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E43A25DC-1A95-4D50-AC59-42EA3AA107D7}" xr6:coauthVersionLast="47" xr6:coauthVersionMax="47" xr10:uidLastSave="{00000000-0000-0000-0000-000000000000}"/>
  <bookViews>
    <workbookView xWindow="28680" yWindow="-120" windowWidth="29040" windowHeight="15720" activeTab="1" xr2:uid="{992578EB-F204-4062-A2CC-9219C73F087B}"/>
  </bookViews>
  <sheets>
    <sheet name="SubSector Analysis" sheetId="3" r:id="rId1"/>
    <sheet name="Nifty 750 Analysis" sheetId="2" r:id="rId2"/>
    <sheet name="Price_Filter_20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3" l="1"/>
  <c r="B58" i="3"/>
  <c r="B45" i="3"/>
  <c r="B67" i="3"/>
  <c r="B2" i="3"/>
  <c r="B8" i="3"/>
  <c r="B14" i="3"/>
  <c r="B50" i="3"/>
  <c r="B51" i="3"/>
  <c r="B5" i="3"/>
  <c r="B82" i="3"/>
  <c r="B9" i="3"/>
  <c r="B47" i="3"/>
  <c r="B12" i="3"/>
  <c r="B17" i="3"/>
  <c r="B10" i="3"/>
  <c r="B56" i="3"/>
  <c r="B26" i="3"/>
  <c r="B28" i="3"/>
  <c r="B73" i="3"/>
  <c r="D73" i="3" s="1"/>
  <c r="B11" i="3"/>
  <c r="B23" i="3"/>
  <c r="B74" i="3"/>
  <c r="B22" i="3"/>
  <c r="B32" i="3"/>
  <c r="B68" i="3"/>
  <c r="B49" i="3"/>
  <c r="H49" i="3" s="1"/>
  <c r="B71" i="3"/>
  <c r="B38" i="3"/>
  <c r="B52" i="3"/>
  <c r="B75" i="3"/>
  <c r="B41" i="3"/>
  <c r="B83" i="3"/>
  <c r="B13" i="3"/>
  <c r="B29" i="3"/>
  <c r="B53" i="3"/>
  <c r="D53" i="3" s="1"/>
  <c r="B43" i="3"/>
  <c r="B19" i="3"/>
  <c r="B108" i="3"/>
  <c r="B24" i="3"/>
  <c r="B94" i="3"/>
  <c r="B59" i="3"/>
  <c r="B70" i="3"/>
  <c r="B25" i="3"/>
  <c r="B15" i="3"/>
  <c r="B34" i="3"/>
  <c r="B101" i="3"/>
  <c r="B33" i="3"/>
  <c r="B37" i="3"/>
  <c r="B66" i="3"/>
  <c r="B46" i="3"/>
  <c r="B39" i="3"/>
  <c r="B103" i="3"/>
  <c r="B109" i="3"/>
  <c r="B16" i="3"/>
  <c r="B79" i="3"/>
  <c r="B88" i="3"/>
  <c r="B7" i="3"/>
  <c r="B76" i="3"/>
  <c r="B42" i="3"/>
  <c r="B98" i="3"/>
  <c r="B36" i="3"/>
  <c r="B72" i="3"/>
  <c r="B54" i="3"/>
  <c r="B18" i="3"/>
  <c r="B84" i="3"/>
  <c r="B60" i="3"/>
  <c r="B20" i="3"/>
  <c r="B90" i="3"/>
  <c r="B57" i="3"/>
  <c r="B55" i="3"/>
  <c r="B61" i="3"/>
  <c r="B111" i="3"/>
  <c r="B31" i="3"/>
  <c r="B99" i="3"/>
  <c r="B87" i="3"/>
  <c r="B93" i="3"/>
  <c r="B86" i="3"/>
  <c r="B107" i="3"/>
  <c r="B89" i="3"/>
  <c r="B6" i="3"/>
  <c r="B27" i="3"/>
  <c r="B63" i="3"/>
  <c r="B40" i="3"/>
  <c r="B69" i="3"/>
  <c r="B35" i="3"/>
  <c r="B65" i="3"/>
  <c r="B48" i="3"/>
  <c r="B3" i="3"/>
  <c r="B113" i="3"/>
  <c r="B92" i="3"/>
  <c r="B95" i="3"/>
  <c r="B110" i="3"/>
  <c r="B21" i="3"/>
  <c r="G21" i="3" s="1"/>
  <c r="B77" i="3"/>
  <c r="B100" i="3"/>
  <c r="B97" i="3"/>
  <c r="B30" i="3"/>
  <c r="B64" i="3"/>
  <c r="B80" i="3"/>
  <c r="B115" i="3"/>
  <c r="B104" i="3"/>
  <c r="B44" i="3"/>
  <c r="B62" i="3"/>
  <c r="B78" i="3"/>
  <c r="B85" i="3"/>
  <c r="B91" i="3"/>
  <c r="B116" i="3"/>
  <c r="B4" i="3"/>
  <c r="B117" i="3"/>
  <c r="B114" i="3"/>
  <c r="B96" i="3"/>
  <c r="B81" i="3"/>
  <c r="B105" i="3"/>
  <c r="B118" i="3"/>
  <c r="B119" i="3"/>
  <c r="B106" i="3"/>
  <c r="B120" i="3"/>
  <c r="B112" i="3"/>
  <c r="B102" i="3"/>
  <c r="B121" i="3"/>
  <c r="B122" i="3"/>
  <c r="AR344" i="2"/>
  <c r="AR55" i="2"/>
  <c r="AR319" i="2"/>
  <c r="AQ552" i="2"/>
  <c r="AQ527" i="2"/>
  <c r="AQ613" i="2"/>
  <c r="AQ141" i="2"/>
  <c r="AQ414" i="2"/>
  <c r="AQ542" i="2"/>
  <c r="AQ344" i="2"/>
  <c r="AQ485" i="2"/>
  <c r="AQ592" i="2"/>
  <c r="AQ326" i="2"/>
  <c r="AQ342" i="2"/>
  <c r="AQ488" i="2"/>
  <c r="AQ166" i="2"/>
  <c r="AQ254" i="2"/>
  <c r="AQ688" i="2"/>
  <c r="AQ157" i="2"/>
  <c r="AQ136" i="2"/>
  <c r="AQ420" i="2"/>
  <c r="AQ499" i="2"/>
  <c r="AQ658" i="2"/>
  <c r="AQ519" i="2"/>
  <c r="AQ70" i="2"/>
  <c r="AQ411" i="2"/>
  <c r="AQ347" i="2"/>
  <c r="AQ272" i="2"/>
  <c r="AQ118" i="2"/>
  <c r="AQ15" i="2"/>
  <c r="AQ197" i="2"/>
  <c r="AQ532" i="2"/>
  <c r="AQ356" i="2"/>
  <c r="AQ657" i="2"/>
  <c r="AQ137" i="2"/>
  <c r="AQ633" i="2"/>
  <c r="AQ94" i="2"/>
  <c r="AQ57" i="2"/>
  <c r="AQ665" i="2"/>
  <c r="AQ626" i="2"/>
  <c r="AQ330" i="2"/>
  <c r="AQ7" i="2"/>
  <c r="AQ101" i="2"/>
  <c r="AQ87" i="2"/>
  <c r="AQ540" i="2"/>
  <c r="AQ25" i="2"/>
  <c r="AQ273" i="2"/>
  <c r="AQ439" i="2"/>
  <c r="AQ218" i="2"/>
  <c r="AQ222" i="2"/>
  <c r="AQ543" i="2"/>
  <c r="AQ312" i="2"/>
  <c r="AQ182" i="2"/>
  <c r="AQ614" i="2"/>
  <c r="AQ445" i="2"/>
  <c r="AQ91" i="2"/>
  <c r="AQ55" i="2"/>
  <c r="AQ153" i="2"/>
  <c r="AQ131" i="2"/>
  <c r="AQ440" i="2"/>
  <c r="AQ467" i="2"/>
  <c r="AQ505" i="2"/>
  <c r="AQ62" i="2"/>
  <c r="AQ184" i="2"/>
  <c r="AQ346" i="2"/>
  <c r="AQ562" i="2"/>
  <c r="AQ321" i="2"/>
  <c r="AQ442" i="2"/>
  <c r="AQ455" i="2"/>
  <c r="AQ217" i="2"/>
  <c r="AQ290" i="2"/>
  <c r="AQ583" i="2"/>
  <c r="AQ231" i="2"/>
  <c r="AQ385" i="2"/>
  <c r="AQ459" i="2"/>
  <c r="AQ313" i="2"/>
  <c r="AQ167" i="2"/>
  <c r="AQ482" i="2"/>
  <c r="AQ97" i="2"/>
  <c r="AQ4" i="2"/>
  <c r="AQ176" i="2"/>
  <c r="AQ309" i="2"/>
  <c r="AQ322" i="2"/>
  <c r="AQ129" i="2"/>
  <c r="AQ494" i="2"/>
  <c r="AQ190" i="2"/>
  <c r="AQ522" i="2"/>
  <c r="AQ274" i="2"/>
  <c r="AQ210" i="2"/>
  <c r="AQ93" i="2"/>
  <c r="AQ16" i="2"/>
  <c r="AQ284" i="2"/>
  <c r="AQ594" i="2"/>
  <c r="AQ6" i="2"/>
  <c r="AQ50" i="2"/>
  <c r="AQ341" i="2"/>
  <c r="AQ634" i="2"/>
  <c r="AQ324" i="2"/>
  <c r="AQ47" i="2"/>
  <c r="AQ396" i="2"/>
  <c r="AQ287" i="2"/>
  <c r="AQ59" i="2"/>
  <c r="AQ300" i="2"/>
  <c r="AQ238" i="2"/>
  <c r="AQ285" i="2"/>
  <c r="AQ168" i="2"/>
  <c r="AQ378" i="2"/>
  <c r="AQ525" i="2"/>
  <c r="AQ230" i="2"/>
  <c r="AQ240" i="2"/>
  <c r="AQ146" i="2"/>
  <c r="AQ277" i="2"/>
  <c r="AQ8" i="2"/>
  <c r="AQ102" i="2"/>
  <c r="AQ155" i="2"/>
  <c r="AQ620" i="2"/>
  <c r="AQ33" i="2"/>
  <c r="AQ233" i="2"/>
  <c r="AQ521" i="2"/>
  <c r="AQ402" i="2"/>
  <c r="AQ689" i="2"/>
  <c r="AQ361" i="2"/>
  <c r="AQ152" i="2"/>
  <c r="AQ194" i="2"/>
  <c r="AQ492" i="2"/>
  <c r="AQ332" i="2"/>
  <c r="AQ244" i="2"/>
  <c r="AQ204" i="2"/>
  <c r="AQ41" i="2"/>
  <c r="AQ304" i="2"/>
  <c r="AQ428" i="2"/>
  <c r="AQ38" i="2"/>
  <c r="AQ213" i="2"/>
  <c r="AQ443" i="2"/>
  <c r="AQ145" i="2"/>
  <c r="AQ188" i="2"/>
  <c r="AQ314" i="2"/>
  <c r="AQ180" i="2"/>
  <c r="AQ360" i="2"/>
  <c r="AQ22" i="2"/>
  <c r="AQ596" i="2"/>
  <c r="AQ302" i="2"/>
  <c r="AQ422" i="2"/>
  <c r="AQ72" i="2"/>
  <c r="AQ282" i="2"/>
  <c r="AQ718" i="2"/>
  <c r="AQ685" i="2"/>
  <c r="AQ493" i="2"/>
  <c r="AQ400" i="2"/>
  <c r="AQ279" i="2"/>
  <c r="AQ362" i="2"/>
  <c r="AQ175" i="2"/>
  <c r="AQ219" i="2"/>
  <c r="AQ103" i="2"/>
  <c r="AQ363" i="2"/>
  <c r="AQ226" i="2"/>
  <c r="AQ164" i="2"/>
  <c r="AQ567" i="2"/>
  <c r="AQ179" i="2"/>
  <c r="AQ472" i="2"/>
  <c r="AQ30" i="2"/>
  <c r="AQ536" i="2"/>
  <c r="AQ2" i="2"/>
  <c r="AQ28" i="2"/>
  <c r="AQ241" i="2"/>
  <c r="AQ554" i="2"/>
  <c r="AQ560" i="2"/>
  <c r="AQ379" i="2"/>
  <c r="AQ109" i="2"/>
  <c r="AQ623" i="2"/>
  <c r="AQ432" i="2"/>
  <c r="AQ512" i="2"/>
  <c r="AQ497" i="2"/>
  <c r="AQ624" i="2"/>
  <c r="AQ548" i="2"/>
  <c r="AQ573" i="2"/>
  <c r="AQ183" i="2"/>
  <c r="AQ483" i="2"/>
  <c r="AQ352" i="2"/>
  <c r="AQ14" i="2"/>
  <c r="AQ119" i="2"/>
  <c r="AQ625" i="2"/>
  <c r="AQ206" i="2"/>
  <c r="AQ195" i="2"/>
  <c r="AQ185" i="2"/>
  <c r="AQ39" i="2"/>
  <c r="AQ212" i="2"/>
  <c r="AQ649" i="2"/>
  <c r="AQ48" i="2"/>
  <c r="AQ395" i="2"/>
  <c r="AQ572" i="2"/>
  <c r="AQ661" i="2"/>
  <c r="AQ170" i="2"/>
  <c r="AQ407" i="2"/>
  <c r="AQ280" i="2"/>
  <c r="AQ668" i="2"/>
  <c r="AQ339" i="2"/>
  <c r="AQ640" i="2"/>
  <c r="AQ85" i="2"/>
  <c r="AQ627" i="2"/>
  <c r="AQ503" i="2"/>
  <c r="AQ398" i="2"/>
  <c r="AQ476" i="2"/>
  <c r="AQ424" i="2"/>
  <c r="AQ575" i="2"/>
  <c r="AQ257" i="2"/>
  <c r="AQ509" i="2"/>
  <c r="AQ612" i="2"/>
  <c r="AQ63" i="2"/>
  <c r="AQ458" i="2"/>
  <c r="AQ307" i="2"/>
  <c r="AQ79" i="2"/>
  <c r="AQ368" i="2"/>
  <c r="AQ367" i="2"/>
  <c r="AQ232" i="2"/>
  <c r="AQ500" i="2"/>
  <c r="AQ49" i="2"/>
  <c r="AQ603" i="2"/>
  <c r="AQ533" i="2"/>
  <c r="AQ308" i="2"/>
  <c r="AQ371" i="2"/>
  <c r="AQ215" i="2"/>
  <c r="AQ511" i="2"/>
  <c r="AQ549" i="2"/>
  <c r="AQ92" i="2"/>
  <c r="AQ178" i="2"/>
  <c r="AQ320" i="2"/>
  <c r="AQ64" i="2"/>
  <c r="AQ258" i="2"/>
  <c r="AQ295" i="2"/>
  <c r="AQ664" i="2"/>
  <c r="AQ478" i="2"/>
  <c r="AQ608" i="2"/>
  <c r="AQ574" i="2"/>
  <c r="AQ98" i="2"/>
  <c r="AQ144" i="2"/>
  <c r="AQ496" i="2"/>
  <c r="AQ73" i="2"/>
  <c r="AQ720" i="2"/>
  <c r="AQ558" i="2"/>
  <c r="AQ288" i="2"/>
  <c r="AQ639" i="2"/>
  <c r="AQ306" i="2"/>
  <c r="AQ687" i="2"/>
  <c r="AQ526" i="2"/>
  <c r="AQ297" i="2"/>
  <c r="AQ126" i="2"/>
  <c r="AQ181" i="2"/>
  <c r="AQ706" i="2"/>
  <c r="AQ299" i="2"/>
  <c r="AQ451" i="2"/>
  <c r="AQ444" i="2"/>
  <c r="AQ286" i="2"/>
  <c r="AQ77" i="2"/>
  <c r="AQ256" i="2"/>
  <c r="AQ556" i="2"/>
  <c r="AQ128" i="2"/>
  <c r="AQ24" i="2"/>
  <c r="AQ334" i="2"/>
  <c r="AQ335" i="2"/>
  <c r="AQ609" i="2"/>
  <c r="AQ419" i="2"/>
  <c r="AQ65" i="2"/>
  <c r="AQ32" i="2"/>
  <c r="AQ577" i="2"/>
  <c r="AQ568" i="2"/>
  <c r="AQ95" i="2"/>
  <c r="AQ386" i="2"/>
  <c r="AQ319" i="2"/>
  <c r="AQ75" i="2"/>
  <c r="AQ357" i="2"/>
  <c r="AQ31" i="2"/>
  <c r="AQ448" i="2"/>
  <c r="AQ559" i="2"/>
  <c r="AQ376" i="2"/>
  <c r="AQ134" i="2"/>
  <c r="AQ359" i="2"/>
  <c r="AQ246" i="2"/>
  <c r="AQ404" i="2"/>
  <c r="AQ555" i="2"/>
  <c r="AQ113" i="2"/>
  <c r="AQ484" i="2"/>
  <c r="AQ35" i="2"/>
  <c r="AQ275" i="2"/>
  <c r="AQ186" i="2"/>
  <c r="AQ323" i="2"/>
  <c r="AQ89" i="2"/>
  <c r="AQ276" i="2"/>
  <c r="AQ517" i="2"/>
  <c r="AQ45" i="2"/>
  <c r="AQ715" i="2"/>
  <c r="AQ88" i="2"/>
  <c r="AQ622" i="2"/>
  <c r="AQ138" i="2"/>
  <c r="AQ340" i="2"/>
  <c r="AQ193" i="2"/>
  <c r="AQ551" i="2"/>
  <c r="AQ121" i="2"/>
  <c r="AQ397" i="2"/>
  <c r="AQ441" i="2"/>
  <c r="AQ58" i="2"/>
  <c r="AQ637" i="2"/>
  <c r="AQ259" i="2"/>
  <c r="AQ187" i="2"/>
  <c r="AQ255" i="2"/>
  <c r="AQ629" i="2"/>
  <c r="AQ12" i="2"/>
  <c r="AQ606" i="2"/>
  <c r="AQ236" i="2"/>
  <c r="AQ296" i="2"/>
  <c r="AQ475" i="2"/>
  <c r="AQ247" i="2"/>
  <c r="AQ333" i="2"/>
  <c r="AQ523" i="2"/>
  <c r="AQ479" i="2"/>
  <c r="AQ156" i="2"/>
  <c r="AQ142" i="2"/>
  <c r="AQ10" i="2"/>
  <c r="AQ631" i="2"/>
  <c r="AQ130" i="2"/>
  <c r="AQ66" i="2"/>
  <c r="AQ586" i="2"/>
  <c r="AQ189" i="2"/>
  <c r="AQ242" i="2"/>
  <c r="AQ9" i="2"/>
  <c r="AQ412" i="2"/>
  <c r="AQ531" i="2"/>
  <c r="AQ111" i="2"/>
  <c r="AQ393" i="2"/>
  <c r="AQ331" i="2"/>
  <c r="AQ220" i="2"/>
  <c r="AQ40" i="2"/>
  <c r="AQ207" i="2"/>
  <c r="AQ90" i="2"/>
  <c r="AQ502" i="2"/>
  <c r="AQ636" i="2"/>
  <c r="AQ110" i="2"/>
  <c r="AQ43" i="2"/>
  <c r="AQ669" i="2"/>
  <c r="AQ714" i="2"/>
  <c r="AQ468" i="2"/>
  <c r="AQ417" i="2"/>
  <c r="AQ81" i="2"/>
  <c r="AQ46" i="2"/>
  <c r="AQ599" i="2"/>
  <c r="AQ34" i="2"/>
  <c r="AQ447" i="2"/>
  <c r="AQ709" i="2"/>
  <c r="AQ298" i="2"/>
  <c r="AQ452" i="2"/>
  <c r="AQ67" i="2"/>
  <c r="AQ278" i="2"/>
  <c r="AQ666" i="2"/>
  <c r="AQ124" i="2"/>
  <c r="AQ229" i="2"/>
  <c r="AQ486" i="2"/>
  <c r="AQ351" i="2"/>
  <c r="AQ177" i="2"/>
  <c r="AQ303" i="2"/>
  <c r="AQ565" i="2"/>
  <c r="AQ535" i="2"/>
  <c r="AQ566" i="2"/>
  <c r="AQ355" i="2"/>
  <c r="AQ211" i="2"/>
  <c r="AQ430" i="2"/>
  <c r="AQ667" i="2"/>
  <c r="AQ316" i="2"/>
  <c r="AQ610" i="2"/>
  <c r="AQ143" i="2"/>
  <c r="AQ196" i="2"/>
  <c r="AQ140" i="2"/>
  <c r="AQ261" i="2"/>
  <c r="AQ570" i="2"/>
  <c r="AQ654" i="2"/>
  <c r="AQ691" i="2"/>
  <c r="AQ289" i="2"/>
  <c r="AQ5" i="2"/>
  <c r="AQ292" i="2"/>
  <c r="AQ123" i="2"/>
  <c r="AQ221" i="2"/>
  <c r="AQ433" i="2"/>
  <c r="AQ403" i="2"/>
  <c r="AQ269" i="2"/>
  <c r="AQ520" i="2"/>
  <c r="AQ148" i="2"/>
  <c r="AQ539" i="2"/>
  <c r="AQ199" i="2"/>
  <c r="AQ248" i="2"/>
  <c r="AQ82" i="2"/>
  <c r="AQ370" i="2"/>
  <c r="AQ174" i="2"/>
  <c r="AQ171" i="2"/>
  <c r="AQ383" i="2"/>
  <c r="AQ29" i="2"/>
  <c r="AQ446" i="2"/>
  <c r="AQ116" i="2"/>
  <c r="AQ683" i="2"/>
  <c r="AQ51" i="2"/>
  <c r="AQ60" i="2"/>
  <c r="AQ162" i="2"/>
  <c r="AQ616" i="2"/>
  <c r="AQ26" i="2"/>
  <c r="AQ151" i="2"/>
  <c r="AQ209" i="2"/>
  <c r="AQ11" i="2"/>
  <c r="AQ19" i="2"/>
  <c r="AQ449" i="2"/>
  <c r="AQ435" i="2"/>
  <c r="AQ387" i="2"/>
  <c r="AQ251" i="2"/>
  <c r="AQ201" i="2"/>
  <c r="AQ250" i="2"/>
  <c r="AQ160" i="2"/>
  <c r="AQ18" i="2"/>
  <c r="AQ409" i="2"/>
  <c r="AQ3" i="2"/>
  <c r="AQ202" i="2"/>
  <c r="AQ429" i="2"/>
  <c r="AQ198" i="2"/>
  <c r="AQ426" i="2"/>
  <c r="AQ501" i="2"/>
  <c r="AQ149" i="2"/>
  <c r="AQ579" i="2"/>
  <c r="AQ595" i="2"/>
  <c r="AQ730" i="2"/>
  <c r="AQ317" i="2"/>
  <c r="AQ271" i="2"/>
  <c r="AQ354" i="2"/>
  <c r="AQ208" i="2"/>
  <c r="AQ349" i="2"/>
  <c r="AQ648" i="2"/>
  <c r="AQ99" i="2"/>
  <c r="AQ545" i="2"/>
  <c r="AQ601" i="2"/>
  <c r="AQ673" i="2"/>
  <c r="AQ366" i="2"/>
  <c r="AQ71" i="2"/>
  <c r="AQ263" i="2"/>
  <c r="AQ431" i="2"/>
  <c r="AQ377" i="2"/>
  <c r="AQ172" i="2"/>
  <c r="AQ513" i="2"/>
  <c r="AQ495" i="2"/>
  <c r="AQ380" i="2"/>
  <c r="AQ44" i="2"/>
  <c r="AQ125" i="2"/>
  <c r="AQ642" i="2"/>
  <c r="AQ394" i="2"/>
  <c r="AQ699" i="2"/>
  <c r="AQ105" i="2"/>
  <c r="AQ42" i="2"/>
  <c r="AQ83" i="2"/>
  <c r="AQ283" i="2"/>
  <c r="AQ721" i="2"/>
  <c r="AQ235" i="2"/>
  <c r="AQ13" i="2"/>
  <c r="AQ200" i="2"/>
  <c r="AQ423" i="2"/>
  <c r="AQ239" i="2"/>
  <c r="AQ516" i="2"/>
  <c r="AQ158" i="2"/>
  <c r="AQ106" i="2"/>
  <c r="AQ266" i="2"/>
  <c r="AQ528" i="2"/>
  <c r="AQ434" i="2"/>
  <c r="AQ388" i="2"/>
  <c r="AQ315" i="2"/>
  <c r="AQ54" i="2"/>
  <c r="AQ421" i="2"/>
  <c r="AQ350" i="2"/>
  <c r="AQ192" i="2"/>
  <c r="AQ638" i="2"/>
  <c r="AQ112" i="2"/>
  <c r="AQ727" i="2"/>
  <c r="AQ660" i="2"/>
  <c r="AQ225" i="2"/>
  <c r="AQ405" i="2"/>
  <c r="AQ337" i="2"/>
  <c r="AQ561" i="2"/>
  <c r="AQ728" i="2"/>
  <c r="AQ607" i="2"/>
  <c r="AQ487" i="2"/>
  <c r="AQ686" i="2"/>
  <c r="AQ114" i="2"/>
  <c r="AQ518" i="2"/>
  <c r="AQ20" i="2"/>
  <c r="AQ17" i="2"/>
  <c r="AQ399" i="2"/>
  <c r="AQ150" i="2"/>
  <c r="AQ463" i="2"/>
  <c r="AQ690" i="2"/>
  <c r="AQ310" i="2"/>
  <c r="AQ504" i="2"/>
  <c r="AQ489" i="2"/>
  <c r="AQ659" i="2"/>
  <c r="AQ508" i="2"/>
  <c r="AQ474" i="2"/>
  <c r="AQ163" i="2"/>
  <c r="AQ52" i="2"/>
  <c r="AQ652" i="2"/>
  <c r="AQ120" i="2"/>
  <c r="AQ651" i="2"/>
  <c r="AQ471" i="2"/>
  <c r="AQ491" i="2"/>
  <c r="AQ469" i="2"/>
  <c r="AQ646" i="2"/>
  <c r="AQ135" i="2"/>
  <c r="AQ413" i="2"/>
  <c r="AQ374" i="2"/>
  <c r="AQ23" i="2"/>
  <c r="AQ408" i="2"/>
  <c r="AQ582" i="2"/>
  <c r="AQ644" i="2"/>
  <c r="AQ712" i="2"/>
  <c r="AQ21" i="2"/>
  <c r="AQ224" i="2"/>
  <c r="AQ165" i="2"/>
  <c r="AQ617" i="2"/>
  <c r="AQ733" i="2"/>
  <c r="AQ401" i="2"/>
  <c r="AQ291" i="2"/>
  <c r="AQ587" i="2"/>
  <c r="AQ384" i="2"/>
  <c r="AQ169" i="2"/>
  <c r="AQ253" i="2"/>
  <c r="AQ457" i="2"/>
  <c r="AQ498" i="2"/>
  <c r="AQ645" i="2"/>
  <c r="AQ56" i="2"/>
  <c r="AQ466" i="2"/>
  <c r="AQ318" i="2"/>
  <c r="AQ293" i="2"/>
  <c r="AQ139" i="2"/>
  <c r="AQ68" i="2"/>
  <c r="AQ537" i="2"/>
  <c r="AQ372" i="2"/>
  <c r="AQ245" i="2"/>
  <c r="AQ425" i="2"/>
  <c r="AQ108" i="2"/>
  <c r="AQ36" i="2"/>
  <c r="AQ477" i="2"/>
  <c r="AQ69" i="2"/>
  <c r="AQ647" i="2"/>
  <c r="AQ74" i="2"/>
  <c r="AQ227" i="2"/>
  <c r="AQ553" i="2"/>
  <c r="AQ216" i="2"/>
  <c r="AQ115" i="2"/>
  <c r="AQ619" i="2"/>
  <c r="AQ154" i="2"/>
  <c r="AQ470" i="2"/>
  <c r="AQ480" i="2"/>
  <c r="AQ541" i="2"/>
  <c r="AQ611" i="2"/>
  <c r="AQ589" i="2"/>
  <c r="AQ78" i="2"/>
  <c r="AQ544" i="2"/>
  <c r="AQ506" i="2"/>
  <c r="AQ264" i="2"/>
  <c r="AQ53" i="2"/>
  <c r="AQ731" i="2"/>
  <c r="AQ37" i="2"/>
  <c r="AQ305" i="2"/>
  <c r="AQ104" i="2"/>
  <c r="AQ27" i="2"/>
  <c r="AQ436" i="2"/>
  <c r="AQ692" i="2"/>
  <c r="AQ427" i="2"/>
  <c r="AQ662" i="2"/>
  <c r="AQ270" i="2"/>
  <c r="AQ301" i="2"/>
  <c r="AQ670" i="2"/>
  <c r="AQ281" i="2"/>
  <c r="AQ76" i="2"/>
  <c r="AQ416" i="2"/>
  <c r="AQ462" i="2"/>
  <c r="AQ381" i="2"/>
  <c r="AQ364" i="2"/>
  <c r="AQ700" i="2"/>
  <c r="AQ724" i="2"/>
  <c r="AQ214" i="2"/>
  <c r="AQ635" i="2"/>
  <c r="AQ704" i="2"/>
  <c r="AQ191" i="2"/>
  <c r="AQ86" i="2"/>
  <c r="AQ80" i="2"/>
  <c r="AQ693" i="2"/>
  <c r="AQ237" i="2"/>
  <c r="AQ571" i="2"/>
  <c r="AQ507" i="2"/>
  <c r="AQ265" i="2"/>
  <c r="AQ679" i="2"/>
  <c r="AQ127" i="2"/>
  <c r="AQ336" i="2"/>
  <c r="AQ348" i="2"/>
  <c r="AQ161" i="2"/>
  <c r="AQ84" i="2"/>
  <c r="AQ698" i="2"/>
  <c r="AQ122" i="2"/>
  <c r="AQ173" i="2"/>
  <c r="AQ456" i="2"/>
  <c r="AQ132" i="2"/>
  <c r="AQ260" i="2"/>
  <c r="AQ61" i="2"/>
  <c r="AQ729" i="2"/>
  <c r="AQ365" i="2"/>
  <c r="AQ598" i="2"/>
  <c r="AQ133" i="2"/>
  <c r="AQ524" i="2"/>
  <c r="AQ678" i="2"/>
  <c r="AQ338" i="2"/>
  <c r="AQ268" i="2"/>
  <c r="AQ656" i="2"/>
  <c r="AQ628" i="2"/>
  <c r="AQ343" i="2"/>
  <c r="AQ550" i="2"/>
  <c r="AQ701" i="2"/>
  <c r="AQ373" i="2"/>
  <c r="AQ328" i="2"/>
  <c r="AQ546" i="2"/>
  <c r="AQ390" i="2"/>
  <c r="AQ481" i="2"/>
  <c r="AQ159" i="2"/>
  <c r="AQ696" i="2"/>
  <c r="AQ564" i="2"/>
  <c r="AQ147" i="2"/>
  <c r="AQ369" i="2"/>
  <c r="AQ650" i="2"/>
  <c r="AQ663" i="2"/>
  <c r="AQ707" i="2"/>
  <c r="AQ725" i="2"/>
  <c r="AQ465" i="2"/>
  <c r="AQ249" i="2"/>
  <c r="AQ563" i="2"/>
  <c r="AQ569" i="2"/>
  <c r="AQ327" i="2"/>
  <c r="AQ580" i="2"/>
  <c r="AQ100" i="2"/>
  <c r="AQ514" i="2"/>
  <c r="AQ576" i="2"/>
  <c r="AQ694" i="2"/>
  <c r="AQ735" i="2"/>
  <c r="AQ615" i="2"/>
  <c r="AQ117" i="2"/>
  <c r="AQ345" i="2"/>
  <c r="AQ684" i="2"/>
  <c r="AQ593" i="2"/>
  <c r="AQ382" i="2"/>
  <c r="AQ630" i="2"/>
  <c r="AQ234" i="2"/>
  <c r="AQ107" i="2"/>
  <c r="AQ461" i="2"/>
  <c r="AQ311" i="2"/>
  <c r="AQ418" i="2"/>
  <c r="AQ557" i="2"/>
  <c r="AQ392" i="2"/>
  <c r="AQ267" i="2"/>
  <c r="AQ406" i="2"/>
  <c r="AQ581" i="2"/>
  <c r="AQ726" i="2"/>
  <c r="AQ96" i="2"/>
  <c r="AQ243" i="2"/>
  <c r="AQ538" i="2"/>
  <c r="AQ437" i="2"/>
  <c r="AQ358" i="2"/>
  <c r="AQ534" i="2"/>
  <c r="AQ438" i="2"/>
  <c r="AQ677" i="2"/>
  <c r="AQ325" i="2"/>
  <c r="AQ228" i="2"/>
  <c r="AQ590" i="2"/>
  <c r="AQ600" i="2"/>
  <c r="AQ530" i="2"/>
  <c r="AQ529" i="2"/>
  <c r="AQ473" i="2"/>
  <c r="AQ205" i="2"/>
  <c r="AQ464" i="2"/>
  <c r="AQ515" i="2"/>
  <c r="AQ223" i="2"/>
  <c r="AQ621" i="2"/>
  <c r="AQ547" i="2"/>
  <c r="AQ252" i="2"/>
  <c r="AQ653" i="2"/>
  <c r="AQ203" i="2"/>
  <c r="AQ294" i="2"/>
  <c r="AQ510" i="2"/>
  <c r="AQ389" i="2"/>
  <c r="AQ460" i="2"/>
  <c r="AQ585" i="2"/>
  <c r="AQ353" i="2"/>
  <c r="AQ672" i="2"/>
  <c r="AQ410" i="2"/>
  <c r="AQ710" i="2"/>
  <c r="AQ722" i="2"/>
  <c r="AQ375" i="2"/>
  <c r="AQ591" i="2"/>
  <c r="AQ329" i="2"/>
  <c r="AQ262" i="2"/>
  <c r="AQ578" i="2"/>
  <c r="AQ391" i="2"/>
  <c r="AQ450" i="2"/>
  <c r="AQ490" i="2"/>
  <c r="AQ602" i="2"/>
  <c r="AQ711" i="2"/>
  <c r="AQ604" i="2"/>
  <c r="AQ453" i="2"/>
  <c r="AQ703" i="2"/>
  <c r="AQ415" i="2"/>
  <c r="AQ671" i="2"/>
  <c r="AQ454" i="2"/>
  <c r="AQ695" i="2"/>
  <c r="AQ584" i="2"/>
  <c r="AQ719" i="2"/>
  <c r="AQ702" i="2"/>
  <c r="AQ734" i="2"/>
  <c r="AQ708" i="2"/>
  <c r="AQ676" i="2"/>
  <c r="AQ680" i="2"/>
  <c r="AQ618" i="2"/>
  <c r="AQ697" i="2"/>
  <c r="AQ605" i="2"/>
  <c r="AQ713" i="2"/>
  <c r="AQ597" i="2"/>
  <c r="AQ717" i="2"/>
  <c r="AQ716" i="2"/>
  <c r="AQ681" i="2"/>
  <c r="AQ641" i="2"/>
  <c r="AQ723" i="2"/>
  <c r="AQ643" i="2"/>
  <c r="AQ674" i="2"/>
  <c r="AQ705" i="2"/>
  <c r="AQ675" i="2"/>
  <c r="AQ655" i="2"/>
  <c r="AQ588" i="2"/>
  <c r="AQ682" i="2"/>
  <c r="AQ632" i="2"/>
  <c r="AQ732" i="2"/>
  <c r="AK552" i="2"/>
  <c r="AR552" i="2" s="1"/>
  <c r="AK527" i="2"/>
  <c r="AK613" i="2"/>
  <c r="AK141" i="2"/>
  <c r="AK414" i="2"/>
  <c r="AK542" i="2"/>
  <c r="AK344" i="2"/>
  <c r="AK485" i="2"/>
  <c r="AK592" i="2"/>
  <c r="AK326" i="2"/>
  <c r="AK342" i="2"/>
  <c r="AR342" i="2" s="1"/>
  <c r="AK488" i="2"/>
  <c r="AK166" i="2"/>
  <c r="AK254" i="2"/>
  <c r="AK688" i="2"/>
  <c r="AR688" i="2" s="1"/>
  <c r="AK157" i="2"/>
  <c r="AK136" i="2"/>
  <c r="AK420" i="2"/>
  <c r="AR420" i="2" s="1"/>
  <c r="AK499" i="2"/>
  <c r="AR499" i="2" s="1"/>
  <c r="AK658" i="2"/>
  <c r="AK519" i="2"/>
  <c r="AR519" i="2" s="1"/>
  <c r="AK70" i="2"/>
  <c r="AK411" i="2"/>
  <c r="AK347" i="2"/>
  <c r="AK272" i="2"/>
  <c r="AK118" i="2"/>
  <c r="AK15" i="2"/>
  <c r="AR15" i="2" s="1"/>
  <c r="AK197" i="2"/>
  <c r="AK532" i="2"/>
  <c r="AR532" i="2" s="1"/>
  <c r="AK356" i="2"/>
  <c r="AK657" i="2"/>
  <c r="AR657" i="2" s="1"/>
  <c r="AK137" i="2"/>
  <c r="AK633" i="2"/>
  <c r="AK94" i="2"/>
  <c r="AK57" i="2"/>
  <c r="AK665" i="2"/>
  <c r="AR665" i="2" s="1"/>
  <c r="AK626" i="2"/>
  <c r="AR626" i="2" s="1"/>
  <c r="AK330" i="2"/>
  <c r="AK7" i="2"/>
  <c r="AK101" i="2"/>
  <c r="AK87" i="2"/>
  <c r="AK540" i="2"/>
  <c r="AK25" i="2"/>
  <c r="AK273" i="2"/>
  <c r="AK439" i="2"/>
  <c r="AR439" i="2" s="1"/>
  <c r="AK218" i="2"/>
  <c r="AR218" i="2" s="1"/>
  <c r="AK222" i="2"/>
  <c r="AR222" i="2" s="1"/>
  <c r="AK543" i="2"/>
  <c r="AR543" i="2" s="1"/>
  <c r="AK312" i="2"/>
  <c r="AK182" i="2"/>
  <c r="AK614" i="2"/>
  <c r="AK445" i="2"/>
  <c r="AK91" i="2"/>
  <c r="AK55" i="2"/>
  <c r="AK153" i="2"/>
  <c r="AK131" i="2"/>
  <c r="AK440" i="2"/>
  <c r="AR440" i="2" s="1"/>
  <c r="AK467" i="2"/>
  <c r="AK505" i="2"/>
  <c r="AK62" i="2"/>
  <c r="AK184" i="2"/>
  <c r="AK346" i="2"/>
  <c r="AK562" i="2"/>
  <c r="AK321" i="2"/>
  <c r="AR321" i="2" s="1"/>
  <c r="AK442" i="2"/>
  <c r="AK455" i="2"/>
  <c r="AK217" i="2"/>
  <c r="AR217" i="2" s="1"/>
  <c r="AK290" i="2"/>
  <c r="AK583" i="2"/>
  <c r="AK231" i="2"/>
  <c r="AR231" i="2" s="1"/>
  <c r="AK385" i="2"/>
  <c r="AR385" i="2" s="1"/>
  <c r="AK459" i="2"/>
  <c r="AK313" i="2"/>
  <c r="AR313" i="2" s="1"/>
  <c r="AK167" i="2"/>
  <c r="AK482" i="2"/>
  <c r="AK97" i="2"/>
  <c r="AK4" i="2"/>
  <c r="AK176" i="2"/>
  <c r="AK309" i="2"/>
  <c r="AK322" i="2"/>
  <c r="AR322" i="2" s="1"/>
  <c r="AK129" i="2"/>
  <c r="AK494" i="2"/>
  <c r="AK190" i="2"/>
  <c r="AK522" i="2"/>
  <c r="AK274" i="2"/>
  <c r="AK210" i="2"/>
  <c r="AK93" i="2"/>
  <c r="C59" i="3" s="1"/>
  <c r="AK16" i="2"/>
  <c r="AK284" i="2"/>
  <c r="AK594" i="2"/>
  <c r="AK6" i="2"/>
  <c r="AK50" i="2"/>
  <c r="AK341" i="2"/>
  <c r="AK634" i="2"/>
  <c r="AR634" i="2" s="1"/>
  <c r="AK324" i="2"/>
  <c r="AK47" i="2"/>
  <c r="AK396" i="2"/>
  <c r="AK287" i="2"/>
  <c r="AR287" i="2" s="1"/>
  <c r="AK59" i="2"/>
  <c r="AK300" i="2"/>
  <c r="AK238" i="2"/>
  <c r="AK285" i="2"/>
  <c r="AR285" i="2" s="1"/>
  <c r="AK168" i="2"/>
  <c r="AK378" i="2"/>
  <c r="AK525" i="2"/>
  <c r="AK230" i="2"/>
  <c r="AR230" i="2" s="1"/>
  <c r="AK240" i="2"/>
  <c r="AR240" i="2" s="1"/>
  <c r="AK146" i="2"/>
  <c r="AK277" i="2"/>
  <c r="AK8" i="2"/>
  <c r="AK102" i="2"/>
  <c r="AK155" i="2"/>
  <c r="AK620" i="2"/>
  <c r="AR620" i="2" s="1"/>
  <c r="AK33" i="2"/>
  <c r="AK233" i="2"/>
  <c r="AR233" i="2" s="1"/>
  <c r="AK521" i="2"/>
  <c r="AK402" i="2"/>
  <c r="AR402" i="2" s="1"/>
  <c r="AK689" i="2"/>
  <c r="AR689" i="2" s="1"/>
  <c r="AK361" i="2"/>
  <c r="AK152" i="2"/>
  <c r="AK194" i="2"/>
  <c r="AK492" i="2"/>
  <c r="AK332" i="2"/>
  <c r="AK244" i="2"/>
  <c r="AK204" i="2"/>
  <c r="AR204" i="2" s="1"/>
  <c r="AK41" i="2"/>
  <c r="AK304" i="2"/>
  <c r="AK428" i="2"/>
  <c r="AK38" i="2"/>
  <c r="AK213" i="2"/>
  <c r="AK443" i="2"/>
  <c r="AR443" i="2" s="1"/>
  <c r="AK145" i="2"/>
  <c r="AK188" i="2"/>
  <c r="AK314" i="2"/>
  <c r="AK180" i="2"/>
  <c r="AK360" i="2"/>
  <c r="AK22" i="2"/>
  <c r="AK596" i="2"/>
  <c r="AK302" i="2"/>
  <c r="AK422" i="2"/>
  <c r="AK72" i="2"/>
  <c r="AK282" i="2"/>
  <c r="AR282" i="2" s="1"/>
  <c r="AK718" i="2"/>
  <c r="AR718" i="2" s="1"/>
  <c r="AK685" i="2"/>
  <c r="AR685" i="2" s="1"/>
  <c r="AK493" i="2"/>
  <c r="AK400" i="2"/>
  <c r="AK279" i="2"/>
  <c r="AK362" i="2"/>
  <c r="AR362" i="2" s="1"/>
  <c r="AK175" i="2"/>
  <c r="AK219" i="2"/>
  <c r="AR219" i="2" s="1"/>
  <c r="AK103" i="2"/>
  <c r="AR103" i="2" s="1"/>
  <c r="AK363" i="2"/>
  <c r="AR363" i="2" s="1"/>
  <c r="AK226" i="2"/>
  <c r="AR226" i="2" s="1"/>
  <c r="AK164" i="2"/>
  <c r="AK567" i="2"/>
  <c r="AK179" i="2"/>
  <c r="AR179" i="2" s="1"/>
  <c r="AK472" i="2"/>
  <c r="AR472" i="2" s="1"/>
  <c r="AK30" i="2"/>
  <c r="AK536" i="2"/>
  <c r="AK2" i="2"/>
  <c r="AK28" i="2"/>
  <c r="AK241" i="2"/>
  <c r="AK554" i="2"/>
  <c r="AK560" i="2"/>
  <c r="AK379" i="2"/>
  <c r="AR379" i="2" s="1"/>
  <c r="AK109" i="2"/>
  <c r="AK623" i="2"/>
  <c r="AK432" i="2"/>
  <c r="AK512" i="2"/>
  <c r="AR512" i="2" s="1"/>
  <c r="AK497" i="2"/>
  <c r="AR497" i="2" s="1"/>
  <c r="AK624" i="2"/>
  <c r="AR624" i="2" s="1"/>
  <c r="AK548" i="2"/>
  <c r="AR548" i="2" s="1"/>
  <c r="AK573" i="2"/>
  <c r="AK183" i="2"/>
  <c r="AK483" i="2"/>
  <c r="AR483" i="2" s="1"/>
  <c r="AK352" i="2"/>
  <c r="AR352" i="2" s="1"/>
  <c r="AK14" i="2"/>
  <c r="AK119" i="2"/>
  <c r="AK625" i="2"/>
  <c r="AR625" i="2" s="1"/>
  <c r="AK206" i="2"/>
  <c r="AK195" i="2"/>
  <c r="AK185" i="2"/>
  <c r="AK39" i="2"/>
  <c r="AR39" i="2" s="1"/>
  <c r="AK212" i="2"/>
  <c r="AR212" i="2" s="1"/>
  <c r="AK649" i="2"/>
  <c r="AR649" i="2" s="1"/>
  <c r="AK48" i="2"/>
  <c r="AK395" i="2"/>
  <c r="AR395" i="2" s="1"/>
  <c r="AK572" i="2"/>
  <c r="AK661" i="2"/>
  <c r="AR661" i="2" s="1"/>
  <c r="AK170" i="2"/>
  <c r="AK407" i="2"/>
  <c r="AR407" i="2" s="1"/>
  <c r="AK280" i="2"/>
  <c r="AK668" i="2"/>
  <c r="AR668" i="2" s="1"/>
  <c r="AK339" i="2"/>
  <c r="AK640" i="2"/>
  <c r="AR640" i="2" s="1"/>
  <c r="AK85" i="2"/>
  <c r="AR85" i="2" s="1"/>
  <c r="AK627" i="2"/>
  <c r="AR627" i="2" s="1"/>
  <c r="AK503" i="2"/>
  <c r="AK398" i="2"/>
  <c r="AK476" i="2"/>
  <c r="AK424" i="2"/>
  <c r="AR424" i="2" s="1"/>
  <c r="AK575" i="2"/>
  <c r="AK257" i="2"/>
  <c r="AR257" i="2" s="1"/>
  <c r="AK509" i="2"/>
  <c r="AK612" i="2"/>
  <c r="AK63" i="2"/>
  <c r="AK458" i="2"/>
  <c r="AK307" i="2"/>
  <c r="AK79" i="2"/>
  <c r="AK368" i="2"/>
  <c r="AK367" i="2"/>
  <c r="AK232" i="2"/>
  <c r="AR232" i="2" s="1"/>
  <c r="AK500" i="2"/>
  <c r="AK49" i="2"/>
  <c r="AK603" i="2"/>
  <c r="AR603" i="2" s="1"/>
  <c r="AK533" i="2"/>
  <c r="AK308" i="2"/>
  <c r="AR308" i="2" s="1"/>
  <c r="AK371" i="2"/>
  <c r="AR371" i="2" s="1"/>
  <c r="AK215" i="2"/>
  <c r="AK511" i="2"/>
  <c r="AK549" i="2"/>
  <c r="AR549" i="2" s="1"/>
  <c r="AK92" i="2"/>
  <c r="AK178" i="2"/>
  <c r="AK320" i="2"/>
  <c r="AK64" i="2"/>
  <c r="AK258" i="2"/>
  <c r="AK295" i="2"/>
  <c r="AK664" i="2"/>
  <c r="AK478" i="2"/>
  <c r="AK608" i="2"/>
  <c r="AK574" i="2"/>
  <c r="AK98" i="2"/>
  <c r="AK144" i="2"/>
  <c r="AK496" i="2"/>
  <c r="AK73" i="2"/>
  <c r="AK720" i="2"/>
  <c r="AR720" i="2" s="1"/>
  <c r="AK558" i="2"/>
  <c r="AK288" i="2"/>
  <c r="AK639" i="2"/>
  <c r="AK306" i="2"/>
  <c r="AK687" i="2"/>
  <c r="AR687" i="2" s="1"/>
  <c r="AK526" i="2"/>
  <c r="AR526" i="2" s="1"/>
  <c r="AK297" i="2"/>
  <c r="AK126" i="2"/>
  <c r="AK181" i="2"/>
  <c r="AR181" i="2" s="1"/>
  <c r="AK706" i="2"/>
  <c r="AR706" i="2" s="1"/>
  <c r="AK299" i="2"/>
  <c r="AK451" i="2"/>
  <c r="AR451" i="2" s="1"/>
  <c r="AK444" i="2"/>
  <c r="AK286" i="2"/>
  <c r="AK77" i="2"/>
  <c r="AK256" i="2"/>
  <c r="AR256" i="2" s="1"/>
  <c r="AK556" i="2"/>
  <c r="AR556" i="2" s="1"/>
  <c r="AK128" i="2"/>
  <c r="AK24" i="2"/>
  <c r="AK334" i="2"/>
  <c r="AK335" i="2"/>
  <c r="AK609" i="2"/>
  <c r="AR609" i="2" s="1"/>
  <c r="AK419" i="2"/>
  <c r="AK65" i="2"/>
  <c r="AK32" i="2"/>
  <c r="AK577" i="2"/>
  <c r="AK568" i="2"/>
  <c r="AR568" i="2" s="1"/>
  <c r="AK95" i="2"/>
  <c r="AK386" i="2"/>
  <c r="AK319" i="2"/>
  <c r="AK75" i="2"/>
  <c r="AK357" i="2"/>
  <c r="AR357" i="2" s="1"/>
  <c r="AK31" i="2"/>
  <c r="AK448" i="2"/>
  <c r="AR448" i="2" s="1"/>
  <c r="AK559" i="2"/>
  <c r="AR559" i="2" s="1"/>
  <c r="AK376" i="2"/>
  <c r="AK134" i="2"/>
  <c r="AR134" i="2" s="1"/>
  <c r="AK359" i="2"/>
  <c r="AK246" i="2"/>
  <c r="AK404" i="2"/>
  <c r="AK555" i="2"/>
  <c r="AK113" i="2"/>
  <c r="AR113" i="2" s="1"/>
  <c r="AK484" i="2"/>
  <c r="AR484" i="2" s="1"/>
  <c r="AK35" i="2"/>
  <c r="AK275" i="2"/>
  <c r="AK186" i="2"/>
  <c r="AK323" i="2"/>
  <c r="AK89" i="2"/>
  <c r="AK276" i="2"/>
  <c r="AK517" i="2"/>
  <c r="AR517" i="2" s="1"/>
  <c r="AK45" i="2"/>
  <c r="AK715" i="2"/>
  <c r="AR715" i="2" s="1"/>
  <c r="AK88" i="2"/>
  <c r="AK622" i="2"/>
  <c r="AR622" i="2" s="1"/>
  <c r="AK138" i="2"/>
  <c r="AK340" i="2"/>
  <c r="AR340" i="2" s="1"/>
  <c r="AK193" i="2"/>
  <c r="AK551" i="2"/>
  <c r="AK121" i="2"/>
  <c r="AK397" i="2"/>
  <c r="AR397" i="2" s="1"/>
  <c r="AK441" i="2"/>
  <c r="AR441" i="2" s="1"/>
  <c r="AK58" i="2"/>
  <c r="AR58" i="2" s="1"/>
  <c r="AK637" i="2"/>
  <c r="AR637" i="2" s="1"/>
  <c r="AK259" i="2"/>
  <c r="AK187" i="2"/>
  <c r="AK255" i="2"/>
  <c r="AK629" i="2"/>
  <c r="AK12" i="2"/>
  <c r="AK606" i="2"/>
  <c r="AK236" i="2"/>
  <c r="AK296" i="2"/>
  <c r="AK475" i="2"/>
  <c r="AK247" i="2"/>
  <c r="AK333" i="2"/>
  <c r="AK523" i="2"/>
  <c r="AR523" i="2" s="1"/>
  <c r="AK479" i="2"/>
  <c r="AK156" i="2"/>
  <c r="AK142" i="2"/>
  <c r="AR142" i="2" s="1"/>
  <c r="AK10" i="2"/>
  <c r="AK631" i="2"/>
  <c r="AR631" i="2" s="1"/>
  <c r="AK130" i="2"/>
  <c r="AK66" i="2"/>
  <c r="AK586" i="2"/>
  <c r="AK189" i="2"/>
  <c r="AK242" i="2"/>
  <c r="AK9" i="2"/>
  <c r="AK412" i="2"/>
  <c r="AR412" i="2" s="1"/>
  <c r="AK531" i="2"/>
  <c r="AR531" i="2" s="1"/>
  <c r="AK111" i="2"/>
  <c r="AK393" i="2"/>
  <c r="AR393" i="2" s="1"/>
  <c r="AK331" i="2"/>
  <c r="AK220" i="2"/>
  <c r="AK40" i="2"/>
  <c r="AR40" i="2" s="1"/>
  <c r="AK207" i="2"/>
  <c r="AK90" i="2"/>
  <c r="AK502" i="2"/>
  <c r="AR502" i="2" s="1"/>
  <c r="AK636" i="2"/>
  <c r="AR636" i="2" s="1"/>
  <c r="AK110" i="2"/>
  <c r="AR110" i="2" s="1"/>
  <c r="AK43" i="2"/>
  <c r="AR43" i="2" s="1"/>
  <c r="AK669" i="2"/>
  <c r="AR669" i="2" s="1"/>
  <c r="AK714" i="2"/>
  <c r="AR714" i="2" s="1"/>
  <c r="AK468" i="2"/>
  <c r="AK417" i="2"/>
  <c r="AK81" i="2"/>
  <c r="AK46" i="2"/>
  <c r="AK599" i="2"/>
  <c r="AR599" i="2" s="1"/>
  <c r="AK34" i="2"/>
  <c r="AK447" i="2"/>
  <c r="AR447" i="2" s="1"/>
  <c r="AK709" i="2"/>
  <c r="AR709" i="2" s="1"/>
  <c r="AK298" i="2"/>
  <c r="AR298" i="2" s="1"/>
  <c r="AK452" i="2"/>
  <c r="AK67" i="2"/>
  <c r="AK278" i="2"/>
  <c r="AK666" i="2"/>
  <c r="AK124" i="2"/>
  <c r="AK229" i="2"/>
  <c r="AK486" i="2"/>
  <c r="AK351" i="2"/>
  <c r="AK177" i="2"/>
  <c r="AK303" i="2"/>
  <c r="AK565" i="2"/>
  <c r="AR565" i="2" s="1"/>
  <c r="AK535" i="2"/>
  <c r="AR535" i="2" s="1"/>
  <c r="AK566" i="2"/>
  <c r="AR566" i="2" s="1"/>
  <c r="AK355" i="2"/>
  <c r="AK211" i="2"/>
  <c r="AK430" i="2"/>
  <c r="AK667" i="2"/>
  <c r="AK316" i="2"/>
  <c r="AR316" i="2" s="1"/>
  <c r="AK610" i="2"/>
  <c r="AR610" i="2" s="1"/>
  <c r="AK143" i="2"/>
  <c r="AK196" i="2"/>
  <c r="AR196" i="2" s="1"/>
  <c r="AK140" i="2"/>
  <c r="AK261" i="2"/>
  <c r="AK570" i="2"/>
  <c r="AK654" i="2"/>
  <c r="AR654" i="2" s="1"/>
  <c r="AK691" i="2"/>
  <c r="AR691" i="2" s="1"/>
  <c r="AK289" i="2"/>
  <c r="AK5" i="2"/>
  <c r="C2" i="3" s="1"/>
  <c r="AK292" i="2"/>
  <c r="AK123" i="2"/>
  <c r="AK221" i="2"/>
  <c r="AR221" i="2" s="1"/>
  <c r="AK433" i="2"/>
  <c r="AR433" i="2" s="1"/>
  <c r="AK403" i="2"/>
  <c r="AK269" i="2"/>
  <c r="AK520" i="2"/>
  <c r="AK148" i="2"/>
  <c r="AR148" i="2" s="1"/>
  <c r="AK539" i="2"/>
  <c r="AR539" i="2" s="1"/>
  <c r="AK199" i="2"/>
  <c r="AR199" i="2" s="1"/>
  <c r="AK248" i="2"/>
  <c r="AR248" i="2" s="1"/>
  <c r="AK82" i="2"/>
  <c r="AK370" i="2"/>
  <c r="AK174" i="2"/>
  <c r="AK171" i="2"/>
  <c r="AR171" i="2" s="1"/>
  <c r="AK383" i="2"/>
  <c r="AK29" i="2"/>
  <c r="AK446" i="2"/>
  <c r="AR446" i="2" s="1"/>
  <c r="AK116" i="2"/>
  <c r="AK683" i="2"/>
  <c r="AR683" i="2" s="1"/>
  <c r="AK51" i="2"/>
  <c r="AK60" i="2"/>
  <c r="AK162" i="2"/>
  <c r="AR162" i="2" s="1"/>
  <c r="AK616" i="2"/>
  <c r="AR616" i="2" s="1"/>
  <c r="AK26" i="2"/>
  <c r="AK151" i="2"/>
  <c r="AK209" i="2"/>
  <c r="AK11" i="2"/>
  <c r="AK19" i="2"/>
  <c r="AK449" i="2"/>
  <c r="AK435" i="2"/>
  <c r="AK387" i="2"/>
  <c r="AK251" i="2"/>
  <c r="AK201" i="2"/>
  <c r="AK250" i="2"/>
  <c r="AK160" i="2"/>
  <c r="AK18" i="2"/>
  <c r="AK409" i="2"/>
  <c r="AR409" i="2" s="1"/>
  <c r="AK3" i="2"/>
  <c r="AK202" i="2"/>
  <c r="AR202" i="2" s="1"/>
  <c r="AK429" i="2"/>
  <c r="AK198" i="2"/>
  <c r="AK426" i="2"/>
  <c r="AR426" i="2" s="1"/>
  <c r="AK501" i="2"/>
  <c r="AK149" i="2"/>
  <c r="AK579" i="2"/>
  <c r="AR579" i="2" s="1"/>
  <c r="AK595" i="2"/>
  <c r="AR595" i="2" s="1"/>
  <c r="AK730" i="2"/>
  <c r="AR730" i="2" s="1"/>
  <c r="AK317" i="2"/>
  <c r="AK271" i="2"/>
  <c r="AR271" i="2" s="1"/>
  <c r="AK354" i="2"/>
  <c r="AK208" i="2"/>
  <c r="AK349" i="2"/>
  <c r="AK648" i="2"/>
  <c r="AR648" i="2" s="1"/>
  <c r="AK99" i="2"/>
  <c r="AK545" i="2"/>
  <c r="AR545" i="2" s="1"/>
  <c r="AK601" i="2"/>
  <c r="AR601" i="2" s="1"/>
  <c r="AK673" i="2"/>
  <c r="AR673" i="2" s="1"/>
  <c r="AK366" i="2"/>
  <c r="AR366" i="2" s="1"/>
  <c r="AK71" i="2"/>
  <c r="AK263" i="2"/>
  <c r="AR263" i="2" s="1"/>
  <c r="AK431" i="2"/>
  <c r="AK377" i="2"/>
  <c r="AK172" i="2"/>
  <c r="AK513" i="2"/>
  <c r="AR513" i="2" s="1"/>
  <c r="AK495" i="2"/>
  <c r="AR495" i="2" s="1"/>
  <c r="AK380" i="2"/>
  <c r="AK44" i="2"/>
  <c r="AK125" i="2"/>
  <c r="AK642" i="2"/>
  <c r="AK394" i="2"/>
  <c r="AR394" i="2" s="1"/>
  <c r="AK699" i="2"/>
  <c r="AR699" i="2" s="1"/>
  <c r="AK105" i="2"/>
  <c r="AK42" i="2"/>
  <c r="AK83" i="2"/>
  <c r="AK283" i="2"/>
  <c r="AR283" i="2" s="1"/>
  <c r="AK721" i="2"/>
  <c r="AR721" i="2" s="1"/>
  <c r="AK235" i="2"/>
  <c r="AK13" i="2"/>
  <c r="AK200" i="2"/>
  <c r="AK423" i="2"/>
  <c r="AK239" i="2"/>
  <c r="AK516" i="2"/>
  <c r="AR516" i="2" s="1"/>
  <c r="AK158" i="2"/>
  <c r="AK106" i="2"/>
  <c r="AK266" i="2"/>
  <c r="AK528" i="2"/>
  <c r="AK434" i="2"/>
  <c r="AK388" i="2"/>
  <c r="AR388" i="2" s="1"/>
  <c r="AK315" i="2"/>
  <c r="AK54" i="2"/>
  <c r="AK421" i="2"/>
  <c r="AR421" i="2" s="1"/>
  <c r="AK350" i="2"/>
  <c r="AK192" i="2"/>
  <c r="AK638" i="2"/>
  <c r="AR638" i="2" s="1"/>
  <c r="AK112" i="2"/>
  <c r="AK727" i="2"/>
  <c r="AR727" i="2" s="1"/>
  <c r="AK660" i="2"/>
  <c r="AR660" i="2" s="1"/>
  <c r="AK225" i="2"/>
  <c r="AK405" i="2"/>
  <c r="AK337" i="2"/>
  <c r="AK561" i="2"/>
  <c r="AK728" i="2"/>
  <c r="AR728" i="2" s="1"/>
  <c r="AK607" i="2"/>
  <c r="AK487" i="2"/>
  <c r="AK686" i="2"/>
  <c r="AR686" i="2" s="1"/>
  <c r="AK114" i="2"/>
  <c r="AK518" i="2"/>
  <c r="AK20" i="2"/>
  <c r="AK17" i="2"/>
  <c r="AK399" i="2"/>
  <c r="AR399" i="2" s="1"/>
  <c r="AK150" i="2"/>
  <c r="AK463" i="2"/>
  <c r="AK690" i="2"/>
  <c r="AR690" i="2" s="1"/>
  <c r="AK310" i="2"/>
  <c r="AK504" i="2"/>
  <c r="AR504" i="2" s="1"/>
  <c r="AK489" i="2"/>
  <c r="AR489" i="2" s="1"/>
  <c r="AK659" i="2"/>
  <c r="AR659" i="2" s="1"/>
  <c r="AK508" i="2"/>
  <c r="AK474" i="2"/>
  <c r="AK163" i="2"/>
  <c r="AK52" i="2"/>
  <c r="AK652" i="2"/>
  <c r="AR652" i="2" s="1"/>
  <c r="AK120" i="2"/>
  <c r="AK651" i="2"/>
  <c r="AR651" i="2" s="1"/>
  <c r="AK471" i="2"/>
  <c r="AR471" i="2" s="1"/>
  <c r="AK491" i="2"/>
  <c r="AR491" i="2" s="1"/>
  <c r="AK469" i="2"/>
  <c r="AK646" i="2"/>
  <c r="AR646" i="2" s="1"/>
  <c r="AK135" i="2"/>
  <c r="AK413" i="2"/>
  <c r="AR413" i="2" s="1"/>
  <c r="AK374" i="2"/>
  <c r="AK23" i="2"/>
  <c r="AK408" i="2"/>
  <c r="AK582" i="2"/>
  <c r="AK644" i="2"/>
  <c r="AK712" i="2"/>
  <c r="AR712" i="2" s="1"/>
  <c r="AK21" i="2"/>
  <c r="AK224" i="2"/>
  <c r="AK165" i="2"/>
  <c r="AK617" i="2"/>
  <c r="AK733" i="2"/>
  <c r="AR733" i="2" s="1"/>
  <c r="AK401" i="2"/>
  <c r="AR401" i="2" s="1"/>
  <c r="AK291" i="2"/>
  <c r="AK587" i="2"/>
  <c r="AK384" i="2"/>
  <c r="AK169" i="2"/>
  <c r="AK253" i="2"/>
  <c r="AK457" i="2"/>
  <c r="AK498" i="2"/>
  <c r="AR498" i="2" s="1"/>
  <c r="AK645" i="2"/>
  <c r="AR645" i="2" s="1"/>
  <c r="AK56" i="2"/>
  <c r="AK466" i="2"/>
  <c r="AR466" i="2" s="1"/>
  <c r="AK318" i="2"/>
  <c r="AK293" i="2"/>
  <c r="AR293" i="2" s="1"/>
  <c r="AK139" i="2"/>
  <c r="C76" i="3" s="1"/>
  <c r="AK68" i="2"/>
  <c r="AK537" i="2"/>
  <c r="AR537" i="2" s="1"/>
  <c r="AK372" i="2"/>
  <c r="AR372" i="2" s="1"/>
  <c r="AK245" i="2"/>
  <c r="AK425" i="2"/>
  <c r="AR425" i="2" s="1"/>
  <c r="AK108" i="2"/>
  <c r="AK36" i="2"/>
  <c r="AK477" i="2"/>
  <c r="AR477" i="2" s="1"/>
  <c r="AK69" i="2"/>
  <c r="AK647" i="2"/>
  <c r="AR647" i="2" s="1"/>
  <c r="AK74" i="2"/>
  <c r="AK227" i="2"/>
  <c r="AK553" i="2"/>
  <c r="AR553" i="2" s="1"/>
  <c r="AK216" i="2"/>
  <c r="AK115" i="2"/>
  <c r="AK619" i="2"/>
  <c r="AR619" i="2" s="1"/>
  <c r="AK154" i="2"/>
  <c r="AK470" i="2"/>
  <c r="AK480" i="2"/>
  <c r="AK541" i="2"/>
  <c r="AK611" i="2"/>
  <c r="AR611" i="2" s="1"/>
  <c r="AK589" i="2"/>
  <c r="AR589" i="2" s="1"/>
  <c r="AK78" i="2"/>
  <c r="AK544" i="2"/>
  <c r="AR544" i="2" s="1"/>
  <c r="AK506" i="2"/>
  <c r="AR506" i="2" s="1"/>
  <c r="AK264" i="2"/>
  <c r="AK53" i="2"/>
  <c r="AK731" i="2"/>
  <c r="AR731" i="2" s="1"/>
  <c r="AK37" i="2"/>
  <c r="AK305" i="2"/>
  <c r="AK104" i="2"/>
  <c r="AR104" i="2" s="1"/>
  <c r="AK27" i="2"/>
  <c r="AK436" i="2"/>
  <c r="AR436" i="2" s="1"/>
  <c r="AK692" i="2"/>
  <c r="AR692" i="2" s="1"/>
  <c r="AK427" i="2"/>
  <c r="AK662" i="2"/>
  <c r="AR662" i="2" s="1"/>
  <c r="AK270" i="2"/>
  <c r="AK301" i="2"/>
  <c r="AK670" i="2"/>
  <c r="AR670" i="2" s="1"/>
  <c r="AK281" i="2"/>
  <c r="AK76" i="2"/>
  <c r="AK416" i="2"/>
  <c r="AK462" i="2"/>
  <c r="AK381" i="2"/>
  <c r="AR381" i="2" s="1"/>
  <c r="AK364" i="2"/>
  <c r="AK700" i="2"/>
  <c r="AR700" i="2" s="1"/>
  <c r="AK724" i="2"/>
  <c r="AR724" i="2" s="1"/>
  <c r="AK214" i="2"/>
  <c r="AK635" i="2"/>
  <c r="AR635" i="2" s="1"/>
  <c r="AK704" i="2"/>
  <c r="AK191" i="2"/>
  <c r="AK86" i="2"/>
  <c r="AK80" i="2"/>
  <c r="AK693" i="2"/>
  <c r="AR693" i="2" s="1"/>
  <c r="AK237" i="2"/>
  <c r="AK571" i="2"/>
  <c r="AK507" i="2"/>
  <c r="AR507" i="2" s="1"/>
  <c r="AK265" i="2"/>
  <c r="AK679" i="2"/>
  <c r="AR679" i="2" s="1"/>
  <c r="AK127" i="2"/>
  <c r="AK336" i="2"/>
  <c r="AK348" i="2"/>
  <c r="AK161" i="2"/>
  <c r="AR161" i="2" s="1"/>
  <c r="AK84" i="2"/>
  <c r="AK698" i="2"/>
  <c r="AR698" i="2" s="1"/>
  <c r="AK122" i="2"/>
  <c r="AK173" i="2"/>
  <c r="AK456" i="2"/>
  <c r="AK132" i="2"/>
  <c r="AK260" i="2"/>
  <c r="AK61" i="2"/>
  <c r="AK729" i="2"/>
  <c r="AR729" i="2" s="1"/>
  <c r="AK365" i="2"/>
  <c r="AR365" i="2" s="1"/>
  <c r="AK598" i="2"/>
  <c r="AK133" i="2"/>
  <c r="AK524" i="2"/>
  <c r="AK678" i="2"/>
  <c r="AR678" i="2" s="1"/>
  <c r="AK338" i="2"/>
  <c r="AR338" i="2" s="1"/>
  <c r="AK268" i="2"/>
  <c r="AK656" i="2"/>
  <c r="AR656" i="2" s="1"/>
  <c r="AK628" i="2"/>
  <c r="AR628" i="2" s="1"/>
  <c r="AK343" i="2"/>
  <c r="AK550" i="2"/>
  <c r="AR550" i="2" s="1"/>
  <c r="AK701" i="2"/>
  <c r="AR701" i="2" s="1"/>
  <c r="AK373" i="2"/>
  <c r="AR373" i="2" s="1"/>
  <c r="AK328" i="2"/>
  <c r="AR328" i="2" s="1"/>
  <c r="AK546" i="2"/>
  <c r="AK390" i="2"/>
  <c r="AK481" i="2"/>
  <c r="AR481" i="2" s="1"/>
  <c r="AK159" i="2"/>
  <c r="AK696" i="2"/>
  <c r="AR696" i="2" s="1"/>
  <c r="AK564" i="2"/>
  <c r="AR564" i="2" s="1"/>
  <c r="AK147" i="2"/>
  <c r="AK369" i="2"/>
  <c r="AK650" i="2"/>
  <c r="AR650" i="2" s="1"/>
  <c r="AK663" i="2"/>
  <c r="AR663" i="2" s="1"/>
  <c r="AK707" i="2"/>
  <c r="AR707" i="2" s="1"/>
  <c r="AK725" i="2"/>
  <c r="AR725" i="2" s="1"/>
  <c r="AK465" i="2"/>
  <c r="AK249" i="2"/>
  <c r="AK563" i="2"/>
  <c r="AR563" i="2" s="1"/>
  <c r="AK569" i="2"/>
  <c r="AK327" i="2"/>
  <c r="AK580" i="2"/>
  <c r="AK100" i="2"/>
  <c r="AK514" i="2"/>
  <c r="AK576" i="2"/>
  <c r="AR576" i="2" s="1"/>
  <c r="AK694" i="2"/>
  <c r="AR694" i="2" s="1"/>
  <c r="AK735" i="2"/>
  <c r="AR735" i="2" s="1"/>
  <c r="AK615" i="2"/>
  <c r="AK117" i="2"/>
  <c r="AK345" i="2"/>
  <c r="AK684" i="2"/>
  <c r="AK593" i="2"/>
  <c r="AK382" i="2"/>
  <c r="AK630" i="2"/>
  <c r="AR630" i="2" s="1"/>
  <c r="AK234" i="2"/>
  <c r="AK107" i="2"/>
  <c r="AK461" i="2"/>
  <c r="AR461" i="2" s="1"/>
  <c r="AK311" i="2"/>
  <c r="AR311" i="2" s="1"/>
  <c r="AK418" i="2"/>
  <c r="AK557" i="2"/>
  <c r="AR557" i="2" s="1"/>
  <c r="AK392" i="2"/>
  <c r="AR392" i="2" s="1"/>
  <c r="AK267" i="2"/>
  <c r="AK406" i="2"/>
  <c r="AR406" i="2" s="1"/>
  <c r="AK581" i="2"/>
  <c r="AR581" i="2" s="1"/>
  <c r="AK726" i="2"/>
  <c r="AR726" i="2" s="1"/>
  <c r="AK96" i="2"/>
  <c r="AK243" i="2"/>
  <c r="AK538" i="2"/>
  <c r="AK437" i="2"/>
  <c r="AR437" i="2" s="1"/>
  <c r="AK358" i="2"/>
  <c r="AK534" i="2"/>
  <c r="AK438" i="2"/>
  <c r="AK677" i="2"/>
  <c r="AR677" i="2" s="1"/>
  <c r="AK325" i="2"/>
  <c r="AR325" i="2" s="1"/>
  <c r="AK228" i="2"/>
  <c r="AK590" i="2"/>
  <c r="AR590" i="2" s="1"/>
  <c r="AK600" i="2"/>
  <c r="AK530" i="2"/>
  <c r="AR530" i="2" s="1"/>
  <c r="AK529" i="2"/>
  <c r="AK473" i="2"/>
  <c r="AR473" i="2" s="1"/>
  <c r="AK205" i="2"/>
  <c r="AK464" i="2"/>
  <c r="AK515" i="2"/>
  <c r="AK223" i="2"/>
  <c r="AK621" i="2"/>
  <c r="AR621" i="2" s="1"/>
  <c r="AK547" i="2"/>
  <c r="AR547" i="2" s="1"/>
  <c r="AK252" i="2"/>
  <c r="AK653" i="2"/>
  <c r="AR653" i="2" s="1"/>
  <c r="AK203" i="2"/>
  <c r="AK294" i="2"/>
  <c r="AR294" i="2" s="1"/>
  <c r="AK510" i="2"/>
  <c r="AK389" i="2"/>
  <c r="AK460" i="2"/>
  <c r="AR460" i="2" s="1"/>
  <c r="AK585" i="2"/>
  <c r="AK353" i="2"/>
  <c r="AK672" i="2"/>
  <c r="AR672" i="2" s="1"/>
  <c r="AK410" i="2"/>
  <c r="AK710" i="2"/>
  <c r="AR710" i="2" s="1"/>
  <c r="AK722" i="2"/>
  <c r="AR722" i="2" s="1"/>
  <c r="AK375" i="2"/>
  <c r="AK591" i="2"/>
  <c r="AK329" i="2"/>
  <c r="AK262" i="2"/>
  <c r="AK578" i="2"/>
  <c r="AR578" i="2" s="1"/>
  <c r="AK391" i="2"/>
  <c r="AK450" i="2"/>
  <c r="AK490" i="2"/>
  <c r="AK602" i="2"/>
  <c r="AR602" i="2" s="1"/>
  <c r="AK711" i="2"/>
  <c r="AR711" i="2" s="1"/>
  <c r="AK604" i="2"/>
  <c r="AR604" i="2" s="1"/>
  <c r="AK453" i="2"/>
  <c r="AR453" i="2" s="1"/>
  <c r="AK703" i="2"/>
  <c r="AR703" i="2" s="1"/>
  <c r="AK415" i="2"/>
  <c r="AR415" i="2" s="1"/>
  <c r="AK671" i="2"/>
  <c r="AR671" i="2" s="1"/>
  <c r="AK454" i="2"/>
  <c r="AK695" i="2"/>
  <c r="AR695" i="2" s="1"/>
  <c r="AK584" i="2"/>
  <c r="AR584" i="2" s="1"/>
  <c r="AK719" i="2"/>
  <c r="AR719" i="2" s="1"/>
  <c r="AK702" i="2"/>
  <c r="AR702" i="2" s="1"/>
  <c r="AK734" i="2"/>
  <c r="AR734" i="2" s="1"/>
  <c r="AK708" i="2"/>
  <c r="AR708" i="2" s="1"/>
  <c r="AK676" i="2"/>
  <c r="AR676" i="2" s="1"/>
  <c r="AK680" i="2"/>
  <c r="AR680" i="2" s="1"/>
  <c r="AK618" i="2"/>
  <c r="AR618" i="2" s="1"/>
  <c r="AK697" i="2"/>
  <c r="AR697" i="2" s="1"/>
  <c r="AK605" i="2"/>
  <c r="AR605" i="2" s="1"/>
  <c r="AK713" i="2"/>
  <c r="AR713" i="2" s="1"/>
  <c r="AK597" i="2"/>
  <c r="AK717" i="2"/>
  <c r="AR717" i="2" s="1"/>
  <c r="AK716" i="2"/>
  <c r="AR716" i="2" s="1"/>
  <c r="AK681" i="2"/>
  <c r="AR681" i="2" s="1"/>
  <c r="AK641" i="2"/>
  <c r="AR641" i="2" s="1"/>
  <c r="AK723" i="2"/>
  <c r="AR723" i="2" s="1"/>
  <c r="AK643" i="2"/>
  <c r="AR643" i="2" s="1"/>
  <c r="AK674" i="2"/>
  <c r="AR674" i="2" s="1"/>
  <c r="AK705" i="2"/>
  <c r="AK675" i="2"/>
  <c r="AR675" i="2" s="1"/>
  <c r="AK655" i="2"/>
  <c r="AR655" i="2" s="1"/>
  <c r="AK588" i="2"/>
  <c r="AK682" i="2"/>
  <c r="AR682" i="2" s="1"/>
  <c r="AK632" i="2"/>
  <c r="AR632" i="2" s="1"/>
  <c r="AK732" i="2"/>
  <c r="AR732" i="2" s="1"/>
  <c r="S121" i="3" l="1"/>
  <c r="I121" i="3"/>
  <c r="E4" i="3"/>
  <c r="I4" i="3"/>
  <c r="S4" i="3"/>
  <c r="D97" i="3"/>
  <c r="I97" i="3"/>
  <c r="S97" i="3"/>
  <c r="E69" i="3"/>
  <c r="I69" i="3"/>
  <c r="S69" i="3"/>
  <c r="D111" i="3"/>
  <c r="I111" i="3"/>
  <c r="S111" i="3"/>
  <c r="I98" i="3"/>
  <c r="S98" i="3"/>
  <c r="I37" i="3"/>
  <c r="S37" i="3"/>
  <c r="G43" i="3"/>
  <c r="I43" i="3"/>
  <c r="S43" i="3"/>
  <c r="G32" i="3"/>
  <c r="I32" i="3"/>
  <c r="S32" i="3"/>
  <c r="H47" i="3"/>
  <c r="I47" i="3"/>
  <c r="S47" i="3"/>
  <c r="I68" i="3"/>
  <c r="S68" i="3"/>
  <c r="S102" i="3"/>
  <c r="I102" i="3"/>
  <c r="E116" i="3"/>
  <c r="I116" i="3"/>
  <c r="S116" i="3"/>
  <c r="G100" i="3"/>
  <c r="I100" i="3"/>
  <c r="S100" i="3"/>
  <c r="E40" i="3"/>
  <c r="I40" i="3"/>
  <c r="S40" i="3"/>
  <c r="H61" i="3"/>
  <c r="I61" i="3"/>
  <c r="S61" i="3"/>
  <c r="I42" i="3"/>
  <c r="S42" i="3"/>
  <c r="G33" i="3"/>
  <c r="I33" i="3"/>
  <c r="S33" i="3"/>
  <c r="E53" i="3"/>
  <c r="I53" i="3"/>
  <c r="S53" i="3"/>
  <c r="F22" i="3"/>
  <c r="S22" i="3"/>
  <c r="I22" i="3"/>
  <c r="Q9" i="3"/>
  <c r="I9" i="3"/>
  <c r="S9" i="3"/>
  <c r="D22" i="3"/>
  <c r="G40" i="3"/>
  <c r="H12" i="3"/>
  <c r="I12" i="3"/>
  <c r="S12" i="3"/>
  <c r="F112" i="3"/>
  <c r="S112" i="3"/>
  <c r="I112" i="3"/>
  <c r="I91" i="3"/>
  <c r="S91" i="3"/>
  <c r="E77" i="3"/>
  <c r="I77" i="3"/>
  <c r="S77" i="3"/>
  <c r="S63" i="3"/>
  <c r="I63" i="3"/>
  <c r="E55" i="3"/>
  <c r="I55" i="3"/>
  <c r="S55" i="3"/>
  <c r="I76" i="3"/>
  <c r="S76" i="3"/>
  <c r="D101" i="3"/>
  <c r="I101" i="3"/>
  <c r="S101" i="3"/>
  <c r="D29" i="3"/>
  <c r="S29" i="3"/>
  <c r="I29" i="3"/>
  <c r="I74" i="3"/>
  <c r="S74" i="3"/>
  <c r="I82" i="3"/>
  <c r="S82" i="3"/>
  <c r="G63" i="3"/>
  <c r="G19" i="3"/>
  <c r="I19" i="3"/>
  <c r="S19" i="3"/>
  <c r="H120" i="3"/>
  <c r="I120" i="3"/>
  <c r="S120" i="3"/>
  <c r="I85" i="3"/>
  <c r="S85" i="3"/>
  <c r="D21" i="3"/>
  <c r="I21" i="3"/>
  <c r="S21" i="3"/>
  <c r="I27" i="3"/>
  <c r="S27" i="3"/>
  <c r="E57" i="3"/>
  <c r="I57" i="3"/>
  <c r="S57" i="3"/>
  <c r="F7" i="3"/>
  <c r="I7" i="3"/>
  <c r="S7" i="3"/>
  <c r="H34" i="3"/>
  <c r="I34" i="3"/>
  <c r="S34" i="3"/>
  <c r="G13" i="3"/>
  <c r="S13" i="3"/>
  <c r="I13" i="3"/>
  <c r="G23" i="3"/>
  <c r="S23" i="3"/>
  <c r="I23" i="3"/>
  <c r="E5" i="3"/>
  <c r="I5" i="3"/>
  <c r="S5" i="3"/>
  <c r="E61" i="3"/>
  <c r="H116" i="3"/>
  <c r="S58" i="3"/>
  <c r="I58" i="3"/>
  <c r="I106" i="3"/>
  <c r="S106" i="3"/>
  <c r="I78" i="3"/>
  <c r="S78" i="3"/>
  <c r="I110" i="3"/>
  <c r="S110" i="3"/>
  <c r="I6" i="3"/>
  <c r="S6" i="3"/>
  <c r="I90" i="3"/>
  <c r="S90" i="3"/>
  <c r="G88" i="3"/>
  <c r="I88" i="3"/>
  <c r="S88" i="3"/>
  <c r="I15" i="3"/>
  <c r="S15" i="3"/>
  <c r="I83" i="3"/>
  <c r="S83" i="3"/>
  <c r="G11" i="3"/>
  <c r="S11" i="3"/>
  <c r="I11" i="3"/>
  <c r="I51" i="3"/>
  <c r="S51" i="3"/>
  <c r="E42" i="3"/>
  <c r="H7" i="3"/>
  <c r="I122" i="3"/>
  <c r="S122" i="3"/>
  <c r="I66" i="3"/>
  <c r="S66" i="3"/>
  <c r="I119" i="3"/>
  <c r="S119" i="3"/>
  <c r="I62" i="3"/>
  <c r="S62" i="3"/>
  <c r="I95" i="3"/>
  <c r="S95" i="3"/>
  <c r="S89" i="3"/>
  <c r="I89" i="3"/>
  <c r="S20" i="3"/>
  <c r="I20" i="3"/>
  <c r="E79" i="3"/>
  <c r="I79" i="3"/>
  <c r="S79" i="3"/>
  <c r="I25" i="3"/>
  <c r="S25" i="3"/>
  <c r="I41" i="3"/>
  <c r="S41" i="3"/>
  <c r="F73" i="3"/>
  <c r="S73" i="3"/>
  <c r="I73" i="3"/>
  <c r="G50" i="3"/>
  <c r="S50" i="3"/>
  <c r="I50" i="3"/>
  <c r="E33" i="3"/>
  <c r="I36" i="3"/>
  <c r="S36" i="3"/>
  <c r="I118" i="3"/>
  <c r="S118" i="3"/>
  <c r="F44" i="3"/>
  <c r="I44" i="3"/>
  <c r="S44" i="3"/>
  <c r="I92" i="3"/>
  <c r="S92" i="3"/>
  <c r="I107" i="3"/>
  <c r="S107" i="3"/>
  <c r="I60" i="3"/>
  <c r="S60" i="3"/>
  <c r="I16" i="3"/>
  <c r="S16" i="3"/>
  <c r="I70" i="3"/>
  <c r="S70" i="3"/>
  <c r="S75" i="3"/>
  <c r="I75" i="3"/>
  <c r="D28" i="3"/>
  <c r="S28" i="3"/>
  <c r="I28" i="3"/>
  <c r="G14" i="3"/>
  <c r="I14" i="3"/>
  <c r="S14" i="3"/>
  <c r="E32" i="3"/>
  <c r="H22" i="3"/>
  <c r="P35" i="3"/>
  <c r="S35" i="3"/>
  <c r="I35" i="3"/>
  <c r="E105" i="3"/>
  <c r="I105" i="3"/>
  <c r="S105" i="3"/>
  <c r="F104" i="3"/>
  <c r="S104" i="3"/>
  <c r="I104" i="3"/>
  <c r="S113" i="3"/>
  <c r="I113" i="3"/>
  <c r="I86" i="3"/>
  <c r="S86" i="3"/>
  <c r="S84" i="3"/>
  <c r="I84" i="3"/>
  <c r="E109" i="3"/>
  <c r="I109" i="3"/>
  <c r="S109" i="3"/>
  <c r="I59" i="3"/>
  <c r="S59" i="3"/>
  <c r="D52" i="3"/>
  <c r="S52" i="3"/>
  <c r="I52" i="3"/>
  <c r="I26" i="3"/>
  <c r="S26" i="3"/>
  <c r="G8" i="3"/>
  <c r="I8" i="3"/>
  <c r="S8" i="3"/>
  <c r="E74" i="3"/>
  <c r="H9" i="3"/>
  <c r="H31" i="3"/>
  <c r="S31" i="3"/>
  <c r="I31" i="3"/>
  <c r="D81" i="3"/>
  <c r="I81" i="3"/>
  <c r="S81" i="3"/>
  <c r="I115" i="3"/>
  <c r="S115" i="3"/>
  <c r="F3" i="3"/>
  <c r="I3" i="3"/>
  <c r="S3" i="3"/>
  <c r="E93" i="3"/>
  <c r="I93" i="3"/>
  <c r="S93" i="3"/>
  <c r="I18" i="3"/>
  <c r="S18" i="3"/>
  <c r="F103" i="3"/>
  <c r="S103" i="3"/>
  <c r="I103" i="3"/>
  <c r="I94" i="3"/>
  <c r="S94" i="3"/>
  <c r="F38" i="3"/>
  <c r="I38" i="3"/>
  <c r="S38" i="3"/>
  <c r="I56" i="3"/>
  <c r="S56" i="3"/>
  <c r="D2" i="3"/>
  <c r="I2" i="3"/>
  <c r="S2" i="3"/>
  <c r="F33" i="3"/>
  <c r="P9" i="3"/>
  <c r="G117" i="3"/>
  <c r="I117" i="3"/>
  <c r="S117" i="3"/>
  <c r="E96" i="3"/>
  <c r="I96" i="3"/>
  <c r="S96" i="3"/>
  <c r="I80" i="3"/>
  <c r="S80" i="3"/>
  <c r="S48" i="3"/>
  <c r="I48" i="3"/>
  <c r="V87" i="3"/>
  <c r="S87" i="3"/>
  <c r="I87" i="3"/>
  <c r="I54" i="3"/>
  <c r="S54" i="3"/>
  <c r="I39" i="3"/>
  <c r="S39" i="3"/>
  <c r="S24" i="3"/>
  <c r="I24" i="3"/>
  <c r="I71" i="3"/>
  <c r="S71" i="3"/>
  <c r="H10" i="3"/>
  <c r="I10" i="3"/>
  <c r="S10" i="3"/>
  <c r="D67" i="3"/>
  <c r="I67" i="3"/>
  <c r="S67" i="3"/>
  <c r="F101" i="3"/>
  <c r="P82" i="3"/>
  <c r="I30" i="3"/>
  <c r="S30" i="3"/>
  <c r="G114" i="3"/>
  <c r="I114" i="3"/>
  <c r="S114" i="3"/>
  <c r="D64" i="3"/>
  <c r="I64" i="3"/>
  <c r="S64" i="3"/>
  <c r="P65" i="3"/>
  <c r="I65" i="3"/>
  <c r="S65" i="3"/>
  <c r="S99" i="3"/>
  <c r="I99" i="3"/>
  <c r="D72" i="3"/>
  <c r="I72" i="3"/>
  <c r="S72" i="3"/>
  <c r="I46" i="3"/>
  <c r="S46" i="3"/>
  <c r="I108" i="3"/>
  <c r="S108" i="3"/>
  <c r="I49" i="3"/>
  <c r="S49" i="3"/>
  <c r="H17" i="3"/>
  <c r="I17" i="3"/>
  <c r="S17" i="3"/>
  <c r="I45" i="3"/>
  <c r="S45" i="3"/>
  <c r="F34" i="3"/>
  <c r="Q102" i="3"/>
  <c r="C90" i="3"/>
  <c r="E22" i="3"/>
  <c r="D102" i="3"/>
  <c r="G22" i="3"/>
  <c r="C94" i="3"/>
  <c r="C42" i="3"/>
  <c r="C115" i="3"/>
  <c r="D100" i="3"/>
  <c r="F61" i="3"/>
  <c r="C35" i="3"/>
  <c r="C8" i="3"/>
  <c r="AR139" i="2"/>
  <c r="D33" i="3"/>
  <c r="F42" i="3"/>
  <c r="D34" i="3"/>
  <c r="H102" i="3"/>
  <c r="P34" i="3"/>
  <c r="C57" i="3"/>
  <c r="D40" i="3"/>
  <c r="E97" i="3"/>
  <c r="E23" i="3"/>
  <c r="G42" i="3"/>
  <c r="H69" i="3"/>
  <c r="P102" i="3"/>
  <c r="C91" i="3"/>
  <c r="H100" i="3"/>
  <c r="C21" i="3"/>
  <c r="C63" i="3"/>
  <c r="C70" i="3"/>
  <c r="C61" i="3"/>
  <c r="C40" i="3"/>
  <c r="C67" i="3"/>
  <c r="D87" i="3"/>
  <c r="E100" i="3"/>
  <c r="F102" i="3"/>
  <c r="H40" i="3"/>
  <c r="P112" i="3"/>
  <c r="D65" i="3"/>
  <c r="E102" i="3"/>
  <c r="G61" i="3"/>
  <c r="C52" i="3"/>
  <c r="C9" i="3"/>
  <c r="F116" i="3"/>
  <c r="G102" i="3"/>
  <c r="G53" i="3"/>
  <c r="P116" i="3"/>
  <c r="C33" i="3"/>
  <c r="D69" i="3"/>
  <c r="C10" i="3"/>
  <c r="C117" i="3"/>
  <c r="D98" i="3"/>
  <c r="E21" i="3"/>
  <c r="F100" i="3"/>
  <c r="G29" i="3"/>
  <c r="H42" i="3"/>
  <c r="P100" i="3"/>
  <c r="Q53" i="3"/>
  <c r="D42" i="3"/>
  <c r="F35" i="3"/>
  <c r="H76" i="3"/>
  <c r="G4" i="3"/>
  <c r="C103" i="3"/>
  <c r="F98" i="3"/>
  <c r="G116" i="3"/>
  <c r="G9" i="3"/>
  <c r="H53" i="3"/>
  <c r="P69" i="3"/>
  <c r="C73" i="3"/>
  <c r="H11" i="3"/>
  <c r="C38" i="3"/>
  <c r="C89" i="3"/>
  <c r="C22" i="3"/>
  <c r="C25" i="3"/>
  <c r="E78" i="3"/>
  <c r="D78" i="3"/>
  <c r="G78" i="3"/>
  <c r="P90" i="3"/>
  <c r="E90" i="3"/>
  <c r="G90" i="3"/>
  <c r="D90" i="3"/>
  <c r="F83" i="3"/>
  <c r="E83" i="3"/>
  <c r="D83" i="3"/>
  <c r="G83" i="3"/>
  <c r="H62" i="3"/>
  <c r="F20" i="3"/>
  <c r="G20" i="3"/>
  <c r="F41" i="3"/>
  <c r="D41" i="3"/>
  <c r="H41" i="3"/>
  <c r="G107" i="3"/>
  <c r="E107" i="3"/>
  <c r="H75" i="3"/>
  <c r="F75" i="3"/>
  <c r="D75" i="3"/>
  <c r="G75" i="3"/>
  <c r="C20" i="3"/>
  <c r="E20" i="3"/>
  <c r="C28" i="3"/>
  <c r="C34" i="3"/>
  <c r="C15" i="3"/>
  <c r="C55" i="3"/>
  <c r="C51" i="3"/>
  <c r="AR163" i="2"/>
  <c r="C78" i="3"/>
  <c r="H90" i="3"/>
  <c r="D110" i="3"/>
  <c r="H110" i="3"/>
  <c r="E88" i="3"/>
  <c r="V88" i="3"/>
  <c r="F88" i="3"/>
  <c r="D88" i="3"/>
  <c r="H88" i="3"/>
  <c r="H15" i="3"/>
  <c r="G15" i="3"/>
  <c r="D15" i="3"/>
  <c r="P15" i="3"/>
  <c r="F15" i="3"/>
  <c r="E15" i="3"/>
  <c r="C6" i="3"/>
  <c r="D95" i="3"/>
  <c r="F95" i="3"/>
  <c r="G95" i="3"/>
  <c r="F79" i="3"/>
  <c r="D79" i="3"/>
  <c r="H79" i="3"/>
  <c r="G73" i="3"/>
  <c r="F78" i="3"/>
  <c r="C92" i="3"/>
  <c r="F92" i="3"/>
  <c r="E92" i="3"/>
  <c r="G92" i="3"/>
  <c r="P70" i="3"/>
  <c r="F70" i="3"/>
  <c r="U70" i="3"/>
  <c r="H70" i="3"/>
  <c r="E70" i="3"/>
  <c r="D70" i="3"/>
  <c r="D14" i="3"/>
  <c r="U14" i="3"/>
  <c r="E14" i="3"/>
  <c r="D11" i="3"/>
  <c r="AR151" i="2"/>
  <c r="C84" i="3"/>
  <c r="C16" i="3"/>
  <c r="AR126" i="2"/>
  <c r="H20" i="3"/>
  <c r="H106" i="3"/>
  <c r="F106" i="3"/>
  <c r="D106" i="3"/>
  <c r="P106" i="3"/>
  <c r="G106" i="3"/>
  <c r="E106" i="3"/>
  <c r="E6" i="3"/>
  <c r="G6" i="3"/>
  <c r="F6" i="3"/>
  <c r="E51" i="3"/>
  <c r="F51" i="3"/>
  <c r="H119" i="3"/>
  <c r="F119" i="3"/>
  <c r="U119" i="3"/>
  <c r="E89" i="3"/>
  <c r="G89" i="3"/>
  <c r="Q89" i="3"/>
  <c r="F89" i="3"/>
  <c r="Q25" i="3"/>
  <c r="H25" i="3"/>
  <c r="D25" i="3"/>
  <c r="F25" i="3"/>
  <c r="U25" i="3"/>
  <c r="D50" i="3"/>
  <c r="U50" i="3"/>
  <c r="E50" i="3"/>
  <c r="G44" i="3"/>
  <c r="H44" i="3"/>
  <c r="F16" i="3"/>
  <c r="G16" i="3"/>
  <c r="H16" i="3"/>
  <c r="E16" i="3"/>
  <c r="C26" i="3"/>
  <c r="C7" i="3"/>
  <c r="C77" i="3"/>
  <c r="C14" i="3"/>
  <c r="C44" i="3"/>
  <c r="E110" i="3"/>
  <c r="E11" i="3"/>
  <c r="H118" i="3"/>
  <c r="F118" i="3"/>
  <c r="E118" i="3"/>
  <c r="D118" i="3"/>
  <c r="U118" i="3"/>
  <c r="P60" i="3"/>
  <c r="E60" i="3"/>
  <c r="G60" i="3"/>
  <c r="D60" i="3"/>
  <c r="C60" i="3"/>
  <c r="G28" i="3"/>
  <c r="F28" i="3"/>
  <c r="E28" i="3"/>
  <c r="F62" i="3"/>
  <c r="C11" i="3"/>
  <c r="C100" i="3"/>
  <c r="C116" i="3"/>
  <c r="AR418" i="2"/>
  <c r="C109" i="3"/>
  <c r="C56" i="3"/>
  <c r="AR297" i="2"/>
  <c r="C85" i="3"/>
  <c r="G110" i="3"/>
  <c r="G51" i="3"/>
  <c r="P5" i="3"/>
  <c r="P18" i="3"/>
  <c r="E18" i="3"/>
  <c r="E38" i="3"/>
  <c r="F2" i="3"/>
  <c r="D105" i="3"/>
  <c r="E2" i="3"/>
  <c r="AU107" i="2"/>
  <c r="AU260" i="2"/>
  <c r="AU150" i="2"/>
  <c r="AU615" i="2"/>
  <c r="E113" i="3"/>
  <c r="F113" i="3"/>
  <c r="G86" i="3"/>
  <c r="Q86" i="3"/>
  <c r="D84" i="3"/>
  <c r="E84" i="3"/>
  <c r="Q109" i="3"/>
  <c r="F109" i="3"/>
  <c r="D109" i="3"/>
  <c r="G109" i="3"/>
  <c r="F59" i="3"/>
  <c r="E59" i="3"/>
  <c r="E26" i="3"/>
  <c r="D26" i="3"/>
  <c r="V81" i="3"/>
  <c r="E81" i="3"/>
  <c r="Q115" i="3"/>
  <c r="E115" i="3"/>
  <c r="Q93" i="3"/>
  <c r="V93" i="3"/>
  <c r="E94" i="3"/>
  <c r="Q56" i="3"/>
  <c r="D56" i="3"/>
  <c r="F56" i="3"/>
  <c r="E56" i="3"/>
  <c r="C113" i="3"/>
  <c r="E3" i="3"/>
  <c r="F115" i="3"/>
  <c r="C3" i="3"/>
  <c r="C93" i="3"/>
  <c r="D94" i="3"/>
  <c r="C75" i="3"/>
  <c r="AU507" i="2"/>
  <c r="AU487" i="2"/>
  <c r="D115" i="3"/>
  <c r="Q59" i="3"/>
  <c r="G104" i="3"/>
  <c r="D104" i="3"/>
  <c r="C53" i="3"/>
  <c r="C79" i="3"/>
  <c r="AU294" i="2"/>
  <c r="AU255" i="2"/>
  <c r="C27" i="3"/>
  <c r="E71" i="3"/>
  <c r="F120" i="3"/>
  <c r="U59" i="3"/>
  <c r="U105" i="3"/>
  <c r="F105" i="3"/>
  <c r="Q105" i="3"/>
  <c r="F8" i="3"/>
  <c r="D8" i="3"/>
  <c r="V103" i="3"/>
  <c r="D103" i="3"/>
  <c r="F26" i="3"/>
  <c r="C83" i="3"/>
  <c r="AR280" i="2"/>
  <c r="C110" i="3"/>
  <c r="AU716" i="2"/>
  <c r="E103" i="3"/>
  <c r="C88" i="3"/>
  <c r="C41" i="3"/>
  <c r="D18" i="3"/>
  <c r="C107" i="3"/>
  <c r="AR705" i="2"/>
  <c r="C102" i="3"/>
  <c r="C95" i="3"/>
  <c r="C96" i="3"/>
  <c r="AU203" i="2"/>
  <c r="AU15" i="2"/>
  <c r="AU444" i="2"/>
  <c r="AU64" i="2"/>
  <c r="C112" i="3"/>
  <c r="E91" i="3"/>
  <c r="G91" i="3"/>
  <c r="P77" i="3"/>
  <c r="F63" i="3"/>
  <c r="P63" i="3"/>
  <c r="E63" i="3"/>
  <c r="H55" i="3"/>
  <c r="D55" i="3"/>
  <c r="P55" i="3"/>
  <c r="G76" i="3"/>
  <c r="F76" i="3"/>
  <c r="F74" i="3"/>
  <c r="G74" i="3"/>
  <c r="E82" i="3"/>
  <c r="D76" i="3"/>
  <c r="F86" i="3"/>
  <c r="G82" i="3"/>
  <c r="Q74" i="3"/>
  <c r="F85" i="3"/>
  <c r="G85" i="3"/>
  <c r="E27" i="3"/>
  <c r="G27" i="3"/>
  <c r="F57" i="3"/>
  <c r="H57" i="3"/>
  <c r="D57" i="3"/>
  <c r="P57" i="3"/>
  <c r="E13" i="3"/>
  <c r="F13" i="3"/>
  <c r="D13" i="3"/>
  <c r="D3" i="3"/>
  <c r="D7" i="3"/>
  <c r="D23" i="3"/>
  <c r="F93" i="3"/>
  <c r="F52" i="3"/>
  <c r="G84" i="3"/>
  <c r="G5" i="3"/>
  <c r="Q23" i="3"/>
  <c r="C45" i="3"/>
  <c r="D114" i="3"/>
  <c r="D99" i="3"/>
  <c r="E9" i="3"/>
  <c r="F53" i="3"/>
  <c r="F12" i="3"/>
  <c r="H111" i="3"/>
  <c r="H33" i="3"/>
  <c r="C122" i="3"/>
  <c r="D116" i="3"/>
  <c r="D61" i="3"/>
  <c r="D9" i="3"/>
  <c r="F9" i="3"/>
  <c r="V99" i="3"/>
  <c r="AU632" i="2"/>
  <c r="AU226" i="2"/>
  <c r="AU211" i="2"/>
  <c r="AU556" i="2"/>
  <c r="F40" i="3"/>
  <c r="P96" i="3"/>
  <c r="U96" i="3"/>
  <c r="G96" i="3"/>
  <c r="F96" i="3"/>
  <c r="V96" i="3"/>
  <c r="H96" i="3"/>
  <c r="Q96" i="3"/>
  <c r="V80" i="3"/>
  <c r="P80" i="3"/>
  <c r="G80" i="3"/>
  <c r="F80" i="3"/>
  <c r="U80" i="3"/>
  <c r="C80" i="3"/>
  <c r="Q80" i="3"/>
  <c r="U48" i="3"/>
  <c r="Q48" i="3"/>
  <c r="G48" i="3"/>
  <c r="F48" i="3"/>
  <c r="V48" i="3"/>
  <c r="P48" i="3"/>
  <c r="E48" i="3"/>
  <c r="C48" i="3"/>
  <c r="P87" i="3"/>
  <c r="G87" i="3"/>
  <c r="F87" i="3"/>
  <c r="H87" i="3"/>
  <c r="E87" i="3"/>
  <c r="C87" i="3"/>
  <c r="U87" i="3"/>
  <c r="V54" i="3"/>
  <c r="P54" i="3"/>
  <c r="Q54" i="3"/>
  <c r="G54" i="3"/>
  <c r="F54" i="3"/>
  <c r="U54" i="3"/>
  <c r="D54" i="3"/>
  <c r="C54" i="3"/>
  <c r="H54" i="3"/>
  <c r="E54" i="3"/>
  <c r="U39" i="3"/>
  <c r="Q39" i="3"/>
  <c r="G39" i="3"/>
  <c r="F39" i="3"/>
  <c r="P39" i="3"/>
  <c r="D39" i="3"/>
  <c r="V39" i="3"/>
  <c r="C39" i="3"/>
  <c r="H39" i="3"/>
  <c r="E39" i="3"/>
  <c r="V24" i="3"/>
  <c r="P24" i="3"/>
  <c r="G24" i="3"/>
  <c r="F24" i="3"/>
  <c r="D24" i="3"/>
  <c r="H24" i="3"/>
  <c r="C24" i="3"/>
  <c r="V71" i="3"/>
  <c r="Q71" i="3"/>
  <c r="U71" i="3"/>
  <c r="G71" i="3"/>
  <c r="F71" i="3"/>
  <c r="D71" i="3"/>
  <c r="P71" i="3"/>
  <c r="C71" i="3"/>
  <c r="V10" i="3"/>
  <c r="U10" i="3"/>
  <c r="G10" i="3"/>
  <c r="F10" i="3"/>
  <c r="E10" i="3"/>
  <c r="Q10" i="3"/>
  <c r="P10" i="3"/>
  <c r="D10" i="3"/>
  <c r="P67" i="3"/>
  <c r="G67" i="3"/>
  <c r="F67" i="3"/>
  <c r="Q67" i="3"/>
  <c r="H67" i="3"/>
  <c r="V67" i="3"/>
  <c r="E67" i="3"/>
  <c r="U67" i="3"/>
  <c r="D80" i="3"/>
  <c r="H80" i="3"/>
  <c r="U114" i="3"/>
  <c r="Q114" i="3"/>
  <c r="F114" i="3"/>
  <c r="E114" i="3"/>
  <c r="V114" i="3"/>
  <c r="H114" i="3"/>
  <c r="U46" i="3"/>
  <c r="F46" i="3"/>
  <c r="P46" i="3"/>
  <c r="E46" i="3"/>
  <c r="D46" i="3"/>
  <c r="Q46" i="3"/>
  <c r="C46" i="3"/>
  <c r="H46" i="3"/>
  <c r="V46" i="3"/>
  <c r="U17" i="3"/>
  <c r="V17" i="3"/>
  <c r="F17" i="3"/>
  <c r="E17" i="3"/>
  <c r="Q17" i="3"/>
  <c r="P17" i="3"/>
  <c r="G17" i="3"/>
  <c r="C17" i="3"/>
  <c r="N17" i="3"/>
  <c r="D17" i="3"/>
  <c r="U117" i="3"/>
  <c r="Q117" i="3"/>
  <c r="V117" i="3"/>
  <c r="E117" i="3"/>
  <c r="D117" i="3"/>
  <c r="F117" i="3"/>
  <c r="P117" i="3"/>
  <c r="H117" i="3"/>
  <c r="V30" i="3"/>
  <c r="U30" i="3"/>
  <c r="P30" i="3"/>
  <c r="E30" i="3"/>
  <c r="D30" i="3"/>
  <c r="G30" i="3"/>
  <c r="Q30" i="3"/>
  <c r="F30" i="3"/>
  <c r="H30" i="3"/>
  <c r="U35" i="3"/>
  <c r="V35" i="3"/>
  <c r="Q35" i="3"/>
  <c r="E35" i="3"/>
  <c r="D35" i="3"/>
  <c r="G35" i="3"/>
  <c r="V31" i="3"/>
  <c r="E31" i="3"/>
  <c r="D31" i="3"/>
  <c r="P31" i="3"/>
  <c r="C31" i="3"/>
  <c r="U31" i="3"/>
  <c r="G31" i="3"/>
  <c r="Q31" i="3"/>
  <c r="V36" i="3"/>
  <c r="P36" i="3"/>
  <c r="U36" i="3"/>
  <c r="E36" i="3"/>
  <c r="D36" i="3"/>
  <c r="H36" i="3"/>
  <c r="C36" i="3"/>
  <c r="Q36" i="3"/>
  <c r="G36" i="3"/>
  <c r="U66" i="3"/>
  <c r="V66" i="3"/>
  <c r="P66" i="3"/>
  <c r="Q66" i="3"/>
  <c r="E66" i="3"/>
  <c r="D66" i="3"/>
  <c r="F66" i="3"/>
  <c r="C66" i="3"/>
  <c r="H66" i="3"/>
  <c r="V19" i="3"/>
  <c r="Q19" i="3"/>
  <c r="E19" i="3"/>
  <c r="U19" i="3"/>
  <c r="D19" i="3"/>
  <c r="C19" i="3"/>
  <c r="H19" i="3"/>
  <c r="F19" i="3"/>
  <c r="V68" i="3"/>
  <c r="U68" i="3"/>
  <c r="Q68" i="3"/>
  <c r="E68" i="3"/>
  <c r="P68" i="3"/>
  <c r="D68" i="3"/>
  <c r="G68" i="3"/>
  <c r="F68" i="3"/>
  <c r="C68" i="3"/>
  <c r="H68" i="3"/>
  <c r="U12" i="3"/>
  <c r="V12" i="3"/>
  <c r="Q12" i="3"/>
  <c r="E12" i="3"/>
  <c r="D12" i="3"/>
  <c r="P12" i="3"/>
  <c r="G12" i="3"/>
  <c r="C12" i="3"/>
  <c r="U58" i="3"/>
  <c r="P58" i="3"/>
  <c r="E58" i="3"/>
  <c r="Q58" i="3"/>
  <c r="D58" i="3"/>
  <c r="V58" i="3"/>
  <c r="G58" i="3"/>
  <c r="C58" i="3"/>
  <c r="C64" i="3"/>
  <c r="G46" i="3"/>
  <c r="V72" i="3"/>
  <c r="Q72" i="3"/>
  <c r="U72" i="3"/>
  <c r="F72" i="3"/>
  <c r="E72" i="3"/>
  <c r="P72" i="3"/>
  <c r="H72" i="3"/>
  <c r="C72" i="3"/>
  <c r="G72" i="3"/>
  <c r="P45" i="3"/>
  <c r="U45" i="3"/>
  <c r="F45" i="3"/>
  <c r="E45" i="3"/>
  <c r="Q45" i="3"/>
  <c r="H45" i="3"/>
  <c r="V45" i="3"/>
  <c r="G45" i="3"/>
  <c r="D45" i="3"/>
  <c r="V121" i="3"/>
  <c r="U121" i="3"/>
  <c r="Q121" i="3"/>
  <c r="P121" i="3"/>
  <c r="C121" i="3"/>
  <c r="F121" i="3"/>
  <c r="G121" i="3"/>
  <c r="H121" i="3"/>
  <c r="E121" i="3"/>
  <c r="D121" i="3"/>
  <c r="V97" i="3"/>
  <c r="Q97" i="3"/>
  <c r="U97" i="3"/>
  <c r="P97" i="3"/>
  <c r="C97" i="3"/>
  <c r="F97" i="3"/>
  <c r="H97" i="3"/>
  <c r="V111" i="3"/>
  <c r="U111" i="3"/>
  <c r="P111" i="3"/>
  <c r="C111" i="3"/>
  <c r="E111" i="3"/>
  <c r="G111" i="3"/>
  <c r="Q111" i="3"/>
  <c r="V98" i="3"/>
  <c r="P98" i="3"/>
  <c r="U98" i="3"/>
  <c r="C98" i="3"/>
  <c r="Q98" i="3"/>
  <c r="H98" i="3"/>
  <c r="E98" i="3"/>
  <c r="G98" i="3"/>
  <c r="V43" i="3"/>
  <c r="U43" i="3"/>
  <c r="C43" i="3"/>
  <c r="Q43" i="3"/>
  <c r="D43" i="3"/>
  <c r="P43" i="3"/>
  <c r="F43" i="3"/>
  <c r="H43" i="3"/>
  <c r="V32" i="3"/>
  <c r="U32" i="3"/>
  <c r="Q32" i="3"/>
  <c r="P32" i="3"/>
  <c r="D32" i="3"/>
  <c r="C32" i="3"/>
  <c r="F32" i="3"/>
  <c r="H32" i="3"/>
  <c r="V47" i="3"/>
  <c r="U47" i="3"/>
  <c r="Q47" i="3"/>
  <c r="D47" i="3"/>
  <c r="C47" i="3"/>
  <c r="P47" i="3"/>
  <c r="G47" i="3"/>
  <c r="F47" i="3"/>
  <c r="C30" i="3"/>
  <c r="F31" i="3"/>
  <c r="F58" i="3"/>
  <c r="G97" i="3"/>
  <c r="G66" i="3"/>
  <c r="H58" i="3"/>
  <c r="Q87" i="3"/>
  <c r="U24" i="3"/>
  <c r="U65" i="3"/>
  <c r="Q65" i="3"/>
  <c r="F65" i="3"/>
  <c r="V65" i="3"/>
  <c r="E65" i="3"/>
  <c r="C65" i="3"/>
  <c r="G65" i="3"/>
  <c r="V49" i="3"/>
  <c r="U49" i="3"/>
  <c r="Q49" i="3"/>
  <c r="F49" i="3"/>
  <c r="E49" i="3"/>
  <c r="P49" i="3"/>
  <c r="G49" i="3"/>
  <c r="D49" i="3"/>
  <c r="C49" i="3"/>
  <c r="H64" i="3"/>
  <c r="U122" i="3"/>
  <c r="V122" i="3"/>
  <c r="Q122" i="3"/>
  <c r="E122" i="3"/>
  <c r="P122" i="3"/>
  <c r="D122" i="3"/>
  <c r="J122" i="3"/>
  <c r="F122" i="3"/>
  <c r="H122" i="3"/>
  <c r="V4" i="3"/>
  <c r="U4" i="3"/>
  <c r="C4" i="3"/>
  <c r="D4" i="3"/>
  <c r="J4" i="3"/>
  <c r="F4" i="3"/>
  <c r="H4" i="3"/>
  <c r="Q4" i="3"/>
  <c r="P4" i="3"/>
  <c r="V69" i="3"/>
  <c r="U69" i="3"/>
  <c r="Q69" i="3"/>
  <c r="C69" i="3"/>
  <c r="G69" i="3"/>
  <c r="F69" i="3"/>
  <c r="V37" i="3"/>
  <c r="U37" i="3"/>
  <c r="P37" i="3"/>
  <c r="C37" i="3"/>
  <c r="Q37" i="3"/>
  <c r="L37" i="3"/>
  <c r="F37" i="3"/>
  <c r="H37" i="3"/>
  <c r="G37" i="3"/>
  <c r="E37" i="3"/>
  <c r="D37" i="3"/>
  <c r="F111" i="3"/>
  <c r="G122" i="3"/>
  <c r="H48" i="3"/>
  <c r="P99" i="3"/>
  <c r="F99" i="3"/>
  <c r="E99" i="3"/>
  <c r="H99" i="3"/>
  <c r="C99" i="3"/>
  <c r="U99" i="3"/>
  <c r="G99" i="3"/>
  <c r="Q99" i="3"/>
  <c r="E24" i="3"/>
  <c r="H65" i="3"/>
  <c r="P114" i="3"/>
  <c r="V64" i="3"/>
  <c r="Q64" i="3"/>
  <c r="U64" i="3"/>
  <c r="P64" i="3"/>
  <c r="F64" i="3"/>
  <c r="E64" i="3"/>
  <c r="G64" i="3"/>
  <c r="V108" i="3"/>
  <c r="Q108" i="3"/>
  <c r="P108" i="3"/>
  <c r="F108" i="3"/>
  <c r="E108" i="3"/>
  <c r="U108" i="3"/>
  <c r="D108" i="3"/>
  <c r="H108" i="3"/>
  <c r="C108" i="3"/>
  <c r="C114" i="3"/>
  <c r="D96" i="3"/>
  <c r="D48" i="3"/>
  <c r="E80" i="3"/>
  <c r="E43" i="3"/>
  <c r="E47" i="3"/>
  <c r="F36" i="3"/>
  <c r="G108" i="3"/>
  <c r="H35" i="3"/>
  <c r="H71" i="3"/>
  <c r="P19" i="3"/>
  <c r="Q24" i="3"/>
  <c r="H82" i="3"/>
  <c r="V120" i="3"/>
  <c r="U120" i="3"/>
  <c r="P120" i="3"/>
  <c r="Q120" i="3"/>
  <c r="V27" i="3"/>
  <c r="U27" i="3"/>
  <c r="Q27" i="3"/>
  <c r="P27" i="3"/>
  <c r="V34" i="3"/>
  <c r="U34" i="3"/>
  <c r="Q34" i="3"/>
  <c r="V23" i="3"/>
  <c r="U23" i="3"/>
  <c r="P23" i="3"/>
  <c r="C120" i="3"/>
  <c r="D27" i="3"/>
  <c r="V91" i="3"/>
  <c r="U91" i="3"/>
  <c r="P91" i="3"/>
  <c r="V55" i="3"/>
  <c r="U55" i="3"/>
  <c r="Q55" i="3"/>
  <c r="L55" i="3"/>
  <c r="M55" i="3"/>
  <c r="V29" i="3"/>
  <c r="U29" i="3"/>
  <c r="Q29" i="3"/>
  <c r="F55" i="3"/>
  <c r="V85" i="3"/>
  <c r="U85" i="3"/>
  <c r="P85" i="3"/>
  <c r="Q85" i="3"/>
  <c r="V7" i="3"/>
  <c r="U7" i="3"/>
  <c r="P7" i="3"/>
  <c r="P75" i="3"/>
  <c r="Q73" i="3"/>
  <c r="U8" i="3"/>
  <c r="U106" i="3"/>
  <c r="Q106" i="3"/>
  <c r="V106" i="3"/>
  <c r="U78" i="3"/>
  <c r="Q78" i="3"/>
  <c r="V78" i="3"/>
  <c r="U110" i="3"/>
  <c r="Q110" i="3"/>
  <c r="V110" i="3"/>
  <c r="U6" i="3"/>
  <c r="Q6" i="3"/>
  <c r="P6" i="3"/>
  <c r="V6" i="3"/>
  <c r="U90" i="3"/>
  <c r="Q90" i="3"/>
  <c r="V90" i="3"/>
  <c r="U88" i="3"/>
  <c r="Q88" i="3"/>
  <c r="U15" i="3"/>
  <c r="Q15" i="3"/>
  <c r="V15" i="3"/>
  <c r="U83" i="3"/>
  <c r="Q83" i="3"/>
  <c r="P83" i="3"/>
  <c r="U11" i="3"/>
  <c r="Q11" i="3"/>
  <c r="P11" i="3"/>
  <c r="V11" i="3"/>
  <c r="U51" i="3"/>
  <c r="Q51" i="3"/>
  <c r="V51" i="3"/>
  <c r="P51" i="3"/>
  <c r="C106" i="3"/>
  <c r="C62" i="3"/>
  <c r="C86" i="3"/>
  <c r="C18" i="3"/>
  <c r="D91" i="3"/>
  <c r="D6" i="3"/>
  <c r="D20" i="3"/>
  <c r="D16" i="3"/>
  <c r="D59" i="3"/>
  <c r="D38" i="3"/>
  <c r="E85" i="3"/>
  <c r="E95" i="3"/>
  <c r="E86" i="3"/>
  <c r="E73" i="3"/>
  <c r="E8" i="3"/>
  <c r="F81" i="3"/>
  <c r="F90" i="3"/>
  <c r="F94" i="3"/>
  <c r="F82" i="3"/>
  <c r="G120" i="3"/>
  <c r="G62" i="3"/>
  <c r="G113" i="3"/>
  <c r="G34" i="3"/>
  <c r="G41" i="3"/>
  <c r="G26" i="3"/>
  <c r="H77" i="3"/>
  <c r="H6" i="3"/>
  <c r="H60" i="3"/>
  <c r="H74" i="3"/>
  <c r="H51" i="3"/>
  <c r="K59" i="3"/>
  <c r="P78" i="3"/>
  <c r="Q91" i="3"/>
  <c r="Q26" i="3"/>
  <c r="U95" i="3"/>
  <c r="V83" i="3"/>
  <c r="V112" i="3"/>
  <c r="U112" i="3"/>
  <c r="Q112" i="3"/>
  <c r="V63" i="3"/>
  <c r="U63" i="3"/>
  <c r="Q63" i="3"/>
  <c r="V101" i="3"/>
  <c r="U101" i="3"/>
  <c r="P101" i="3"/>
  <c r="Q101" i="3"/>
  <c r="V82" i="3"/>
  <c r="U82" i="3"/>
  <c r="Q82" i="3"/>
  <c r="D63" i="3"/>
  <c r="H63" i="3"/>
  <c r="P29" i="3"/>
  <c r="V21" i="3"/>
  <c r="U21" i="3"/>
  <c r="P21" i="3"/>
  <c r="V57" i="3"/>
  <c r="U57" i="3"/>
  <c r="Q57" i="3"/>
  <c r="V13" i="3"/>
  <c r="U13" i="3"/>
  <c r="P13" i="3"/>
  <c r="Q13" i="3"/>
  <c r="V5" i="3"/>
  <c r="U5" i="3"/>
  <c r="Q5" i="3"/>
  <c r="D77" i="3"/>
  <c r="E29" i="3"/>
  <c r="H5" i="3"/>
  <c r="V119" i="3"/>
  <c r="P119" i="3"/>
  <c r="Q119" i="3"/>
  <c r="V89" i="3"/>
  <c r="P89" i="3"/>
  <c r="U89" i="3"/>
  <c r="V25" i="3"/>
  <c r="P25" i="3"/>
  <c r="V50" i="3"/>
  <c r="P50" i="3"/>
  <c r="Q50" i="3"/>
  <c r="C82" i="3"/>
  <c r="F27" i="3"/>
  <c r="F5" i="3"/>
  <c r="H89" i="3"/>
  <c r="H23" i="3"/>
  <c r="H50" i="3"/>
  <c r="Q7" i="3"/>
  <c r="V2" i="3"/>
  <c r="G112" i="3"/>
  <c r="G101" i="3"/>
  <c r="H27" i="3"/>
  <c r="U62" i="3"/>
  <c r="P62" i="3"/>
  <c r="Q62" i="3"/>
  <c r="V62" i="3"/>
  <c r="P20" i="3"/>
  <c r="V20" i="3"/>
  <c r="Q20" i="3"/>
  <c r="U20" i="3"/>
  <c r="P41" i="3"/>
  <c r="U41" i="3"/>
  <c r="Q41" i="3"/>
  <c r="V41" i="3"/>
  <c r="C119" i="3"/>
  <c r="D112" i="3"/>
  <c r="D89" i="3"/>
  <c r="E112" i="3"/>
  <c r="H21" i="3"/>
  <c r="V118" i="3"/>
  <c r="Q118" i="3"/>
  <c r="P118" i="3"/>
  <c r="U44" i="3"/>
  <c r="Q44" i="3"/>
  <c r="P44" i="3"/>
  <c r="V44" i="3"/>
  <c r="Q92" i="3"/>
  <c r="V92" i="3"/>
  <c r="P92" i="3"/>
  <c r="U92" i="3"/>
  <c r="V107" i="3"/>
  <c r="Q107" i="3"/>
  <c r="U107" i="3"/>
  <c r="P107" i="3"/>
  <c r="U60" i="3"/>
  <c r="Q60" i="3"/>
  <c r="V60" i="3"/>
  <c r="M60" i="3"/>
  <c r="Q16" i="3"/>
  <c r="U16" i="3"/>
  <c r="V16" i="3"/>
  <c r="P16" i="3"/>
  <c r="V70" i="3"/>
  <c r="Q70" i="3"/>
  <c r="T75" i="3"/>
  <c r="U75" i="3"/>
  <c r="Q75" i="3"/>
  <c r="V75" i="3"/>
  <c r="Q28" i="3"/>
  <c r="P28" i="3"/>
  <c r="V28" i="3"/>
  <c r="U28" i="3"/>
  <c r="V14" i="3"/>
  <c r="Q14" i="3"/>
  <c r="P14" i="3"/>
  <c r="C118" i="3"/>
  <c r="C104" i="3"/>
  <c r="C74" i="3"/>
  <c r="C5" i="3"/>
  <c r="D120" i="3"/>
  <c r="D107" i="3"/>
  <c r="D82" i="3"/>
  <c r="E120" i="3"/>
  <c r="E62" i="3"/>
  <c r="E34" i="3"/>
  <c r="E41" i="3"/>
  <c r="F77" i="3"/>
  <c r="F60" i="3"/>
  <c r="G119" i="3"/>
  <c r="G7" i="3"/>
  <c r="G25" i="3"/>
  <c r="G52" i="3"/>
  <c r="H91" i="3"/>
  <c r="H107" i="3"/>
  <c r="H29" i="3"/>
  <c r="H14" i="3"/>
  <c r="V77" i="3"/>
  <c r="U77" i="3"/>
  <c r="K77" i="3"/>
  <c r="Q77" i="3"/>
  <c r="V76" i="3"/>
  <c r="U76" i="3"/>
  <c r="P76" i="3"/>
  <c r="K76" i="3"/>
  <c r="Q76" i="3"/>
  <c r="V74" i="3"/>
  <c r="U74" i="3"/>
  <c r="P74" i="3"/>
  <c r="P95" i="3"/>
  <c r="V95" i="3"/>
  <c r="Q95" i="3"/>
  <c r="P79" i="3"/>
  <c r="Q79" i="3"/>
  <c r="U79" i="3"/>
  <c r="V79" i="3"/>
  <c r="P73" i="3"/>
  <c r="V73" i="3"/>
  <c r="U73" i="3"/>
  <c r="D85" i="3"/>
  <c r="E101" i="3"/>
  <c r="V105" i="3"/>
  <c r="P105" i="3"/>
  <c r="H105" i="3"/>
  <c r="U104" i="3"/>
  <c r="V104" i="3"/>
  <c r="Q104" i="3"/>
  <c r="H104" i="3"/>
  <c r="P104" i="3"/>
  <c r="P113" i="3"/>
  <c r="V113" i="3"/>
  <c r="U113" i="3"/>
  <c r="Q113" i="3"/>
  <c r="H113" i="3"/>
  <c r="V86" i="3"/>
  <c r="P86" i="3"/>
  <c r="U86" i="3"/>
  <c r="H86" i="3"/>
  <c r="U84" i="3"/>
  <c r="P84" i="3"/>
  <c r="V84" i="3"/>
  <c r="Q84" i="3"/>
  <c r="H84" i="3"/>
  <c r="P109" i="3"/>
  <c r="U109" i="3"/>
  <c r="V109" i="3"/>
  <c r="H109" i="3"/>
  <c r="V59" i="3"/>
  <c r="P59" i="3"/>
  <c r="H59" i="3"/>
  <c r="U52" i="3"/>
  <c r="P52" i="3"/>
  <c r="V52" i="3"/>
  <c r="Q52" i="3"/>
  <c r="H52" i="3"/>
  <c r="P26" i="3"/>
  <c r="V26" i="3"/>
  <c r="U26" i="3"/>
  <c r="H26" i="3"/>
  <c r="V8" i="3"/>
  <c r="P8" i="3"/>
  <c r="Q8" i="3"/>
  <c r="H8" i="3"/>
  <c r="C105" i="3"/>
  <c r="C29" i="3"/>
  <c r="C23" i="3"/>
  <c r="D62" i="3"/>
  <c r="D92" i="3"/>
  <c r="D86" i="3"/>
  <c r="D5" i="3"/>
  <c r="E44" i="3"/>
  <c r="E76" i="3"/>
  <c r="E75" i="3"/>
  <c r="F21" i="3"/>
  <c r="F84" i="3"/>
  <c r="F50" i="3"/>
  <c r="G55" i="3"/>
  <c r="G70" i="3"/>
  <c r="H85" i="3"/>
  <c r="H95" i="3"/>
  <c r="H13" i="3"/>
  <c r="H73" i="3"/>
  <c r="P110" i="3"/>
  <c r="P88" i="3"/>
  <c r="F23" i="3"/>
  <c r="G118" i="3"/>
  <c r="U81" i="3"/>
  <c r="Q81" i="3"/>
  <c r="P81" i="3"/>
  <c r="H81" i="3"/>
  <c r="G81" i="3"/>
  <c r="U115" i="3"/>
  <c r="V115" i="3"/>
  <c r="H115" i="3"/>
  <c r="P115" i="3"/>
  <c r="G115" i="3"/>
  <c r="U3" i="3"/>
  <c r="P3" i="3"/>
  <c r="Q3" i="3"/>
  <c r="H3" i="3"/>
  <c r="G3" i="3"/>
  <c r="U93" i="3"/>
  <c r="P93" i="3"/>
  <c r="H93" i="3"/>
  <c r="G93" i="3"/>
  <c r="U18" i="3"/>
  <c r="V18" i="3"/>
  <c r="Q18" i="3"/>
  <c r="H18" i="3"/>
  <c r="G18" i="3"/>
  <c r="U103" i="3"/>
  <c r="Q103" i="3"/>
  <c r="H103" i="3"/>
  <c r="G103" i="3"/>
  <c r="Q94" i="3"/>
  <c r="P94" i="3"/>
  <c r="H94" i="3"/>
  <c r="G94" i="3"/>
  <c r="V94" i="3"/>
  <c r="U94" i="3"/>
  <c r="U38" i="3"/>
  <c r="Q38" i="3"/>
  <c r="V38" i="3"/>
  <c r="H38" i="3"/>
  <c r="G38" i="3"/>
  <c r="P38" i="3"/>
  <c r="U56" i="3"/>
  <c r="P56" i="3"/>
  <c r="V56" i="3"/>
  <c r="H56" i="3"/>
  <c r="G56" i="3"/>
  <c r="U2" i="3"/>
  <c r="Q2" i="3"/>
  <c r="H2" i="3"/>
  <c r="G2" i="3"/>
  <c r="P2" i="3"/>
  <c r="C81" i="3"/>
  <c r="C101" i="3"/>
  <c r="C13" i="3"/>
  <c r="C50" i="3"/>
  <c r="D119" i="3"/>
  <c r="D44" i="3"/>
  <c r="D113" i="3"/>
  <c r="D93" i="3"/>
  <c r="D74" i="3"/>
  <c r="D51" i="3"/>
  <c r="E119" i="3"/>
  <c r="E104" i="3"/>
  <c r="E7" i="3"/>
  <c r="E25" i="3"/>
  <c r="E52" i="3"/>
  <c r="F91" i="3"/>
  <c r="F110" i="3"/>
  <c r="F107" i="3"/>
  <c r="F18" i="3"/>
  <c r="F29" i="3"/>
  <c r="F11" i="3"/>
  <c r="F14" i="3"/>
  <c r="G105" i="3"/>
  <c r="G57" i="3"/>
  <c r="G79" i="3"/>
  <c r="G59" i="3"/>
  <c r="H112" i="3"/>
  <c r="H78" i="3"/>
  <c r="H92" i="3"/>
  <c r="H101" i="3"/>
  <c r="H83" i="3"/>
  <c r="H28" i="3"/>
  <c r="P103" i="3"/>
  <c r="Q21" i="3"/>
  <c r="V3" i="3"/>
  <c r="P40" i="3"/>
  <c r="V102" i="3"/>
  <c r="U102" i="3"/>
  <c r="O102" i="3"/>
  <c r="T102" i="3"/>
  <c r="V116" i="3"/>
  <c r="U116" i="3"/>
  <c r="Q116" i="3"/>
  <c r="V100" i="3"/>
  <c r="U100" i="3"/>
  <c r="Q100" i="3"/>
  <c r="V40" i="3"/>
  <c r="U40" i="3"/>
  <c r="Q40" i="3"/>
  <c r="V61" i="3"/>
  <c r="U61" i="3"/>
  <c r="L61" i="3"/>
  <c r="Q61" i="3"/>
  <c r="V42" i="3"/>
  <c r="U42" i="3"/>
  <c r="P42" i="3"/>
  <c r="V33" i="3"/>
  <c r="U33" i="3"/>
  <c r="P33" i="3"/>
  <c r="Q33" i="3"/>
  <c r="V53" i="3"/>
  <c r="U53" i="3"/>
  <c r="P53" i="3"/>
  <c r="V22" i="3"/>
  <c r="U22" i="3"/>
  <c r="Q22" i="3"/>
  <c r="P22" i="3"/>
  <c r="V9" i="3"/>
  <c r="U9" i="3"/>
  <c r="Q42" i="3"/>
  <c r="P61" i="3"/>
  <c r="AU537" i="2"/>
  <c r="AU450" i="2"/>
  <c r="AU544" i="2"/>
  <c r="AU468" i="2"/>
  <c r="AU330" i="2"/>
  <c r="AU514" i="2"/>
  <c r="AU717" i="2"/>
  <c r="AU391" i="2"/>
  <c r="AU461" i="2"/>
  <c r="AU679" i="2"/>
  <c r="AU74" i="2"/>
  <c r="AU413" i="2"/>
  <c r="AU516" i="2"/>
  <c r="AU162" i="2"/>
  <c r="AU278" i="2"/>
  <c r="AU88" i="2"/>
  <c r="AU612" i="2"/>
  <c r="AU277" i="2"/>
  <c r="AU626" i="2"/>
  <c r="AU695" i="2"/>
  <c r="AU538" i="2"/>
  <c r="AU369" i="2"/>
  <c r="AU265" i="2"/>
  <c r="AU589" i="2"/>
  <c r="AU659" i="2"/>
  <c r="AU642" i="2"/>
  <c r="AU60" i="2"/>
  <c r="AU67" i="2"/>
  <c r="AU259" i="2"/>
  <c r="AU256" i="2"/>
  <c r="AU509" i="2"/>
  <c r="AU179" i="2"/>
  <c r="AU152" i="2"/>
  <c r="AU522" i="2"/>
  <c r="AU665" i="2"/>
  <c r="AU454" i="2"/>
  <c r="AU243" i="2"/>
  <c r="AU628" i="2"/>
  <c r="AU436" i="2"/>
  <c r="AU646" i="2"/>
  <c r="AU423" i="2"/>
  <c r="AU251" i="2"/>
  <c r="AU10" i="2"/>
  <c r="AU530" i="2"/>
  <c r="AU580" i="2"/>
  <c r="AU381" i="2"/>
  <c r="AU56" i="2"/>
  <c r="AU675" i="2"/>
  <c r="AU327" i="2"/>
  <c r="AU237" i="2"/>
  <c r="AU36" i="2"/>
  <c r="AU380" i="2"/>
  <c r="AU116" i="2"/>
  <c r="AU709" i="2"/>
  <c r="AU441" i="2"/>
  <c r="AU424" i="2"/>
  <c r="AU30" i="2"/>
  <c r="AU732" i="2"/>
  <c r="AU585" i="2"/>
  <c r="AU139" i="2"/>
  <c r="AU7" i="2"/>
  <c r="AU287" i="2"/>
  <c r="AU120" i="2"/>
  <c r="AU584" i="2"/>
  <c r="AU437" i="2"/>
  <c r="AU650" i="2"/>
  <c r="AU78" i="2"/>
  <c r="AU508" i="2"/>
  <c r="AU394" i="2"/>
  <c r="AU250" i="2"/>
  <c r="AU156" i="2"/>
  <c r="AU386" i="2"/>
  <c r="AU308" i="2"/>
  <c r="AU512" i="2"/>
  <c r="AU194" i="2"/>
  <c r="AU184" i="2"/>
  <c r="AU166" i="2"/>
  <c r="AU249" i="2"/>
  <c r="AU430" i="2"/>
  <c r="AU597" i="2"/>
  <c r="AU389" i="2"/>
  <c r="AU343" i="2"/>
  <c r="AU700" i="2"/>
  <c r="AU318" i="2"/>
  <c r="AU135" i="2"/>
  <c r="AU192" i="2"/>
  <c r="AU579" i="2"/>
  <c r="AU691" i="2"/>
  <c r="AU531" i="2"/>
  <c r="AU404" i="2"/>
  <c r="AU664" i="2"/>
  <c r="AU280" i="2"/>
  <c r="AU685" i="2"/>
  <c r="AU146" i="2"/>
  <c r="AU459" i="2"/>
  <c r="AU543" i="2"/>
  <c r="AU690" i="2"/>
  <c r="AU713" i="2"/>
  <c r="AU529" i="2"/>
  <c r="AU147" i="2"/>
  <c r="AU364" i="2"/>
  <c r="AU466" i="2"/>
  <c r="AU350" i="2"/>
  <c r="AU149" i="2"/>
  <c r="AU655" i="2"/>
  <c r="AU329" i="2"/>
  <c r="AU630" i="2"/>
  <c r="AU656" i="2"/>
  <c r="AU27" i="2"/>
  <c r="AU545" i="2"/>
  <c r="AU16" i="2"/>
  <c r="AU697" i="2"/>
  <c r="AU600" i="2"/>
  <c r="AU696" i="2"/>
  <c r="AU462" i="2"/>
  <c r="AU645" i="2"/>
  <c r="AU728" i="2"/>
  <c r="AU99" i="2"/>
  <c r="AU520" i="2"/>
  <c r="AU636" i="2"/>
  <c r="AU276" i="2"/>
  <c r="AU558" i="2"/>
  <c r="AU661" i="2"/>
  <c r="AU72" i="2"/>
  <c r="AU525" i="2"/>
  <c r="AU129" i="2"/>
  <c r="AU440" i="2"/>
  <c r="AU633" i="2"/>
  <c r="AU519" i="2"/>
  <c r="AU80" i="2"/>
  <c r="AU93" i="2"/>
  <c r="AU581" i="2"/>
  <c r="AU498" i="2"/>
  <c r="AU449" i="2"/>
  <c r="AU303" i="2"/>
  <c r="AU422" i="2"/>
  <c r="AU721" i="2"/>
  <c r="AU274" i="2"/>
  <c r="AU651" i="2"/>
  <c r="AU19" i="2"/>
  <c r="AU25" i="2"/>
  <c r="AU108" i="2"/>
  <c r="AU263" i="2"/>
  <c r="AU197" i="2"/>
  <c r="AU653" i="2"/>
  <c r="AU425" i="2"/>
  <c r="AU354" i="2"/>
  <c r="AU464" i="2"/>
  <c r="AU374" i="2"/>
  <c r="AU393" i="2"/>
  <c r="AU472" i="2"/>
  <c r="AU460" i="2"/>
  <c r="AU550" i="2"/>
  <c r="AU427" i="2"/>
  <c r="AU401" i="2"/>
  <c r="AU638" i="2"/>
  <c r="AU595" i="2"/>
  <c r="AU289" i="2"/>
  <c r="AU111" i="2"/>
  <c r="AU555" i="2"/>
  <c r="AU478" i="2"/>
  <c r="AU195" i="2"/>
  <c r="AU188" i="2"/>
  <c r="AU313" i="2"/>
  <c r="AU552" i="2"/>
  <c r="AU682" i="2"/>
  <c r="AU647" i="2"/>
  <c r="AU673" i="2"/>
  <c r="AU199" i="2"/>
  <c r="AU669" i="2"/>
  <c r="AU715" i="2"/>
  <c r="AU306" i="2"/>
  <c r="AU432" i="2"/>
  <c r="AU347" i="2"/>
  <c r="AU175" i="2"/>
  <c r="AU262" i="2"/>
  <c r="AU234" i="2"/>
  <c r="AU132" i="2"/>
  <c r="AU611" i="2"/>
  <c r="AU617" i="2"/>
  <c r="AU125" i="2"/>
  <c r="AU51" i="2"/>
  <c r="AU605" i="2"/>
  <c r="AU564" i="2"/>
  <c r="AU571" i="2"/>
  <c r="AU541" i="2"/>
  <c r="AU517" i="2"/>
  <c r="AU410" i="2"/>
  <c r="AU591" i="2"/>
  <c r="AU382" i="2"/>
  <c r="AU173" i="2"/>
  <c r="AU480" i="2"/>
  <c r="AU491" i="2"/>
  <c r="AU13" i="2"/>
  <c r="AU231" i="2"/>
  <c r="AU607" i="2"/>
  <c r="AU723" i="2"/>
  <c r="AU178" i="2"/>
  <c r="AU367" i="2"/>
  <c r="AU566" i="2"/>
  <c r="AU252" i="2"/>
  <c r="AU282" i="2"/>
  <c r="AU551" i="2"/>
  <c r="AU465" i="2"/>
  <c r="AU121" i="2"/>
  <c r="AU435" i="2"/>
  <c r="AU565" i="2"/>
  <c r="AU247" i="2"/>
  <c r="AU32" i="2"/>
  <c r="AU500" i="2"/>
  <c r="AU379" i="2"/>
  <c r="AU38" i="2"/>
  <c r="AU245" i="2"/>
  <c r="AU317" i="2"/>
  <c r="AU574" i="2"/>
  <c r="AU326" i="2"/>
  <c r="AU316" i="2"/>
  <c r="AU719" i="2"/>
  <c r="AU729" i="2"/>
  <c r="AU158" i="2"/>
  <c r="AU128" i="2"/>
  <c r="AU667" i="2"/>
  <c r="AU205" i="2"/>
  <c r="AU576" i="2"/>
  <c r="AU724" i="2"/>
  <c r="AU293" i="2"/>
  <c r="AU114" i="2"/>
  <c r="AU366" i="2"/>
  <c r="AU248" i="2"/>
  <c r="AU714" i="2"/>
  <c r="AU687" i="2"/>
  <c r="AU668" i="2"/>
  <c r="AU493" i="2"/>
  <c r="AU312" i="2"/>
  <c r="AU272" i="2"/>
  <c r="AU310" i="2"/>
  <c r="AU578" i="2"/>
  <c r="AU473" i="2"/>
  <c r="AU692" i="2"/>
  <c r="AU733" i="2"/>
  <c r="AU686" i="2"/>
  <c r="AU239" i="2"/>
  <c r="AU201" i="2"/>
  <c r="AU355" i="2"/>
  <c r="AU479" i="2"/>
  <c r="AU95" i="2"/>
  <c r="AU533" i="2"/>
  <c r="AU206" i="2"/>
  <c r="AU145" i="2"/>
  <c r="AU47" i="2"/>
  <c r="AU62" i="2"/>
  <c r="AU488" i="2"/>
  <c r="AU61" i="2"/>
  <c r="AU588" i="2"/>
  <c r="AU510" i="2"/>
  <c r="AU100" i="2"/>
  <c r="AU69" i="2"/>
  <c r="AU489" i="2"/>
  <c r="AU601" i="2"/>
  <c r="AU539" i="2"/>
  <c r="AU396" i="2"/>
  <c r="AU671" i="2"/>
  <c r="AU96" i="2"/>
  <c r="AU456" i="2"/>
  <c r="AU477" i="2"/>
  <c r="AU258" i="2"/>
  <c r="AU415" i="2"/>
  <c r="AU726" i="2"/>
  <c r="AU268" i="2"/>
  <c r="AU104" i="2"/>
  <c r="AU224" i="2"/>
  <c r="AU54" i="2"/>
  <c r="AU426" i="2"/>
  <c r="AU261" i="2"/>
  <c r="AU242" i="2"/>
  <c r="AU134" i="2"/>
  <c r="AU14" i="2"/>
  <c r="AU402" i="2"/>
  <c r="AU341" i="2"/>
  <c r="AU583" i="2"/>
  <c r="AU439" i="2"/>
  <c r="AU592" i="2"/>
  <c r="AU672" i="2"/>
  <c r="AU235" i="2"/>
  <c r="AU187" i="2"/>
  <c r="AU416" i="2"/>
  <c r="AU198" i="2"/>
  <c r="AU446" i="2"/>
  <c r="AU65" i="2"/>
  <c r="AU191" i="2"/>
  <c r="AU637" i="2"/>
  <c r="AU680" i="2"/>
  <c r="AU429" i="2"/>
  <c r="AU419" i="2"/>
  <c r="AU117" i="2"/>
  <c r="AU372" i="2"/>
  <c r="AU610" i="2"/>
  <c r="AU527" i="2"/>
  <c r="AU705" i="2"/>
  <c r="AU375" i="2"/>
  <c r="AU159" i="2"/>
  <c r="AU693" i="2"/>
  <c r="AU470" i="2"/>
  <c r="AU21" i="2"/>
  <c r="AU561" i="2"/>
  <c r="AU495" i="2"/>
  <c r="AU140" i="2"/>
  <c r="AU502" i="2"/>
  <c r="AU397" i="2"/>
  <c r="AU320" i="2"/>
  <c r="AU572" i="2"/>
  <c r="AU363" i="2"/>
  <c r="AU521" i="2"/>
  <c r="AU322" i="2"/>
  <c r="AU273" i="2"/>
  <c r="AU658" i="2"/>
  <c r="AU453" i="2"/>
  <c r="AU228" i="2"/>
  <c r="AU563" i="2"/>
  <c r="AU698" i="2"/>
  <c r="AU37" i="2"/>
  <c r="AU712" i="2"/>
  <c r="AU337" i="2"/>
  <c r="AU403" i="2"/>
  <c r="AU34" i="2"/>
  <c r="AU296" i="2"/>
  <c r="AU559" i="2"/>
  <c r="AU483" i="2"/>
  <c r="AU302" i="2"/>
  <c r="AU168" i="2"/>
  <c r="AU217" i="2"/>
  <c r="AU657" i="2"/>
  <c r="AU703" i="2"/>
  <c r="AU590" i="2"/>
  <c r="AU569" i="2"/>
  <c r="AU122" i="2"/>
  <c r="AU305" i="2"/>
  <c r="AU189" i="2"/>
  <c r="AU89" i="2"/>
  <c r="AU451" i="2"/>
  <c r="AU232" i="2"/>
  <c r="AU352" i="2"/>
  <c r="AU428" i="2"/>
  <c r="AU378" i="2"/>
  <c r="AU131" i="2"/>
  <c r="AU137" i="2"/>
  <c r="AU684" i="2"/>
  <c r="AU678" i="2"/>
  <c r="AU76" i="2"/>
  <c r="AU513" i="2"/>
  <c r="AU196" i="2"/>
  <c r="AU90" i="2"/>
  <c r="AU323" i="2"/>
  <c r="AU299" i="2"/>
  <c r="AU395" i="2"/>
  <c r="AU103" i="2"/>
  <c r="AU233" i="2"/>
  <c r="AU309" i="2"/>
  <c r="AU499" i="2"/>
  <c r="AU641" i="2"/>
  <c r="AU368" i="2"/>
  <c r="AU710" i="2"/>
  <c r="AU66" i="2"/>
  <c r="AU98" i="2"/>
  <c r="AU209" i="2"/>
  <c r="AU155" i="2"/>
  <c r="AU618" i="2"/>
  <c r="AU593" i="2"/>
  <c r="AU338" i="2"/>
  <c r="AU471" i="2"/>
  <c r="AU315" i="2"/>
  <c r="AU648" i="2"/>
  <c r="AU269" i="2"/>
  <c r="AU447" i="2"/>
  <c r="AU475" i="2"/>
  <c r="AU376" i="2"/>
  <c r="AU720" i="2"/>
  <c r="AU476" i="2"/>
  <c r="AU560" i="2"/>
  <c r="AU50" i="2"/>
  <c r="AU290" i="2"/>
  <c r="AU485" i="2"/>
  <c r="AU674" i="2"/>
  <c r="AU722" i="2"/>
  <c r="AU406" i="2"/>
  <c r="AU481" i="2"/>
  <c r="AU154" i="2"/>
  <c r="AU457" i="2"/>
  <c r="AU463" i="2"/>
  <c r="AU388" i="2"/>
  <c r="AU349" i="2"/>
  <c r="AU29" i="2"/>
  <c r="AU177" i="2"/>
  <c r="AU586" i="2"/>
  <c r="AU73" i="2"/>
  <c r="AU398" i="2"/>
  <c r="AU554" i="2"/>
  <c r="AU304" i="2"/>
  <c r="AU6" i="2"/>
  <c r="AU153" i="2"/>
  <c r="AU344" i="2"/>
  <c r="AU547" i="2"/>
  <c r="AU357" i="2"/>
  <c r="AU731" i="2"/>
  <c r="AU448" i="2"/>
  <c r="AU621" i="2"/>
  <c r="AU75" i="2"/>
  <c r="AU503" i="2"/>
  <c r="AU540" i="2"/>
  <c r="AU676" i="2"/>
  <c r="AU438" i="2"/>
  <c r="AU165" i="2"/>
  <c r="AU627" i="2"/>
  <c r="AU332" i="2"/>
  <c r="AU87" i="2"/>
  <c r="AU301" i="2"/>
  <c r="AU431" i="2"/>
  <c r="AU81" i="2"/>
  <c r="AU244" i="2"/>
  <c r="AU734" i="2"/>
  <c r="AU207" i="2"/>
  <c r="AU101" i="2"/>
  <c r="AU484" i="2"/>
  <c r="AU688" i="2"/>
  <c r="AU598" i="2"/>
  <c r="AU200" i="2"/>
  <c r="AU335" i="2"/>
  <c r="AU39" i="2"/>
  <c r="AU102" i="2"/>
  <c r="AU358" i="2"/>
  <c r="AU311" i="2"/>
  <c r="AU694" i="2"/>
  <c r="AU663" i="2"/>
  <c r="AU701" i="2"/>
  <c r="AU127" i="2"/>
  <c r="AU214" i="2"/>
  <c r="AU662" i="2"/>
  <c r="AU227" i="2"/>
  <c r="AU291" i="2"/>
  <c r="AU474" i="2"/>
  <c r="AU518" i="2"/>
  <c r="AU112" i="2"/>
  <c r="AU699" i="2"/>
  <c r="AU71" i="2"/>
  <c r="AU730" i="2"/>
  <c r="AU160" i="2"/>
  <c r="AU616" i="2"/>
  <c r="AU82" i="2"/>
  <c r="AU5" i="2"/>
  <c r="AU409" i="2"/>
  <c r="AU84" i="2"/>
  <c r="AU79" i="2"/>
  <c r="AU186" i="2"/>
  <c r="AU486" i="2"/>
  <c r="AU275" i="2"/>
  <c r="AU281" i="2"/>
  <c r="AU183" i="2"/>
  <c r="AU3" i="2"/>
  <c r="AU660" i="2"/>
  <c r="AU223" i="2"/>
  <c r="AU141" i="2"/>
  <c r="AU562" i="2"/>
  <c r="AU620" i="2"/>
  <c r="AU208" i="2"/>
  <c r="AU225" i="2"/>
  <c r="AU408" i="2"/>
  <c r="AU414" i="2"/>
  <c r="AU33" i="2"/>
  <c r="AU174" i="2"/>
  <c r="AU582" i="2"/>
  <c r="AU689" i="2"/>
  <c r="AU138" i="2"/>
  <c r="AU110" i="2"/>
  <c r="AU171" i="2"/>
  <c r="AU644" i="2"/>
  <c r="AU725" i="2"/>
  <c r="AU666" i="2"/>
  <c r="AU142" i="2"/>
  <c r="AU622" i="2"/>
  <c r="AU113" i="2"/>
  <c r="AU319" i="2"/>
  <c r="AU526" i="2"/>
  <c r="AU608" i="2"/>
  <c r="AU371" i="2"/>
  <c r="AU63" i="2"/>
  <c r="AU339" i="2"/>
  <c r="AU497" i="2"/>
  <c r="AU400" i="2"/>
  <c r="AU314" i="2"/>
  <c r="AU492" i="2"/>
  <c r="AU8" i="2"/>
  <c r="AU210" i="2"/>
  <c r="AU167" i="2"/>
  <c r="AU346" i="2"/>
  <c r="AU182" i="2"/>
  <c r="AU118" i="2"/>
  <c r="AU254" i="2"/>
  <c r="AU130" i="2"/>
  <c r="AU185" i="2"/>
  <c r="AU654" i="2"/>
  <c r="AU452" i="2"/>
  <c r="AU43" i="2"/>
  <c r="AU412" i="2"/>
  <c r="AU523" i="2"/>
  <c r="AU45" i="2"/>
  <c r="AU246" i="2"/>
  <c r="AU568" i="2"/>
  <c r="AU77" i="2"/>
  <c r="AU639" i="2"/>
  <c r="AU295" i="2"/>
  <c r="AU603" i="2"/>
  <c r="AU257" i="2"/>
  <c r="AU407" i="2"/>
  <c r="AU625" i="2"/>
  <c r="AU623" i="2"/>
  <c r="AU567" i="2"/>
  <c r="AU718" i="2"/>
  <c r="AU443" i="2"/>
  <c r="AU361" i="2"/>
  <c r="AU240" i="2"/>
  <c r="AU324" i="2"/>
  <c r="AU190" i="2"/>
  <c r="AU385" i="2"/>
  <c r="AU505" i="2"/>
  <c r="AU222" i="2"/>
  <c r="AU57" i="2"/>
  <c r="AU411" i="2"/>
  <c r="AU342" i="2"/>
  <c r="AU469" i="2"/>
  <c r="AU504" i="2"/>
  <c r="AU421" i="2"/>
  <c r="AU44" i="2"/>
  <c r="AU501" i="2"/>
  <c r="AU387" i="2"/>
  <c r="AU683" i="2"/>
  <c r="AU148" i="2"/>
  <c r="AU570" i="2"/>
  <c r="AU535" i="2"/>
  <c r="AU298" i="2"/>
  <c r="AU9" i="2"/>
  <c r="AU333" i="2"/>
  <c r="AU58" i="2"/>
  <c r="AU359" i="2"/>
  <c r="AU577" i="2"/>
  <c r="AU286" i="2"/>
  <c r="AU288" i="2"/>
  <c r="AU49" i="2"/>
  <c r="AU575" i="2"/>
  <c r="AU170" i="2"/>
  <c r="AU119" i="2"/>
  <c r="AU109" i="2"/>
  <c r="AU164" i="2"/>
  <c r="AU213" i="2"/>
  <c r="AU230" i="2"/>
  <c r="AU634" i="2"/>
  <c r="AU494" i="2"/>
  <c r="AU467" i="2"/>
  <c r="AU218" i="2"/>
  <c r="AU94" i="2"/>
  <c r="AU70" i="2"/>
  <c r="AU528" i="2"/>
  <c r="AU181" i="2"/>
  <c r="AU602" i="2"/>
  <c r="AU557" i="2"/>
  <c r="AU328" i="2"/>
  <c r="AU348" i="2"/>
  <c r="AU704" i="2"/>
  <c r="AU264" i="2"/>
  <c r="AU216" i="2"/>
  <c r="AU384" i="2"/>
  <c r="AU52" i="2"/>
  <c r="AU17" i="2"/>
  <c r="AU266" i="2"/>
  <c r="AU42" i="2"/>
  <c r="AU271" i="2"/>
  <c r="AU151" i="2"/>
  <c r="AU123" i="2"/>
  <c r="AU229" i="2"/>
  <c r="AU220" i="2"/>
  <c r="AU631" i="2"/>
  <c r="AU12" i="2"/>
  <c r="AU340" i="2"/>
  <c r="AU35" i="2"/>
  <c r="AU334" i="2"/>
  <c r="AU126" i="2"/>
  <c r="AU511" i="2"/>
  <c r="AU307" i="2"/>
  <c r="AU85" i="2"/>
  <c r="AU212" i="2"/>
  <c r="AU548" i="2"/>
  <c r="AU2" i="2"/>
  <c r="AU91" i="2"/>
  <c r="AU22" i="2"/>
  <c r="AU241" i="2"/>
  <c r="AU706" i="2"/>
  <c r="AU399" i="2"/>
  <c r="AU253" i="2"/>
  <c r="AU362" i="2"/>
  <c r="AU360" i="2"/>
  <c r="AU300" i="2"/>
  <c r="AU97" i="2"/>
  <c r="AU321" i="2"/>
  <c r="AU445" i="2"/>
  <c r="AU157" i="2"/>
  <c r="AU325" i="2"/>
  <c r="AU161" i="2"/>
  <c r="AU619" i="2"/>
  <c r="AU172" i="2"/>
  <c r="AU433" i="2"/>
  <c r="AU46" i="2"/>
  <c r="AU496" i="2"/>
  <c r="AU420" i="2"/>
  <c r="AU53" i="2"/>
  <c r="AU169" i="2"/>
  <c r="AU31" i="2"/>
  <c r="AU681" i="2"/>
  <c r="AU702" i="2"/>
  <c r="AU490" i="2"/>
  <c r="AU353" i="2"/>
  <c r="AU515" i="2"/>
  <c r="AU534" i="2"/>
  <c r="AU418" i="2"/>
  <c r="AU735" i="2"/>
  <c r="AU707" i="2"/>
  <c r="AU373" i="2"/>
  <c r="AU365" i="2"/>
  <c r="AU336" i="2"/>
  <c r="AU635" i="2"/>
  <c r="AU270" i="2"/>
  <c r="AU506" i="2"/>
  <c r="AU553" i="2"/>
  <c r="AU68" i="2"/>
  <c r="AU587" i="2"/>
  <c r="AU23" i="2"/>
  <c r="AU163" i="2"/>
  <c r="AU20" i="2"/>
  <c r="AU727" i="2"/>
  <c r="AU106" i="2"/>
  <c r="AU105" i="2"/>
  <c r="AU18" i="2"/>
  <c r="AU26" i="2"/>
  <c r="AU370" i="2"/>
  <c r="AU292" i="2"/>
  <c r="AU124" i="2"/>
  <c r="AU417" i="2"/>
  <c r="AU331" i="2"/>
  <c r="AU629" i="2"/>
  <c r="AU24" i="2"/>
  <c r="AU297" i="2"/>
  <c r="AU215" i="2"/>
  <c r="AU458" i="2"/>
  <c r="AU640" i="2"/>
  <c r="AU624" i="2"/>
  <c r="AU536" i="2"/>
  <c r="AU279" i="2"/>
  <c r="AU180" i="2"/>
  <c r="AU59" i="2"/>
  <c r="AU482" i="2"/>
  <c r="AU614" i="2"/>
  <c r="AU613" i="2"/>
  <c r="AU677" i="2"/>
  <c r="AU345" i="2"/>
  <c r="AU546" i="2"/>
  <c r="AU221" i="2"/>
  <c r="AU594" i="2"/>
  <c r="AU55" i="2"/>
  <c r="AU643" i="2"/>
  <c r="AU604" i="2"/>
  <c r="AU267" i="2"/>
  <c r="AU390" i="2"/>
  <c r="AU524" i="2"/>
  <c r="AU86" i="2"/>
  <c r="AU405" i="2"/>
  <c r="AU434" i="2"/>
  <c r="AU283" i="2"/>
  <c r="AU202" i="2"/>
  <c r="AU11" i="2"/>
  <c r="AU383" i="2"/>
  <c r="AU143" i="2"/>
  <c r="AU351" i="2"/>
  <c r="AU599" i="2"/>
  <c r="AU236" i="2"/>
  <c r="AU609" i="2"/>
  <c r="AU92" i="2"/>
  <c r="AU48" i="2"/>
  <c r="AU219" i="2"/>
  <c r="AU596" i="2"/>
  <c r="AU41" i="2"/>
  <c r="AU285" i="2"/>
  <c r="AU176" i="2"/>
  <c r="AU455" i="2"/>
  <c r="AU356" i="2"/>
  <c r="AU542" i="2"/>
  <c r="AU708" i="2"/>
  <c r="AU711" i="2"/>
  <c r="AU392" i="2"/>
  <c r="AU133" i="2"/>
  <c r="AU670" i="2"/>
  <c r="AU115" i="2"/>
  <c r="AU652" i="2"/>
  <c r="AU83" i="2"/>
  <c r="AU377" i="2"/>
  <c r="AU40" i="2"/>
  <c r="AU606" i="2"/>
  <c r="AU193" i="2"/>
  <c r="AU144" i="2"/>
  <c r="AU549" i="2"/>
  <c r="AU649" i="2"/>
  <c r="AU573" i="2"/>
  <c r="AU28" i="2"/>
  <c r="AU204" i="2"/>
  <c r="AU238" i="2"/>
  <c r="AU284" i="2"/>
  <c r="AU4" i="2"/>
  <c r="AU442" i="2"/>
  <c r="AU532" i="2"/>
  <c r="AU136" i="2"/>
  <c r="AH552" i="2"/>
  <c r="AH527" i="2"/>
  <c r="AH613" i="2"/>
  <c r="AH141" i="2"/>
  <c r="AH414" i="2"/>
  <c r="AH542" i="2"/>
  <c r="AH344" i="2"/>
  <c r="AH485" i="2"/>
  <c r="AH592" i="2"/>
  <c r="AH326" i="2"/>
  <c r="AH342" i="2"/>
  <c r="AH488" i="2"/>
  <c r="AH166" i="2"/>
  <c r="AH254" i="2"/>
  <c r="AH688" i="2"/>
  <c r="AH157" i="2"/>
  <c r="AH136" i="2"/>
  <c r="AH420" i="2"/>
  <c r="AH499" i="2"/>
  <c r="AH658" i="2"/>
  <c r="AH519" i="2"/>
  <c r="AH70" i="2"/>
  <c r="AH411" i="2"/>
  <c r="AH347" i="2"/>
  <c r="AH272" i="2"/>
  <c r="AH118" i="2"/>
  <c r="O103" i="3" s="1"/>
  <c r="AH15" i="2"/>
  <c r="AH197" i="2"/>
  <c r="AH532" i="2"/>
  <c r="AH356" i="2"/>
  <c r="AH657" i="2"/>
  <c r="AH137" i="2"/>
  <c r="AH633" i="2"/>
  <c r="AH94" i="2"/>
  <c r="AH57" i="2"/>
  <c r="AH665" i="2"/>
  <c r="AH626" i="2"/>
  <c r="AH330" i="2"/>
  <c r="AH7" i="2"/>
  <c r="AH101" i="2"/>
  <c r="AH87" i="2"/>
  <c r="AH540" i="2"/>
  <c r="AH25" i="2"/>
  <c r="AH273" i="2"/>
  <c r="AH439" i="2"/>
  <c r="AH218" i="2"/>
  <c r="AH222" i="2"/>
  <c r="O63" i="3" s="1"/>
  <c r="AH543" i="2"/>
  <c r="AH312" i="2"/>
  <c r="AH182" i="2"/>
  <c r="AH614" i="2"/>
  <c r="AH445" i="2"/>
  <c r="AH91" i="2"/>
  <c r="AH55" i="2"/>
  <c r="AH153" i="2"/>
  <c r="O60" i="3" s="1"/>
  <c r="AH131" i="2"/>
  <c r="AH440" i="2"/>
  <c r="AH467" i="2"/>
  <c r="AH505" i="2"/>
  <c r="AH62" i="2"/>
  <c r="AH184" i="2"/>
  <c r="AH346" i="2"/>
  <c r="AH562" i="2"/>
  <c r="AH321" i="2"/>
  <c r="AH442" i="2"/>
  <c r="AH455" i="2"/>
  <c r="AH217" i="2"/>
  <c r="AH290" i="2"/>
  <c r="AH583" i="2"/>
  <c r="AH231" i="2"/>
  <c r="AH385" i="2"/>
  <c r="AH459" i="2"/>
  <c r="AH313" i="2"/>
  <c r="AH167" i="2"/>
  <c r="AH482" i="2"/>
  <c r="AH97" i="2"/>
  <c r="AH4" i="2"/>
  <c r="AH176" i="2"/>
  <c r="AH309" i="2"/>
  <c r="AH322" i="2"/>
  <c r="AH129" i="2"/>
  <c r="AH494" i="2"/>
  <c r="AH190" i="2"/>
  <c r="AH522" i="2"/>
  <c r="AH274" i="2"/>
  <c r="AH210" i="2"/>
  <c r="AH93" i="2"/>
  <c r="O59" i="3" s="1"/>
  <c r="AH16" i="2"/>
  <c r="AH284" i="2"/>
  <c r="AH594" i="2"/>
  <c r="AH6" i="2"/>
  <c r="AH50" i="2"/>
  <c r="AH341" i="2"/>
  <c r="AH634" i="2"/>
  <c r="AH324" i="2"/>
  <c r="O104" i="3" s="1"/>
  <c r="AH47" i="2"/>
  <c r="AH396" i="2"/>
  <c r="AH287" i="2"/>
  <c r="AH59" i="2"/>
  <c r="AH300" i="2"/>
  <c r="AH238" i="2"/>
  <c r="AH285" i="2"/>
  <c r="AH168" i="2"/>
  <c r="AH378" i="2"/>
  <c r="AH525" i="2"/>
  <c r="AH230" i="2"/>
  <c r="AH240" i="2"/>
  <c r="AH146" i="2"/>
  <c r="AH277" i="2"/>
  <c r="AH8" i="2"/>
  <c r="AH102" i="2"/>
  <c r="AH155" i="2"/>
  <c r="AH620" i="2"/>
  <c r="AH33" i="2"/>
  <c r="AH233" i="2"/>
  <c r="AH521" i="2"/>
  <c r="AH402" i="2"/>
  <c r="AH689" i="2"/>
  <c r="AH361" i="2"/>
  <c r="AH152" i="2"/>
  <c r="AH194" i="2"/>
  <c r="AH492" i="2"/>
  <c r="AH332" i="2"/>
  <c r="AH244" i="2"/>
  <c r="AH204" i="2"/>
  <c r="AH41" i="2"/>
  <c r="AH304" i="2"/>
  <c r="O64" i="3" s="1"/>
  <c r="AH428" i="2"/>
  <c r="AH38" i="2"/>
  <c r="AH213" i="2"/>
  <c r="AH443" i="2"/>
  <c r="AH145" i="2"/>
  <c r="AH188" i="2"/>
  <c r="AH314" i="2"/>
  <c r="AH180" i="2"/>
  <c r="AH360" i="2"/>
  <c r="AH22" i="2"/>
  <c r="AH596" i="2"/>
  <c r="AH302" i="2"/>
  <c r="AH422" i="2"/>
  <c r="AH72" i="2"/>
  <c r="AH282" i="2"/>
  <c r="AH718" i="2"/>
  <c r="O122" i="3" s="1"/>
  <c r="AH685" i="2"/>
  <c r="AH493" i="2"/>
  <c r="AH400" i="2"/>
  <c r="AH279" i="2"/>
  <c r="AH362" i="2"/>
  <c r="AH175" i="2"/>
  <c r="AH219" i="2"/>
  <c r="AH103" i="2"/>
  <c r="AH363" i="2"/>
  <c r="AH226" i="2"/>
  <c r="AH164" i="2"/>
  <c r="AH567" i="2"/>
  <c r="AH179" i="2"/>
  <c r="AH472" i="2"/>
  <c r="AH30" i="2"/>
  <c r="AH536" i="2"/>
  <c r="AH2" i="2"/>
  <c r="AH28" i="2"/>
  <c r="AH241" i="2"/>
  <c r="AH554" i="2"/>
  <c r="AH560" i="2"/>
  <c r="AH379" i="2"/>
  <c r="AH109" i="2"/>
  <c r="AH623" i="2"/>
  <c r="AH432" i="2"/>
  <c r="O4" i="3" s="1"/>
  <c r="AH512" i="2"/>
  <c r="AH497" i="2"/>
  <c r="AH624" i="2"/>
  <c r="AH548" i="2"/>
  <c r="AH573" i="2"/>
  <c r="AH183" i="2"/>
  <c r="AH483" i="2"/>
  <c r="AH352" i="2"/>
  <c r="AH14" i="2"/>
  <c r="AH119" i="2"/>
  <c r="AH625" i="2"/>
  <c r="AH206" i="2"/>
  <c r="AH195" i="2"/>
  <c r="AH185" i="2"/>
  <c r="AH39" i="2"/>
  <c r="AH212" i="2"/>
  <c r="AH649" i="2"/>
  <c r="AH48" i="2"/>
  <c r="AH395" i="2"/>
  <c r="AH572" i="2"/>
  <c r="AH661" i="2"/>
  <c r="AH170" i="2"/>
  <c r="AH407" i="2"/>
  <c r="AH280" i="2"/>
  <c r="AH668" i="2"/>
  <c r="AH339" i="2"/>
  <c r="AH640" i="2"/>
  <c r="AH85" i="2"/>
  <c r="AH627" i="2"/>
  <c r="AH503" i="2"/>
  <c r="AH398" i="2"/>
  <c r="AH476" i="2"/>
  <c r="O96" i="3" s="1"/>
  <c r="AH424" i="2"/>
  <c r="AH575" i="2"/>
  <c r="AH257" i="2"/>
  <c r="AH509" i="2"/>
  <c r="AH612" i="2"/>
  <c r="AH63" i="2"/>
  <c r="AH458" i="2"/>
  <c r="O117" i="3" s="1"/>
  <c r="AH307" i="2"/>
  <c r="AH79" i="2"/>
  <c r="AH368" i="2"/>
  <c r="AH367" i="2"/>
  <c r="AH232" i="2"/>
  <c r="AH500" i="2"/>
  <c r="AH49" i="2"/>
  <c r="AH603" i="2"/>
  <c r="AH533" i="2"/>
  <c r="AH308" i="2"/>
  <c r="AH371" i="2"/>
  <c r="AH215" i="2"/>
  <c r="AH511" i="2"/>
  <c r="AH549" i="2"/>
  <c r="AH92" i="2"/>
  <c r="AH178" i="2"/>
  <c r="AH320" i="2"/>
  <c r="AH64" i="2"/>
  <c r="AH258" i="2"/>
  <c r="AH295" i="2"/>
  <c r="AH664" i="2"/>
  <c r="AH478" i="2"/>
  <c r="AH608" i="2"/>
  <c r="AH574" i="2"/>
  <c r="AH98" i="2"/>
  <c r="AH144" i="2"/>
  <c r="AH496" i="2"/>
  <c r="AH73" i="2"/>
  <c r="AH720" i="2"/>
  <c r="AH558" i="2"/>
  <c r="AH288" i="2"/>
  <c r="AH639" i="2"/>
  <c r="AH306" i="2"/>
  <c r="AH687" i="2"/>
  <c r="AH526" i="2"/>
  <c r="AH297" i="2"/>
  <c r="AH126" i="2"/>
  <c r="O16" i="3" s="1"/>
  <c r="AH181" i="2"/>
  <c r="AH706" i="2"/>
  <c r="AH299" i="2"/>
  <c r="AH451" i="2"/>
  <c r="AH444" i="2"/>
  <c r="AH286" i="2"/>
  <c r="AH77" i="2"/>
  <c r="AH256" i="2"/>
  <c r="AH556" i="2"/>
  <c r="AH128" i="2"/>
  <c r="AH24" i="2"/>
  <c r="AH334" i="2"/>
  <c r="AH335" i="2"/>
  <c r="AH609" i="2"/>
  <c r="AH419" i="2"/>
  <c r="AH65" i="2"/>
  <c r="AH32" i="2"/>
  <c r="AH577" i="2"/>
  <c r="AH568" i="2"/>
  <c r="AH95" i="2"/>
  <c r="AH386" i="2"/>
  <c r="AH319" i="2"/>
  <c r="AH75" i="2"/>
  <c r="AH357" i="2"/>
  <c r="AH31" i="2"/>
  <c r="O11" i="3" s="1"/>
  <c r="AH448" i="2"/>
  <c r="AH559" i="2"/>
  <c r="AH376" i="2"/>
  <c r="AH134" i="2"/>
  <c r="AH359" i="2"/>
  <c r="AH246" i="2"/>
  <c r="AH404" i="2"/>
  <c r="AH555" i="2"/>
  <c r="AH113" i="2"/>
  <c r="AH484" i="2"/>
  <c r="AH35" i="2"/>
  <c r="AH275" i="2"/>
  <c r="AH186" i="2"/>
  <c r="AH323" i="2"/>
  <c r="AH89" i="2"/>
  <c r="AH276" i="2"/>
  <c r="AH517" i="2"/>
  <c r="AH45" i="2"/>
  <c r="AH715" i="2"/>
  <c r="AH88" i="2"/>
  <c r="O94" i="3" s="1"/>
  <c r="AH622" i="2"/>
  <c r="AH138" i="2"/>
  <c r="AH340" i="2"/>
  <c r="AH193" i="2"/>
  <c r="AH551" i="2"/>
  <c r="AH121" i="2"/>
  <c r="AH397" i="2"/>
  <c r="AH441" i="2"/>
  <c r="AH58" i="2"/>
  <c r="AH637" i="2"/>
  <c r="AH259" i="2"/>
  <c r="AH187" i="2"/>
  <c r="AH255" i="2"/>
  <c r="O3" i="3" s="1"/>
  <c r="AH629" i="2"/>
  <c r="AH12" i="2"/>
  <c r="AH606" i="2"/>
  <c r="AH236" i="2"/>
  <c r="AH296" i="2"/>
  <c r="AH475" i="2"/>
  <c r="AH247" i="2"/>
  <c r="AH333" i="2"/>
  <c r="AH523" i="2"/>
  <c r="AH479" i="2"/>
  <c r="AH156" i="2"/>
  <c r="AH142" i="2"/>
  <c r="AH10" i="2"/>
  <c r="AH631" i="2"/>
  <c r="AH130" i="2"/>
  <c r="AH66" i="2"/>
  <c r="AH586" i="2"/>
  <c r="AH189" i="2"/>
  <c r="AH242" i="2"/>
  <c r="AH9" i="2"/>
  <c r="AH412" i="2"/>
  <c r="AH531" i="2"/>
  <c r="AH111" i="2"/>
  <c r="AH393" i="2"/>
  <c r="AH331" i="2"/>
  <c r="AH220" i="2"/>
  <c r="AH40" i="2"/>
  <c r="AH207" i="2"/>
  <c r="AH90" i="2"/>
  <c r="AH502" i="2"/>
  <c r="AH636" i="2"/>
  <c r="AH110" i="2"/>
  <c r="AH43" i="2"/>
  <c r="AH669" i="2"/>
  <c r="AH714" i="2"/>
  <c r="AH468" i="2"/>
  <c r="AH417" i="2"/>
  <c r="AH81" i="2"/>
  <c r="AH46" i="2"/>
  <c r="AH599" i="2"/>
  <c r="AH34" i="2"/>
  <c r="AH447" i="2"/>
  <c r="AH709" i="2"/>
  <c r="AH298" i="2"/>
  <c r="AH452" i="2"/>
  <c r="AH67" i="2"/>
  <c r="AH278" i="2"/>
  <c r="AH666" i="2"/>
  <c r="AH124" i="2"/>
  <c r="AH229" i="2"/>
  <c r="AH486" i="2"/>
  <c r="AH351" i="2"/>
  <c r="AH177" i="2"/>
  <c r="AH303" i="2"/>
  <c r="AH565" i="2"/>
  <c r="AH535" i="2"/>
  <c r="AH566" i="2"/>
  <c r="AH355" i="2"/>
  <c r="AH211" i="2"/>
  <c r="AH430" i="2"/>
  <c r="AH667" i="2"/>
  <c r="AH316" i="2"/>
  <c r="AH610" i="2"/>
  <c r="AH143" i="2"/>
  <c r="AH196" i="2"/>
  <c r="AH140" i="2"/>
  <c r="AH261" i="2"/>
  <c r="AH570" i="2"/>
  <c r="AH654" i="2"/>
  <c r="AH691" i="2"/>
  <c r="AH289" i="2"/>
  <c r="AH5" i="2"/>
  <c r="O2" i="3" s="1"/>
  <c r="AH292" i="2"/>
  <c r="AH123" i="2"/>
  <c r="AH221" i="2"/>
  <c r="AH433" i="2"/>
  <c r="AH403" i="2"/>
  <c r="AH269" i="2"/>
  <c r="AH520" i="2"/>
  <c r="AH148" i="2"/>
  <c r="AH539" i="2"/>
  <c r="AH199" i="2"/>
  <c r="AH248" i="2"/>
  <c r="AH82" i="2"/>
  <c r="AH370" i="2"/>
  <c r="AH174" i="2"/>
  <c r="AH171" i="2"/>
  <c r="AH383" i="2"/>
  <c r="AH29" i="2"/>
  <c r="AH446" i="2"/>
  <c r="AH116" i="2"/>
  <c r="AH683" i="2"/>
  <c r="AH51" i="2"/>
  <c r="AH60" i="2"/>
  <c r="AH162" i="2"/>
  <c r="AH616" i="2"/>
  <c r="O106" i="3" s="1"/>
  <c r="AH26" i="2"/>
  <c r="AH151" i="2"/>
  <c r="AH209" i="2"/>
  <c r="AH11" i="2"/>
  <c r="AH19" i="2"/>
  <c r="AH449" i="2"/>
  <c r="AH435" i="2"/>
  <c r="AH387" i="2"/>
  <c r="AH251" i="2"/>
  <c r="AH201" i="2"/>
  <c r="AH250" i="2"/>
  <c r="AH160" i="2"/>
  <c r="AH18" i="2"/>
  <c r="AH409" i="2"/>
  <c r="AH3" i="2"/>
  <c r="AH202" i="2"/>
  <c r="AH429" i="2"/>
  <c r="AH198" i="2"/>
  <c r="AH426" i="2"/>
  <c r="AH501" i="2"/>
  <c r="AH149" i="2"/>
  <c r="AH579" i="2"/>
  <c r="AH595" i="2"/>
  <c r="AH730" i="2"/>
  <c r="AH317" i="2"/>
  <c r="AH271" i="2"/>
  <c r="AH354" i="2"/>
  <c r="O62" i="3" s="1"/>
  <c r="AH208" i="2"/>
  <c r="AH349" i="2"/>
  <c r="AH648" i="2"/>
  <c r="AH99" i="2"/>
  <c r="AH545" i="2"/>
  <c r="AH601" i="2"/>
  <c r="AH673" i="2"/>
  <c r="AH366" i="2"/>
  <c r="AH71" i="2"/>
  <c r="AH263" i="2"/>
  <c r="AH431" i="2"/>
  <c r="AH377" i="2"/>
  <c r="AH172" i="2"/>
  <c r="AH513" i="2"/>
  <c r="AH495" i="2"/>
  <c r="AH380" i="2"/>
  <c r="AH44" i="2"/>
  <c r="AH125" i="2"/>
  <c r="AH642" i="2"/>
  <c r="AH394" i="2"/>
  <c r="AH699" i="2"/>
  <c r="AH105" i="2"/>
  <c r="AH42" i="2"/>
  <c r="AH83" i="2"/>
  <c r="AH283" i="2"/>
  <c r="AH721" i="2"/>
  <c r="AH235" i="2"/>
  <c r="AH13" i="2"/>
  <c r="AH200" i="2"/>
  <c r="AH423" i="2"/>
  <c r="AH239" i="2"/>
  <c r="AH516" i="2"/>
  <c r="AH158" i="2"/>
  <c r="AH106" i="2"/>
  <c r="AH266" i="2"/>
  <c r="AH528" i="2"/>
  <c r="AH434" i="2"/>
  <c r="AH388" i="2"/>
  <c r="AH315" i="2"/>
  <c r="AH54" i="2"/>
  <c r="AH421" i="2"/>
  <c r="AH350" i="2"/>
  <c r="AH192" i="2"/>
  <c r="AH638" i="2"/>
  <c r="AH112" i="2"/>
  <c r="AH727" i="2"/>
  <c r="AH660" i="2"/>
  <c r="AH225" i="2"/>
  <c r="AH405" i="2"/>
  <c r="AH337" i="2"/>
  <c r="AH561" i="2"/>
  <c r="AH728" i="2"/>
  <c r="AH607" i="2"/>
  <c r="AH487" i="2"/>
  <c r="AH686" i="2"/>
  <c r="AH114" i="2"/>
  <c r="AH518" i="2"/>
  <c r="AH20" i="2"/>
  <c r="AH17" i="2"/>
  <c r="AH399" i="2"/>
  <c r="AH150" i="2"/>
  <c r="AH463" i="2"/>
  <c r="AH690" i="2"/>
  <c r="AH310" i="2"/>
  <c r="AH504" i="2"/>
  <c r="AH489" i="2"/>
  <c r="AH659" i="2"/>
  <c r="AH508" i="2"/>
  <c r="AH474" i="2"/>
  <c r="AH163" i="2"/>
  <c r="AH52" i="2"/>
  <c r="AH652" i="2"/>
  <c r="AH120" i="2"/>
  <c r="AH651" i="2"/>
  <c r="AH471" i="2"/>
  <c r="AH491" i="2"/>
  <c r="AH469" i="2"/>
  <c r="AH646" i="2"/>
  <c r="AH135" i="2"/>
  <c r="AH413" i="2"/>
  <c r="AH374" i="2"/>
  <c r="AH23" i="2"/>
  <c r="AH408" i="2"/>
  <c r="AH582" i="2"/>
  <c r="AH644" i="2"/>
  <c r="AH712" i="2"/>
  <c r="AH21" i="2"/>
  <c r="O17" i="3" s="1"/>
  <c r="AH224" i="2"/>
  <c r="AH165" i="2"/>
  <c r="AH617" i="2"/>
  <c r="AH733" i="2"/>
  <c r="AH401" i="2"/>
  <c r="AH291" i="2"/>
  <c r="AH587" i="2"/>
  <c r="AH384" i="2"/>
  <c r="AH169" i="2"/>
  <c r="O61" i="3" s="1"/>
  <c r="AH253" i="2"/>
  <c r="AH457" i="2"/>
  <c r="AH498" i="2"/>
  <c r="AH645" i="2"/>
  <c r="AH56" i="2"/>
  <c r="AH466" i="2"/>
  <c r="AH318" i="2"/>
  <c r="AH293" i="2"/>
  <c r="AH139" i="2"/>
  <c r="AH68" i="2"/>
  <c r="AH537" i="2"/>
  <c r="AH372" i="2"/>
  <c r="AH245" i="2"/>
  <c r="AH425" i="2"/>
  <c r="AH108" i="2"/>
  <c r="AH36" i="2"/>
  <c r="AH477" i="2"/>
  <c r="AH69" i="2"/>
  <c r="AH647" i="2"/>
  <c r="AH74" i="2"/>
  <c r="AH227" i="2"/>
  <c r="AH553" i="2"/>
  <c r="AH216" i="2"/>
  <c r="AH115" i="2"/>
  <c r="AH619" i="2"/>
  <c r="AH154" i="2"/>
  <c r="AH470" i="2"/>
  <c r="AH480" i="2"/>
  <c r="AH541" i="2"/>
  <c r="AH611" i="2"/>
  <c r="AH589" i="2"/>
  <c r="AH78" i="2"/>
  <c r="AH544" i="2"/>
  <c r="AH506" i="2"/>
  <c r="O105" i="3" s="1"/>
  <c r="AH264" i="2"/>
  <c r="AH53" i="2"/>
  <c r="AH731" i="2"/>
  <c r="AH37" i="2"/>
  <c r="AH305" i="2"/>
  <c r="AH104" i="2"/>
  <c r="AH27" i="2"/>
  <c r="AH436" i="2"/>
  <c r="AH692" i="2"/>
  <c r="AH427" i="2"/>
  <c r="AH662" i="2"/>
  <c r="AH270" i="2"/>
  <c r="AH301" i="2"/>
  <c r="AH670" i="2"/>
  <c r="AH281" i="2"/>
  <c r="AH76" i="2"/>
  <c r="AH416" i="2"/>
  <c r="AH462" i="2"/>
  <c r="AH381" i="2"/>
  <c r="AH364" i="2"/>
  <c r="AH700" i="2"/>
  <c r="AH724" i="2"/>
  <c r="AH214" i="2"/>
  <c r="AH635" i="2"/>
  <c r="AH704" i="2"/>
  <c r="AH191" i="2"/>
  <c r="AH86" i="2"/>
  <c r="AH80" i="2"/>
  <c r="AH693" i="2"/>
  <c r="AH237" i="2"/>
  <c r="AH571" i="2"/>
  <c r="AH507" i="2"/>
  <c r="AH265" i="2"/>
  <c r="AH679" i="2"/>
  <c r="AH127" i="2"/>
  <c r="AH336" i="2"/>
  <c r="AH348" i="2"/>
  <c r="AH161" i="2"/>
  <c r="AH84" i="2"/>
  <c r="AH698" i="2"/>
  <c r="AH122" i="2"/>
  <c r="AH173" i="2"/>
  <c r="AH456" i="2"/>
  <c r="AH132" i="2"/>
  <c r="AH260" i="2"/>
  <c r="AH61" i="2"/>
  <c r="AH729" i="2"/>
  <c r="AH365" i="2"/>
  <c r="AH598" i="2"/>
  <c r="O119" i="3" s="1"/>
  <c r="AH133" i="2"/>
  <c r="AH524" i="2"/>
  <c r="AH678" i="2"/>
  <c r="AH338" i="2"/>
  <c r="AH268" i="2"/>
  <c r="AH656" i="2"/>
  <c r="AH628" i="2"/>
  <c r="AH343" i="2"/>
  <c r="AH550" i="2"/>
  <c r="AH701" i="2"/>
  <c r="AH373" i="2"/>
  <c r="AH328" i="2"/>
  <c r="AH546" i="2"/>
  <c r="AH390" i="2"/>
  <c r="AH481" i="2"/>
  <c r="AH159" i="2"/>
  <c r="AH696" i="2"/>
  <c r="AH564" i="2"/>
  <c r="AH147" i="2"/>
  <c r="O18" i="3" s="1"/>
  <c r="AH369" i="2"/>
  <c r="AH650" i="2"/>
  <c r="AH663" i="2"/>
  <c r="AH707" i="2"/>
  <c r="AH725" i="2"/>
  <c r="AH465" i="2"/>
  <c r="AH249" i="2"/>
  <c r="AH563" i="2"/>
  <c r="AH569" i="2"/>
  <c r="AH327" i="2"/>
  <c r="AH580" i="2"/>
  <c r="AH100" i="2"/>
  <c r="AH514" i="2"/>
  <c r="AH576" i="2"/>
  <c r="AH694" i="2"/>
  <c r="AH735" i="2"/>
  <c r="AH615" i="2"/>
  <c r="AH117" i="2"/>
  <c r="AH345" i="2"/>
  <c r="AH684" i="2"/>
  <c r="AH593" i="2"/>
  <c r="AH382" i="2"/>
  <c r="AH630" i="2"/>
  <c r="AH234" i="2"/>
  <c r="AH107" i="2"/>
  <c r="O66" i="3" s="1"/>
  <c r="AH461" i="2"/>
  <c r="O114" i="3" s="1"/>
  <c r="AH311" i="2"/>
  <c r="AH418" i="2"/>
  <c r="O116" i="3" s="1"/>
  <c r="AH557" i="2"/>
  <c r="AH392" i="2"/>
  <c r="AH267" i="2"/>
  <c r="AH406" i="2"/>
  <c r="AH581" i="2"/>
  <c r="AH726" i="2"/>
  <c r="AH96" i="2"/>
  <c r="O25" i="3" s="1"/>
  <c r="AH243" i="2"/>
  <c r="AH538" i="2"/>
  <c r="AH437" i="2"/>
  <c r="AH358" i="2"/>
  <c r="AH534" i="2"/>
  <c r="AH438" i="2"/>
  <c r="AH677" i="2"/>
  <c r="AH325" i="2"/>
  <c r="AH228" i="2"/>
  <c r="AH590" i="2"/>
  <c r="AH600" i="2"/>
  <c r="AH530" i="2"/>
  <c r="AH529" i="2"/>
  <c r="AH473" i="2"/>
  <c r="AH205" i="2"/>
  <c r="AH464" i="2"/>
  <c r="AH515" i="2"/>
  <c r="AH223" i="2"/>
  <c r="AH621" i="2"/>
  <c r="AH547" i="2"/>
  <c r="AH252" i="2"/>
  <c r="AH653" i="2"/>
  <c r="AH203" i="2"/>
  <c r="AH294" i="2"/>
  <c r="AH510" i="2"/>
  <c r="AH389" i="2"/>
  <c r="AH460" i="2"/>
  <c r="AH585" i="2"/>
  <c r="AH353" i="2"/>
  <c r="AH672" i="2"/>
  <c r="AH410" i="2"/>
  <c r="AH710" i="2"/>
  <c r="AH722" i="2"/>
  <c r="AH375" i="2"/>
  <c r="AH591" i="2"/>
  <c r="AH329" i="2"/>
  <c r="AH262" i="2"/>
  <c r="AH578" i="2"/>
  <c r="AH391" i="2"/>
  <c r="AH450" i="2"/>
  <c r="AH490" i="2"/>
  <c r="AH602" i="2"/>
  <c r="AH711" i="2"/>
  <c r="AH604" i="2"/>
  <c r="AH453" i="2"/>
  <c r="AH703" i="2"/>
  <c r="AH415" i="2"/>
  <c r="AH671" i="2"/>
  <c r="AH454" i="2"/>
  <c r="AH695" i="2"/>
  <c r="AH584" i="2"/>
  <c r="AH719" i="2"/>
  <c r="AH702" i="2"/>
  <c r="AH734" i="2"/>
  <c r="AH708" i="2"/>
  <c r="AH676" i="2"/>
  <c r="AH680" i="2"/>
  <c r="AH618" i="2"/>
  <c r="AH697" i="2"/>
  <c r="AH605" i="2"/>
  <c r="AH713" i="2"/>
  <c r="AH597" i="2"/>
  <c r="AH717" i="2"/>
  <c r="AH716" i="2"/>
  <c r="AH681" i="2"/>
  <c r="AH641" i="2"/>
  <c r="AH723" i="2"/>
  <c r="AH643" i="2"/>
  <c r="AH674" i="2"/>
  <c r="AH705" i="2"/>
  <c r="AH675" i="2"/>
  <c r="AH655" i="2"/>
  <c r="AH588" i="2"/>
  <c r="AH682" i="2"/>
  <c r="AH632" i="2"/>
  <c r="AH732" i="2"/>
  <c r="AG552" i="2"/>
  <c r="AG527" i="2"/>
  <c r="AG613" i="2"/>
  <c r="AG141" i="2"/>
  <c r="AG414" i="2"/>
  <c r="AG542" i="2"/>
  <c r="AG344" i="2"/>
  <c r="AG485" i="2"/>
  <c r="AG592" i="2"/>
  <c r="AG326" i="2"/>
  <c r="AG342" i="2"/>
  <c r="AG488" i="2"/>
  <c r="AG166" i="2"/>
  <c r="AG254" i="2"/>
  <c r="AG688" i="2"/>
  <c r="AG157" i="2"/>
  <c r="AG136" i="2"/>
  <c r="AG420" i="2"/>
  <c r="AG499" i="2"/>
  <c r="AG658" i="2"/>
  <c r="AG519" i="2"/>
  <c r="AG70" i="2"/>
  <c r="AG411" i="2"/>
  <c r="AG347" i="2"/>
  <c r="AG272" i="2"/>
  <c r="AG118" i="2"/>
  <c r="N103" i="3" s="1"/>
  <c r="AG15" i="2"/>
  <c r="AG197" i="2"/>
  <c r="AG532" i="2"/>
  <c r="AG356" i="2"/>
  <c r="AG657" i="2"/>
  <c r="AG137" i="2"/>
  <c r="AG633" i="2"/>
  <c r="AG94" i="2"/>
  <c r="AG57" i="2"/>
  <c r="AG665" i="2"/>
  <c r="AG626" i="2"/>
  <c r="AG330" i="2"/>
  <c r="AG7" i="2"/>
  <c r="AG101" i="2"/>
  <c r="AG87" i="2"/>
  <c r="AG540" i="2"/>
  <c r="AG25" i="2"/>
  <c r="AG273" i="2"/>
  <c r="AG439" i="2"/>
  <c r="AG218" i="2"/>
  <c r="AG222" i="2"/>
  <c r="N63" i="3" s="1"/>
  <c r="AG543" i="2"/>
  <c r="AG312" i="2"/>
  <c r="AG182" i="2"/>
  <c r="AG614" i="2"/>
  <c r="AG445" i="2"/>
  <c r="AG91" i="2"/>
  <c r="AG55" i="2"/>
  <c r="AG153" i="2"/>
  <c r="N60" i="3" s="1"/>
  <c r="AG131" i="2"/>
  <c r="AG440" i="2"/>
  <c r="AG467" i="2"/>
  <c r="AG505" i="2"/>
  <c r="AG62" i="2"/>
  <c r="AG184" i="2"/>
  <c r="AG346" i="2"/>
  <c r="AG562" i="2"/>
  <c r="AG321" i="2"/>
  <c r="AG442" i="2"/>
  <c r="AG455" i="2"/>
  <c r="AG217" i="2"/>
  <c r="AG290" i="2"/>
  <c r="AG583" i="2"/>
  <c r="AG231" i="2"/>
  <c r="AG385" i="2"/>
  <c r="AG459" i="2"/>
  <c r="AG313" i="2"/>
  <c r="AG167" i="2"/>
  <c r="AG482" i="2"/>
  <c r="AG97" i="2"/>
  <c r="AG4" i="2"/>
  <c r="AG176" i="2"/>
  <c r="AG309" i="2"/>
  <c r="AG322" i="2"/>
  <c r="AG129" i="2"/>
  <c r="AG494" i="2"/>
  <c r="AG190" i="2"/>
  <c r="AG522" i="2"/>
  <c r="AG274" i="2"/>
  <c r="AG210" i="2"/>
  <c r="AG93" i="2"/>
  <c r="N59" i="3" s="1"/>
  <c r="AG16" i="2"/>
  <c r="AG284" i="2"/>
  <c r="AG594" i="2"/>
  <c r="AG6" i="2"/>
  <c r="AG50" i="2"/>
  <c r="AG341" i="2"/>
  <c r="AG634" i="2"/>
  <c r="AG324" i="2"/>
  <c r="N104" i="3" s="1"/>
  <c r="AG47" i="2"/>
  <c r="AG396" i="2"/>
  <c r="AG287" i="2"/>
  <c r="AG59" i="2"/>
  <c r="AG300" i="2"/>
  <c r="AG238" i="2"/>
  <c r="AG285" i="2"/>
  <c r="AG168" i="2"/>
  <c r="AG378" i="2"/>
  <c r="AG525" i="2"/>
  <c r="AG230" i="2"/>
  <c r="AG240" i="2"/>
  <c r="AG146" i="2"/>
  <c r="AG277" i="2"/>
  <c r="AG8" i="2"/>
  <c r="AG102" i="2"/>
  <c r="AG155" i="2"/>
  <c r="AG620" i="2"/>
  <c r="AG33" i="2"/>
  <c r="AG233" i="2"/>
  <c r="AG521" i="2"/>
  <c r="AG402" i="2"/>
  <c r="AG689" i="2"/>
  <c r="AG361" i="2"/>
  <c r="AG152" i="2"/>
  <c r="AG194" i="2"/>
  <c r="AG492" i="2"/>
  <c r="AG332" i="2"/>
  <c r="AG244" i="2"/>
  <c r="AG204" i="2"/>
  <c r="AG41" i="2"/>
  <c r="AG304" i="2"/>
  <c r="N64" i="3" s="1"/>
  <c r="AG428" i="2"/>
  <c r="AG38" i="2"/>
  <c r="AG213" i="2"/>
  <c r="N6" i="3" s="1"/>
  <c r="AG443" i="2"/>
  <c r="AG145" i="2"/>
  <c r="AG188" i="2"/>
  <c r="AG314" i="2"/>
  <c r="AG180" i="2"/>
  <c r="AG360" i="2"/>
  <c r="AG22" i="2"/>
  <c r="AG596" i="2"/>
  <c r="AG302" i="2"/>
  <c r="AG422" i="2"/>
  <c r="AG72" i="2"/>
  <c r="AG282" i="2"/>
  <c r="AG718" i="2"/>
  <c r="N122" i="3" s="1"/>
  <c r="AG685" i="2"/>
  <c r="AG493" i="2"/>
  <c r="AG400" i="2"/>
  <c r="AG279" i="2"/>
  <c r="AG362" i="2"/>
  <c r="AG175" i="2"/>
  <c r="AG219" i="2"/>
  <c r="AG103" i="2"/>
  <c r="AG363" i="2"/>
  <c r="AG226" i="2"/>
  <c r="AG164" i="2"/>
  <c r="AG567" i="2"/>
  <c r="AG179" i="2"/>
  <c r="AG472" i="2"/>
  <c r="AG30" i="2"/>
  <c r="AG536" i="2"/>
  <c r="AG2" i="2"/>
  <c r="AG28" i="2"/>
  <c r="AG241" i="2"/>
  <c r="AG554" i="2"/>
  <c r="AG560" i="2"/>
  <c r="AG379" i="2"/>
  <c r="AG109" i="2"/>
  <c r="AG623" i="2"/>
  <c r="AG432" i="2"/>
  <c r="N4" i="3" s="1"/>
  <c r="AG512" i="2"/>
  <c r="AG497" i="2"/>
  <c r="AG624" i="2"/>
  <c r="AG548" i="2"/>
  <c r="AG573" i="2"/>
  <c r="AG183" i="2"/>
  <c r="AG483" i="2"/>
  <c r="AG352" i="2"/>
  <c r="AG14" i="2"/>
  <c r="AG119" i="2"/>
  <c r="AG625" i="2"/>
  <c r="AG206" i="2"/>
  <c r="AG195" i="2"/>
  <c r="AG185" i="2"/>
  <c r="AG39" i="2"/>
  <c r="AG212" i="2"/>
  <c r="AG649" i="2"/>
  <c r="AG48" i="2"/>
  <c r="AG395" i="2"/>
  <c r="AG572" i="2"/>
  <c r="AG661" i="2"/>
  <c r="AG170" i="2"/>
  <c r="AG407" i="2"/>
  <c r="AG280" i="2"/>
  <c r="AG668" i="2"/>
  <c r="AG339" i="2"/>
  <c r="AG640" i="2"/>
  <c r="AG85" i="2"/>
  <c r="AG627" i="2"/>
  <c r="AG503" i="2"/>
  <c r="AG398" i="2"/>
  <c r="AG476" i="2"/>
  <c r="N96" i="3" s="1"/>
  <c r="AG424" i="2"/>
  <c r="AG575" i="2"/>
  <c r="AG257" i="2"/>
  <c r="AG509" i="2"/>
  <c r="AG612" i="2"/>
  <c r="AG63" i="2"/>
  <c r="AG458" i="2"/>
  <c r="N117" i="3" s="1"/>
  <c r="AG307" i="2"/>
  <c r="AG79" i="2"/>
  <c r="AG368" i="2"/>
  <c r="AG367" i="2"/>
  <c r="AG232" i="2"/>
  <c r="AG500" i="2"/>
  <c r="AG49" i="2"/>
  <c r="AG603" i="2"/>
  <c r="AG533" i="2"/>
  <c r="AG308" i="2"/>
  <c r="AG371" i="2"/>
  <c r="AG215" i="2"/>
  <c r="AG511" i="2"/>
  <c r="AG549" i="2"/>
  <c r="AG92" i="2"/>
  <c r="AG178" i="2"/>
  <c r="AG320" i="2"/>
  <c r="AG64" i="2"/>
  <c r="AG258" i="2"/>
  <c r="AG295" i="2"/>
  <c r="AG664" i="2"/>
  <c r="AG478" i="2"/>
  <c r="AG608" i="2"/>
  <c r="AG574" i="2"/>
  <c r="AG98" i="2"/>
  <c r="AG144" i="2"/>
  <c r="AG496" i="2"/>
  <c r="AG73" i="2"/>
  <c r="AG720" i="2"/>
  <c r="AG558" i="2"/>
  <c r="AG288" i="2"/>
  <c r="AG639" i="2"/>
  <c r="AG306" i="2"/>
  <c r="AG687" i="2"/>
  <c r="AG526" i="2"/>
  <c r="AG297" i="2"/>
  <c r="AG126" i="2"/>
  <c r="N16" i="3" s="1"/>
  <c r="AG181" i="2"/>
  <c r="AG706" i="2"/>
  <c r="AG299" i="2"/>
  <c r="AG451" i="2"/>
  <c r="AG444" i="2"/>
  <c r="AG286" i="2"/>
  <c r="AG77" i="2"/>
  <c r="AG256" i="2"/>
  <c r="AG556" i="2"/>
  <c r="AG128" i="2"/>
  <c r="AG24" i="2"/>
  <c r="AG334" i="2"/>
  <c r="AG335" i="2"/>
  <c r="AG609" i="2"/>
  <c r="AG419" i="2"/>
  <c r="AG65" i="2"/>
  <c r="AG32" i="2"/>
  <c r="AG577" i="2"/>
  <c r="AG568" i="2"/>
  <c r="AG95" i="2"/>
  <c r="AG386" i="2"/>
  <c r="AG319" i="2"/>
  <c r="AG75" i="2"/>
  <c r="AG357" i="2"/>
  <c r="AG31" i="2"/>
  <c r="AG448" i="2"/>
  <c r="AG559" i="2"/>
  <c r="AG376" i="2"/>
  <c r="AG134" i="2"/>
  <c r="AG359" i="2"/>
  <c r="AG246" i="2"/>
  <c r="AG404" i="2"/>
  <c r="AG555" i="2"/>
  <c r="AG113" i="2"/>
  <c r="AG484" i="2"/>
  <c r="AG35" i="2"/>
  <c r="AG275" i="2"/>
  <c r="AG186" i="2"/>
  <c r="AG323" i="2"/>
  <c r="AG89" i="2"/>
  <c r="AG276" i="2"/>
  <c r="AG517" i="2"/>
  <c r="AG45" i="2"/>
  <c r="AG715" i="2"/>
  <c r="AG88" i="2"/>
  <c r="AG622" i="2"/>
  <c r="AG138" i="2"/>
  <c r="AG340" i="2"/>
  <c r="AG193" i="2"/>
  <c r="AG551" i="2"/>
  <c r="AG121" i="2"/>
  <c r="AG397" i="2"/>
  <c r="AG441" i="2"/>
  <c r="AG58" i="2"/>
  <c r="AG637" i="2"/>
  <c r="AG259" i="2"/>
  <c r="AG187" i="2"/>
  <c r="AG255" i="2"/>
  <c r="N3" i="3" s="1"/>
  <c r="AG629" i="2"/>
  <c r="AG12" i="2"/>
  <c r="AG606" i="2"/>
  <c r="AG236" i="2"/>
  <c r="AG296" i="2"/>
  <c r="AG475" i="2"/>
  <c r="AG247" i="2"/>
  <c r="AG333" i="2"/>
  <c r="AG523" i="2"/>
  <c r="AG479" i="2"/>
  <c r="AG156" i="2"/>
  <c r="AG142" i="2"/>
  <c r="AG10" i="2"/>
  <c r="AG631" i="2"/>
  <c r="AG130" i="2"/>
  <c r="AG66" i="2"/>
  <c r="AG586" i="2"/>
  <c r="AG189" i="2"/>
  <c r="AG242" i="2"/>
  <c r="AG9" i="2"/>
  <c r="AG412" i="2"/>
  <c r="AG531" i="2"/>
  <c r="AG111" i="2"/>
  <c r="AG393" i="2"/>
  <c r="AG331" i="2"/>
  <c r="AG220" i="2"/>
  <c r="AG40" i="2"/>
  <c r="AG207" i="2"/>
  <c r="AG90" i="2"/>
  <c r="AG502" i="2"/>
  <c r="AG636" i="2"/>
  <c r="AG110" i="2"/>
  <c r="AG43" i="2"/>
  <c r="AG669" i="2"/>
  <c r="AG714" i="2"/>
  <c r="AG468" i="2"/>
  <c r="AG417" i="2"/>
  <c r="AG81" i="2"/>
  <c r="AG46" i="2"/>
  <c r="AG599" i="2"/>
  <c r="AG34" i="2"/>
  <c r="AG447" i="2"/>
  <c r="AG709" i="2"/>
  <c r="AG298" i="2"/>
  <c r="AG452" i="2"/>
  <c r="AG67" i="2"/>
  <c r="AG278" i="2"/>
  <c r="AG666" i="2"/>
  <c r="AG124" i="2"/>
  <c r="AG229" i="2"/>
  <c r="AG486" i="2"/>
  <c r="AG351" i="2"/>
  <c r="AG177" i="2"/>
  <c r="AG303" i="2"/>
  <c r="AG565" i="2"/>
  <c r="AG535" i="2"/>
  <c r="AG566" i="2"/>
  <c r="AG355" i="2"/>
  <c r="AG211" i="2"/>
  <c r="AG430" i="2"/>
  <c r="AG667" i="2"/>
  <c r="AG316" i="2"/>
  <c r="AG610" i="2"/>
  <c r="AG143" i="2"/>
  <c r="AG196" i="2"/>
  <c r="AG140" i="2"/>
  <c r="AG261" i="2"/>
  <c r="AG570" i="2"/>
  <c r="AG654" i="2"/>
  <c r="AG691" i="2"/>
  <c r="AG289" i="2"/>
  <c r="AG5" i="2"/>
  <c r="N2" i="3" s="1"/>
  <c r="AG292" i="2"/>
  <c r="AG123" i="2"/>
  <c r="AG221" i="2"/>
  <c r="AG433" i="2"/>
  <c r="AG403" i="2"/>
  <c r="AG269" i="2"/>
  <c r="AG520" i="2"/>
  <c r="AG148" i="2"/>
  <c r="AG539" i="2"/>
  <c r="AG199" i="2"/>
  <c r="AG248" i="2"/>
  <c r="AG82" i="2"/>
  <c r="AG370" i="2"/>
  <c r="AG174" i="2"/>
  <c r="AG171" i="2"/>
  <c r="AG383" i="2"/>
  <c r="AG29" i="2"/>
  <c r="AG446" i="2"/>
  <c r="AG116" i="2"/>
  <c r="AG683" i="2"/>
  <c r="AG51" i="2"/>
  <c r="AG60" i="2"/>
  <c r="AG162" i="2"/>
  <c r="AG616" i="2"/>
  <c r="N106" i="3" s="1"/>
  <c r="AG26" i="2"/>
  <c r="AG151" i="2"/>
  <c r="AG209" i="2"/>
  <c r="AG11" i="2"/>
  <c r="AG19" i="2"/>
  <c r="AG449" i="2"/>
  <c r="AG435" i="2"/>
  <c r="AG387" i="2"/>
  <c r="AG251" i="2"/>
  <c r="AG201" i="2"/>
  <c r="AG250" i="2"/>
  <c r="AG160" i="2"/>
  <c r="AG18" i="2"/>
  <c r="AG409" i="2"/>
  <c r="AG3" i="2"/>
  <c r="AG202" i="2"/>
  <c r="AG429" i="2"/>
  <c r="AG198" i="2"/>
  <c r="AG426" i="2"/>
  <c r="AG501" i="2"/>
  <c r="AG149" i="2"/>
  <c r="AG579" i="2"/>
  <c r="AG595" i="2"/>
  <c r="AG730" i="2"/>
  <c r="AG317" i="2"/>
  <c r="AG271" i="2"/>
  <c r="AG354" i="2"/>
  <c r="N62" i="3" s="1"/>
  <c r="AG208" i="2"/>
  <c r="AG349" i="2"/>
  <c r="AG648" i="2"/>
  <c r="AG99" i="2"/>
  <c r="AG545" i="2"/>
  <c r="AG601" i="2"/>
  <c r="AG673" i="2"/>
  <c r="AG366" i="2"/>
  <c r="AG71" i="2"/>
  <c r="AG263" i="2"/>
  <c r="AG431" i="2"/>
  <c r="AG377" i="2"/>
  <c r="AG172" i="2"/>
  <c r="AG513" i="2"/>
  <c r="AG495" i="2"/>
  <c r="AG380" i="2"/>
  <c r="AG44" i="2"/>
  <c r="AG125" i="2"/>
  <c r="AG642" i="2"/>
  <c r="AG394" i="2"/>
  <c r="AG699" i="2"/>
  <c r="AG105" i="2"/>
  <c r="AG42" i="2"/>
  <c r="AG83" i="2"/>
  <c r="AG283" i="2"/>
  <c r="AG721" i="2"/>
  <c r="AG235" i="2"/>
  <c r="AG13" i="2"/>
  <c r="AG200" i="2"/>
  <c r="AG423" i="2"/>
  <c r="AG239" i="2"/>
  <c r="AG516" i="2"/>
  <c r="AG158" i="2"/>
  <c r="AG106" i="2"/>
  <c r="AG266" i="2"/>
  <c r="AG528" i="2"/>
  <c r="AG434" i="2"/>
  <c r="AG388" i="2"/>
  <c r="AG315" i="2"/>
  <c r="AG54" i="2"/>
  <c r="AG421" i="2"/>
  <c r="AG350" i="2"/>
  <c r="N44" i="3" s="1"/>
  <c r="AG192" i="2"/>
  <c r="AG638" i="2"/>
  <c r="AG112" i="2"/>
  <c r="AG727" i="2"/>
  <c r="AG660" i="2"/>
  <c r="AG225" i="2"/>
  <c r="AG405" i="2"/>
  <c r="AG337" i="2"/>
  <c r="AG561" i="2"/>
  <c r="AG728" i="2"/>
  <c r="AG607" i="2"/>
  <c r="AG487" i="2"/>
  <c r="AG686" i="2"/>
  <c r="AG114" i="2"/>
  <c r="AG518" i="2"/>
  <c r="AG20" i="2"/>
  <c r="AG17" i="2"/>
  <c r="AG399" i="2"/>
  <c r="AG150" i="2"/>
  <c r="AG463" i="2"/>
  <c r="AG690" i="2"/>
  <c r="AG310" i="2"/>
  <c r="AG504" i="2"/>
  <c r="AG489" i="2"/>
  <c r="AG659" i="2"/>
  <c r="AG508" i="2"/>
  <c r="AG474" i="2"/>
  <c r="AG163" i="2"/>
  <c r="AG52" i="2"/>
  <c r="AG652" i="2"/>
  <c r="AG120" i="2"/>
  <c r="AG651" i="2"/>
  <c r="AG471" i="2"/>
  <c r="AG491" i="2"/>
  <c r="AG469" i="2"/>
  <c r="AG646" i="2"/>
  <c r="AG135" i="2"/>
  <c r="AG413" i="2"/>
  <c r="AG374" i="2"/>
  <c r="AG23" i="2"/>
  <c r="AG408" i="2"/>
  <c r="AG582" i="2"/>
  <c r="AG644" i="2"/>
  <c r="AG712" i="2"/>
  <c r="AG21" i="2"/>
  <c r="AG224" i="2"/>
  <c r="AG165" i="2"/>
  <c r="AG617" i="2"/>
  <c r="AG733" i="2"/>
  <c r="AG401" i="2"/>
  <c r="AG291" i="2"/>
  <c r="AG587" i="2"/>
  <c r="AG384" i="2"/>
  <c r="AG169" i="2"/>
  <c r="N61" i="3" s="1"/>
  <c r="AG253" i="2"/>
  <c r="AG457" i="2"/>
  <c r="AG498" i="2"/>
  <c r="AG645" i="2"/>
  <c r="AG56" i="2"/>
  <c r="N75" i="3" s="1"/>
  <c r="AG466" i="2"/>
  <c r="AG318" i="2"/>
  <c r="AG293" i="2"/>
  <c r="AG139" i="2"/>
  <c r="AG68" i="2"/>
  <c r="AG537" i="2"/>
  <c r="AG372" i="2"/>
  <c r="AG245" i="2"/>
  <c r="AG425" i="2"/>
  <c r="AG108" i="2"/>
  <c r="AG36" i="2"/>
  <c r="AG477" i="2"/>
  <c r="AG69" i="2"/>
  <c r="AG647" i="2"/>
  <c r="AG74" i="2"/>
  <c r="AG227" i="2"/>
  <c r="AG553" i="2"/>
  <c r="AG216" i="2"/>
  <c r="AG115" i="2"/>
  <c r="AG619" i="2"/>
  <c r="AG154" i="2"/>
  <c r="AG470" i="2"/>
  <c r="AG480" i="2"/>
  <c r="AG541" i="2"/>
  <c r="AG611" i="2"/>
  <c r="AG589" i="2"/>
  <c r="AG78" i="2"/>
  <c r="AG544" i="2"/>
  <c r="AG506" i="2"/>
  <c r="N105" i="3" s="1"/>
  <c r="AG264" i="2"/>
  <c r="AG53" i="2"/>
  <c r="AG731" i="2"/>
  <c r="AG37" i="2"/>
  <c r="AG305" i="2"/>
  <c r="AG104" i="2"/>
  <c r="AG27" i="2"/>
  <c r="AG436" i="2"/>
  <c r="AG692" i="2"/>
  <c r="AG427" i="2"/>
  <c r="AG662" i="2"/>
  <c r="AG270" i="2"/>
  <c r="AG301" i="2"/>
  <c r="AG670" i="2"/>
  <c r="AG281" i="2"/>
  <c r="AG76" i="2"/>
  <c r="AG416" i="2"/>
  <c r="AG462" i="2"/>
  <c r="AG381" i="2"/>
  <c r="AG364" i="2"/>
  <c r="AG700" i="2"/>
  <c r="AG724" i="2"/>
  <c r="AG214" i="2"/>
  <c r="AG635" i="2"/>
  <c r="AG704" i="2"/>
  <c r="AG191" i="2"/>
  <c r="AG86" i="2"/>
  <c r="AG80" i="2"/>
  <c r="AG693" i="2"/>
  <c r="AG237" i="2"/>
  <c r="AG571" i="2"/>
  <c r="AG507" i="2"/>
  <c r="AG265" i="2"/>
  <c r="AG679" i="2"/>
  <c r="AG127" i="2"/>
  <c r="AG336" i="2"/>
  <c r="AG348" i="2"/>
  <c r="AG161" i="2"/>
  <c r="AG84" i="2"/>
  <c r="AG698" i="2"/>
  <c r="AG122" i="2"/>
  <c r="AG173" i="2"/>
  <c r="AG456" i="2"/>
  <c r="AG132" i="2"/>
  <c r="AG260" i="2"/>
  <c r="AG61" i="2"/>
  <c r="AG729" i="2"/>
  <c r="AG365" i="2"/>
  <c r="AG598" i="2"/>
  <c r="N119" i="3" s="1"/>
  <c r="AG133" i="2"/>
  <c r="AG524" i="2"/>
  <c r="AG678" i="2"/>
  <c r="AG338" i="2"/>
  <c r="AG268" i="2"/>
  <c r="AG656" i="2"/>
  <c r="AG628" i="2"/>
  <c r="AG343" i="2"/>
  <c r="AG550" i="2"/>
  <c r="AG701" i="2"/>
  <c r="AG373" i="2"/>
  <c r="AG328" i="2"/>
  <c r="AG546" i="2"/>
  <c r="AG390" i="2"/>
  <c r="AG481" i="2"/>
  <c r="AG159" i="2"/>
  <c r="AG696" i="2"/>
  <c r="AG564" i="2"/>
  <c r="AG147" i="2"/>
  <c r="N18" i="3" s="1"/>
  <c r="AG369" i="2"/>
  <c r="AG650" i="2"/>
  <c r="AG663" i="2"/>
  <c r="AG707" i="2"/>
  <c r="AG725" i="2"/>
  <c r="AG465" i="2"/>
  <c r="AG249" i="2"/>
  <c r="AG563" i="2"/>
  <c r="AG569" i="2"/>
  <c r="AG327" i="2"/>
  <c r="AG580" i="2"/>
  <c r="AG100" i="2"/>
  <c r="AG514" i="2"/>
  <c r="AG576" i="2"/>
  <c r="AG694" i="2"/>
  <c r="AG735" i="2"/>
  <c r="AG615" i="2"/>
  <c r="AG117" i="2"/>
  <c r="AG345" i="2"/>
  <c r="AG684" i="2"/>
  <c r="AG593" i="2"/>
  <c r="AG382" i="2"/>
  <c r="AG630" i="2"/>
  <c r="AG234" i="2"/>
  <c r="AG107" i="2"/>
  <c r="AG461" i="2"/>
  <c r="AG311" i="2"/>
  <c r="AG418" i="2"/>
  <c r="N116" i="3" s="1"/>
  <c r="AG557" i="2"/>
  <c r="AG392" i="2"/>
  <c r="AG267" i="2"/>
  <c r="AG406" i="2"/>
  <c r="AG581" i="2"/>
  <c r="AG726" i="2"/>
  <c r="AG96" i="2"/>
  <c r="AG243" i="2"/>
  <c r="AG538" i="2"/>
  <c r="AG437" i="2"/>
  <c r="AG358" i="2"/>
  <c r="AG534" i="2"/>
  <c r="AG438" i="2"/>
  <c r="AG677" i="2"/>
  <c r="AG325" i="2"/>
  <c r="AG228" i="2"/>
  <c r="AG590" i="2"/>
  <c r="AG600" i="2"/>
  <c r="AG530" i="2"/>
  <c r="AG529" i="2"/>
  <c r="AG473" i="2"/>
  <c r="AG205" i="2"/>
  <c r="AG464" i="2"/>
  <c r="AG515" i="2"/>
  <c r="AG223" i="2"/>
  <c r="AG621" i="2"/>
  <c r="AG547" i="2"/>
  <c r="AG252" i="2"/>
  <c r="AG653" i="2"/>
  <c r="AG203" i="2"/>
  <c r="AG294" i="2"/>
  <c r="AG510" i="2"/>
  <c r="AG389" i="2"/>
  <c r="AG460" i="2"/>
  <c r="AG585" i="2"/>
  <c r="AG353" i="2"/>
  <c r="AG672" i="2"/>
  <c r="AG410" i="2"/>
  <c r="AG710" i="2"/>
  <c r="AG722" i="2"/>
  <c r="AG375" i="2"/>
  <c r="AG591" i="2"/>
  <c r="AG329" i="2"/>
  <c r="AG262" i="2"/>
  <c r="AG578" i="2"/>
  <c r="AG391" i="2"/>
  <c r="AG450" i="2"/>
  <c r="AG490" i="2"/>
  <c r="AG602" i="2"/>
  <c r="AG711" i="2"/>
  <c r="AG604" i="2"/>
  <c r="AG453" i="2"/>
  <c r="AG703" i="2"/>
  <c r="AG415" i="2"/>
  <c r="AG671" i="2"/>
  <c r="AG454" i="2"/>
  <c r="AG695" i="2"/>
  <c r="AG584" i="2"/>
  <c r="AG719" i="2"/>
  <c r="AG702" i="2"/>
  <c r="AG734" i="2"/>
  <c r="AG708" i="2"/>
  <c r="N121" i="3" s="1"/>
  <c r="AG676" i="2"/>
  <c r="AG680" i="2"/>
  <c r="AG618" i="2"/>
  <c r="AG697" i="2"/>
  <c r="AG605" i="2"/>
  <c r="AG713" i="2"/>
  <c r="AG597" i="2"/>
  <c r="AG717" i="2"/>
  <c r="AG716" i="2"/>
  <c r="AG681" i="2"/>
  <c r="AG641" i="2"/>
  <c r="AG723" i="2"/>
  <c r="AG643" i="2"/>
  <c r="AG674" i="2"/>
  <c r="AG705" i="2"/>
  <c r="N102" i="3" s="1"/>
  <c r="AG675" i="2"/>
  <c r="AG655" i="2"/>
  <c r="AG588" i="2"/>
  <c r="AG682" i="2"/>
  <c r="AG632" i="2"/>
  <c r="AG732" i="2"/>
  <c r="AF552" i="2"/>
  <c r="AF527" i="2"/>
  <c r="AF613" i="2"/>
  <c r="AF141" i="2"/>
  <c r="AF414" i="2"/>
  <c r="AF542" i="2"/>
  <c r="AF344" i="2"/>
  <c r="AF485" i="2"/>
  <c r="AF592" i="2"/>
  <c r="AF326" i="2"/>
  <c r="AF342" i="2"/>
  <c r="AF488" i="2"/>
  <c r="AF166" i="2"/>
  <c r="AF254" i="2"/>
  <c r="AF688" i="2"/>
  <c r="AF157" i="2"/>
  <c r="AF136" i="2"/>
  <c r="AF420" i="2"/>
  <c r="AF499" i="2"/>
  <c r="AF658" i="2"/>
  <c r="AF519" i="2"/>
  <c r="AF70" i="2"/>
  <c r="AF411" i="2"/>
  <c r="AF347" i="2"/>
  <c r="AF272" i="2"/>
  <c r="AF118" i="2"/>
  <c r="M103" i="3" s="1"/>
  <c r="AF15" i="2"/>
  <c r="AF197" i="2"/>
  <c r="AF532" i="2"/>
  <c r="AF356" i="2"/>
  <c r="AF657" i="2"/>
  <c r="AF137" i="2"/>
  <c r="AF633" i="2"/>
  <c r="AF94" i="2"/>
  <c r="AF57" i="2"/>
  <c r="AF665" i="2"/>
  <c r="AF626" i="2"/>
  <c r="AF330" i="2"/>
  <c r="AF7" i="2"/>
  <c r="AF101" i="2"/>
  <c r="AF87" i="2"/>
  <c r="AF540" i="2"/>
  <c r="AF25" i="2"/>
  <c r="AF273" i="2"/>
  <c r="AF439" i="2"/>
  <c r="AF218" i="2"/>
  <c r="AF222" i="2"/>
  <c r="M63" i="3" s="1"/>
  <c r="AF543" i="2"/>
  <c r="AF312" i="2"/>
  <c r="AF182" i="2"/>
  <c r="AF614" i="2"/>
  <c r="AF445" i="2"/>
  <c r="AF91" i="2"/>
  <c r="AF55" i="2"/>
  <c r="AF153" i="2"/>
  <c r="AF131" i="2"/>
  <c r="AF440" i="2"/>
  <c r="AF467" i="2"/>
  <c r="AF505" i="2"/>
  <c r="AF62" i="2"/>
  <c r="AF184" i="2"/>
  <c r="AF346" i="2"/>
  <c r="AF562" i="2"/>
  <c r="AF321" i="2"/>
  <c r="AF442" i="2"/>
  <c r="AF455" i="2"/>
  <c r="AF217" i="2"/>
  <c r="AF290" i="2"/>
  <c r="AF583" i="2"/>
  <c r="AF231" i="2"/>
  <c r="AF385" i="2"/>
  <c r="AF459" i="2"/>
  <c r="AF313" i="2"/>
  <c r="AF167" i="2"/>
  <c r="AF482" i="2"/>
  <c r="AF97" i="2"/>
  <c r="AF4" i="2"/>
  <c r="AF176" i="2"/>
  <c r="AF309" i="2"/>
  <c r="AF322" i="2"/>
  <c r="AF129" i="2"/>
  <c r="AF494" i="2"/>
  <c r="AF190" i="2"/>
  <c r="AF522" i="2"/>
  <c r="AF274" i="2"/>
  <c r="AF210" i="2"/>
  <c r="AF93" i="2"/>
  <c r="M59" i="3" s="1"/>
  <c r="AF16" i="2"/>
  <c r="AF284" i="2"/>
  <c r="AF594" i="2"/>
  <c r="AF6" i="2"/>
  <c r="AF50" i="2"/>
  <c r="AF341" i="2"/>
  <c r="AF634" i="2"/>
  <c r="AF324" i="2"/>
  <c r="M104" i="3" s="1"/>
  <c r="AF47" i="2"/>
  <c r="AF396" i="2"/>
  <c r="AF287" i="2"/>
  <c r="AF59" i="2"/>
  <c r="AF300" i="2"/>
  <c r="AF238" i="2"/>
  <c r="AF285" i="2"/>
  <c r="AF168" i="2"/>
  <c r="AF378" i="2"/>
  <c r="AF525" i="2"/>
  <c r="AF230" i="2"/>
  <c r="AF240" i="2"/>
  <c r="AF146" i="2"/>
  <c r="AF277" i="2"/>
  <c r="AF8" i="2"/>
  <c r="AF102" i="2"/>
  <c r="AF155" i="2"/>
  <c r="AF620" i="2"/>
  <c r="AF33" i="2"/>
  <c r="AF233" i="2"/>
  <c r="AF521" i="2"/>
  <c r="AF402" i="2"/>
  <c r="AF689" i="2"/>
  <c r="AF361" i="2"/>
  <c r="AF152" i="2"/>
  <c r="AF194" i="2"/>
  <c r="AF492" i="2"/>
  <c r="AF332" i="2"/>
  <c r="AF244" i="2"/>
  <c r="AF204" i="2"/>
  <c r="AF41" i="2"/>
  <c r="AF304" i="2"/>
  <c r="M64" i="3" s="1"/>
  <c r="AF428" i="2"/>
  <c r="AF38" i="2"/>
  <c r="AF213" i="2"/>
  <c r="AF443" i="2"/>
  <c r="AF145" i="2"/>
  <c r="AF188" i="2"/>
  <c r="AF314" i="2"/>
  <c r="AF180" i="2"/>
  <c r="AF360" i="2"/>
  <c r="AF22" i="2"/>
  <c r="AF596" i="2"/>
  <c r="AF302" i="2"/>
  <c r="AF422" i="2"/>
  <c r="AF72" i="2"/>
  <c r="AF282" i="2"/>
  <c r="AF718" i="2"/>
  <c r="M122" i="3" s="1"/>
  <c r="AF685" i="2"/>
  <c r="AF493" i="2"/>
  <c r="AF400" i="2"/>
  <c r="AF279" i="2"/>
  <c r="AF362" i="2"/>
  <c r="AF175" i="2"/>
  <c r="AF219" i="2"/>
  <c r="AF103" i="2"/>
  <c r="AF363" i="2"/>
  <c r="AF226" i="2"/>
  <c r="AF164" i="2"/>
  <c r="AF567" i="2"/>
  <c r="AF179" i="2"/>
  <c r="AF472" i="2"/>
  <c r="AF30" i="2"/>
  <c r="AF536" i="2"/>
  <c r="AF2" i="2"/>
  <c r="AF28" i="2"/>
  <c r="AF241" i="2"/>
  <c r="AF554" i="2"/>
  <c r="AF560" i="2"/>
  <c r="AF379" i="2"/>
  <c r="AF109" i="2"/>
  <c r="AF623" i="2"/>
  <c r="AF432" i="2"/>
  <c r="M4" i="3" s="1"/>
  <c r="AF512" i="2"/>
  <c r="AF497" i="2"/>
  <c r="AF624" i="2"/>
  <c r="AF548" i="2"/>
  <c r="AF573" i="2"/>
  <c r="AF183" i="2"/>
  <c r="AF483" i="2"/>
  <c r="AF352" i="2"/>
  <c r="AF14" i="2"/>
  <c r="AF119" i="2"/>
  <c r="AF625" i="2"/>
  <c r="AF206" i="2"/>
  <c r="AF195" i="2"/>
  <c r="AF185" i="2"/>
  <c r="AF39" i="2"/>
  <c r="AF212" i="2"/>
  <c r="AF649" i="2"/>
  <c r="AF48" i="2"/>
  <c r="AF395" i="2"/>
  <c r="AF572" i="2"/>
  <c r="AF661" i="2"/>
  <c r="AF170" i="2"/>
  <c r="AF407" i="2"/>
  <c r="AF280" i="2"/>
  <c r="AF668" i="2"/>
  <c r="AF339" i="2"/>
  <c r="AF640" i="2"/>
  <c r="AF85" i="2"/>
  <c r="AF627" i="2"/>
  <c r="AF503" i="2"/>
  <c r="AF398" i="2"/>
  <c r="AF476" i="2"/>
  <c r="M96" i="3" s="1"/>
  <c r="AF424" i="2"/>
  <c r="AF575" i="2"/>
  <c r="AF257" i="2"/>
  <c r="AF509" i="2"/>
  <c r="AF612" i="2"/>
  <c r="AF63" i="2"/>
  <c r="AF458" i="2"/>
  <c r="M117" i="3" s="1"/>
  <c r="AF307" i="2"/>
  <c r="AF79" i="2"/>
  <c r="AF368" i="2"/>
  <c r="AF367" i="2"/>
  <c r="AF232" i="2"/>
  <c r="AF500" i="2"/>
  <c r="AF49" i="2"/>
  <c r="AF603" i="2"/>
  <c r="AF533" i="2"/>
  <c r="AF308" i="2"/>
  <c r="AF371" i="2"/>
  <c r="AF215" i="2"/>
  <c r="AF511" i="2"/>
  <c r="AF549" i="2"/>
  <c r="AF92" i="2"/>
  <c r="AF178" i="2"/>
  <c r="AF320" i="2"/>
  <c r="AF64" i="2"/>
  <c r="AF258" i="2"/>
  <c r="AF295" i="2"/>
  <c r="AF664" i="2"/>
  <c r="AF478" i="2"/>
  <c r="AF608" i="2"/>
  <c r="AF574" i="2"/>
  <c r="AF98" i="2"/>
  <c r="AF144" i="2"/>
  <c r="AF496" i="2"/>
  <c r="AF73" i="2"/>
  <c r="AF720" i="2"/>
  <c r="AF558" i="2"/>
  <c r="AF288" i="2"/>
  <c r="AF639" i="2"/>
  <c r="AF306" i="2"/>
  <c r="AF687" i="2"/>
  <c r="AF526" i="2"/>
  <c r="AF297" i="2"/>
  <c r="AF126" i="2"/>
  <c r="M16" i="3" s="1"/>
  <c r="AF181" i="2"/>
  <c r="AF706" i="2"/>
  <c r="AF299" i="2"/>
  <c r="AF451" i="2"/>
  <c r="AF444" i="2"/>
  <c r="AF286" i="2"/>
  <c r="AF77" i="2"/>
  <c r="AF256" i="2"/>
  <c r="AF556" i="2"/>
  <c r="AF128" i="2"/>
  <c r="AF24" i="2"/>
  <c r="AF334" i="2"/>
  <c r="AF335" i="2"/>
  <c r="AF609" i="2"/>
  <c r="AF419" i="2"/>
  <c r="AF65" i="2"/>
  <c r="AF32" i="2"/>
  <c r="AF577" i="2"/>
  <c r="AF568" i="2"/>
  <c r="AF95" i="2"/>
  <c r="AF386" i="2"/>
  <c r="AF319" i="2"/>
  <c r="AF75" i="2"/>
  <c r="AF357" i="2"/>
  <c r="AF31" i="2"/>
  <c r="AF448" i="2"/>
  <c r="AF559" i="2"/>
  <c r="AF376" i="2"/>
  <c r="AF134" i="2"/>
  <c r="AF359" i="2"/>
  <c r="AF246" i="2"/>
  <c r="AF404" i="2"/>
  <c r="AF555" i="2"/>
  <c r="AF113" i="2"/>
  <c r="AF484" i="2"/>
  <c r="AF35" i="2"/>
  <c r="AF275" i="2"/>
  <c r="AF186" i="2"/>
  <c r="AF323" i="2"/>
  <c r="AF89" i="2"/>
  <c r="AF276" i="2"/>
  <c r="AF517" i="2"/>
  <c r="AF45" i="2"/>
  <c r="AF715" i="2"/>
  <c r="AF88" i="2"/>
  <c r="AF622" i="2"/>
  <c r="AF138" i="2"/>
  <c r="AF340" i="2"/>
  <c r="AF193" i="2"/>
  <c r="AF551" i="2"/>
  <c r="AF121" i="2"/>
  <c r="AF397" i="2"/>
  <c r="AF441" i="2"/>
  <c r="AF58" i="2"/>
  <c r="AF637" i="2"/>
  <c r="AF259" i="2"/>
  <c r="AF187" i="2"/>
  <c r="AF255" i="2"/>
  <c r="M3" i="3" s="1"/>
  <c r="AF629" i="2"/>
  <c r="AF12" i="2"/>
  <c r="AF606" i="2"/>
  <c r="AF236" i="2"/>
  <c r="AF296" i="2"/>
  <c r="AF475" i="2"/>
  <c r="AF247" i="2"/>
  <c r="AF333" i="2"/>
  <c r="AF523" i="2"/>
  <c r="AF479" i="2"/>
  <c r="AF156" i="2"/>
  <c r="AF142" i="2"/>
  <c r="AF10" i="2"/>
  <c r="AF631" i="2"/>
  <c r="AF130" i="2"/>
  <c r="AF66" i="2"/>
  <c r="AF586" i="2"/>
  <c r="AF189" i="2"/>
  <c r="AF242" i="2"/>
  <c r="AF9" i="2"/>
  <c r="AF412" i="2"/>
  <c r="AF531" i="2"/>
  <c r="AF111" i="2"/>
  <c r="AF393" i="2"/>
  <c r="AF331" i="2"/>
  <c r="AF220" i="2"/>
  <c r="AF40" i="2"/>
  <c r="AF207" i="2"/>
  <c r="AF90" i="2"/>
  <c r="AF502" i="2"/>
  <c r="AF636" i="2"/>
  <c r="AF110" i="2"/>
  <c r="AF43" i="2"/>
  <c r="AF669" i="2"/>
  <c r="AF714" i="2"/>
  <c r="AF468" i="2"/>
  <c r="AF417" i="2"/>
  <c r="AF81" i="2"/>
  <c r="AF46" i="2"/>
  <c r="AF599" i="2"/>
  <c r="AF34" i="2"/>
  <c r="AF447" i="2"/>
  <c r="AF709" i="2"/>
  <c r="AF298" i="2"/>
  <c r="AF452" i="2"/>
  <c r="AF67" i="2"/>
  <c r="AF278" i="2"/>
  <c r="AF666" i="2"/>
  <c r="AF124" i="2"/>
  <c r="AF229" i="2"/>
  <c r="AF486" i="2"/>
  <c r="AF351" i="2"/>
  <c r="AF177" i="2"/>
  <c r="AF303" i="2"/>
  <c r="AF565" i="2"/>
  <c r="AF535" i="2"/>
  <c r="AF566" i="2"/>
  <c r="AF355" i="2"/>
  <c r="AF211" i="2"/>
  <c r="AF430" i="2"/>
  <c r="AF667" i="2"/>
  <c r="AF316" i="2"/>
  <c r="AF610" i="2"/>
  <c r="AF143" i="2"/>
  <c r="AF196" i="2"/>
  <c r="AF140" i="2"/>
  <c r="AF261" i="2"/>
  <c r="AF570" i="2"/>
  <c r="AF654" i="2"/>
  <c r="AF691" i="2"/>
  <c r="AF289" i="2"/>
  <c r="AF5" i="2"/>
  <c r="M2" i="3" s="1"/>
  <c r="AF292" i="2"/>
  <c r="AF123" i="2"/>
  <c r="AF221" i="2"/>
  <c r="AF433" i="2"/>
  <c r="AF403" i="2"/>
  <c r="AF269" i="2"/>
  <c r="AF520" i="2"/>
  <c r="AF148" i="2"/>
  <c r="AF539" i="2"/>
  <c r="AF199" i="2"/>
  <c r="AF248" i="2"/>
  <c r="AF82" i="2"/>
  <c r="AF370" i="2"/>
  <c r="AF174" i="2"/>
  <c r="AF171" i="2"/>
  <c r="AF383" i="2"/>
  <c r="AF29" i="2"/>
  <c r="AF446" i="2"/>
  <c r="AF116" i="2"/>
  <c r="AF683" i="2"/>
  <c r="AF51" i="2"/>
  <c r="AF60" i="2"/>
  <c r="AF162" i="2"/>
  <c r="AF616" i="2"/>
  <c r="M106" i="3" s="1"/>
  <c r="AF26" i="2"/>
  <c r="AF151" i="2"/>
  <c r="AF209" i="2"/>
  <c r="AF11" i="2"/>
  <c r="AF19" i="2"/>
  <c r="AF449" i="2"/>
  <c r="AF435" i="2"/>
  <c r="AF387" i="2"/>
  <c r="AF251" i="2"/>
  <c r="AF201" i="2"/>
  <c r="AF250" i="2"/>
  <c r="AF160" i="2"/>
  <c r="AF18" i="2"/>
  <c r="AF409" i="2"/>
  <c r="AF3" i="2"/>
  <c r="AF202" i="2"/>
  <c r="AF429" i="2"/>
  <c r="AF198" i="2"/>
  <c r="AF426" i="2"/>
  <c r="AF501" i="2"/>
  <c r="AF149" i="2"/>
  <c r="AF579" i="2"/>
  <c r="AF595" i="2"/>
  <c r="AF730" i="2"/>
  <c r="AF317" i="2"/>
  <c r="AF271" i="2"/>
  <c r="AF354" i="2"/>
  <c r="M62" i="3" s="1"/>
  <c r="AF208" i="2"/>
  <c r="AF349" i="2"/>
  <c r="AF648" i="2"/>
  <c r="AF99" i="2"/>
  <c r="AF545" i="2"/>
  <c r="AF601" i="2"/>
  <c r="AF673" i="2"/>
  <c r="AF366" i="2"/>
  <c r="AF71" i="2"/>
  <c r="AF263" i="2"/>
  <c r="AF431" i="2"/>
  <c r="AF377" i="2"/>
  <c r="AF172" i="2"/>
  <c r="AF513" i="2"/>
  <c r="AF495" i="2"/>
  <c r="AF380" i="2"/>
  <c r="AF44" i="2"/>
  <c r="AF125" i="2"/>
  <c r="AF642" i="2"/>
  <c r="AF394" i="2"/>
  <c r="AF699" i="2"/>
  <c r="AF105" i="2"/>
  <c r="AF42" i="2"/>
  <c r="AF83" i="2"/>
  <c r="AF283" i="2"/>
  <c r="AF721" i="2"/>
  <c r="AF235" i="2"/>
  <c r="AF13" i="2"/>
  <c r="AF200" i="2"/>
  <c r="AF423" i="2"/>
  <c r="AF239" i="2"/>
  <c r="AF516" i="2"/>
  <c r="AF158" i="2"/>
  <c r="AF106" i="2"/>
  <c r="M37" i="3" s="1"/>
  <c r="AF266" i="2"/>
  <c r="AF528" i="2"/>
  <c r="AF434" i="2"/>
  <c r="AF388" i="2"/>
  <c r="AF315" i="2"/>
  <c r="AF54" i="2"/>
  <c r="AF421" i="2"/>
  <c r="AF350" i="2"/>
  <c r="AF192" i="2"/>
  <c r="AF638" i="2"/>
  <c r="AF112" i="2"/>
  <c r="AF727" i="2"/>
  <c r="AF660" i="2"/>
  <c r="AF225" i="2"/>
  <c r="AF405" i="2"/>
  <c r="AF337" i="2"/>
  <c r="AF561" i="2"/>
  <c r="AF728" i="2"/>
  <c r="AF607" i="2"/>
  <c r="AF487" i="2"/>
  <c r="AF686" i="2"/>
  <c r="AF114" i="2"/>
  <c r="AF518" i="2"/>
  <c r="AF20" i="2"/>
  <c r="AF17" i="2"/>
  <c r="AF399" i="2"/>
  <c r="AF150" i="2"/>
  <c r="AF463" i="2"/>
  <c r="AF690" i="2"/>
  <c r="AF310" i="2"/>
  <c r="AF504" i="2"/>
  <c r="AF489" i="2"/>
  <c r="AF659" i="2"/>
  <c r="AF508" i="2"/>
  <c r="AF474" i="2"/>
  <c r="AF163" i="2"/>
  <c r="AF52" i="2"/>
  <c r="AF652" i="2"/>
  <c r="AF120" i="2"/>
  <c r="AF651" i="2"/>
  <c r="AF471" i="2"/>
  <c r="AF491" i="2"/>
  <c r="AF469" i="2"/>
  <c r="AF646" i="2"/>
  <c r="AF135" i="2"/>
  <c r="AF413" i="2"/>
  <c r="AF374" i="2"/>
  <c r="AF23" i="2"/>
  <c r="AF408" i="2"/>
  <c r="AF582" i="2"/>
  <c r="AF644" i="2"/>
  <c r="AF712" i="2"/>
  <c r="AF21" i="2"/>
  <c r="M17" i="3" s="1"/>
  <c r="AF224" i="2"/>
  <c r="AF165" i="2"/>
  <c r="AF617" i="2"/>
  <c r="AF733" i="2"/>
  <c r="AF401" i="2"/>
  <c r="AF291" i="2"/>
  <c r="AF587" i="2"/>
  <c r="AF384" i="2"/>
  <c r="AF169" i="2"/>
  <c r="M61" i="3" s="1"/>
  <c r="AF253" i="2"/>
  <c r="AF457" i="2"/>
  <c r="AF498" i="2"/>
  <c r="AF645" i="2"/>
  <c r="AF56" i="2"/>
  <c r="AF466" i="2"/>
  <c r="AF318" i="2"/>
  <c r="AF293" i="2"/>
  <c r="AF139" i="2"/>
  <c r="AF68" i="2"/>
  <c r="AF537" i="2"/>
  <c r="AF372" i="2"/>
  <c r="AF245" i="2"/>
  <c r="AF425" i="2"/>
  <c r="AF108" i="2"/>
  <c r="AF36" i="2"/>
  <c r="AF477" i="2"/>
  <c r="AF69" i="2"/>
  <c r="AF647" i="2"/>
  <c r="AF74" i="2"/>
  <c r="AF227" i="2"/>
  <c r="AF553" i="2"/>
  <c r="AF216" i="2"/>
  <c r="AF115" i="2"/>
  <c r="AF619" i="2"/>
  <c r="AF154" i="2"/>
  <c r="AF470" i="2"/>
  <c r="AF480" i="2"/>
  <c r="AF541" i="2"/>
  <c r="AF611" i="2"/>
  <c r="AF589" i="2"/>
  <c r="AF78" i="2"/>
  <c r="AF544" i="2"/>
  <c r="AF506" i="2"/>
  <c r="M105" i="3" s="1"/>
  <c r="AF264" i="2"/>
  <c r="AF53" i="2"/>
  <c r="AF731" i="2"/>
  <c r="AF37" i="2"/>
  <c r="AF305" i="2"/>
  <c r="AF104" i="2"/>
  <c r="AF27" i="2"/>
  <c r="AF436" i="2"/>
  <c r="AF692" i="2"/>
  <c r="AF427" i="2"/>
  <c r="AF662" i="2"/>
  <c r="AF270" i="2"/>
  <c r="AF301" i="2"/>
  <c r="AF670" i="2"/>
  <c r="AF281" i="2"/>
  <c r="AF76" i="2"/>
  <c r="AF416" i="2"/>
  <c r="AF462" i="2"/>
  <c r="AF381" i="2"/>
  <c r="AF364" i="2"/>
  <c r="AF700" i="2"/>
  <c r="AF724" i="2"/>
  <c r="AF214" i="2"/>
  <c r="AF635" i="2"/>
  <c r="AF704" i="2"/>
  <c r="AF191" i="2"/>
  <c r="AF86" i="2"/>
  <c r="AF80" i="2"/>
  <c r="AF693" i="2"/>
  <c r="AF237" i="2"/>
  <c r="AF571" i="2"/>
  <c r="AF507" i="2"/>
  <c r="AF265" i="2"/>
  <c r="AF679" i="2"/>
  <c r="AF127" i="2"/>
  <c r="AF336" i="2"/>
  <c r="AF348" i="2"/>
  <c r="AF161" i="2"/>
  <c r="AF84" i="2"/>
  <c r="AF698" i="2"/>
  <c r="AF122" i="2"/>
  <c r="AF173" i="2"/>
  <c r="AF456" i="2"/>
  <c r="AF132" i="2"/>
  <c r="AF260" i="2"/>
  <c r="AF61" i="2"/>
  <c r="AF729" i="2"/>
  <c r="AF365" i="2"/>
  <c r="AF598" i="2"/>
  <c r="M119" i="3" s="1"/>
  <c r="AF133" i="2"/>
  <c r="AF524" i="2"/>
  <c r="AF678" i="2"/>
  <c r="AF338" i="2"/>
  <c r="AF268" i="2"/>
  <c r="AF656" i="2"/>
  <c r="AF628" i="2"/>
  <c r="AF343" i="2"/>
  <c r="AF550" i="2"/>
  <c r="AF701" i="2"/>
  <c r="AF373" i="2"/>
  <c r="AF328" i="2"/>
  <c r="AF546" i="2"/>
  <c r="AF390" i="2"/>
  <c r="AF481" i="2"/>
  <c r="AF159" i="2"/>
  <c r="M20" i="3" s="1"/>
  <c r="AF696" i="2"/>
  <c r="AF564" i="2"/>
  <c r="AF147" i="2"/>
  <c r="M18" i="3" s="1"/>
  <c r="AF369" i="2"/>
  <c r="AF650" i="2"/>
  <c r="AF663" i="2"/>
  <c r="AF707" i="2"/>
  <c r="AF725" i="2"/>
  <c r="AF465" i="2"/>
  <c r="AF249" i="2"/>
  <c r="AF563" i="2"/>
  <c r="AF569" i="2"/>
  <c r="AF327" i="2"/>
  <c r="AF580" i="2"/>
  <c r="AF100" i="2"/>
  <c r="AF514" i="2"/>
  <c r="AF576" i="2"/>
  <c r="AF694" i="2"/>
  <c r="AF735" i="2"/>
  <c r="AF615" i="2"/>
  <c r="AF117" i="2"/>
  <c r="AF345" i="2"/>
  <c r="AF684" i="2"/>
  <c r="AF593" i="2"/>
  <c r="AF382" i="2"/>
  <c r="AF630" i="2"/>
  <c r="AF234" i="2"/>
  <c r="AF107" i="2"/>
  <c r="AF461" i="2"/>
  <c r="AF311" i="2"/>
  <c r="AF418" i="2"/>
  <c r="M116" i="3" s="1"/>
  <c r="AF557" i="2"/>
  <c r="AF392" i="2"/>
  <c r="AF267" i="2"/>
  <c r="AF406" i="2"/>
  <c r="AF581" i="2"/>
  <c r="AF726" i="2"/>
  <c r="AF96" i="2"/>
  <c r="AF243" i="2"/>
  <c r="AF538" i="2"/>
  <c r="AF437" i="2"/>
  <c r="AF358" i="2"/>
  <c r="AF534" i="2"/>
  <c r="AF438" i="2"/>
  <c r="AF677" i="2"/>
  <c r="AF325" i="2"/>
  <c r="AF228" i="2"/>
  <c r="AF590" i="2"/>
  <c r="AF600" i="2"/>
  <c r="AF530" i="2"/>
  <c r="AF529" i="2"/>
  <c r="AF473" i="2"/>
  <c r="AF205" i="2"/>
  <c r="AF464" i="2"/>
  <c r="AF515" i="2"/>
  <c r="AF223" i="2"/>
  <c r="AF621" i="2"/>
  <c r="AF547" i="2"/>
  <c r="AF252" i="2"/>
  <c r="AF653" i="2"/>
  <c r="AF203" i="2"/>
  <c r="AF294" i="2"/>
  <c r="AF510" i="2"/>
  <c r="AF389" i="2"/>
  <c r="AF460" i="2"/>
  <c r="AF585" i="2"/>
  <c r="AF353" i="2"/>
  <c r="AF672" i="2"/>
  <c r="AF410" i="2"/>
  <c r="AF710" i="2"/>
  <c r="AF722" i="2"/>
  <c r="AF375" i="2"/>
  <c r="AF591" i="2"/>
  <c r="AF329" i="2"/>
  <c r="AF262" i="2"/>
  <c r="AF578" i="2"/>
  <c r="AF391" i="2"/>
  <c r="AF450" i="2"/>
  <c r="AF490" i="2"/>
  <c r="AF602" i="2"/>
  <c r="AF711" i="2"/>
  <c r="AF604" i="2"/>
  <c r="AF453" i="2"/>
  <c r="AF703" i="2"/>
  <c r="AF415" i="2"/>
  <c r="AF671" i="2"/>
  <c r="AF454" i="2"/>
  <c r="AF695" i="2"/>
  <c r="AF584" i="2"/>
  <c r="AF719" i="2"/>
  <c r="AF702" i="2"/>
  <c r="AF734" i="2"/>
  <c r="AF708" i="2"/>
  <c r="AF676" i="2"/>
  <c r="AF680" i="2"/>
  <c r="AF618" i="2"/>
  <c r="AF697" i="2"/>
  <c r="AF605" i="2"/>
  <c r="AF713" i="2"/>
  <c r="AF597" i="2"/>
  <c r="AF717" i="2"/>
  <c r="AF716" i="2"/>
  <c r="AF681" i="2"/>
  <c r="AF641" i="2"/>
  <c r="AF723" i="2"/>
  <c r="AF643" i="2"/>
  <c r="AF674" i="2"/>
  <c r="AF705" i="2"/>
  <c r="M102" i="3" s="1"/>
  <c r="AF675" i="2"/>
  <c r="AF655" i="2"/>
  <c r="AF588" i="2"/>
  <c r="AF682" i="2"/>
  <c r="AF632" i="2"/>
  <c r="AF732" i="2"/>
  <c r="AE552" i="2"/>
  <c r="AE527" i="2"/>
  <c r="AE613" i="2"/>
  <c r="AE141" i="2"/>
  <c r="AE414" i="2"/>
  <c r="AE542" i="2"/>
  <c r="AE344" i="2"/>
  <c r="AE485" i="2"/>
  <c r="AE592" i="2"/>
  <c r="AE326" i="2"/>
  <c r="AE342" i="2"/>
  <c r="AE488" i="2"/>
  <c r="AE166" i="2"/>
  <c r="AE254" i="2"/>
  <c r="AE688" i="2"/>
  <c r="AE157" i="2"/>
  <c r="AE136" i="2"/>
  <c r="AE420" i="2"/>
  <c r="AE499" i="2"/>
  <c r="AE658" i="2"/>
  <c r="AE519" i="2"/>
  <c r="AE70" i="2"/>
  <c r="AE411" i="2"/>
  <c r="AE347" i="2"/>
  <c r="AE272" i="2"/>
  <c r="AE118" i="2"/>
  <c r="L103" i="3" s="1"/>
  <c r="AE15" i="2"/>
  <c r="AE197" i="2"/>
  <c r="AE532" i="2"/>
  <c r="AE356" i="2"/>
  <c r="AE657" i="2"/>
  <c r="AE137" i="2"/>
  <c r="AE633" i="2"/>
  <c r="AE94" i="2"/>
  <c r="AE57" i="2"/>
  <c r="AE665" i="2"/>
  <c r="AE626" i="2"/>
  <c r="AE330" i="2"/>
  <c r="AE7" i="2"/>
  <c r="AE101" i="2"/>
  <c r="AE87" i="2"/>
  <c r="AE540" i="2"/>
  <c r="AE25" i="2"/>
  <c r="AE273" i="2"/>
  <c r="AE439" i="2"/>
  <c r="AE218" i="2"/>
  <c r="AE222" i="2"/>
  <c r="L63" i="3" s="1"/>
  <c r="AE543" i="2"/>
  <c r="AE312" i="2"/>
  <c r="AE182" i="2"/>
  <c r="AE614" i="2"/>
  <c r="AE445" i="2"/>
  <c r="AE91" i="2"/>
  <c r="AE55" i="2"/>
  <c r="AE153" i="2"/>
  <c r="L60" i="3" s="1"/>
  <c r="AE131" i="2"/>
  <c r="AE440" i="2"/>
  <c r="AE467" i="2"/>
  <c r="AE505" i="2"/>
  <c r="AE62" i="2"/>
  <c r="AE184" i="2"/>
  <c r="AE346" i="2"/>
  <c r="AE562" i="2"/>
  <c r="AE321" i="2"/>
  <c r="AE442" i="2"/>
  <c r="AE455" i="2"/>
  <c r="AE217" i="2"/>
  <c r="AE290" i="2"/>
  <c r="AE583" i="2"/>
  <c r="AE231" i="2"/>
  <c r="AE385" i="2"/>
  <c r="AE459" i="2"/>
  <c r="AE313" i="2"/>
  <c r="AE167" i="2"/>
  <c r="AE482" i="2"/>
  <c r="AE97" i="2"/>
  <c r="AE4" i="2"/>
  <c r="AE176" i="2"/>
  <c r="AE309" i="2"/>
  <c r="AE322" i="2"/>
  <c r="AE129" i="2"/>
  <c r="AE494" i="2"/>
  <c r="AE190" i="2"/>
  <c r="AE522" i="2"/>
  <c r="AE274" i="2"/>
  <c r="AE210" i="2"/>
  <c r="AE93" i="2"/>
  <c r="L59" i="3" s="1"/>
  <c r="AE16" i="2"/>
  <c r="AE284" i="2"/>
  <c r="AE594" i="2"/>
  <c r="AE6" i="2"/>
  <c r="L8" i="3" s="1"/>
  <c r="AE50" i="2"/>
  <c r="AE341" i="2"/>
  <c r="AE634" i="2"/>
  <c r="AE324" i="2"/>
  <c r="L104" i="3" s="1"/>
  <c r="AE47" i="2"/>
  <c r="AE396" i="2"/>
  <c r="AE287" i="2"/>
  <c r="AE59" i="2"/>
  <c r="AE300" i="2"/>
  <c r="AE238" i="2"/>
  <c r="AE285" i="2"/>
  <c r="AE168" i="2"/>
  <c r="AE378" i="2"/>
  <c r="AE525" i="2"/>
  <c r="AE230" i="2"/>
  <c r="AE240" i="2"/>
  <c r="AE146" i="2"/>
  <c r="AE277" i="2"/>
  <c r="AE8" i="2"/>
  <c r="AE102" i="2"/>
  <c r="AE155" i="2"/>
  <c r="AE620" i="2"/>
  <c r="AE33" i="2"/>
  <c r="AE233" i="2"/>
  <c r="AE521" i="2"/>
  <c r="AE402" i="2"/>
  <c r="AE689" i="2"/>
  <c r="AE361" i="2"/>
  <c r="AE152" i="2"/>
  <c r="AE194" i="2"/>
  <c r="AE492" i="2"/>
  <c r="AE332" i="2"/>
  <c r="AE244" i="2"/>
  <c r="AE204" i="2"/>
  <c r="AE41" i="2"/>
  <c r="AE304" i="2"/>
  <c r="L64" i="3" s="1"/>
  <c r="AE428" i="2"/>
  <c r="AE38" i="2"/>
  <c r="AE213" i="2"/>
  <c r="L6" i="3" s="1"/>
  <c r="AE443" i="2"/>
  <c r="AE145" i="2"/>
  <c r="AE188" i="2"/>
  <c r="AE314" i="2"/>
  <c r="AE180" i="2"/>
  <c r="AE360" i="2"/>
  <c r="AE22" i="2"/>
  <c r="AE596" i="2"/>
  <c r="AE302" i="2"/>
  <c r="AE422" i="2"/>
  <c r="AE72" i="2"/>
  <c r="AE282" i="2"/>
  <c r="AE718" i="2"/>
  <c r="L122" i="3" s="1"/>
  <c r="AE685" i="2"/>
  <c r="AE493" i="2"/>
  <c r="AE400" i="2"/>
  <c r="AE279" i="2"/>
  <c r="AE362" i="2"/>
  <c r="AE175" i="2"/>
  <c r="AE219" i="2"/>
  <c r="AE103" i="2"/>
  <c r="AE363" i="2"/>
  <c r="AE226" i="2"/>
  <c r="AE164" i="2"/>
  <c r="AE567" i="2"/>
  <c r="AE179" i="2"/>
  <c r="AE472" i="2"/>
  <c r="AE30" i="2"/>
  <c r="AE536" i="2"/>
  <c r="AE2" i="2"/>
  <c r="AE28" i="2"/>
  <c r="AE241" i="2"/>
  <c r="AE554" i="2"/>
  <c r="AE560" i="2"/>
  <c r="AE379" i="2"/>
  <c r="AE109" i="2"/>
  <c r="AE623" i="2"/>
  <c r="AE432" i="2"/>
  <c r="L4" i="3" s="1"/>
  <c r="AE512" i="2"/>
  <c r="AE497" i="2"/>
  <c r="AE624" i="2"/>
  <c r="AE548" i="2"/>
  <c r="AE573" i="2"/>
  <c r="AE183" i="2"/>
  <c r="AE483" i="2"/>
  <c r="AE352" i="2"/>
  <c r="AE14" i="2"/>
  <c r="AE119" i="2"/>
  <c r="AE625" i="2"/>
  <c r="AE206" i="2"/>
  <c r="AE195" i="2"/>
  <c r="AE185" i="2"/>
  <c r="AE39" i="2"/>
  <c r="AE212" i="2"/>
  <c r="AE649" i="2"/>
  <c r="AE48" i="2"/>
  <c r="AE395" i="2"/>
  <c r="AE572" i="2"/>
  <c r="AE661" i="2"/>
  <c r="AE170" i="2"/>
  <c r="AE407" i="2"/>
  <c r="AE280" i="2"/>
  <c r="AE668" i="2"/>
  <c r="AE339" i="2"/>
  <c r="AE640" i="2"/>
  <c r="AE85" i="2"/>
  <c r="AE627" i="2"/>
  <c r="AE503" i="2"/>
  <c r="AE398" i="2"/>
  <c r="AE476" i="2"/>
  <c r="L96" i="3" s="1"/>
  <c r="AE424" i="2"/>
  <c r="AE575" i="2"/>
  <c r="AE257" i="2"/>
  <c r="AE509" i="2"/>
  <c r="AE612" i="2"/>
  <c r="AE63" i="2"/>
  <c r="AE458" i="2"/>
  <c r="L117" i="3" s="1"/>
  <c r="AE307" i="2"/>
  <c r="AE79" i="2"/>
  <c r="AE368" i="2"/>
  <c r="AE367" i="2"/>
  <c r="AE232" i="2"/>
  <c r="AE500" i="2"/>
  <c r="AE49" i="2"/>
  <c r="AE603" i="2"/>
  <c r="AE533" i="2"/>
  <c r="AE308" i="2"/>
  <c r="AE371" i="2"/>
  <c r="AE215" i="2"/>
  <c r="AE511" i="2"/>
  <c r="AE549" i="2"/>
  <c r="AE92" i="2"/>
  <c r="AE178" i="2"/>
  <c r="AE320" i="2"/>
  <c r="AE64" i="2"/>
  <c r="AE258" i="2"/>
  <c r="AE295" i="2"/>
  <c r="AE664" i="2"/>
  <c r="AE478" i="2"/>
  <c r="AE608" i="2"/>
  <c r="AE574" i="2"/>
  <c r="AE98" i="2"/>
  <c r="AE144" i="2"/>
  <c r="AE496" i="2"/>
  <c r="AE73" i="2"/>
  <c r="AE720" i="2"/>
  <c r="AE558" i="2"/>
  <c r="AE288" i="2"/>
  <c r="AE639" i="2"/>
  <c r="AE306" i="2"/>
  <c r="AE687" i="2"/>
  <c r="AE526" i="2"/>
  <c r="AE297" i="2"/>
  <c r="L77" i="3" s="1"/>
  <c r="AE126" i="2"/>
  <c r="L16" i="3" s="1"/>
  <c r="AE181" i="2"/>
  <c r="AE706" i="2"/>
  <c r="AE299" i="2"/>
  <c r="AE451" i="2"/>
  <c r="AE444" i="2"/>
  <c r="AE286" i="2"/>
  <c r="AE77" i="2"/>
  <c r="AE256" i="2"/>
  <c r="AE556" i="2"/>
  <c r="AE128" i="2"/>
  <c r="AE24" i="2"/>
  <c r="AE334" i="2"/>
  <c r="AE335" i="2"/>
  <c r="AE609" i="2"/>
  <c r="AE419" i="2"/>
  <c r="AE65" i="2"/>
  <c r="AE32" i="2"/>
  <c r="AE577" i="2"/>
  <c r="AE568" i="2"/>
  <c r="AE95" i="2"/>
  <c r="AE386" i="2"/>
  <c r="AE319" i="2"/>
  <c r="AE75" i="2"/>
  <c r="AE357" i="2"/>
  <c r="AE31" i="2"/>
  <c r="AE448" i="2"/>
  <c r="AE559" i="2"/>
  <c r="AE376" i="2"/>
  <c r="AE134" i="2"/>
  <c r="AE359" i="2"/>
  <c r="AE246" i="2"/>
  <c r="AE404" i="2"/>
  <c r="AE555" i="2"/>
  <c r="AE113" i="2"/>
  <c r="AE484" i="2"/>
  <c r="AE35" i="2"/>
  <c r="AE275" i="2"/>
  <c r="AE186" i="2"/>
  <c r="AE323" i="2"/>
  <c r="AE89" i="2"/>
  <c r="AE276" i="2"/>
  <c r="AE517" i="2"/>
  <c r="AE45" i="2"/>
  <c r="AE715" i="2"/>
  <c r="AE88" i="2"/>
  <c r="AE622" i="2"/>
  <c r="AE138" i="2"/>
  <c r="AE340" i="2"/>
  <c r="AE193" i="2"/>
  <c r="AE551" i="2"/>
  <c r="AE121" i="2"/>
  <c r="AE397" i="2"/>
  <c r="AE441" i="2"/>
  <c r="AE58" i="2"/>
  <c r="AE637" i="2"/>
  <c r="AE259" i="2"/>
  <c r="AE187" i="2"/>
  <c r="AE255" i="2"/>
  <c r="L3" i="3" s="1"/>
  <c r="AE629" i="2"/>
  <c r="AE12" i="2"/>
  <c r="AE606" i="2"/>
  <c r="AE236" i="2"/>
  <c r="AE296" i="2"/>
  <c r="AE475" i="2"/>
  <c r="AE247" i="2"/>
  <c r="AE333" i="2"/>
  <c r="AE523" i="2"/>
  <c r="AE479" i="2"/>
  <c r="AE156" i="2"/>
  <c r="AE142" i="2"/>
  <c r="AE10" i="2"/>
  <c r="AE631" i="2"/>
  <c r="AE130" i="2"/>
  <c r="AE66" i="2"/>
  <c r="AE586" i="2"/>
  <c r="AE189" i="2"/>
  <c r="AE242" i="2"/>
  <c r="AE9" i="2"/>
  <c r="AE412" i="2"/>
  <c r="AE531" i="2"/>
  <c r="AE111" i="2"/>
  <c r="AE393" i="2"/>
  <c r="AE331" i="2"/>
  <c r="AE220" i="2"/>
  <c r="AE40" i="2"/>
  <c r="AE207" i="2"/>
  <c r="AE90" i="2"/>
  <c r="AE502" i="2"/>
  <c r="AE636" i="2"/>
  <c r="AE110" i="2"/>
  <c r="AE43" i="2"/>
  <c r="AE669" i="2"/>
  <c r="AE714" i="2"/>
  <c r="AE468" i="2"/>
  <c r="AE417" i="2"/>
  <c r="AE81" i="2"/>
  <c r="AE46" i="2"/>
  <c r="AE599" i="2"/>
  <c r="AE34" i="2"/>
  <c r="AE447" i="2"/>
  <c r="AE709" i="2"/>
  <c r="AE298" i="2"/>
  <c r="AE452" i="2"/>
  <c r="AE67" i="2"/>
  <c r="AE278" i="2"/>
  <c r="AE666" i="2"/>
  <c r="AE124" i="2"/>
  <c r="AE229" i="2"/>
  <c r="AE486" i="2"/>
  <c r="AE351" i="2"/>
  <c r="AE177" i="2"/>
  <c r="L31" i="3" s="1"/>
  <c r="AE303" i="2"/>
  <c r="AE565" i="2"/>
  <c r="AE535" i="2"/>
  <c r="AE566" i="2"/>
  <c r="AE355" i="2"/>
  <c r="AE211" i="2"/>
  <c r="AE430" i="2"/>
  <c r="AE667" i="2"/>
  <c r="AE316" i="2"/>
  <c r="AE610" i="2"/>
  <c r="AE143" i="2"/>
  <c r="AE196" i="2"/>
  <c r="AE140" i="2"/>
  <c r="AE261" i="2"/>
  <c r="AE570" i="2"/>
  <c r="AE654" i="2"/>
  <c r="AE691" i="2"/>
  <c r="AE289" i="2"/>
  <c r="AE5" i="2"/>
  <c r="L2" i="3" s="1"/>
  <c r="AE292" i="2"/>
  <c r="AE123" i="2"/>
  <c r="AE221" i="2"/>
  <c r="AE433" i="2"/>
  <c r="AE403" i="2"/>
  <c r="AE269" i="2"/>
  <c r="AE520" i="2"/>
  <c r="AE148" i="2"/>
  <c r="AE539" i="2"/>
  <c r="AE199" i="2"/>
  <c r="AE248" i="2"/>
  <c r="AE82" i="2"/>
  <c r="AE370" i="2"/>
  <c r="AE174" i="2"/>
  <c r="AE171" i="2"/>
  <c r="AE383" i="2"/>
  <c r="AE29" i="2"/>
  <c r="L73" i="3" s="1"/>
  <c r="AE446" i="2"/>
  <c r="AE116" i="2"/>
  <c r="AE683" i="2"/>
  <c r="AE51" i="2"/>
  <c r="AE60" i="2"/>
  <c r="AE162" i="2"/>
  <c r="AE616" i="2"/>
  <c r="L106" i="3" s="1"/>
  <c r="AE26" i="2"/>
  <c r="AE151" i="2"/>
  <c r="AE209" i="2"/>
  <c r="AE11" i="2"/>
  <c r="AE19" i="2"/>
  <c r="AE449" i="2"/>
  <c r="AE435" i="2"/>
  <c r="AE387" i="2"/>
  <c r="AE251" i="2"/>
  <c r="AE201" i="2"/>
  <c r="AE250" i="2"/>
  <c r="AE160" i="2"/>
  <c r="AE18" i="2"/>
  <c r="AE409" i="2"/>
  <c r="AE3" i="2"/>
  <c r="AE202" i="2"/>
  <c r="AE429" i="2"/>
  <c r="AE198" i="2"/>
  <c r="AE426" i="2"/>
  <c r="AE501" i="2"/>
  <c r="AE149" i="2"/>
  <c r="AE579" i="2"/>
  <c r="AE595" i="2"/>
  <c r="AE730" i="2"/>
  <c r="AE317" i="2"/>
  <c r="AE271" i="2"/>
  <c r="AE354" i="2"/>
  <c r="L62" i="3" s="1"/>
  <c r="AE208" i="2"/>
  <c r="AE349" i="2"/>
  <c r="AE648" i="2"/>
  <c r="AE99" i="2"/>
  <c r="AE545" i="2"/>
  <c r="AE601" i="2"/>
  <c r="AE673" i="2"/>
  <c r="AE366" i="2"/>
  <c r="AE71" i="2"/>
  <c r="AE263" i="2"/>
  <c r="AE431" i="2"/>
  <c r="AE377" i="2"/>
  <c r="AE172" i="2"/>
  <c r="AE513" i="2"/>
  <c r="AE495" i="2"/>
  <c r="AE380" i="2"/>
  <c r="AE44" i="2"/>
  <c r="AE125" i="2"/>
  <c r="AE642" i="2"/>
  <c r="AE394" i="2"/>
  <c r="AE699" i="2"/>
  <c r="AE105" i="2"/>
  <c r="AE42" i="2"/>
  <c r="AE83" i="2"/>
  <c r="AE283" i="2"/>
  <c r="AE721" i="2"/>
  <c r="AE235" i="2"/>
  <c r="AE13" i="2"/>
  <c r="AE200" i="2"/>
  <c r="AE423" i="2"/>
  <c r="AE239" i="2"/>
  <c r="AE516" i="2"/>
  <c r="AE158" i="2"/>
  <c r="AE106" i="2"/>
  <c r="AE266" i="2"/>
  <c r="AE528" i="2"/>
  <c r="AE434" i="2"/>
  <c r="AE388" i="2"/>
  <c r="AE315" i="2"/>
  <c r="AE54" i="2"/>
  <c r="AE421" i="2"/>
  <c r="AE350" i="2"/>
  <c r="AE192" i="2"/>
  <c r="AE638" i="2"/>
  <c r="AE112" i="2"/>
  <c r="AE727" i="2"/>
  <c r="AE660" i="2"/>
  <c r="AE225" i="2"/>
  <c r="AE405" i="2"/>
  <c r="AE337" i="2"/>
  <c r="AE561" i="2"/>
  <c r="AE728" i="2"/>
  <c r="AE607" i="2"/>
  <c r="AE487" i="2"/>
  <c r="AE686" i="2"/>
  <c r="AE114" i="2"/>
  <c r="AE518" i="2"/>
  <c r="AE20" i="2"/>
  <c r="AE17" i="2"/>
  <c r="AE399" i="2"/>
  <c r="AE150" i="2"/>
  <c r="AE463" i="2"/>
  <c r="AE690" i="2"/>
  <c r="AE310" i="2"/>
  <c r="AE504" i="2"/>
  <c r="AE489" i="2"/>
  <c r="AE659" i="2"/>
  <c r="AE508" i="2"/>
  <c r="AE474" i="2"/>
  <c r="AE163" i="2"/>
  <c r="AE52" i="2"/>
  <c r="AE652" i="2"/>
  <c r="AE120" i="2"/>
  <c r="AE651" i="2"/>
  <c r="AE471" i="2"/>
  <c r="AE491" i="2"/>
  <c r="AE469" i="2"/>
  <c r="AE646" i="2"/>
  <c r="AE135" i="2"/>
  <c r="AE413" i="2"/>
  <c r="AE374" i="2"/>
  <c r="AE23" i="2"/>
  <c r="AE408" i="2"/>
  <c r="AE582" i="2"/>
  <c r="AE644" i="2"/>
  <c r="AE712" i="2"/>
  <c r="AE21" i="2"/>
  <c r="L17" i="3" s="1"/>
  <c r="AE224" i="2"/>
  <c r="AE165" i="2"/>
  <c r="AE617" i="2"/>
  <c r="AE733" i="2"/>
  <c r="AE401" i="2"/>
  <c r="AE291" i="2"/>
  <c r="AE587" i="2"/>
  <c r="AE384" i="2"/>
  <c r="AE169" i="2"/>
  <c r="AE253" i="2"/>
  <c r="AE457" i="2"/>
  <c r="AE498" i="2"/>
  <c r="AE645" i="2"/>
  <c r="AE56" i="2"/>
  <c r="AE466" i="2"/>
  <c r="AE318" i="2"/>
  <c r="AE293" i="2"/>
  <c r="AE139" i="2"/>
  <c r="L76" i="3" s="1"/>
  <c r="AE68" i="2"/>
  <c r="AE537" i="2"/>
  <c r="AE372" i="2"/>
  <c r="AE245" i="2"/>
  <c r="AE425" i="2"/>
  <c r="AE108" i="2"/>
  <c r="AE36" i="2"/>
  <c r="AE477" i="2"/>
  <c r="AE69" i="2"/>
  <c r="AE647" i="2"/>
  <c r="AE74" i="2"/>
  <c r="AE227" i="2"/>
  <c r="AE553" i="2"/>
  <c r="AE216" i="2"/>
  <c r="AE115" i="2"/>
  <c r="AE619" i="2"/>
  <c r="AE154" i="2"/>
  <c r="AE470" i="2"/>
  <c r="AE480" i="2"/>
  <c r="AE541" i="2"/>
  <c r="AE611" i="2"/>
  <c r="AE589" i="2"/>
  <c r="AE78" i="2"/>
  <c r="AE544" i="2"/>
  <c r="AE506" i="2"/>
  <c r="L105" i="3" s="1"/>
  <c r="AE264" i="2"/>
  <c r="AE53" i="2"/>
  <c r="AE731" i="2"/>
  <c r="AE37" i="2"/>
  <c r="AE305" i="2"/>
  <c r="AE104" i="2"/>
  <c r="AE27" i="2"/>
  <c r="AE436" i="2"/>
  <c r="AE692" i="2"/>
  <c r="AE427" i="2"/>
  <c r="AE662" i="2"/>
  <c r="AE270" i="2"/>
  <c r="AE301" i="2"/>
  <c r="AE670" i="2"/>
  <c r="AE281" i="2"/>
  <c r="AE76" i="2"/>
  <c r="AE416" i="2"/>
  <c r="AE462" i="2"/>
  <c r="AE381" i="2"/>
  <c r="AE364" i="2"/>
  <c r="AE700" i="2"/>
  <c r="AE724" i="2"/>
  <c r="AE214" i="2"/>
  <c r="AE635" i="2"/>
  <c r="AE704" i="2"/>
  <c r="AE191" i="2"/>
  <c r="AE86" i="2"/>
  <c r="AE80" i="2"/>
  <c r="AE693" i="2"/>
  <c r="AE237" i="2"/>
  <c r="AE571" i="2"/>
  <c r="AE507" i="2"/>
  <c r="AE265" i="2"/>
  <c r="AE679" i="2"/>
  <c r="AE127" i="2"/>
  <c r="AE336" i="2"/>
  <c r="AE348" i="2"/>
  <c r="AE161" i="2"/>
  <c r="AE84" i="2"/>
  <c r="AE698" i="2"/>
  <c r="AE122" i="2"/>
  <c r="AE173" i="2"/>
  <c r="AE456" i="2"/>
  <c r="AE132" i="2"/>
  <c r="AE260" i="2"/>
  <c r="AE61" i="2"/>
  <c r="AE729" i="2"/>
  <c r="AE365" i="2"/>
  <c r="AE598" i="2"/>
  <c r="L119" i="3" s="1"/>
  <c r="AE133" i="2"/>
  <c r="AE524" i="2"/>
  <c r="AE678" i="2"/>
  <c r="AE338" i="2"/>
  <c r="AE268" i="2"/>
  <c r="L92" i="3" s="1"/>
  <c r="AE656" i="2"/>
  <c r="AE628" i="2"/>
  <c r="AE343" i="2"/>
  <c r="AE550" i="2"/>
  <c r="AE701" i="2"/>
  <c r="AE373" i="2"/>
  <c r="AE328" i="2"/>
  <c r="AE546" i="2"/>
  <c r="AE390" i="2"/>
  <c r="AE481" i="2"/>
  <c r="AE159" i="2"/>
  <c r="AE696" i="2"/>
  <c r="AE564" i="2"/>
  <c r="AE147" i="2"/>
  <c r="L18" i="3" s="1"/>
  <c r="AE369" i="2"/>
  <c r="AE650" i="2"/>
  <c r="AE663" i="2"/>
  <c r="AE707" i="2"/>
  <c r="AE725" i="2"/>
  <c r="AE465" i="2"/>
  <c r="AE249" i="2"/>
  <c r="AE563" i="2"/>
  <c r="AE569" i="2"/>
  <c r="AE327" i="2"/>
  <c r="AE580" i="2"/>
  <c r="AE100" i="2"/>
  <c r="AE514" i="2"/>
  <c r="AE576" i="2"/>
  <c r="AE694" i="2"/>
  <c r="AE735" i="2"/>
  <c r="AE615" i="2"/>
  <c r="AE117" i="2"/>
  <c r="AE345" i="2"/>
  <c r="AE684" i="2"/>
  <c r="AE593" i="2"/>
  <c r="AE382" i="2"/>
  <c r="AE630" i="2"/>
  <c r="AE234" i="2"/>
  <c r="AE107" i="2"/>
  <c r="AE461" i="2"/>
  <c r="AE311" i="2"/>
  <c r="AE418" i="2"/>
  <c r="L116" i="3" s="1"/>
  <c r="AE557" i="2"/>
  <c r="AE392" i="2"/>
  <c r="AE267" i="2"/>
  <c r="AE406" i="2"/>
  <c r="AE581" i="2"/>
  <c r="AE726" i="2"/>
  <c r="AE96" i="2"/>
  <c r="AE243" i="2"/>
  <c r="AE538" i="2"/>
  <c r="AE437" i="2"/>
  <c r="AE358" i="2"/>
  <c r="AE534" i="2"/>
  <c r="AE438" i="2"/>
  <c r="AE677" i="2"/>
  <c r="AE325" i="2"/>
  <c r="AE228" i="2"/>
  <c r="AE590" i="2"/>
  <c r="AE600" i="2"/>
  <c r="AE530" i="2"/>
  <c r="AE529" i="2"/>
  <c r="AE473" i="2"/>
  <c r="AE205" i="2"/>
  <c r="AE464" i="2"/>
  <c r="AE515" i="2"/>
  <c r="AE223" i="2"/>
  <c r="AE621" i="2"/>
  <c r="AE547" i="2"/>
  <c r="AE252" i="2"/>
  <c r="AE653" i="2"/>
  <c r="AE203" i="2"/>
  <c r="AE294" i="2"/>
  <c r="AE510" i="2"/>
  <c r="AE389" i="2"/>
  <c r="AE460" i="2"/>
  <c r="AE585" i="2"/>
  <c r="AE353" i="2"/>
  <c r="AE672" i="2"/>
  <c r="AE410" i="2"/>
  <c r="AE710" i="2"/>
  <c r="AE722" i="2"/>
  <c r="AE375" i="2"/>
  <c r="AE591" i="2"/>
  <c r="AE329" i="2"/>
  <c r="AE262" i="2"/>
  <c r="AE578" i="2"/>
  <c r="AE391" i="2"/>
  <c r="AE450" i="2"/>
  <c r="AE490" i="2"/>
  <c r="AE602" i="2"/>
  <c r="AE711" i="2"/>
  <c r="AE604" i="2"/>
  <c r="AE453" i="2"/>
  <c r="AE703" i="2"/>
  <c r="AE415" i="2"/>
  <c r="AE671" i="2"/>
  <c r="AE454" i="2"/>
  <c r="AE695" i="2"/>
  <c r="AE584" i="2"/>
  <c r="AE719" i="2"/>
  <c r="AE702" i="2"/>
  <c r="AE734" i="2"/>
  <c r="AE708" i="2"/>
  <c r="AE676" i="2"/>
  <c r="AE680" i="2"/>
  <c r="AE618" i="2"/>
  <c r="AE697" i="2"/>
  <c r="AE605" i="2"/>
  <c r="AE713" i="2"/>
  <c r="AE597" i="2"/>
  <c r="AE717" i="2"/>
  <c r="AE716" i="2"/>
  <c r="AE681" i="2"/>
  <c r="AE641" i="2"/>
  <c r="AE723" i="2"/>
  <c r="AE643" i="2"/>
  <c r="AE674" i="2"/>
  <c r="AE705" i="2"/>
  <c r="L102" i="3" s="1"/>
  <c r="AE675" i="2"/>
  <c r="AE655" i="2"/>
  <c r="AE588" i="2"/>
  <c r="AE682" i="2"/>
  <c r="AE632" i="2"/>
  <c r="AE732" i="2"/>
  <c r="AD552" i="2"/>
  <c r="AD527" i="2"/>
  <c r="AD613" i="2"/>
  <c r="AD141" i="2"/>
  <c r="AD414" i="2"/>
  <c r="AD542" i="2"/>
  <c r="AD344" i="2"/>
  <c r="AD485" i="2"/>
  <c r="AD592" i="2"/>
  <c r="AD326" i="2"/>
  <c r="AD342" i="2"/>
  <c r="AD488" i="2"/>
  <c r="AD166" i="2"/>
  <c r="AD254" i="2"/>
  <c r="AD688" i="2"/>
  <c r="AD157" i="2"/>
  <c r="AD136" i="2"/>
  <c r="AD420" i="2"/>
  <c r="AD499" i="2"/>
  <c r="AD658" i="2"/>
  <c r="AD519" i="2"/>
  <c r="AD70" i="2"/>
  <c r="AD411" i="2"/>
  <c r="AD347" i="2"/>
  <c r="AD272" i="2"/>
  <c r="AD118" i="2"/>
  <c r="K103" i="3" s="1"/>
  <c r="AD15" i="2"/>
  <c r="AD197" i="2"/>
  <c r="AD532" i="2"/>
  <c r="AD356" i="2"/>
  <c r="AD657" i="2"/>
  <c r="AD137" i="2"/>
  <c r="AD633" i="2"/>
  <c r="AD94" i="2"/>
  <c r="AD57" i="2"/>
  <c r="K41" i="3" s="1"/>
  <c r="AD665" i="2"/>
  <c r="AD626" i="2"/>
  <c r="AD330" i="2"/>
  <c r="AD7" i="2"/>
  <c r="AD101" i="2"/>
  <c r="AD87" i="2"/>
  <c r="AD540" i="2"/>
  <c r="AD25" i="2"/>
  <c r="AD273" i="2"/>
  <c r="AD439" i="2"/>
  <c r="AD218" i="2"/>
  <c r="AD222" i="2"/>
  <c r="K63" i="3" s="1"/>
  <c r="AD543" i="2"/>
  <c r="AD312" i="2"/>
  <c r="AD182" i="2"/>
  <c r="AD614" i="2"/>
  <c r="AD445" i="2"/>
  <c r="AD91" i="2"/>
  <c r="AD55" i="2"/>
  <c r="AD153" i="2"/>
  <c r="K60" i="3" s="1"/>
  <c r="AD131" i="2"/>
  <c r="AD440" i="2"/>
  <c r="AD467" i="2"/>
  <c r="AD505" i="2"/>
  <c r="AD62" i="2"/>
  <c r="AD184" i="2"/>
  <c r="AD346" i="2"/>
  <c r="AD562" i="2"/>
  <c r="AD321" i="2"/>
  <c r="AD442" i="2"/>
  <c r="AD455" i="2"/>
  <c r="AD217" i="2"/>
  <c r="AD290" i="2"/>
  <c r="AD583" i="2"/>
  <c r="AD231" i="2"/>
  <c r="AD385" i="2"/>
  <c r="AD459" i="2"/>
  <c r="AD313" i="2"/>
  <c r="AD167" i="2"/>
  <c r="AD482" i="2"/>
  <c r="AD97" i="2"/>
  <c r="AD4" i="2"/>
  <c r="AD176" i="2"/>
  <c r="AD309" i="2"/>
  <c r="AD322" i="2"/>
  <c r="AD129" i="2"/>
  <c r="AD494" i="2"/>
  <c r="AD190" i="2"/>
  <c r="AD522" i="2"/>
  <c r="AD274" i="2"/>
  <c r="AD210" i="2"/>
  <c r="AD93" i="2"/>
  <c r="AD16" i="2"/>
  <c r="AD284" i="2"/>
  <c r="AD594" i="2"/>
  <c r="AD6" i="2"/>
  <c r="AD50" i="2"/>
  <c r="AD341" i="2"/>
  <c r="AD634" i="2"/>
  <c r="AD324" i="2"/>
  <c r="K104" i="3" s="1"/>
  <c r="AD47" i="2"/>
  <c r="AD396" i="2"/>
  <c r="AD287" i="2"/>
  <c r="AD59" i="2"/>
  <c r="AD300" i="2"/>
  <c r="AD238" i="2"/>
  <c r="AD285" i="2"/>
  <c r="AD168" i="2"/>
  <c r="AD378" i="2"/>
  <c r="AD525" i="2"/>
  <c r="AD230" i="2"/>
  <c r="AD240" i="2"/>
  <c r="AD146" i="2"/>
  <c r="AD277" i="2"/>
  <c r="AD8" i="2"/>
  <c r="AD102" i="2"/>
  <c r="AD155" i="2"/>
  <c r="AD620" i="2"/>
  <c r="AD33" i="2"/>
  <c r="AD233" i="2"/>
  <c r="AD521" i="2"/>
  <c r="AD402" i="2"/>
  <c r="AD689" i="2"/>
  <c r="AD361" i="2"/>
  <c r="AD152" i="2"/>
  <c r="AD194" i="2"/>
  <c r="AD492" i="2"/>
  <c r="AD332" i="2"/>
  <c r="AD244" i="2"/>
  <c r="AD204" i="2"/>
  <c r="AD41" i="2"/>
  <c r="AD304" i="2"/>
  <c r="K64" i="3" s="1"/>
  <c r="AD428" i="2"/>
  <c r="AD38" i="2"/>
  <c r="AD213" i="2"/>
  <c r="AD443" i="2"/>
  <c r="AD145" i="2"/>
  <c r="AD188" i="2"/>
  <c r="AD314" i="2"/>
  <c r="AD180" i="2"/>
  <c r="AD360" i="2"/>
  <c r="AD22" i="2"/>
  <c r="AD596" i="2"/>
  <c r="AD302" i="2"/>
  <c r="AD422" i="2"/>
  <c r="AD72" i="2"/>
  <c r="AD282" i="2"/>
  <c r="AD718" i="2"/>
  <c r="K122" i="3" s="1"/>
  <c r="AD685" i="2"/>
  <c r="AD493" i="2"/>
  <c r="AD400" i="2"/>
  <c r="AD279" i="2"/>
  <c r="AD362" i="2"/>
  <c r="AD175" i="2"/>
  <c r="AD219" i="2"/>
  <c r="AD103" i="2"/>
  <c r="AD363" i="2"/>
  <c r="AD226" i="2"/>
  <c r="AD164" i="2"/>
  <c r="AD567" i="2"/>
  <c r="AD179" i="2"/>
  <c r="AD472" i="2"/>
  <c r="AD30" i="2"/>
  <c r="AD536" i="2"/>
  <c r="AD2" i="2"/>
  <c r="AD28" i="2"/>
  <c r="AD241" i="2"/>
  <c r="AD554" i="2"/>
  <c r="AD560" i="2"/>
  <c r="AD379" i="2"/>
  <c r="AD109" i="2"/>
  <c r="AD623" i="2"/>
  <c r="AD432" i="2"/>
  <c r="K4" i="3" s="1"/>
  <c r="AD512" i="2"/>
  <c r="AD497" i="2"/>
  <c r="AD624" i="2"/>
  <c r="AD548" i="2"/>
  <c r="AD573" i="2"/>
  <c r="AD183" i="2"/>
  <c r="AD483" i="2"/>
  <c r="AD352" i="2"/>
  <c r="AD14" i="2"/>
  <c r="AD119" i="2"/>
  <c r="AD625" i="2"/>
  <c r="AD206" i="2"/>
  <c r="AD195" i="2"/>
  <c r="AD185" i="2"/>
  <c r="AD39" i="2"/>
  <c r="AD212" i="2"/>
  <c r="AD649" i="2"/>
  <c r="AD48" i="2"/>
  <c r="AD395" i="2"/>
  <c r="AD572" i="2"/>
  <c r="AD661" i="2"/>
  <c r="AD170" i="2"/>
  <c r="AD407" i="2"/>
  <c r="AD280" i="2"/>
  <c r="AD668" i="2"/>
  <c r="AD339" i="2"/>
  <c r="AD640" i="2"/>
  <c r="AD85" i="2"/>
  <c r="AD627" i="2"/>
  <c r="AD503" i="2"/>
  <c r="AD398" i="2"/>
  <c r="AD476" i="2"/>
  <c r="K96" i="3" s="1"/>
  <c r="AD424" i="2"/>
  <c r="AD575" i="2"/>
  <c r="AD257" i="2"/>
  <c r="K113" i="3" s="1"/>
  <c r="AD509" i="2"/>
  <c r="AD612" i="2"/>
  <c r="AD63" i="2"/>
  <c r="AD458" i="2"/>
  <c r="K117" i="3" s="1"/>
  <c r="AD307" i="2"/>
  <c r="AD79" i="2"/>
  <c r="AD368" i="2"/>
  <c r="AD367" i="2"/>
  <c r="AD232" i="2"/>
  <c r="AD500" i="2"/>
  <c r="AD49" i="2"/>
  <c r="AD603" i="2"/>
  <c r="AD533" i="2"/>
  <c r="AD308" i="2"/>
  <c r="AD371" i="2"/>
  <c r="AD215" i="2"/>
  <c r="AD511" i="2"/>
  <c r="AD549" i="2"/>
  <c r="AD92" i="2"/>
  <c r="AD178" i="2"/>
  <c r="AD320" i="2"/>
  <c r="AD64" i="2"/>
  <c r="AD258" i="2"/>
  <c r="AD295" i="2"/>
  <c r="AD664" i="2"/>
  <c r="AD478" i="2"/>
  <c r="AD608" i="2"/>
  <c r="AD574" i="2"/>
  <c r="AD98" i="2"/>
  <c r="AD144" i="2"/>
  <c r="AD496" i="2"/>
  <c r="AD73" i="2"/>
  <c r="AD720" i="2"/>
  <c r="AD558" i="2"/>
  <c r="AD288" i="2"/>
  <c r="AD639" i="2"/>
  <c r="AD306" i="2"/>
  <c r="AD687" i="2"/>
  <c r="AD526" i="2"/>
  <c r="AD297" i="2"/>
  <c r="AD126" i="2"/>
  <c r="K16" i="3" s="1"/>
  <c r="AD181" i="2"/>
  <c r="AD706" i="2"/>
  <c r="AD299" i="2"/>
  <c r="AD451" i="2"/>
  <c r="AD444" i="2"/>
  <c r="AD286" i="2"/>
  <c r="AD77" i="2"/>
  <c r="AD256" i="2"/>
  <c r="AD556" i="2"/>
  <c r="AD128" i="2"/>
  <c r="AD24" i="2"/>
  <c r="AD334" i="2"/>
  <c r="AD335" i="2"/>
  <c r="AD609" i="2"/>
  <c r="AD419" i="2"/>
  <c r="AD65" i="2"/>
  <c r="AD32" i="2"/>
  <c r="AD577" i="2"/>
  <c r="AD568" i="2"/>
  <c r="AD95" i="2"/>
  <c r="AD386" i="2"/>
  <c r="AD319" i="2"/>
  <c r="AD75" i="2"/>
  <c r="AD357" i="2"/>
  <c r="AD31" i="2"/>
  <c r="AD448" i="2"/>
  <c r="AD559" i="2"/>
  <c r="AD376" i="2"/>
  <c r="AD134" i="2"/>
  <c r="AD359" i="2"/>
  <c r="AD246" i="2"/>
  <c r="AD404" i="2"/>
  <c r="AD555" i="2"/>
  <c r="AD113" i="2"/>
  <c r="AD484" i="2"/>
  <c r="AD35" i="2"/>
  <c r="AD275" i="2"/>
  <c r="AD186" i="2"/>
  <c r="AD323" i="2"/>
  <c r="AD89" i="2"/>
  <c r="AD276" i="2"/>
  <c r="AD517" i="2"/>
  <c r="AD45" i="2"/>
  <c r="AD715" i="2"/>
  <c r="AD88" i="2"/>
  <c r="AD622" i="2"/>
  <c r="AD138" i="2"/>
  <c r="AD340" i="2"/>
  <c r="AD193" i="2"/>
  <c r="AD551" i="2"/>
  <c r="AD121" i="2"/>
  <c r="AD397" i="2"/>
  <c r="AD441" i="2"/>
  <c r="AD58" i="2"/>
  <c r="AD637" i="2"/>
  <c r="AD259" i="2"/>
  <c r="AD187" i="2"/>
  <c r="AD255" i="2"/>
  <c r="K3" i="3" s="1"/>
  <c r="AD629" i="2"/>
  <c r="AD12" i="2"/>
  <c r="AD606" i="2"/>
  <c r="AD236" i="2"/>
  <c r="AD296" i="2"/>
  <c r="AD475" i="2"/>
  <c r="AD247" i="2"/>
  <c r="AD333" i="2"/>
  <c r="AD523" i="2"/>
  <c r="AD479" i="2"/>
  <c r="AD156" i="2"/>
  <c r="AD142" i="2"/>
  <c r="AD10" i="2"/>
  <c r="AD631" i="2"/>
  <c r="AD130" i="2"/>
  <c r="AD66" i="2"/>
  <c r="AD586" i="2"/>
  <c r="AD189" i="2"/>
  <c r="AD242" i="2"/>
  <c r="AD9" i="2"/>
  <c r="AD412" i="2"/>
  <c r="AD531" i="2"/>
  <c r="AD111" i="2"/>
  <c r="AD393" i="2"/>
  <c r="AD331" i="2"/>
  <c r="AD220" i="2"/>
  <c r="AD40" i="2"/>
  <c r="AD207" i="2"/>
  <c r="AD90" i="2"/>
  <c r="AD502" i="2"/>
  <c r="AD636" i="2"/>
  <c r="AD110" i="2"/>
  <c r="AD43" i="2"/>
  <c r="AD669" i="2"/>
  <c r="AD714" i="2"/>
  <c r="AD468" i="2"/>
  <c r="AD417" i="2"/>
  <c r="AD81" i="2"/>
  <c r="AD46" i="2"/>
  <c r="AD599" i="2"/>
  <c r="AD34" i="2"/>
  <c r="AD447" i="2"/>
  <c r="AD709" i="2"/>
  <c r="AD298" i="2"/>
  <c r="AD452" i="2"/>
  <c r="AD67" i="2"/>
  <c r="AD278" i="2"/>
  <c r="AD666" i="2"/>
  <c r="AD124" i="2"/>
  <c r="AD229" i="2"/>
  <c r="AD486" i="2"/>
  <c r="AD351" i="2"/>
  <c r="AD177" i="2"/>
  <c r="AD303" i="2"/>
  <c r="AD565" i="2"/>
  <c r="AD535" i="2"/>
  <c r="AD566" i="2"/>
  <c r="AD355" i="2"/>
  <c r="AD211" i="2"/>
  <c r="AD430" i="2"/>
  <c r="AD667" i="2"/>
  <c r="AD316" i="2"/>
  <c r="AD610" i="2"/>
  <c r="AD143" i="2"/>
  <c r="AD196" i="2"/>
  <c r="AD140" i="2"/>
  <c r="AD261" i="2"/>
  <c r="AD570" i="2"/>
  <c r="AD654" i="2"/>
  <c r="AD691" i="2"/>
  <c r="AD289" i="2"/>
  <c r="AD5" i="2"/>
  <c r="K2" i="3" s="1"/>
  <c r="AD292" i="2"/>
  <c r="AD123" i="2"/>
  <c r="AD221" i="2"/>
  <c r="AD433" i="2"/>
  <c r="AD403" i="2"/>
  <c r="AD269" i="2"/>
  <c r="AD520" i="2"/>
  <c r="AD148" i="2"/>
  <c r="AD539" i="2"/>
  <c r="AD199" i="2"/>
  <c r="AD248" i="2"/>
  <c r="AD82" i="2"/>
  <c r="AD370" i="2"/>
  <c r="AD174" i="2"/>
  <c r="AD171" i="2"/>
  <c r="AD383" i="2"/>
  <c r="AD29" i="2"/>
  <c r="AD446" i="2"/>
  <c r="AD116" i="2"/>
  <c r="AD683" i="2"/>
  <c r="AD51" i="2"/>
  <c r="AD60" i="2"/>
  <c r="AD162" i="2"/>
  <c r="AD616" i="2"/>
  <c r="K106" i="3" s="1"/>
  <c r="AD26" i="2"/>
  <c r="AD151" i="2"/>
  <c r="K84" i="3" s="1"/>
  <c r="AD209" i="2"/>
  <c r="AD11" i="2"/>
  <c r="AD19" i="2"/>
  <c r="AD449" i="2"/>
  <c r="AD435" i="2"/>
  <c r="AD387" i="2"/>
  <c r="AD251" i="2"/>
  <c r="AD201" i="2"/>
  <c r="AD250" i="2"/>
  <c r="AD160" i="2"/>
  <c r="AD18" i="2"/>
  <c r="AD409" i="2"/>
  <c r="AD3" i="2"/>
  <c r="AD202" i="2"/>
  <c r="AD429" i="2"/>
  <c r="AD198" i="2"/>
  <c r="AD426" i="2"/>
  <c r="AD501" i="2"/>
  <c r="AD149" i="2"/>
  <c r="AD579" i="2"/>
  <c r="AD595" i="2"/>
  <c r="AD730" i="2"/>
  <c r="AD317" i="2"/>
  <c r="AD271" i="2"/>
  <c r="AD354" i="2"/>
  <c r="K62" i="3" s="1"/>
  <c r="AD208" i="2"/>
  <c r="AD349" i="2"/>
  <c r="AD648" i="2"/>
  <c r="AD99" i="2"/>
  <c r="AD545" i="2"/>
  <c r="AD601" i="2"/>
  <c r="AD673" i="2"/>
  <c r="AD366" i="2"/>
  <c r="AD71" i="2"/>
  <c r="AD263" i="2"/>
  <c r="AD431" i="2"/>
  <c r="AD377" i="2"/>
  <c r="AD172" i="2"/>
  <c r="AD513" i="2"/>
  <c r="AD495" i="2"/>
  <c r="AD380" i="2"/>
  <c r="AD44" i="2"/>
  <c r="AD125" i="2"/>
  <c r="AD642" i="2"/>
  <c r="AD394" i="2"/>
  <c r="AD699" i="2"/>
  <c r="AD105" i="2"/>
  <c r="AD42" i="2"/>
  <c r="AD83" i="2"/>
  <c r="AD283" i="2"/>
  <c r="AD721" i="2"/>
  <c r="AD235" i="2"/>
  <c r="AD13" i="2"/>
  <c r="AD200" i="2"/>
  <c r="AD423" i="2"/>
  <c r="AD239" i="2"/>
  <c r="AD516" i="2"/>
  <c r="AD158" i="2"/>
  <c r="AD106" i="2"/>
  <c r="AD266" i="2"/>
  <c r="AD528" i="2"/>
  <c r="AD434" i="2"/>
  <c r="AD388" i="2"/>
  <c r="AD315" i="2"/>
  <c r="AD54" i="2"/>
  <c r="AD421" i="2"/>
  <c r="AD350" i="2"/>
  <c r="AD192" i="2"/>
  <c r="AD638" i="2"/>
  <c r="AD112" i="2"/>
  <c r="AD727" i="2"/>
  <c r="AD660" i="2"/>
  <c r="AD225" i="2"/>
  <c r="AD405" i="2"/>
  <c r="AD337" i="2"/>
  <c r="AD561" i="2"/>
  <c r="AD728" i="2"/>
  <c r="AD607" i="2"/>
  <c r="AD487" i="2"/>
  <c r="AD686" i="2"/>
  <c r="AD114" i="2"/>
  <c r="AD518" i="2"/>
  <c r="AD20" i="2"/>
  <c r="AD17" i="2"/>
  <c r="AD399" i="2"/>
  <c r="AD150" i="2"/>
  <c r="AD463" i="2"/>
  <c r="AD690" i="2"/>
  <c r="AD310" i="2"/>
  <c r="AD504" i="2"/>
  <c r="AD489" i="2"/>
  <c r="AD659" i="2"/>
  <c r="AD508" i="2"/>
  <c r="AD474" i="2"/>
  <c r="AD163" i="2"/>
  <c r="K55" i="3" s="1"/>
  <c r="AD52" i="2"/>
  <c r="AD652" i="2"/>
  <c r="AD120" i="2"/>
  <c r="AD651" i="2"/>
  <c r="AD471" i="2"/>
  <c r="AD491" i="2"/>
  <c r="AD469" i="2"/>
  <c r="AD646" i="2"/>
  <c r="AD135" i="2"/>
  <c r="AD413" i="2"/>
  <c r="AD374" i="2"/>
  <c r="AD23" i="2"/>
  <c r="AD408" i="2"/>
  <c r="AD582" i="2"/>
  <c r="AD644" i="2"/>
  <c r="AD712" i="2"/>
  <c r="AD21" i="2"/>
  <c r="K17" i="3" s="1"/>
  <c r="AD224" i="2"/>
  <c r="AD165" i="2"/>
  <c r="AD617" i="2"/>
  <c r="AD733" i="2"/>
  <c r="AD401" i="2"/>
  <c r="AD291" i="2"/>
  <c r="AD587" i="2"/>
  <c r="AD384" i="2"/>
  <c r="AD169" i="2"/>
  <c r="K61" i="3" s="1"/>
  <c r="AD253" i="2"/>
  <c r="AD457" i="2"/>
  <c r="AD498" i="2"/>
  <c r="AD645" i="2"/>
  <c r="AD56" i="2"/>
  <c r="AD466" i="2"/>
  <c r="AD318" i="2"/>
  <c r="AD293" i="2"/>
  <c r="AD139" i="2"/>
  <c r="AD68" i="2"/>
  <c r="AD537" i="2"/>
  <c r="AD372" i="2"/>
  <c r="AD245" i="2"/>
  <c r="AD425" i="2"/>
  <c r="AD108" i="2"/>
  <c r="AD36" i="2"/>
  <c r="AD477" i="2"/>
  <c r="AD69" i="2"/>
  <c r="AD647" i="2"/>
  <c r="AD74" i="2"/>
  <c r="AD227" i="2"/>
  <c r="AD553" i="2"/>
  <c r="AD216" i="2"/>
  <c r="AD115" i="2"/>
  <c r="AD619" i="2"/>
  <c r="AD154" i="2"/>
  <c r="AD470" i="2"/>
  <c r="AD480" i="2"/>
  <c r="AD541" i="2"/>
  <c r="AD611" i="2"/>
  <c r="AD589" i="2"/>
  <c r="AD78" i="2"/>
  <c r="AD544" i="2"/>
  <c r="AD506" i="2"/>
  <c r="K105" i="3" s="1"/>
  <c r="AD264" i="2"/>
  <c r="AD53" i="2"/>
  <c r="AD731" i="2"/>
  <c r="AD37" i="2"/>
  <c r="AD305" i="2"/>
  <c r="AD104" i="2"/>
  <c r="AD27" i="2"/>
  <c r="AD436" i="2"/>
  <c r="AD692" i="2"/>
  <c r="AD427" i="2"/>
  <c r="AD662" i="2"/>
  <c r="AD270" i="2"/>
  <c r="AD301" i="2"/>
  <c r="AD670" i="2"/>
  <c r="AD281" i="2"/>
  <c r="AD76" i="2"/>
  <c r="AD416" i="2"/>
  <c r="AD462" i="2"/>
  <c r="AD381" i="2"/>
  <c r="AD364" i="2"/>
  <c r="AD700" i="2"/>
  <c r="AD724" i="2"/>
  <c r="AD214" i="2"/>
  <c r="AD635" i="2"/>
  <c r="AD704" i="2"/>
  <c r="AD191" i="2"/>
  <c r="AD86" i="2"/>
  <c r="AD80" i="2"/>
  <c r="AD693" i="2"/>
  <c r="AD237" i="2"/>
  <c r="AD571" i="2"/>
  <c r="AD507" i="2"/>
  <c r="AD265" i="2"/>
  <c r="AD679" i="2"/>
  <c r="AD127" i="2"/>
  <c r="AD336" i="2"/>
  <c r="AD348" i="2"/>
  <c r="AD161" i="2"/>
  <c r="AD84" i="2"/>
  <c r="AD698" i="2"/>
  <c r="AD122" i="2"/>
  <c r="AD173" i="2"/>
  <c r="AD456" i="2"/>
  <c r="AD132" i="2"/>
  <c r="AD260" i="2"/>
  <c r="AD61" i="2"/>
  <c r="AD729" i="2"/>
  <c r="AD365" i="2"/>
  <c r="AD598" i="2"/>
  <c r="K119" i="3" s="1"/>
  <c r="AD133" i="2"/>
  <c r="AD524" i="2"/>
  <c r="AD678" i="2"/>
  <c r="AD338" i="2"/>
  <c r="AD268" i="2"/>
  <c r="K92" i="3" s="1"/>
  <c r="AD656" i="2"/>
  <c r="AD628" i="2"/>
  <c r="AD343" i="2"/>
  <c r="AD550" i="2"/>
  <c r="AD701" i="2"/>
  <c r="AD373" i="2"/>
  <c r="AD328" i="2"/>
  <c r="AD546" i="2"/>
  <c r="AD390" i="2"/>
  <c r="AD481" i="2"/>
  <c r="AD159" i="2"/>
  <c r="K20" i="3" s="1"/>
  <c r="AD696" i="2"/>
  <c r="AD564" i="2"/>
  <c r="AD147" i="2"/>
  <c r="K18" i="3" s="1"/>
  <c r="AD369" i="2"/>
  <c r="AD650" i="2"/>
  <c r="AD663" i="2"/>
  <c r="AD707" i="2"/>
  <c r="AD725" i="2"/>
  <c r="AD465" i="2"/>
  <c r="AD249" i="2"/>
  <c r="AD563" i="2"/>
  <c r="AD569" i="2"/>
  <c r="AD327" i="2"/>
  <c r="AD580" i="2"/>
  <c r="AD100" i="2"/>
  <c r="AD514" i="2"/>
  <c r="AD576" i="2"/>
  <c r="AD694" i="2"/>
  <c r="AD735" i="2"/>
  <c r="AD615" i="2"/>
  <c r="AD117" i="2"/>
  <c r="AD345" i="2"/>
  <c r="AD684" i="2"/>
  <c r="AD593" i="2"/>
  <c r="AD382" i="2"/>
  <c r="AD630" i="2"/>
  <c r="AD234" i="2"/>
  <c r="AD107" i="2"/>
  <c r="AD461" i="2"/>
  <c r="AD311" i="2"/>
  <c r="AD418" i="2"/>
  <c r="K116" i="3" s="1"/>
  <c r="AD557" i="2"/>
  <c r="AD392" i="2"/>
  <c r="AD267" i="2"/>
  <c r="AD406" i="2"/>
  <c r="AD581" i="2"/>
  <c r="AD726" i="2"/>
  <c r="AD96" i="2"/>
  <c r="AD243" i="2"/>
  <c r="AD538" i="2"/>
  <c r="AD437" i="2"/>
  <c r="AD358" i="2"/>
  <c r="AD534" i="2"/>
  <c r="AD438" i="2"/>
  <c r="AD677" i="2"/>
  <c r="AD325" i="2"/>
  <c r="AD228" i="2"/>
  <c r="AD590" i="2"/>
  <c r="AD600" i="2"/>
  <c r="AD530" i="2"/>
  <c r="AD529" i="2"/>
  <c r="AD473" i="2"/>
  <c r="AD205" i="2"/>
  <c r="AD464" i="2"/>
  <c r="AD515" i="2"/>
  <c r="AD223" i="2"/>
  <c r="AD621" i="2"/>
  <c r="AD547" i="2"/>
  <c r="AD252" i="2"/>
  <c r="AD653" i="2"/>
  <c r="AD203" i="2"/>
  <c r="AD294" i="2"/>
  <c r="AD510" i="2"/>
  <c r="AD389" i="2"/>
  <c r="AD460" i="2"/>
  <c r="AD585" i="2"/>
  <c r="AD353" i="2"/>
  <c r="AD672" i="2"/>
  <c r="AD410" i="2"/>
  <c r="AD710" i="2"/>
  <c r="AD722" i="2"/>
  <c r="AD375" i="2"/>
  <c r="AD591" i="2"/>
  <c r="AD329" i="2"/>
  <c r="AD262" i="2"/>
  <c r="AD578" i="2"/>
  <c r="AD391" i="2"/>
  <c r="AD450" i="2"/>
  <c r="AD490" i="2"/>
  <c r="AD602" i="2"/>
  <c r="AD711" i="2"/>
  <c r="AD604" i="2"/>
  <c r="AD453" i="2"/>
  <c r="AD703" i="2"/>
  <c r="AD415" i="2"/>
  <c r="AD671" i="2"/>
  <c r="AD454" i="2"/>
  <c r="AD695" i="2"/>
  <c r="AD584" i="2"/>
  <c r="AD719" i="2"/>
  <c r="AD702" i="2"/>
  <c r="AD734" i="2"/>
  <c r="AD708" i="2"/>
  <c r="AD676" i="2"/>
  <c r="AD680" i="2"/>
  <c r="AD618" i="2"/>
  <c r="AD697" i="2"/>
  <c r="AD605" i="2"/>
  <c r="AD713" i="2"/>
  <c r="AD597" i="2"/>
  <c r="AD717" i="2"/>
  <c r="AD716" i="2"/>
  <c r="AD681" i="2"/>
  <c r="AD641" i="2"/>
  <c r="AD723" i="2"/>
  <c r="AD643" i="2"/>
  <c r="AD674" i="2"/>
  <c r="AD705" i="2"/>
  <c r="K102" i="3" s="1"/>
  <c r="AD675" i="2"/>
  <c r="AD655" i="2"/>
  <c r="AD588" i="2"/>
  <c r="AD682" i="2"/>
  <c r="AD632" i="2"/>
  <c r="AD732" i="2"/>
  <c r="AC552" i="2"/>
  <c r="AC527" i="2"/>
  <c r="AC613" i="2"/>
  <c r="AC141" i="2"/>
  <c r="AC414" i="2"/>
  <c r="AC542" i="2"/>
  <c r="AC344" i="2"/>
  <c r="AC485" i="2"/>
  <c r="AC592" i="2"/>
  <c r="AC326" i="2"/>
  <c r="AC342" i="2"/>
  <c r="AC488" i="2"/>
  <c r="AC166" i="2"/>
  <c r="AC254" i="2"/>
  <c r="AC688" i="2"/>
  <c r="AC157" i="2"/>
  <c r="AC136" i="2"/>
  <c r="AC420" i="2"/>
  <c r="AC499" i="2"/>
  <c r="AC658" i="2"/>
  <c r="AC519" i="2"/>
  <c r="AC70" i="2"/>
  <c r="AC411" i="2"/>
  <c r="AC347" i="2"/>
  <c r="AC272" i="2"/>
  <c r="AC118" i="2"/>
  <c r="J103" i="3" s="1"/>
  <c r="AC15" i="2"/>
  <c r="AC197" i="2"/>
  <c r="AC532" i="2"/>
  <c r="AC356" i="2"/>
  <c r="AC657" i="2"/>
  <c r="AC137" i="2"/>
  <c r="AC633" i="2"/>
  <c r="AC94" i="2"/>
  <c r="AC57" i="2"/>
  <c r="AC665" i="2"/>
  <c r="AC626" i="2"/>
  <c r="AC330" i="2"/>
  <c r="AC7" i="2"/>
  <c r="AC101" i="2"/>
  <c r="AC87" i="2"/>
  <c r="AC540" i="2"/>
  <c r="AC25" i="2"/>
  <c r="AC273" i="2"/>
  <c r="AC439" i="2"/>
  <c r="AC218" i="2"/>
  <c r="AC222" i="2"/>
  <c r="J63" i="3" s="1"/>
  <c r="AC543" i="2"/>
  <c r="AC312" i="2"/>
  <c r="AC182" i="2"/>
  <c r="AC614" i="2"/>
  <c r="AC445" i="2"/>
  <c r="AC91" i="2"/>
  <c r="AC55" i="2"/>
  <c r="AC153" i="2"/>
  <c r="J60" i="3" s="1"/>
  <c r="AC131" i="2"/>
  <c r="AC440" i="2"/>
  <c r="AC467" i="2"/>
  <c r="AC505" i="2"/>
  <c r="AC62" i="2"/>
  <c r="AC184" i="2"/>
  <c r="AC346" i="2"/>
  <c r="AC562" i="2"/>
  <c r="AC321" i="2"/>
  <c r="AC442" i="2"/>
  <c r="AC455" i="2"/>
  <c r="AC217" i="2"/>
  <c r="AC290" i="2"/>
  <c r="AC583" i="2"/>
  <c r="AC231" i="2"/>
  <c r="AC385" i="2"/>
  <c r="AC459" i="2"/>
  <c r="AC313" i="2"/>
  <c r="AC167" i="2"/>
  <c r="AC482" i="2"/>
  <c r="AC97" i="2"/>
  <c r="AC4" i="2"/>
  <c r="AC176" i="2"/>
  <c r="AC309" i="2"/>
  <c r="AC322" i="2"/>
  <c r="AC129" i="2"/>
  <c r="AC494" i="2"/>
  <c r="AC190" i="2"/>
  <c r="AC522" i="2"/>
  <c r="AC274" i="2"/>
  <c r="AC210" i="2"/>
  <c r="AC93" i="2"/>
  <c r="J59" i="3" s="1"/>
  <c r="AC16" i="2"/>
  <c r="AC284" i="2"/>
  <c r="AC594" i="2"/>
  <c r="AC6" i="2"/>
  <c r="AC50" i="2"/>
  <c r="AC341" i="2"/>
  <c r="AC634" i="2"/>
  <c r="AC324" i="2"/>
  <c r="J104" i="3" s="1"/>
  <c r="AC47" i="2"/>
  <c r="AC396" i="2"/>
  <c r="AC287" i="2"/>
  <c r="AC59" i="2"/>
  <c r="AC300" i="2"/>
  <c r="AC238" i="2"/>
  <c r="AC285" i="2"/>
  <c r="AC168" i="2"/>
  <c r="AC378" i="2"/>
  <c r="AC525" i="2"/>
  <c r="AC230" i="2"/>
  <c r="AC240" i="2"/>
  <c r="AC146" i="2"/>
  <c r="AC277" i="2"/>
  <c r="AC8" i="2"/>
  <c r="AC102" i="2"/>
  <c r="AC155" i="2"/>
  <c r="AC620" i="2"/>
  <c r="AC33" i="2"/>
  <c r="AC233" i="2"/>
  <c r="AC521" i="2"/>
  <c r="AC402" i="2"/>
  <c r="AC689" i="2"/>
  <c r="AC361" i="2"/>
  <c r="AC152" i="2"/>
  <c r="AC194" i="2"/>
  <c r="AC492" i="2"/>
  <c r="AC332" i="2"/>
  <c r="AC244" i="2"/>
  <c r="AC204" i="2"/>
  <c r="AC41" i="2"/>
  <c r="AC304" i="2"/>
  <c r="J64" i="3" s="1"/>
  <c r="AC428" i="2"/>
  <c r="AC38" i="2"/>
  <c r="AC213" i="2"/>
  <c r="AC443" i="2"/>
  <c r="AC145" i="2"/>
  <c r="AC188" i="2"/>
  <c r="AC314" i="2"/>
  <c r="AC180" i="2"/>
  <c r="AC360" i="2"/>
  <c r="AC22" i="2"/>
  <c r="AC596" i="2"/>
  <c r="AC302" i="2"/>
  <c r="AC422" i="2"/>
  <c r="AC72" i="2"/>
  <c r="AC282" i="2"/>
  <c r="AC718" i="2"/>
  <c r="AC685" i="2"/>
  <c r="AC493" i="2"/>
  <c r="AC400" i="2"/>
  <c r="AC279" i="2"/>
  <c r="AC362" i="2"/>
  <c r="AC175" i="2"/>
  <c r="AC219" i="2"/>
  <c r="AC103" i="2"/>
  <c r="AC363" i="2"/>
  <c r="AC226" i="2"/>
  <c r="AC164" i="2"/>
  <c r="AC567" i="2"/>
  <c r="AC179" i="2"/>
  <c r="AC472" i="2"/>
  <c r="AC30" i="2"/>
  <c r="AC536" i="2"/>
  <c r="AC2" i="2"/>
  <c r="AC28" i="2"/>
  <c r="AC241" i="2"/>
  <c r="AC554" i="2"/>
  <c r="AC560" i="2"/>
  <c r="AC379" i="2"/>
  <c r="AC109" i="2"/>
  <c r="AC623" i="2"/>
  <c r="AC432" i="2"/>
  <c r="AC512" i="2"/>
  <c r="AC497" i="2"/>
  <c r="AC624" i="2"/>
  <c r="AC548" i="2"/>
  <c r="AC573" i="2"/>
  <c r="AC183" i="2"/>
  <c r="AC483" i="2"/>
  <c r="AC352" i="2"/>
  <c r="AC14" i="2"/>
  <c r="AC119" i="2"/>
  <c r="AC625" i="2"/>
  <c r="AC206" i="2"/>
  <c r="AC195" i="2"/>
  <c r="AC185" i="2"/>
  <c r="AC39" i="2"/>
  <c r="AC212" i="2"/>
  <c r="AC649" i="2"/>
  <c r="AC48" i="2"/>
  <c r="AC395" i="2"/>
  <c r="AC572" i="2"/>
  <c r="AC661" i="2"/>
  <c r="AC170" i="2"/>
  <c r="AC407" i="2"/>
  <c r="AC280" i="2"/>
  <c r="AC668" i="2"/>
  <c r="AC339" i="2"/>
  <c r="AC640" i="2"/>
  <c r="AC85" i="2"/>
  <c r="AC627" i="2"/>
  <c r="AC503" i="2"/>
  <c r="AC398" i="2"/>
  <c r="AC476" i="2"/>
  <c r="J96" i="3" s="1"/>
  <c r="AC424" i="2"/>
  <c r="AC575" i="2"/>
  <c r="AC257" i="2"/>
  <c r="AC509" i="2"/>
  <c r="AC612" i="2"/>
  <c r="AC63" i="2"/>
  <c r="AC458" i="2"/>
  <c r="J117" i="3" s="1"/>
  <c r="AC307" i="2"/>
  <c r="AC79" i="2"/>
  <c r="AC368" i="2"/>
  <c r="AC367" i="2"/>
  <c r="AC232" i="2"/>
  <c r="AC500" i="2"/>
  <c r="AC49" i="2"/>
  <c r="AC603" i="2"/>
  <c r="AC533" i="2"/>
  <c r="AC308" i="2"/>
  <c r="AC371" i="2"/>
  <c r="AC215" i="2"/>
  <c r="AC511" i="2"/>
  <c r="AC549" i="2"/>
  <c r="AC92" i="2"/>
  <c r="AC178" i="2"/>
  <c r="AC320" i="2"/>
  <c r="AC64" i="2"/>
  <c r="AC258" i="2"/>
  <c r="AC295" i="2"/>
  <c r="AC664" i="2"/>
  <c r="AC478" i="2"/>
  <c r="AC608" i="2"/>
  <c r="AC574" i="2"/>
  <c r="AC98" i="2"/>
  <c r="AC144" i="2"/>
  <c r="AC496" i="2"/>
  <c r="AC73" i="2"/>
  <c r="AC720" i="2"/>
  <c r="AC558" i="2"/>
  <c r="AC288" i="2"/>
  <c r="AC639" i="2"/>
  <c r="AC306" i="2"/>
  <c r="AC687" i="2"/>
  <c r="AC526" i="2"/>
  <c r="AC297" i="2"/>
  <c r="AC126" i="2"/>
  <c r="J16" i="3" s="1"/>
  <c r="AC181" i="2"/>
  <c r="AC706" i="2"/>
  <c r="AC299" i="2"/>
  <c r="AC451" i="2"/>
  <c r="AC444" i="2"/>
  <c r="AC286" i="2"/>
  <c r="AC77" i="2"/>
  <c r="AC256" i="2"/>
  <c r="AC556" i="2"/>
  <c r="AC128" i="2"/>
  <c r="AC24" i="2"/>
  <c r="AC334" i="2"/>
  <c r="AC335" i="2"/>
  <c r="AC609" i="2"/>
  <c r="AC419" i="2"/>
  <c r="AC65" i="2"/>
  <c r="AC32" i="2"/>
  <c r="AC577" i="2"/>
  <c r="AC568" i="2"/>
  <c r="AC95" i="2"/>
  <c r="AC386" i="2"/>
  <c r="AC319" i="2"/>
  <c r="AC75" i="2"/>
  <c r="AC357" i="2"/>
  <c r="AC31" i="2"/>
  <c r="J11" i="3" s="1"/>
  <c r="AC448" i="2"/>
  <c r="AC559" i="2"/>
  <c r="AC376" i="2"/>
  <c r="AC134" i="2"/>
  <c r="AC359" i="2"/>
  <c r="AC246" i="2"/>
  <c r="AC404" i="2"/>
  <c r="AC555" i="2"/>
  <c r="AC113" i="2"/>
  <c r="AC484" i="2"/>
  <c r="AC35" i="2"/>
  <c r="AC275" i="2"/>
  <c r="AC186" i="2"/>
  <c r="AC323" i="2"/>
  <c r="AC89" i="2"/>
  <c r="AC276" i="2"/>
  <c r="AC517" i="2"/>
  <c r="AC45" i="2"/>
  <c r="AC715" i="2"/>
  <c r="AC88" i="2"/>
  <c r="AC622" i="2"/>
  <c r="AC138" i="2"/>
  <c r="AC340" i="2"/>
  <c r="AC193" i="2"/>
  <c r="AC551" i="2"/>
  <c r="AC121" i="2"/>
  <c r="AC397" i="2"/>
  <c r="AC441" i="2"/>
  <c r="AC58" i="2"/>
  <c r="AC637" i="2"/>
  <c r="AC259" i="2"/>
  <c r="AC187" i="2"/>
  <c r="AC255" i="2"/>
  <c r="J3" i="3" s="1"/>
  <c r="AC629" i="2"/>
  <c r="AC12" i="2"/>
  <c r="AC606" i="2"/>
  <c r="AC236" i="2"/>
  <c r="AC296" i="2"/>
  <c r="AC475" i="2"/>
  <c r="AC247" i="2"/>
  <c r="AC333" i="2"/>
  <c r="AC523" i="2"/>
  <c r="AC479" i="2"/>
  <c r="AC156" i="2"/>
  <c r="AC142" i="2"/>
  <c r="AC10" i="2"/>
  <c r="AC631" i="2"/>
  <c r="AC130" i="2"/>
  <c r="AC66" i="2"/>
  <c r="AC586" i="2"/>
  <c r="AC189" i="2"/>
  <c r="AC242" i="2"/>
  <c r="J35" i="3" s="1"/>
  <c r="AC9" i="2"/>
  <c r="AC412" i="2"/>
  <c r="AC531" i="2"/>
  <c r="AC111" i="2"/>
  <c r="AC393" i="2"/>
  <c r="AC331" i="2"/>
  <c r="AC220" i="2"/>
  <c r="AC40" i="2"/>
  <c r="AC207" i="2"/>
  <c r="AC90" i="2"/>
  <c r="AC502" i="2"/>
  <c r="AC636" i="2"/>
  <c r="AC110" i="2"/>
  <c r="AC43" i="2"/>
  <c r="AC669" i="2"/>
  <c r="AC714" i="2"/>
  <c r="AC468" i="2"/>
  <c r="AC417" i="2"/>
  <c r="AC81" i="2"/>
  <c r="AC46" i="2"/>
  <c r="AC599" i="2"/>
  <c r="AC34" i="2"/>
  <c r="AC447" i="2"/>
  <c r="AC709" i="2"/>
  <c r="AC298" i="2"/>
  <c r="AC452" i="2"/>
  <c r="AC67" i="2"/>
  <c r="AC278" i="2"/>
  <c r="AC666" i="2"/>
  <c r="AC124" i="2"/>
  <c r="AC229" i="2"/>
  <c r="AC486" i="2"/>
  <c r="AC351" i="2"/>
  <c r="AC177" i="2"/>
  <c r="AC303" i="2"/>
  <c r="AC565" i="2"/>
  <c r="AC535" i="2"/>
  <c r="AC566" i="2"/>
  <c r="AC355" i="2"/>
  <c r="AC211" i="2"/>
  <c r="AC430" i="2"/>
  <c r="AC667" i="2"/>
  <c r="AC316" i="2"/>
  <c r="AC610" i="2"/>
  <c r="AC143" i="2"/>
  <c r="AC196" i="2"/>
  <c r="AC140" i="2"/>
  <c r="AC261" i="2"/>
  <c r="AC570" i="2"/>
  <c r="AC654" i="2"/>
  <c r="AC691" i="2"/>
  <c r="AC289" i="2"/>
  <c r="AC5" i="2"/>
  <c r="J2" i="3" s="1"/>
  <c r="AC292" i="2"/>
  <c r="AC123" i="2"/>
  <c r="AC221" i="2"/>
  <c r="AC433" i="2"/>
  <c r="AC403" i="2"/>
  <c r="AC269" i="2"/>
  <c r="AC520" i="2"/>
  <c r="AC148" i="2"/>
  <c r="AC539" i="2"/>
  <c r="AC199" i="2"/>
  <c r="AC248" i="2"/>
  <c r="AC82" i="2"/>
  <c r="AC370" i="2"/>
  <c r="AC174" i="2"/>
  <c r="AC171" i="2"/>
  <c r="AC383" i="2"/>
  <c r="AC29" i="2"/>
  <c r="AC446" i="2"/>
  <c r="AC116" i="2"/>
  <c r="AC683" i="2"/>
  <c r="AC51" i="2"/>
  <c r="AC60" i="2"/>
  <c r="AC162" i="2"/>
  <c r="AC616" i="2"/>
  <c r="J106" i="3" s="1"/>
  <c r="AC26" i="2"/>
  <c r="AC151" i="2"/>
  <c r="AC209" i="2"/>
  <c r="AC11" i="2"/>
  <c r="AC19" i="2"/>
  <c r="AC449" i="2"/>
  <c r="AC435" i="2"/>
  <c r="AC387" i="2"/>
  <c r="AC251" i="2"/>
  <c r="AC201" i="2"/>
  <c r="AC250" i="2"/>
  <c r="AC160" i="2"/>
  <c r="AC18" i="2"/>
  <c r="AC409" i="2"/>
  <c r="AC3" i="2"/>
  <c r="AC202" i="2"/>
  <c r="AC429" i="2"/>
  <c r="AC198" i="2"/>
  <c r="AC426" i="2"/>
  <c r="AC501" i="2"/>
  <c r="AC149" i="2"/>
  <c r="AC579" i="2"/>
  <c r="AC595" i="2"/>
  <c r="AC730" i="2"/>
  <c r="AC317" i="2"/>
  <c r="AC271" i="2"/>
  <c r="AC354" i="2"/>
  <c r="J62" i="3" s="1"/>
  <c r="AC208" i="2"/>
  <c r="AC349" i="2"/>
  <c r="AC648" i="2"/>
  <c r="AC99" i="2"/>
  <c r="AC545" i="2"/>
  <c r="AC601" i="2"/>
  <c r="AC673" i="2"/>
  <c r="AC366" i="2"/>
  <c r="AC71" i="2"/>
  <c r="AC263" i="2"/>
  <c r="AC431" i="2"/>
  <c r="AC377" i="2"/>
  <c r="AC172" i="2"/>
  <c r="AC513" i="2"/>
  <c r="AC495" i="2"/>
  <c r="AC380" i="2"/>
  <c r="AC44" i="2"/>
  <c r="AC125" i="2"/>
  <c r="AC642" i="2"/>
  <c r="AC394" i="2"/>
  <c r="AC699" i="2"/>
  <c r="AC105" i="2"/>
  <c r="AC42" i="2"/>
  <c r="AC83" i="2"/>
  <c r="AC283" i="2"/>
  <c r="AC721" i="2"/>
  <c r="AC235" i="2"/>
  <c r="AC13" i="2"/>
  <c r="AC200" i="2"/>
  <c r="AC423" i="2"/>
  <c r="AC239" i="2"/>
  <c r="AC516" i="2"/>
  <c r="AC158" i="2"/>
  <c r="AC106" i="2"/>
  <c r="AC266" i="2"/>
  <c r="AC528" i="2"/>
  <c r="AC434" i="2"/>
  <c r="AC388" i="2"/>
  <c r="AC315" i="2"/>
  <c r="AC54" i="2"/>
  <c r="AC421" i="2"/>
  <c r="AC350" i="2"/>
  <c r="AC192" i="2"/>
  <c r="AC638" i="2"/>
  <c r="AC112" i="2"/>
  <c r="AC727" i="2"/>
  <c r="AC660" i="2"/>
  <c r="AC225" i="2"/>
  <c r="AC405" i="2"/>
  <c r="AC337" i="2"/>
  <c r="AC561" i="2"/>
  <c r="AC728" i="2"/>
  <c r="AC607" i="2"/>
  <c r="AC487" i="2"/>
  <c r="AC686" i="2"/>
  <c r="AC114" i="2"/>
  <c r="AC518" i="2"/>
  <c r="AC20" i="2"/>
  <c r="AC17" i="2"/>
  <c r="AC399" i="2"/>
  <c r="AC150" i="2"/>
  <c r="AC463" i="2"/>
  <c r="AC690" i="2"/>
  <c r="AC310" i="2"/>
  <c r="AC504" i="2"/>
  <c r="AC489" i="2"/>
  <c r="AC659" i="2"/>
  <c r="AC508" i="2"/>
  <c r="AC474" i="2"/>
  <c r="AC163" i="2"/>
  <c r="AC52" i="2"/>
  <c r="AC652" i="2"/>
  <c r="AC120" i="2"/>
  <c r="AC651" i="2"/>
  <c r="AC471" i="2"/>
  <c r="AC491" i="2"/>
  <c r="AC469" i="2"/>
  <c r="AC646" i="2"/>
  <c r="AC135" i="2"/>
  <c r="AC413" i="2"/>
  <c r="AC374" i="2"/>
  <c r="AC23" i="2"/>
  <c r="J10" i="3" s="1"/>
  <c r="AC408" i="2"/>
  <c r="AC582" i="2"/>
  <c r="AC644" i="2"/>
  <c r="AC712" i="2"/>
  <c r="AC21" i="2"/>
  <c r="J17" i="3" s="1"/>
  <c r="AC224" i="2"/>
  <c r="AC165" i="2"/>
  <c r="AC617" i="2"/>
  <c r="AC733" i="2"/>
  <c r="AC401" i="2"/>
  <c r="AC291" i="2"/>
  <c r="AC587" i="2"/>
  <c r="AC384" i="2"/>
  <c r="AC169" i="2"/>
  <c r="J61" i="3" s="1"/>
  <c r="AC253" i="2"/>
  <c r="AC457" i="2"/>
  <c r="AC498" i="2"/>
  <c r="AC645" i="2"/>
  <c r="AC56" i="2"/>
  <c r="AC466" i="2"/>
  <c r="AC318" i="2"/>
  <c r="AC293" i="2"/>
  <c r="AC139" i="2"/>
  <c r="J76" i="3" s="1"/>
  <c r="AC68" i="2"/>
  <c r="AC537" i="2"/>
  <c r="AC372" i="2"/>
  <c r="AC245" i="2"/>
  <c r="AC425" i="2"/>
  <c r="AC108" i="2"/>
  <c r="AC36" i="2"/>
  <c r="AC477" i="2"/>
  <c r="AC69" i="2"/>
  <c r="AC647" i="2"/>
  <c r="AC74" i="2"/>
  <c r="AC227" i="2"/>
  <c r="AC553" i="2"/>
  <c r="AC216" i="2"/>
  <c r="AC115" i="2"/>
  <c r="AC619" i="2"/>
  <c r="AC154" i="2"/>
  <c r="AC470" i="2"/>
  <c r="AC480" i="2"/>
  <c r="AC541" i="2"/>
  <c r="AC611" i="2"/>
  <c r="AC589" i="2"/>
  <c r="AC78" i="2"/>
  <c r="AC544" i="2"/>
  <c r="AC506" i="2"/>
  <c r="J105" i="3" s="1"/>
  <c r="AC264" i="2"/>
  <c r="AC53" i="2"/>
  <c r="AC731" i="2"/>
  <c r="AC37" i="2"/>
  <c r="AC305" i="2"/>
  <c r="AC104" i="2"/>
  <c r="AC27" i="2"/>
  <c r="AC436" i="2"/>
  <c r="AC692" i="2"/>
  <c r="AC427" i="2"/>
  <c r="AC662" i="2"/>
  <c r="AC270" i="2"/>
  <c r="AC301" i="2"/>
  <c r="AC670" i="2"/>
  <c r="AC281" i="2"/>
  <c r="AC76" i="2"/>
  <c r="AC416" i="2"/>
  <c r="AC462" i="2"/>
  <c r="AC381" i="2"/>
  <c r="AC364" i="2"/>
  <c r="AC700" i="2"/>
  <c r="AC724" i="2"/>
  <c r="AC214" i="2"/>
  <c r="AC635" i="2"/>
  <c r="AC704" i="2"/>
  <c r="AC191" i="2"/>
  <c r="AC86" i="2"/>
  <c r="AC80" i="2"/>
  <c r="AC693" i="2"/>
  <c r="AC237" i="2"/>
  <c r="AC571" i="2"/>
  <c r="AC507" i="2"/>
  <c r="AC265" i="2"/>
  <c r="AC679" i="2"/>
  <c r="AC127" i="2"/>
  <c r="AC336" i="2"/>
  <c r="AC348" i="2"/>
  <c r="AC161" i="2"/>
  <c r="AC84" i="2"/>
  <c r="AC698" i="2"/>
  <c r="AC122" i="2"/>
  <c r="AC173" i="2"/>
  <c r="AC456" i="2"/>
  <c r="AC132" i="2"/>
  <c r="AC260" i="2"/>
  <c r="AC61" i="2"/>
  <c r="AC729" i="2"/>
  <c r="AC365" i="2"/>
  <c r="AC598" i="2"/>
  <c r="J119" i="3" s="1"/>
  <c r="AC133" i="2"/>
  <c r="AC524" i="2"/>
  <c r="AC678" i="2"/>
  <c r="AC338" i="2"/>
  <c r="AC268" i="2"/>
  <c r="AC656" i="2"/>
  <c r="AC628" i="2"/>
  <c r="AC343" i="2"/>
  <c r="AC550" i="2"/>
  <c r="AC701" i="2"/>
  <c r="AC373" i="2"/>
  <c r="AC328" i="2"/>
  <c r="AC546" i="2"/>
  <c r="AC390" i="2"/>
  <c r="AC481" i="2"/>
  <c r="AC159" i="2"/>
  <c r="AC696" i="2"/>
  <c r="AC564" i="2"/>
  <c r="AC147" i="2"/>
  <c r="J18" i="3" s="1"/>
  <c r="AC369" i="2"/>
  <c r="AC650" i="2"/>
  <c r="AC663" i="2"/>
  <c r="AC707" i="2"/>
  <c r="AC725" i="2"/>
  <c r="AC465" i="2"/>
  <c r="AC249" i="2"/>
  <c r="AC563" i="2"/>
  <c r="AC569" i="2"/>
  <c r="AC327" i="2"/>
  <c r="AC580" i="2"/>
  <c r="AC100" i="2"/>
  <c r="AC514" i="2"/>
  <c r="AC576" i="2"/>
  <c r="AC694" i="2"/>
  <c r="AC735" i="2"/>
  <c r="AC615" i="2"/>
  <c r="AC117" i="2"/>
  <c r="AC345" i="2"/>
  <c r="AC684" i="2"/>
  <c r="AC593" i="2"/>
  <c r="AC382" i="2"/>
  <c r="AC630" i="2"/>
  <c r="AC234" i="2"/>
  <c r="AC107" i="2"/>
  <c r="AC461" i="2"/>
  <c r="AC311" i="2"/>
  <c r="AC418" i="2"/>
  <c r="J116" i="3" s="1"/>
  <c r="AC557" i="2"/>
  <c r="AC392" i="2"/>
  <c r="AC267" i="2"/>
  <c r="AC406" i="2"/>
  <c r="AC581" i="2"/>
  <c r="AC726" i="2"/>
  <c r="AC96" i="2"/>
  <c r="AC243" i="2"/>
  <c r="AC538" i="2"/>
  <c r="AC437" i="2"/>
  <c r="AC358" i="2"/>
  <c r="AC534" i="2"/>
  <c r="AC438" i="2"/>
  <c r="AC677" i="2"/>
  <c r="AC325" i="2"/>
  <c r="AC228" i="2"/>
  <c r="AC590" i="2"/>
  <c r="AC600" i="2"/>
  <c r="AC530" i="2"/>
  <c r="AC529" i="2"/>
  <c r="AC473" i="2"/>
  <c r="AC205" i="2"/>
  <c r="AC464" i="2"/>
  <c r="AC515" i="2"/>
  <c r="AC223" i="2"/>
  <c r="AC621" i="2"/>
  <c r="AC547" i="2"/>
  <c r="AC252" i="2"/>
  <c r="AC653" i="2"/>
  <c r="AC203" i="2"/>
  <c r="AC294" i="2"/>
  <c r="AC510" i="2"/>
  <c r="AC389" i="2"/>
  <c r="AC460" i="2"/>
  <c r="AC585" i="2"/>
  <c r="AC353" i="2"/>
  <c r="AC672" i="2"/>
  <c r="AC410" i="2"/>
  <c r="AC710" i="2"/>
  <c r="AC722" i="2"/>
  <c r="AC375" i="2"/>
  <c r="AC591" i="2"/>
  <c r="AC329" i="2"/>
  <c r="AC262" i="2"/>
  <c r="AC578" i="2"/>
  <c r="AC391" i="2"/>
  <c r="AC450" i="2"/>
  <c r="J113" i="3" s="1"/>
  <c r="AC490" i="2"/>
  <c r="AC602" i="2"/>
  <c r="AC711" i="2"/>
  <c r="AC604" i="2"/>
  <c r="AC453" i="2"/>
  <c r="AC703" i="2"/>
  <c r="AC415" i="2"/>
  <c r="AC671" i="2"/>
  <c r="AC454" i="2"/>
  <c r="AC695" i="2"/>
  <c r="AC584" i="2"/>
  <c r="AC719" i="2"/>
  <c r="AC702" i="2"/>
  <c r="AC734" i="2"/>
  <c r="AC708" i="2"/>
  <c r="AC676" i="2"/>
  <c r="AC680" i="2"/>
  <c r="AC618" i="2"/>
  <c r="AC697" i="2"/>
  <c r="AC605" i="2"/>
  <c r="AC713" i="2"/>
  <c r="AC597" i="2"/>
  <c r="AC717" i="2"/>
  <c r="AC716" i="2"/>
  <c r="AC681" i="2"/>
  <c r="AC641" i="2"/>
  <c r="AC723" i="2"/>
  <c r="AC643" i="2"/>
  <c r="AC674" i="2"/>
  <c r="AC705" i="2"/>
  <c r="J102" i="3" s="1"/>
  <c r="AC675" i="2"/>
  <c r="AC655" i="2"/>
  <c r="AC588" i="2"/>
  <c r="AC682" i="2"/>
  <c r="AC632" i="2"/>
  <c r="AC732" i="2"/>
  <c r="U552" i="2"/>
  <c r="U527" i="2"/>
  <c r="U613" i="2"/>
  <c r="U141" i="2"/>
  <c r="U414" i="2"/>
  <c r="U542" i="2"/>
  <c r="U344" i="2"/>
  <c r="U485" i="2"/>
  <c r="U592" i="2"/>
  <c r="U326" i="2"/>
  <c r="U342" i="2"/>
  <c r="U488" i="2"/>
  <c r="U166" i="2"/>
  <c r="U254" i="2"/>
  <c r="U688" i="2"/>
  <c r="U157" i="2"/>
  <c r="U136" i="2"/>
  <c r="U420" i="2"/>
  <c r="U499" i="2"/>
  <c r="U658" i="2"/>
  <c r="U519" i="2"/>
  <c r="U70" i="2"/>
  <c r="U411" i="2"/>
  <c r="U347" i="2"/>
  <c r="U272" i="2"/>
  <c r="U118" i="2"/>
  <c r="T103" i="3" s="1"/>
  <c r="U15" i="2"/>
  <c r="U197" i="2"/>
  <c r="U532" i="2"/>
  <c r="U356" i="2"/>
  <c r="U657" i="2"/>
  <c r="U137" i="2"/>
  <c r="U633" i="2"/>
  <c r="U94" i="2"/>
  <c r="U57" i="2"/>
  <c r="U665" i="2"/>
  <c r="U626" i="2"/>
  <c r="U330" i="2"/>
  <c r="U7" i="2"/>
  <c r="U101" i="2"/>
  <c r="U87" i="2"/>
  <c r="U540" i="2"/>
  <c r="U25" i="2"/>
  <c r="U273" i="2"/>
  <c r="U439" i="2"/>
  <c r="U218" i="2"/>
  <c r="U222" i="2"/>
  <c r="T63" i="3" s="1"/>
  <c r="U543" i="2"/>
  <c r="U312" i="2"/>
  <c r="U182" i="2"/>
  <c r="U614" i="2"/>
  <c r="U445" i="2"/>
  <c r="U91" i="2"/>
  <c r="U55" i="2"/>
  <c r="U153" i="2"/>
  <c r="T60" i="3" s="1"/>
  <c r="U131" i="2"/>
  <c r="U440" i="2"/>
  <c r="U467" i="2"/>
  <c r="U505" i="2"/>
  <c r="U62" i="2"/>
  <c r="U184" i="2"/>
  <c r="U346" i="2"/>
  <c r="U562" i="2"/>
  <c r="U321" i="2"/>
  <c r="U442" i="2"/>
  <c r="U455" i="2"/>
  <c r="U217" i="2"/>
  <c r="U290" i="2"/>
  <c r="U583" i="2"/>
  <c r="U231" i="2"/>
  <c r="U385" i="2"/>
  <c r="U459" i="2"/>
  <c r="U313" i="2"/>
  <c r="U167" i="2"/>
  <c r="U482" i="2"/>
  <c r="U97" i="2"/>
  <c r="U4" i="2"/>
  <c r="U176" i="2"/>
  <c r="U309" i="2"/>
  <c r="U322" i="2"/>
  <c r="U129" i="2"/>
  <c r="U494" i="2"/>
  <c r="U190" i="2"/>
  <c r="U522" i="2"/>
  <c r="U274" i="2"/>
  <c r="U210" i="2"/>
  <c r="U93" i="2"/>
  <c r="T59" i="3" s="1"/>
  <c r="U16" i="2"/>
  <c r="U284" i="2"/>
  <c r="U594" i="2"/>
  <c r="U6" i="2"/>
  <c r="U50" i="2"/>
  <c r="U341" i="2"/>
  <c r="U634" i="2"/>
  <c r="U324" i="2"/>
  <c r="T104" i="3" s="1"/>
  <c r="U47" i="2"/>
  <c r="U396" i="2"/>
  <c r="U287" i="2"/>
  <c r="U59" i="2"/>
  <c r="U300" i="2"/>
  <c r="U238" i="2"/>
  <c r="U285" i="2"/>
  <c r="U168" i="2"/>
  <c r="U378" i="2"/>
  <c r="U525" i="2"/>
  <c r="U230" i="2"/>
  <c r="U240" i="2"/>
  <c r="U146" i="2"/>
  <c r="U277" i="2"/>
  <c r="U8" i="2"/>
  <c r="U102" i="2"/>
  <c r="U155" i="2"/>
  <c r="U620" i="2"/>
  <c r="U33" i="2"/>
  <c r="U233" i="2"/>
  <c r="U521" i="2"/>
  <c r="U402" i="2"/>
  <c r="U689" i="2"/>
  <c r="U361" i="2"/>
  <c r="U152" i="2"/>
  <c r="U194" i="2"/>
  <c r="U492" i="2"/>
  <c r="U332" i="2"/>
  <c r="U244" i="2"/>
  <c r="U204" i="2"/>
  <c r="U41" i="2"/>
  <c r="U304" i="2"/>
  <c r="T64" i="3" s="1"/>
  <c r="U428" i="2"/>
  <c r="U38" i="2"/>
  <c r="U213" i="2"/>
  <c r="U443" i="2"/>
  <c r="U145" i="2"/>
  <c r="U188" i="2"/>
  <c r="U314" i="2"/>
  <c r="U180" i="2"/>
  <c r="U360" i="2"/>
  <c r="U22" i="2"/>
  <c r="U596" i="2"/>
  <c r="U302" i="2"/>
  <c r="U422" i="2"/>
  <c r="U72" i="2"/>
  <c r="U282" i="2"/>
  <c r="U718" i="2"/>
  <c r="T122" i="3" s="1"/>
  <c r="U685" i="2"/>
  <c r="U493" i="2"/>
  <c r="U400" i="2"/>
  <c r="U279" i="2"/>
  <c r="U362" i="2"/>
  <c r="U175" i="2"/>
  <c r="U219" i="2"/>
  <c r="U103" i="2"/>
  <c r="U363" i="2"/>
  <c r="U226" i="2"/>
  <c r="U164" i="2"/>
  <c r="U567" i="2"/>
  <c r="U179" i="2"/>
  <c r="U472" i="2"/>
  <c r="U30" i="2"/>
  <c r="U536" i="2"/>
  <c r="U2" i="2"/>
  <c r="U28" i="2"/>
  <c r="U241" i="2"/>
  <c r="U554" i="2"/>
  <c r="U560" i="2"/>
  <c r="U379" i="2"/>
  <c r="U109" i="2"/>
  <c r="U623" i="2"/>
  <c r="U432" i="2"/>
  <c r="T4" i="3" s="1"/>
  <c r="U512" i="2"/>
  <c r="U497" i="2"/>
  <c r="U624" i="2"/>
  <c r="U548" i="2"/>
  <c r="U573" i="2"/>
  <c r="U183" i="2"/>
  <c r="U483" i="2"/>
  <c r="U352" i="2"/>
  <c r="U14" i="2"/>
  <c r="U119" i="2"/>
  <c r="U625" i="2"/>
  <c r="U206" i="2"/>
  <c r="U195" i="2"/>
  <c r="U185" i="2"/>
  <c r="U39" i="2"/>
  <c r="U212" i="2"/>
  <c r="U649" i="2"/>
  <c r="U48" i="2"/>
  <c r="U395" i="2"/>
  <c r="U572" i="2"/>
  <c r="U661" i="2"/>
  <c r="U170" i="2"/>
  <c r="U407" i="2"/>
  <c r="U280" i="2"/>
  <c r="U668" i="2"/>
  <c r="U339" i="2"/>
  <c r="U640" i="2"/>
  <c r="U85" i="2"/>
  <c r="U627" i="2"/>
  <c r="U503" i="2"/>
  <c r="U398" i="2"/>
  <c r="U476" i="2"/>
  <c r="T96" i="3" s="1"/>
  <c r="U424" i="2"/>
  <c r="U575" i="2"/>
  <c r="U257" i="2"/>
  <c r="U509" i="2"/>
  <c r="U612" i="2"/>
  <c r="U63" i="2"/>
  <c r="U458" i="2"/>
  <c r="T117" i="3" s="1"/>
  <c r="U307" i="2"/>
  <c r="U79" i="2"/>
  <c r="U368" i="2"/>
  <c r="U367" i="2"/>
  <c r="U232" i="2"/>
  <c r="U500" i="2"/>
  <c r="U49" i="2"/>
  <c r="U603" i="2"/>
  <c r="U533" i="2"/>
  <c r="U308" i="2"/>
  <c r="U371" i="2"/>
  <c r="U215" i="2"/>
  <c r="U511" i="2"/>
  <c r="U549" i="2"/>
  <c r="U92" i="2"/>
  <c r="U178" i="2"/>
  <c r="U320" i="2"/>
  <c r="U64" i="2"/>
  <c r="U258" i="2"/>
  <c r="U295" i="2"/>
  <c r="U664" i="2"/>
  <c r="U478" i="2"/>
  <c r="U608" i="2"/>
  <c r="U574" i="2"/>
  <c r="U98" i="2"/>
  <c r="U144" i="2"/>
  <c r="U496" i="2"/>
  <c r="U73" i="2"/>
  <c r="U720" i="2"/>
  <c r="U558" i="2"/>
  <c r="U288" i="2"/>
  <c r="U639" i="2"/>
  <c r="U306" i="2"/>
  <c r="U687" i="2"/>
  <c r="U526" i="2"/>
  <c r="U297" i="2"/>
  <c r="T77" i="3" s="1"/>
  <c r="U126" i="2"/>
  <c r="T16" i="3" s="1"/>
  <c r="U181" i="2"/>
  <c r="U706" i="2"/>
  <c r="U299" i="2"/>
  <c r="U451" i="2"/>
  <c r="U444" i="2"/>
  <c r="U286" i="2"/>
  <c r="U77" i="2"/>
  <c r="U256" i="2"/>
  <c r="U556" i="2"/>
  <c r="U128" i="2"/>
  <c r="U24" i="2"/>
  <c r="U334" i="2"/>
  <c r="U335" i="2"/>
  <c r="U609" i="2"/>
  <c r="U419" i="2"/>
  <c r="U65" i="2"/>
  <c r="U32" i="2"/>
  <c r="U577" i="2"/>
  <c r="U568" i="2"/>
  <c r="U95" i="2"/>
  <c r="U386" i="2"/>
  <c r="U319" i="2"/>
  <c r="U75" i="2"/>
  <c r="U357" i="2"/>
  <c r="U31" i="2"/>
  <c r="T11" i="3" s="1"/>
  <c r="U448" i="2"/>
  <c r="U559" i="2"/>
  <c r="U376" i="2"/>
  <c r="U134" i="2"/>
  <c r="U359" i="2"/>
  <c r="U246" i="2"/>
  <c r="U404" i="2"/>
  <c r="U555" i="2"/>
  <c r="U113" i="2"/>
  <c r="U484" i="2"/>
  <c r="U35" i="2"/>
  <c r="U275" i="2"/>
  <c r="U186" i="2"/>
  <c r="U323" i="2"/>
  <c r="U89" i="2"/>
  <c r="U276" i="2"/>
  <c r="U517" i="2"/>
  <c r="U45" i="2"/>
  <c r="U715" i="2"/>
  <c r="U88" i="2"/>
  <c r="T94" i="3" s="1"/>
  <c r="U622" i="2"/>
  <c r="U138" i="2"/>
  <c r="U340" i="2"/>
  <c r="U193" i="2"/>
  <c r="U551" i="2"/>
  <c r="U121" i="2"/>
  <c r="U397" i="2"/>
  <c r="U441" i="2"/>
  <c r="U58" i="2"/>
  <c r="U637" i="2"/>
  <c r="U259" i="2"/>
  <c r="U187" i="2"/>
  <c r="U255" i="2"/>
  <c r="T3" i="3" s="1"/>
  <c r="U629" i="2"/>
  <c r="U12" i="2"/>
  <c r="U606" i="2"/>
  <c r="U236" i="2"/>
  <c r="U296" i="2"/>
  <c r="U475" i="2"/>
  <c r="U247" i="2"/>
  <c r="U333" i="2"/>
  <c r="U523" i="2"/>
  <c r="U479" i="2"/>
  <c r="U156" i="2"/>
  <c r="U142" i="2"/>
  <c r="U10" i="2"/>
  <c r="U631" i="2"/>
  <c r="U130" i="2"/>
  <c r="U66" i="2"/>
  <c r="U586" i="2"/>
  <c r="U189" i="2"/>
  <c r="U242" i="2"/>
  <c r="U9" i="2"/>
  <c r="U412" i="2"/>
  <c r="U531" i="2"/>
  <c r="U111" i="2"/>
  <c r="U393" i="2"/>
  <c r="U331" i="2"/>
  <c r="U220" i="2"/>
  <c r="U40" i="2"/>
  <c r="U207" i="2"/>
  <c r="U90" i="2"/>
  <c r="U502" i="2"/>
  <c r="U636" i="2"/>
  <c r="U110" i="2"/>
  <c r="U43" i="2"/>
  <c r="U669" i="2"/>
  <c r="U714" i="2"/>
  <c r="U468" i="2"/>
  <c r="U417" i="2"/>
  <c r="U81" i="2"/>
  <c r="U46" i="2"/>
  <c r="U599" i="2"/>
  <c r="U34" i="2"/>
  <c r="U447" i="2"/>
  <c r="U709" i="2"/>
  <c r="U298" i="2"/>
  <c r="U452" i="2"/>
  <c r="U67" i="2"/>
  <c r="U278" i="2"/>
  <c r="U666" i="2"/>
  <c r="U124" i="2"/>
  <c r="U229" i="2"/>
  <c r="U486" i="2"/>
  <c r="U351" i="2"/>
  <c r="U177" i="2"/>
  <c r="U303" i="2"/>
  <c r="U565" i="2"/>
  <c r="U535" i="2"/>
  <c r="U566" i="2"/>
  <c r="U355" i="2"/>
  <c r="U211" i="2"/>
  <c r="T32" i="3" s="1"/>
  <c r="U430" i="2"/>
  <c r="U667" i="2"/>
  <c r="U316" i="2"/>
  <c r="U610" i="2"/>
  <c r="U143" i="2"/>
  <c r="U196" i="2"/>
  <c r="U140" i="2"/>
  <c r="U261" i="2"/>
  <c r="U570" i="2"/>
  <c r="U654" i="2"/>
  <c r="U691" i="2"/>
  <c r="U289" i="2"/>
  <c r="U5" i="2"/>
  <c r="T2" i="3" s="1"/>
  <c r="U292" i="2"/>
  <c r="U123" i="2"/>
  <c r="U221" i="2"/>
  <c r="U433" i="2"/>
  <c r="U403" i="2"/>
  <c r="U269" i="2"/>
  <c r="U520" i="2"/>
  <c r="U148" i="2"/>
  <c r="U539" i="2"/>
  <c r="U199" i="2"/>
  <c r="U248" i="2"/>
  <c r="U82" i="2"/>
  <c r="U370" i="2"/>
  <c r="U174" i="2"/>
  <c r="U171" i="2"/>
  <c r="U383" i="2"/>
  <c r="U29" i="2"/>
  <c r="U446" i="2"/>
  <c r="U116" i="2"/>
  <c r="U683" i="2"/>
  <c r="U51" i="2"/>
  <c r="U60" i="2"/>
  <c r="U162" i="2"/>
  <c r="U616" i="2"/>
  <c r="T106" i="3" s="1"/>
  <c r="U26" i="2"/>
  <c r="U151" i="2"/>
  <c r="U209" i="2"/>
  <c r="U11" i="2"/>
  <c r="U19" i="2"/>
  <c r="U449" i="2"/>
  <c r="U435" i="2"/>
  <c r="U387" i="2"/>
  <c r="U251" i="2"/>
  <c r="U201" i="2"/>
  <c r="U250" i="2"/>
  <c r="U160" i="2"/>
  <c r="U18" i="2"/>
  <c r="U409" i="2"/>
  <c r="U3" i="2"/>
  <c r="U202" i="2"/>
  <c r="U429" i="2"/>
  <c r="U198" i="2"/>
  <c r="U426" i="2"/>
  <c r="U501" i="2"/>
  <c r="U149" i="2"/>
  <c r="U579" i="2"/>
  <c r="U595" i="2"/>
  <c r="U730" i="2"/>
  <c r="U317" i="2"/>
  <c r="U271" i="2"/>
  <c r="U354" i="2"/>
  <c r="T62" i="3" s="1"/>
  <c r="U208" i="2"/>
  <c r="U349" i="2"/>
  <c r="U648" i="2"/>
  <c r="U99" i="2"/>
  <c r="U545" i="2"/>
  <c r="U601" i="2"/>
  <c r="U673" i="2"/>
  <c r="U366" i="2"/>
  <c r="U71" i="2"/>
  <c r="U263" i="2"/>
  <c r="U431" i="2"/>
  <c r="U377" i="2"/>
  <c r="U172" i="2"/>
  <c r="U513" i="2"/>
  <c r="U495" i="2"/>
  <c r="U380" i="2"/>
  <c r="U44" i="2"/>
  <c r="U125" i="2"/>
  <c r="U642" i="2"/>
  <c r="U394" i="2"/>
  <c r="U699" i="2"/>
  <c r="U105" i="2"/>
  <c r="U42" i="2"/>
  <c r="U83" i="2"/>
  <c r="U283" i="2"/>
  <c r="U721" i="2"/>
  <c r="U235" i="2"/>
  <c r="U13" i="2"/>
  <c r="U200" i="2"/>
  <c r="U423" i="2"/>
  <c r="U239" i="2"/>
  <c r="U516" i="2"/>
  <c r="U158" i="2"/>
  <c r="U106" i="2"/>
  <c r="U266" i="2"/>
  <c r="U528" i="2"/>
  <c r="U434" i="2"/>
  <c r="U388" i="2"/>
  <c r="U315" i="2"/>
  <c r="U54" i="2"/>
  <c r="U421" i="2"/>
  <c r="U350" i="2"/>
  <c r="U192" i="2"/>
  <c r="U638" i="2"/>
  <c r="U112" i="2"/>
  <c r="U727" i="2"/>
  <c r="U660" i="2"/>
  <c r="U225" i="2"/>
  <c r="U405" i="2"/>
  <c r="U337" i="2"/>
  <c r="U561" i="2"/>
  <c r="U728" i="2"/>
  <c r="U607" i="2"/>
  <c r="U487" i="2"/>
  <c r="U686" i="2"/>
  <c r="U114" i="2"/>
  <c r="U518" i="2"/>
  <c r="U20" i="2"/>
  <c r="U17" i="2"/>
  <c r="U399" i="2"/>
  <c r="U150" i="2"/>
  <c r="U463" i="2"/>
  <c r="U690" i="2"/>
  <c r="U310" i="2"/>
  <c r="U504" i="2"/>
  <c r="U489" i="2"/>
  <c r="U659" i="2"/>
  <c r="U508" i="2"/>
  <c r="U474" i="2"/>
  <c r="U163" i="2"/>
  <c r="U52" i="2"/>
  <c r="U652" i="2"/>
  <c r="U120" i="2"/>
  <c r="U651" i="2"/>
  <c r="U471" i="2"/>
  <c r="U491" i="2"/>
  <c r="U469" i="2"/>
  <c r="U646" i="2"/>
  <c r="U135" i="2"/>
  <c r="U413" i="2"/>
  <c r="U374" i="2"/>
  <c r="U23" i="2"/>
  <c r="T10" i="3" s="1"/>
  <c r="U408" i="2"/>
  <c r="U582" i="2"/>
  <c r="U644" i="2"/>
  <c r="U712" i="2"/>
  <c r="U21" i="2"/>
  <c r="T17" i="3" s="1"/>
  <c r="U224" i="2"/>
  <c r="U165" i="2"/>
  <c r="U617" i="2"/>
  <c r="U733" i="2"/>
  <c r="U401" i="2"/>
  <c r="U291" i="2"/>
  <c r="U587" i="2"/>
  <c r="U384" i="2"/>
  <c r="U169" i="2"/>
  <c r="T61" i="3" s="1"/>
  <c r="U253" i="2"/>
  <c r="U457" i="2"/>
  <c r="U498" i="2"/>
  <c r="U645" i="2"/>
  <c r="U56" i="2"/>
  <c r="U466" i="2"/>
  <c r="U318" i="2"/>
  <c r="U293" i="2"/>
  <c r="U139" i="2"/>
  <c r="U68" i="2"/>
  <c r="U537" i="2"/>
  <c r="U372" i="2"/>
  <c r="U245" i="2"/>
  <c r="U425" i="2"/>
  <c r="U108" i="2"/>
  <c r="U36" i="2"/>
  <c r="U477" i="2"/>
  <c r="U69" i="2"/>
  <c r="U647" i="2"/>
  <c r="U74" i="2"/>
  <c r="U227" i="2"/>
  <c r="U553" i="2"/>
  <c r="U216" i="2"/>
  <c r="U115" i="2"/>
  <c r="U619" i="2"/>
  <c r="U154" i="2"/>
  <c r="U470" i="2"/>
  <c r="U480" i="2"/>
  <c r="U541" i="2"/>
  <c r="U611" i="2"/>
  <c r="U589" i="2"/>
  <c r="U78" i="2"/>
  <c r="U544" i="2"/>
  <c r="U506" i="2"/>
  <c r="T105" i="3" s="1"/>
  <c r="U264" i="2"/>
  <c r="U53" i="2"/>
  <c r="U731" i="2"/>
  <c r="U37" i="2"/>
  <c r="U305" i="2"/>
  <c r="U104" i="2"/>
  <c r="U27" i="2"/>
  <c r="U436" i="2"/>
  <c r="U692" i="2"/>
  <c r="U427" i="2"/>
  <c r="U662" i="2"/>
  <c r="U270" i="2"/>
  <c r="U301" i="2"/>
  <c r="U670" i="2"/>
  <c r="U281" i="2"/>
  <c r="U76" i="2"/>
  <c r="U416" i="2"/>
  <c r="U462" i="2"/>
  <c r="U381" i="2"/>
  <c r="U364" i="2"/>
  <c r="U700" i="2"/>
  <c r="U724" i="2"/>
  <c r="U214" i="2"/>
  <c r="U635" i="2"/>
  <c r="U704" i="2"/>
  <c r="U191" i="2"/>
  <c r="U86" i="2"/>
  <c r="U80" i="2"/>
  <c r="U693" i="2"/>
  <c r="U237" i="2"/>
  <c r="U571" i="2"/>
  <c r="U507" i="2"/>
  <c r="U265" i="2"/>
  <c r="U679" i="2"/>
  <c r="U127" i="2"/>
  <c r="U336" i="2"/>
  <c r="U348" i="2"/>
  <c r="U161" i="2"/>
  <c r="U84" i="2"/>
  <c r="U698" i="2"/>
  <c r="U122" i="2"/>
  <c r="U173" i="2"/>
  <c r="U456" i="2"/>
  <c r="U132" i="2"/>
  <c r="U260" i="2"/>
  <c r="U61" i="2"/>
  <c r="U729" i="2"/>
  <c r="U365" i="2"/>
  <c r="U598" i="2"/>
  <c r="T119" i="3" s="1"/>
  <c r="U133" i="2"/>
  <c r="U524" i="2"/>
  <c r="U678" i="2"/>
  <c r="U338" i="2"/>
  <c r="U268" i="2"/>
  <c r="U656" i="2"/>
  <c r="U628" i="2"/>
  <c r="U343" i="2"/>
  <c r="U550" i="2"/>
  <c r="U701" i="2"/>
  <c r="U373" i="2"/>
  <c r="U328" i="2"/>
  <c r="U546" i="2"/>
  <c r="U390" i="2"/>
  <c r="U481" i="2"/>
  <c r="U159" i="2"/>
  <c r="U696" i="2"/>
  <c r="U564" i="2"/>
  <c r="U147" i="2"/>
  <c r="T18" i="3" s="1"/>
  <c r="U369" i="2"/>
  <c r="T85" i="3" s="1"/>
  <c r="U650" i="2"/>
  <c r="U663" i="2"/>
  <c r="U707" i="2"/>
  <c r="U725" i="2"/>
  <c r="U465" i="2"/>
  <c r="U249" i="2"/>
  <c r="U563" i="2"/>
  <c r="U569" i="2"/>
  <c r="U327" i="2"/>
  <c r="U580" i="2"/>
  <c r="U100" i="2"/>
  <c r="U514" i="2"/>
  <c r="U576" i="2"/>
  <c r="U694" i="2"/>
  <c r="U735" i="2"/>
  <c r="U615" i="2"/>
  <c r="U117" i="2"/>
  <c r="U345" i="2"/>
  <c r="U684" i="2"/>
  <c r="U593" i="2"/>
  <c r="U382" i="2"/>
  <c r="U630" i="2"/>
  <c r="U234" i="2"/>
  <c r="U107" i="2"/>
  <c r="U461" i="2"/>
  <c r="U311" i="2"/>
  <c r="U418" i="2"/>
  <c r="T116" i="3" s="1"/>
  <c r="U557" i="2"/>
  <c r="U392" i="2"/>
  <c r="U267" i="2"/>
  <c r="U406" i="2"/>
  <c r="U581" i="2"/>
  <c r="U726" i="2"/>
  <c r="U96" i="2"/>
  <c r="U243" i="2"/>
  <c r="U538" i="2"/>
  <c r="U437" i="2"/>
  <c r="U358" i="2"/>
  <c r="U534" i="2"/>
  <c r="U438" i="2"/>
  <c r="U677" i="2"/>
  <c r="U325" i="2"/>
  <c r="U228" i="2"/>
  <c r="U590" i="2"/>
  <c r="U600" i="2"/>
  <c r="U530" i="2"/>
  <c r="U529" i="2"/>
  <c r="U473" i="2"/>
  <c r="U205" i="2"/>
  <c r="U464" i="2"/>
  <c r="U515" i="2"/>
  <c r="U223" i="2"/>
  <c r="U621" i="2"/>
  <c r="U547" i="2"/>
  <c r="U252" i="2"/>
  <c r="U653" i="2"/>
  <c r="U203" i="2"/>
  <c r="U294" i="2"/>
  <c r="U510" i="2"/>
  <c r="U389" i="2"/>
  <c r="U460" i="2"/>
  <c r="U585" i="2"/>
  <c r="U353" i="2"/>
  <c r="U672" i="2"/>
  <c r="U410" i="2"/>
  <c r="U710" i="2"/>
  <c r="T118" i="3" s="1"/>
  <c r="U722" i="2"/>
  <c r="U375" i="2"/>
  <c r="U591" i="2"/>
  <c r="U329" i="2"/>
  <c r="U262" i="2"/>
  <c r="U578" i="2"/>
  <c r="U391" i="2"/>
  <c r="U450" i="2"/>
  <c r="U490" i="2"/>
  <c r="U602" i="2"/>
  <c r="U711" i="2"/>
  <c r="U604" i="2"/>
  <c r="U453" i="2"/>
  <c r="U703" i="2"/>
  <c r="U415" i="2"/>
  <c r="U671" i="2"/>
  <c r="U454" i="2"/>
  <c r="U695" i="2"/>
  <c r="U584" i="2"/>
  <c r="U719" i="2"/>
  <c r="U702" i="2"/>
  <c r="U734" i="2"/>
  <c r="U708" i="2"/>
  <c r="U676" i="2"/>
  <c r="U680" i="2"/>
  <c r="U618" i="2"/>
  <c r="U697" i="2"/>
  <c r="U605" i="2"/>
  <c r="U713" i="2"/>
  <c r="U597" i="2"/>
  <c r="U717" i="2"/>
  <c r="U716" i="2"/>
  <c r="U681" i="2"/>
  <c r="U641" i="2"/>
  <c r="U723" i="2"/>
  <c r="U643" i="2"/>
  <c r="U674" i="2"/>
  <c r="U705" i="2"/>
  <c r="U675" i="2"/>
  <c r="U655" i="2"/>
  <c r="U588" i="2"/>
  <c r="U682" i="2"/>
  <c r="U632" i="2"/>
  <c r="U732" i="2"/>
  <c r="T552" i="2"/>
  <c r="T527" i="2"/>
  <c r="T613" i="2"/>
  <c r="T141" i="2"/>
  <c r="T414" i="2"/>
  <c r="T542" i="2"/>
  <c r="T344" i="2"/>
  <c r="T485" i="2"/>
  <c r="T592" i="2"/>
  <c r="T326" i="2"/>
  <c r="T342" i="2"/>
  <c r="T488" i="2"/>
  <c r="T166" i="2"/>
  <c r="T254" i="2"/>
  <c r="T688" i="2"/>
  <c r="T157" i="2"/>
  <c r="T136" i="2"/>
  <c r="T420" i="2"/>
  <c r="T499" i="2"/>
  <c r="T658" i="2"/>
  <c r="T519" i="2"/>
  <c r="T70" i="2"/>
  <c r="T411" i="2"/>
  <c r="T347" i="2"/>
  <c r="T272" i="2"/>
  <c r="T118" i="2"/>
  <c r="T15" i="2"/>
  <c r="T197" i="2"/>
  <c r="T532" i="2"/>
  <c r="T356" i="2"/>
  <c r="T657" i="2"/>
  <c r="T137" i="2"/>
  <c r="T633" i="2"/>
  <c r="T94" i="2"/>
  <c r="T57" i="2"/>
  <c r="T665" i="2"/>
  <c r="T626" i="2"/>
  <c r="T330" i="2"/>
  <c r="T7" i="2"/>
  <c r="T101" i="2"/>
  <c r="T87" i="2"/>
  <c r="T540" i="2"/>
  <c r="T25" i="2"/>
  <c r="T273" i="2"/>
  <c r="T439" i="2"/>
  <c r="T218" i="2"/>
  <c r="T222" i="2"/>
  <c r="T543" i="2"/>
  <c r="T312" i="2"/>
  <c r="T182" i="2"/>
  <c r="T614" i="2"/>
  <c r="T445" i="2"/>
  <c r="T91" i="2"/>
  <c r="T55" i="2"/>
  <c r="T153" i="2"/>
  <c r="T131" i="2"/>
  <c r="T440" i="2"/>
  <c r="T467" i="2"/>
  <c r="T505" i="2"/>
  <c r="T62" i="2"/>
  <c r="T184" i="2"/>
  <c r="T346" i="2"/>
  <c r="T562" i="2"/>
  <c r="T321" i="2"/>
  <c r="T442" i="2"/>
  <c r="T455" i="2"/>
  <c r="T217" i="2"/>
  <c r="T290" i="2"/>
  <c r="T583" i="2"/>
  <c r="T231" i="2"/>
  <c r="T385" i="2"/>
  <c r="T459" i="2"/>
  <c r="T313" i="2"/>
  <c r="T167" i="2"/>
  <c r="T482" i="2"/>
  <c r="T97" i="2"/>
  <c r="T4" i="2"/>
  <c r="T176" i="2"/>
  <c r="T309" i="2"/>
  <c r="T322" i="2"/>
  <c r="T129" i="2"/>
  <c r="T494" i="2"/>
  <c r="T190" i="2"/>
  <c r="T522" i="2"/>
  <c r="T274" i="2"/>
  <c r="T210" i="2"/>
  <c r="T93" i="2"/>
  <c r="T16" i="2"/>
  <c r="T284" i="2"/>
  <c r="T594" i="2"/>
  <c r="T6" i="2"/>
  <c r="T50" i="2"/>
  <c r="T341" i="2"/>
  <c r="T634" i="2"/>
  <c r="T324" i="2"/>
  <c r="T47" i="2"/>
  <c r="T396" i="2"/>
  <c r="T287" i="2"/>
  <c r="T59" i="2"/>
  <c r="T300" i="2"/>
  <c r="T238" i="2"/>
  <c r="T285" i="2"/>
  <c r="T168" i="2"/>
  <c r="T378" i="2"/>
  <c r="T525" i="2"/>
  <c r="T230" i="2"/>
  <c r="T240" i="2"/>
  <c r="T146" i="2"/>
  <c r="T277" i="2"/>
  <c r="T8" i="2"/>
  <c r="T102" i="2"/>
  <c r="T155" i="2"/>
  <c r="T620" i="2"/>
  <c r="T33" i="2"/>
  <c r="T233" i="2"/>
  <c r="T521" i="2"/>
  <c r="T402" i="2"/>
  <c r="T689" i="2"/>
  <c r="T361" i="2"/>
  <c r="T152" i="2"/>
  <c r="T194" i="2"/>
  <c r="T492" i="2"/>
  <c r="T332" i="2"/>
  <c r="T244" i="2"/>
  <c r="T204" i="2"/>
  <c r="T41" i="2"/>
  <c r="T304" i="2"/>
  <c r="T428" i="2"/>
  <c r="T38" i="2"/>
  <c r="T213" i="2"/>
  <c r="T443" i="2"/>
  <c r="T145" i="2"/>
  <c r="T188" i="2"/>
  <c r="T314" i="2"/>
  <c r="T180" i="2"/>
  <c r="T360" i="2"/>
  <c r="T22" i="2"/>
  <c r="T596" i="2"/>
  <c r="T302" i="2"/>
  <c r="T422" i="2"/>
  <c r="T72" i="2"/>
  <c r="T282" i="2"/>
  <c r="T718" i="2"/>
  <c r="T685" i="2"/>
  <c r="T493" i="2"/>
  <c r="T400" i="2"/>
  <c r="T279" i="2"/>
  <c r="T362" i="2"/>
  <c r="T175" i="2"/>
  <c r="T219" i="2"/>
  <c r="T103" i="2"/>
  <c r="T363" i="2"/>
  <c r="T226" i="2"/>
  <c r="T164" i="2"/>
  <c r="T567" i="2"/>
  <c r="T179" i="2"/>
  <c r="T472" i="2"/>
  <c r="T30" i="2"/>
  <c r="T536" i="2"/>
  <c r="T2" i="2"/>
  <c r="T28" i="2"/>
  <c r="T241" i="2"/>
  <c r="T554" i="2"/>
  <c r="T560" i="2"/>
  <c r="T379" i="2"/>
  <c r="T109" i="2"/>
  <c r="T623" i="2"/>
  <c r="T432" i="2"/>
  <c r="T512" i="2"/>
  <c r="T497" i="2"/>
  <c r="T624" i="2"/>
  <c r="T548" i="2"/>
  <c r="T573" i="2"/>
  <c r="T183" i="2"/>
  <c r="T483" i="2"/>
  <c r="T352" i="2"/>
  <c r="T14" i="2"/>
  <c r="T119" i="2"/>
  <c r="T625" i="2"/>
  <c r="T206" i="2"/>
  <c r="T195" i="2"/>
  <c r="T185" i="2"/>
  <c r="T39" i="2"/>
  <c r="T212" i="2"/>
  <c r="T649" i="2"/>
  <c r="T48" i="2"/>
  <c r="T395" i="2"/>
  <c r="T572" i="2"/>
  <c r="T661" i="2"/>
  <c r="T170" i="2"/>
  <c r="T407" i="2"/>
  <c r="T280" i="2"/>
  <c r="T668" i="2"/>
  <c r="T339" i="2"/>
  <c r="T640" i="2"/>
  <c r="T85" i="2"/>
  <c r="T627" i="2"/>
  <c r="T503" i="2"/>
  <c r="T398" i="2"/>
  <c r="T476" i="2"/>
  <c r="T424" i="2"/>
  <c r="T575" i="2"/>
  <c r="T257" i="2"/>
  <c r="T509" i="2"/>
  <c r="T612" i="2"/>
  <c r="T63" i="2"/>
  <c r="T458" i="2"/>
  <c r="T307" i="2"/>
  <c r="T79" i="2"/>
  <c r="T368" i="2"/>
  <c r="T367" i="2"/>
  <c r="T232" i="2"/>
  <c r="T500" i="2"/>
  <c r="T49" i="2"/>
  <c r="T603" i="2"/>
  <c r="T533" i="2"/>
  <c r="T308" i="2"/>
  <c r="T371" i="2"/>
  <c r="T215" i="2"/>
  <c r="T511" i="2"/>
  <c r="T549" i="2"/>
  <c r="T92" i="2"/>
  <c r="T178" i="2"/>
  <c r="T320" i="2"/>
  <c r="T64" i="2"/>
  <c r="T258" i="2"/>
  <c r="T295" i="2"/>
  <c r="T664" i="2"/>
  <c r="T478" i="2"/>
  <c r="T608" i="2"/>
  <c r="T574" i="2"/>
  <c r="T98" i="2"/>
  <c r="T144" i="2"/>
  <c r="T496" i="2"/>
  <c r="T73" i="2"/>
  <c r="T720" i="2"/>
  <c r="T558" i="2"/>
  <c r="T288" i="2"/>
  <c r="T639" i="2"/>
  <c r="T306" i="2"/>
  <c r="T687" i="2"/>
  <c r="T526" i="2"/>
  <c r="T297" i="2"/>
  <c r="T126" i="2"/>
  <c r="T181" i="2"/>
  <c r="T706" i="2"/>
  <c r="T299" i="2"/>
  <c r="T451" i="2"/>
  <c r="T444" i="2"/>
  <c r="T286" i="2"/>
  <c r="T77" i="2"/>
  <c r="T256" i="2"/>
  <c r="T556" i="2"/>
  <c r="T128" i="2"/>
  <c r="T24" i="2"/>
  <c r="T334" i="2"/>
  <c r="T335" i="2"/>
  <c r="T609" i="2"/>
  <c r="T419" i="2"/>
  <c r="T65" i="2"/>
  <c r="T32" i="2"/>
  <c r="T577" i="2"/>
  <c r="T568" i="2"/>
  <c r="T95" i="2"/>
  <c r="T386" i="2"/>
  <c r="T319" i="2"/>
  <c r="T75" i="2"/>
  <c r="T357" i="2"/>
  <c r="T31" i="2"/>
  <c r="T448" i="2"/>
  <c r="T559" i="2"/>
  <c r="T376" i="2"/>
  <c r="T134" i="2"/>
  <c r="T359" i="2"/>
  <c r="T246" i="2"/>
  <c r="T404" i="2"/>
  <c r="T555" i="2"/>
  <c r="T113" i="2"/>
  <c r="T484" i="2"/>
  <c r="T35" i="2"/>
  <c r="T275" i="2"/>
  <c r="T186" i="2"/>
  <c r="T323" i="2"/>
  <c r="T89" i="2"/>
  <c r="T276" i="2"/>
  <c r="T517" i="2"/>
  <c r="T45" i="2"/>
  <c r="T715" i="2"/>
  <c r="T88" i="2"/>
  <c r="T622" i="2"/>
  <c r="T138" i="2"/>
  <c r="T340" i="2"/>
  <c r="T193" i="2"/>
  <c r="T551" i="2"/>
  <c r="T121" i="2"/>
  <c r="T397" i="2"/>
  <c r="T441" i="2"/>
  <c r="T58" i="2"/>
  <c r="T637" i="2"/>
  <c r="T259" i="2"/>
  <c r="T187" i="2"/>
  <c r="T255" i="2"/>
  <c r="T629" i="2"/>
  <c r="T12" i="2"/>
  <c r="T606" i="2"/>
  <c r="T236" i="2"/>
  <c r="T296" i="2"/>
  <c r="T475" i="2"/>
  <c r="T247" i="2"/>
  <c r="T333" i="2"/>
  <c r="T523" i="2"/>
  <c r="T479" i="2"/>
  <c r="T156" i="2"/>
  <c r="T142" i="2"/>
  <c r="T10" i="2"/>
  <c r="T631" i="2"/>
  <c r="T130" i="2"/>
  <c r="T66" i="2"/>
  <c r="T586" i="2"/>
  <c r="T189" i="2"/>
  <c r="T242" i="2"/>
  <c r="T9" i="2"/>
  <c r="T412" i="2"/>
  <c r="T531" i="2"/>
  <c r="T111" i="2"/>
  <c r="T393" i="2"/>
  <c r="T331" i="2"/>
  <c r="T220" i="2"/>
  <c r="T40" i="2"/>
  <c r="T207" i="2"/>
  <c r="T90" i="2"/>
  <c r="T502" i="2"/>
  <c r="T636" i="2"/>
  <c r="T110" i="2"/>
  <c r="T43" i="2"/>
  <c r="T669" i="2"/>
  <c r="T714" i="2"/>
  <c r="T468" i="2"/>
  <c r="T417" i="2"/>
  <c r="T81" i="2"/>
  <c r="T46" i="2"/>
  <c r="T599" i="2"/>
  <c r="T34" i="2"/>
  <c r="T447" i="2"/>
  <c r="T709" i="2"/>
  <c r="T298" i="2"/>
  <c r="T452" i="2"/>
  <c r="T67" i="2"/>
  <c r="T278" i="2"/>
  <c r="T666" i="2"/>
  <c r="T124" i="2"/>
  <c r="T229" i="2"/>
  <c r="T486" i="2"/>
  <c r="T351" i="2"/>
  <c r="T177" i="2"/>
  <c r="T303" i="2"/>
  <c r="T565" i="2"/>
  <c r="T535" i="2"/>
  <c r="T566" i="2"/>
  <c r="T355" i="2"/>
  <c r="T211" i="2"/>
  <c r="T430" i="2"/>
  <c r="T667" i="2"/>
  <c r="T316" i="2"/>
  <c r="T610" i="2"/>
  <c r="T143" i="2"/>
  <c r="T196" i="2"/>
  <c r="T140" i="2"/>
  <c r="T261" i="2"/>
  <c r="T570" i="2"/>
  <c r="T654" i="2"/>
  <c r="T691" i="2"/>
  <c r="T289" i="2"/>
  <c r="T5" i="2"/>
  <c r="T292" i="2"/>
  <c r="T123" i="2"/>
  <c r="T221" i="2"/>
  <c r="T433" i="2"/>
  <c r="T403" i="2"/>
  <c r="T269" i="2"/>
  <c r="T520" i="2"/>
  <c r="T148" i="2"/>
  <c r="T539" i="2"/>
  <c r="T199" i="2"/>
  <c r="T248" i="2"/>
  <c r="T82" i="2"/>
  <c r="T370" i="2"/>
  <c r="T174" i="2"/>
  <c r="T171" i="2"/>
  <c r="T383" i="2"/>
  <c r="T29" i="2"/>
  <c r="T446" i="2"/>
  <c r="T116" i="2"/>
  <c r="T683" i="2"/>
  <c r="T51" i="2"/>
  <c r="T60" i="2"/>
  <c r="T162" i="2"/>
  <c r="T616" i="2"/>
  <c r="T26" i="2"/>
  <c r="T151" i="2"/>
  <c r="T209" i="2"/>
  <c r="T11" i="2"/>
  <c r="T19" i="2"/>
  <c r="T449" i="2"/>
  <c r="T435" i="2"/>
  <c r="T387" i="2"/>
  <c r="T251" i="2"/>
  <c r="T201" i="2"/>
  <c r="T250" i="2"/>
  <c r="T160" i="2"/>
  <c r="T18" i="2"/>
  <c r="T409" i="2"/>
  <c r="T3" i="2"/>
  <c r="T202" i="2"/>
  <c r="T429" i="2"/>
  <c r="T198" i="2"/>
  <c r="T426" i="2"/>
  <c r="T501" i="2"/>
  <c r="T149" i="2"/>
  <c r="T579" i="2"/>
  <c r="T595" i="2"/>
  <c r="T730" i="2"/>
  <c r="T317" i="2"/>
  <c r="T271" i="2"/>
  <c r="T354" i="2"/>
  <c r="T208" i="2"/>
  <c r="T349" i="2"/>
  <c r="T648" i="2"/>
  <c r="T99" i="2"/>
  <c r="T545" i="2"/>
  <c r="T601" i="2"/>
  <c r="T673" i="2"/>
  <c r="T366" i="2"/>
  <c r="T71" i="2"/>
  <c r="T263" i="2"/>
  <c r="T431" i="2"/>
  <c r="T377" i="2"/>
  <c r="T172" i="2"/>
  <c r="T513" i="2"/>
  <c r="T495" i="2"/>
  <c r="T380" i="2"/>
  <c r="T44" i="2"/>
  <c r="T125" i="2"/>
  <c r="T642" i="2"/>
  <c r="T394" i="2"/>
  <c r="T699" i="2"/>
  <c r="T105" i="2"/>
  <c r="T42" i="2"/>
  <c r="T83" i="2"/>
  <c r="T283" i="2"/>
  <c r="T721" i="2"/>
  <c r="T235" i="2"/>
  <c r="T13" i="2"/>
  <c r="T200" i="2"/>
  <c r="T423" i="2"/>
  <c r="T239" i="2"/>
  <c r="T516" i="2"/>
  <c r="T158" i="2"/>
  <c r="T106" i="2"/>
  <c r="T266" i="2"/>
  <c r="T528" i="2"/>
  <c r="T434" i="2"/>
  <c r="T388" i="2"/>
  <c r="T315" i="2"/>
  <c r="T54" i="2"/>
  <c r="T421" i="2"/>
  <c r="T350" i="2"/>
  <c r="T192" i="2"/>
  <c r="T638" i="2"/>
  <c r="T112" i="2"/>
  <c r="T727" i="2"/>
  <c r="T660" i="2"/>
  <c r="T225" i="2"/>
  <c r="T405" i="2"/>
  <c r="T337" i="2"/>
  <c r="T561" i="2"/>
  <c r="T728" i="2"/>
  <c r="T607" i="2"/>
  <c r="T487" i="2"/>
  <c r="T686" i="2"/>
  <c r="T114" i="2"/>
  <c r="T518" i="2"/>
  <c r="T20" i="2"/>
  <c r="T17" i="2"/>
  <c r="T399" i="2"/>
  <c r="T150" i="2"/>
  <c r="T463" i="2"/>
  <c r="T690" i="2"/>
  <c r="T310" i="2"/>
  <c r="T504" i="2"/>
  <c r="T489" i="2"/>
  <c r="T659" i="2"/>
  <c r="T508" i="2"/>
  <c r="T474" i="2"/>
  <c r="T163" i="2"/>
  <c r="T52" i="2"/>
  <c r="T652" i="2"/>
  <c r="T120" i="2"/>
  <c r="T651" i="2"/>
  <c r="T471" i="2"/>
  <c r="T491" i="2"/>
  <c r="T469" i="2"/>
  <c r="T646" i="2"/>
  <c r="T135" i="2"/>
  <c r="T413" i="2"/>
  <c r="T374" i="2"/>
  <c r="T23" i="2"/>
  <c r="T408" i="2"/>
  <c r="T582" i="2"/>
  <c r="T644" i="2"/>
  <c r="T712" i="2"/>
  <c r="T21" i="2"/>
  <c r="T224" i="2"/>
  <c r="T165" i="2"/>
  <c r="T617" i="2"/>
  <c r="T733" i="2"/>
  <c r="T401" i="2"/>
  <c r="T291" i="2"/>
  <c r="T587" i="2"/>
  <c r="T384" i="2"/>
  <c r="T169" i="2"/>
  <c r="T253" i="2"/>
  <c r="T457" i="2"/>
  <c r="T498" i="2"/>
  <c r="T645" i="2"/>
  <c r="T56" i="2"/>
  <c r="T466" i="2"/>
  <c r="T318" i="2"/>
  <c r="T293" i="2"/>
  <c r="T139" i="2"/>
  <c r="T68" i="2"/>
  <c r="T537" i="2"/>
  <c r="T372" i="2"/>
  <c r="T245" i="2"/>
  <c r="T425" i="2"/>
  <c r="T108" i="2"/>
  <c r="T36" i="2"/>
  <c r="T477" i="2"/>
  <c r="T69" i="2"/>
  <c r="T647" i="2"/>
  <c r="T74" i="2"/>
  <c r="T227" i="2"/>
  <c r="T553" i="2"/>
  <c r="T216" i="2"/>
  <c r="T115" i="2"/>
  <c r="T619" i="2"/>
  <c r="T154" i="2"/>
  <c r="T470" i="2"/>
  <c r="T480" i="2"/>
  <c r="T541" i="2"/>
  <c r="T611" i="2"/>
  <c r="T589" i="2"/>
  <c r="T78" i="2"/>
  <c r="T544" i="2"/>
  <c r="T506" i="2"/>
  <c r="T264" i="2"/>
  <c r="T53" i="2"/>
  <c r="T731" i="2"/>
  <c r="T37" i="2"/>
  <c r="T305" i="2"/>
  <c r="T104" i="2"/>
  <c r="T27" i="2"/>
  <c r="T436" i="2"/>
  <c r="T692" i="2"/>
  <c r="T427" i="2"/>
  <c r="T662" i="2"/>
  <c r="T270" i="2"/>
  <c r="T301" i="2"/>
  <c r="T670" i="2"/>
  <c r="T281" i="2"/>
  <c r="T76" i="2"/>
  <c r="T416" i="2"/>
  <c r="T462" i="2"/>
  <c r="T381" i="2"/>
  <c r="T364" i="2"/>
  <c r="T700" i="2"/>
  <c r="T724" i="2"/>
  <c r="T214" i="2"/>
  <c r="T635" i="2"/>
  <c r="T704" i="2"/>
  <c r="T191" i="2"/>
  <c r="T86" i="2"/>
  <c r="T80" i="2"/>
  <c r="T693" i="2"/>
  <c r="T237" i="2"/>
  <c r="T571" i="2"/>
  <c r="T507" i="2"/>
  <c r="T265" i="2"/>
  <c r="T679" i="2"/>
  <c r="T127" i="2"/>
  <c r="T336" i="2"/>
  <c r="T348" i="2"/>
  <c r="T161" i="2"/>
  <c r="T84" i="2"/>
  <c r="T698" i="2"/>
  <c r="T122" i="2"/>
  <c r="T173" i="2"/>
  <c r="T456" i="2"/>
  <c r="T132" i="2"/>
  <c r="T260" i="2"/>
  <c r="T61" i="2"/>
  <c r="T729" i="2"/>
  <c r="T365" i="2"/>
  <c r="T598" i="2"/>
  <c r="T133" i="2"/>
  <c r="T524" i="2"/>
  <c r="T678" i="2"/>
  <c r="T338" i="2"/>
  <c r="T268" i="2"/>
  <c r="T656" i="2"/>
  <c r="T628" i="2"/>
  <c r="T343" i="2"/>
  <c r="T550" i="2"/>
  <c r="T701" i="2"/>
  <c r="T373" i="2"/>
  <c r="T328" i="2"/>
  <c r="T546" i="2"/>
  <c r="T390" i="2"/>
  <c r="T481" i="2"/>
  <c r="T159" i="2"/>
  <c r="T696" i="2"/>
  <c r="T564" i="2"/>
  <c r="T147" i="2"/>
  <c r="T369" i="2"/>
  <c r="T650" i="2"/>
  <c r="T663" i="2"/>
  <c r="T707" i="2"/>
  <c r="T725" i="2"/>
  <c r="T465" i="2"/>
  <c r="T249" i="2"/>
  <c r="T563" i="2"/>
  <c r="T569" i="2"/>
  <c r="T327" i="2"/>
  <c r="T580" i="2"/>
  <c r="T100" i="2"/>
  <c r="T514" i="2"/>
  <c r="T576" i="2"/>
  <c r="T694" i="2"/>
  <c r="T735" i="2"/>
  <c r="T615" i="2"/>
  <c r="T117" i="2"/>
  <c r="T345" i="2"/>
  <c r="T684" i="2"/>
  <c r="T593" i="2"/>
  <c r="T382" i="2"/>
  <c r="T630" i="2"/>
  <c r="T234" i="2"/>
  <c r="T107" i="2"/>
  <c r="T461" i="2"/>
  <c r="T311" i="2"/>
  <c r="T418" i="2"/>
  <c r="T557" i="2"/>
  <c r="T392" i="2"/>
  <c r="T267" i="2"/>
  <c r="T406" i="2"/>
  <c r="T581" i="2"/>
  <c r="T726" i="2"/>
  <c r="T96" i="2"/>
  <c r="T243" i="2"/>
  <c r="T538" i="2"/>
  <c r="T437" i="2"/>
  <c r="T358" i="2"/>
  <c r="T534" i="2"/>
  <c r="T438" i="2"/>
  <c r="T677" i="2"/>
  <c r="T325" i="2"/>
  <c r="T228" i="2"/>
  <c r="T590" i="2"/>
  <c r="T600" i="2"/>
  <c r="T530" i="2"/>
  <c r="T529" i="2"/>
  <c r="T473" i="2"/>
  <c r="T205" i="2"/>
  <c r="T464" i="2"/>
  <c r="T515" i="2"/>
  <c r="T223" i="2"/>
  <c r="T621" i="2"/>
  <c r="T547" i="2"/>
  <c r="T252" i="2"/>
  <c r="T653" i="2"/>
  <c r="T203" i="2"/>
  <c r="T294" i="2"/>
  <c r="T510" i="2"/>
  <c r="T389" i="2"/>
  <c r="T460" i="2"/>
  <c r="T585" i="2"/>
  <c r="T353" i="2"/>
  <c r="T672" i="2"/>
  <c r="T410" i="2"/>
  <c r="T710" i="2"/>
  <c r="T722" i="2"/>
  <c r="T375" i="2"/>
  <c r="T591" i="2"/>
  <c r="T329" i="2"/>
  <c r="T262" i="2"/>
  <c r="T578" i="2"/>
  <c r="T391" i="2"/>
  <c r="T450" i="2"/>
  <c r="T490" i="2"/>
  <c r="T602" i="2"/>
  <c r="T711" i="2"/>
  <c r="T604" i="2"/>
  <c r="T453" i="2"/>
  <c r="T703" i="2"/>
  <c r="T415" i="2"/>
  <c r="T671" i="2"/>
  <c r="T454" i="2"/>
  <c r="T695" i="2"/>
  <c r="T584" i="2"/>
  <c r="T719" i="2"/>
  <c r="T702" i="2"/>
  <c r="T734" i="2"/>
  <c r="T708" i="2"/>
  <c r="T676" i="2"/>
  <c r="T680" i="2"/>
  <c r="T618" i="2"/>
  <c r="T697" i="2"/>
  <c r="T605" i="2"/>
  <c r="T713" i="2"/>
  <c r="T597" i="2"/>
  <c r="T717" i="2"/>
  <c r="T716" i="2"/>
  <c r="T681" i="2"/>
  <c r="T641" i="2"/>
  <c r="T723" i="2"/>
  <c r="T643" i="2"/>
  <c r="T674" i="2"/>
  <c r="T705" i="2"/>
  <c r="T675" i="2"/>
  <c r="T655" i="2"/>
  <c r="T588" i="2"/>
  <c r="T682" i="2"/>
  <c r="T632" i="2"/>
  <c r="T732" i="2"/>
  <c r="S552" i="2"/>
  <c r="S527" i="2"/>
  <c r="S613" i="2"/>
  <c r="S141" i="2"/>
  <c r="S414" i="2"/>
  <c r="S542" i="2"/>
  <c r="S344" i="2"/>
  <c r="S485" i="2"/>
  <c r="S592" i="2"/>
  <c r="S326" i="2"/>
  <c r="S342" i="2"/>
  <c r="S488" i="2"/>
  <c r="S166" i="2"/>
  <c r="S254" i="2"/>
  <c r="S688" i="2"/>
  <c r="S157" i="2"/>
  <c r="S136" i="2"/>
  <c r="S420" i="2"/>
  <c r="S499" i="2"/>
  <c r="S658" i="2"/>
  <c r="S519" i="2"/>
  <c r="S70" i="2"/>
  <c r="S411" i="2"/>
  <c r="S347" i="2"/>
  <c r="S272" i="2"/>
  <c r="S118" i="2"/>
  <c r="S15" i="2"/>
  <c r="S197" i="2"/>
  <c r="S532" i="2"/>
  <c r="S356" i="2"/>
  <c r="S657" i="2"/>
  <c r="S137" i="2"/>
  <c r="S633" i="2"/>
  <c r="S94" i="2"/>
  <c r="S57" i="2"/>
  <c r="S665" i="2"/>
  <c r="S626" i="2"/>
  <c r="S330" i="2"/>
  <c r="S7" i="2"/>
  <c r="S101" i="2"/>
  <c r="S87" i="2"/>
  <c r="S540" i="2"/>
  <c r="S25" i="2"/>
  <c r="S273" i="2"/>
  <c r="S439" i="2"/>
  <c r="S218" i="2"/>
  <c r="S222" i="2"/>
  <c r="S543" i="2"/>
  <c r="S312" i="2"/>
  <c r="S182" i="2"/>
  <c r="S614" i="2"/>
  <c r="S445" i="2"/>
  <c r="S91" i="2"/>
  <c r="S55" i="2"/>
  <c r="S153" i="2"/>
  <c r="R60" i="3" s="1"/>
  <c r="S131" i="2"/>
  <c r="S440" i="2"/>
  <c r="S467" i="2"/>
  <c r="S505" i="2"/>
  <c r="S62" i="2"/>
  <c r="S184" i="2"/>
  <c r="S346" i="2"/>
  <c r="S562" i="2"/>
  <c r="S321" i="2"/>
  <c r="S442" i="2"/>
  <c r="S455" i="2"/>
  <c r="S217" i="2"/>
  <c r="S290" i="2"/>
  <c r="S583" i="2"/>
  <c r="S231" i="2"/>
  <c r="S385" i="2"/>
  <c r="S459" i="2"/>
  <c r="S313" i="2"/>
  <c r="S167" i="2"/>
  <c r="S482" i="2"/>
  <c r="S97" i="2"/>
  <c r="S4" i="2"/>
  <c r="S176" i="2"/>
  <c r="S309" i="2"/>
  <c r="S322" i="2"/>
  <c r="S129" i="2"/>
  <c r="S494" i="2"/>
  <c r="S190" i="2"/>
  <c r="S522" i="2"/>
  <c r="S274" i="2"/>
  <c r="S210" i="2"/>
  <c r="S93" i="2"/>
  <c r="S16" i="2"/>
  <c r="S284" i="2"/>
  <c r="S594" i="2"/>
  <c r="S6" i="2"/>
  <c r="S50" i="2"/>
  <c r="S341" i="2"/>
  <c r="S634" i="2"/>
  <c r="S324" i="2"/>
  <c r="R104" i="3" s="1"/>
  <c r="S47" i="2"/>
  <c r="S396" i="2"/>
  <c r="S287" i="2"/>
  <c r="S59" i="2"/>
  <c r="S300" i="2"/>
  <c r="S238" i="2"/>
  <c r="S285" i="2"/>
  <c r="S168" i="2"/>
  <c r="S378" i="2"/>
  <c r="S525" i="2"/>
  <c r="S230" i="2"/>
  <c r="S240" i="2"/>
  <c r="S146" i="2"/>
  <c r="S277" i="2"/>
  <c r="S8" i="2"/>
  <c r="S102" i="2"/>
  <c r="S155" i="2"/>
  <c r="S620" i="2"/>
  <c r="S33" i="2"/>
  <c r="S233" i="2"/>
  <c r="S521" i="2"/>
  <c r="S402" i="2"/>
  <c r="S689" i="2"/>
  <c r="S361" i="2"/>
  <c r="S152" i="2"/>
  <c r="S194" i="2"/>
  <c r="S492" i="2"/>
  <c r="S332" i="2"/>
  <c r="S244" i="2"/>
  <c r="S204" i="2"/>
  <c r="S41" i="2"/>
  <c r="S304" i="2"/>
  <c r="R64" i="3" s="1"/>
  <c r="S428" i="2"/>
  <c r="S38" i="2"/>
  <c r="S213" i="2"/>
  <c r="S443" i="2"/>
  <c r="S145" i="2"/>
  <c r="S188" i="2"/>
  <c r="S314" i="2"/>
  <c r="S180" i="2"/>
  <c r="S360" i="2"/>
  <c r="S22" i="2"/>
  <c r="S596" i="2"/>
  <c r="S302" i="2"/>
  <c r="S422" i="2"/>
  <c r="S72" i="2"/>
  <c r="S282" i="2"/>
  <c r="S718" i="2"/>
  <c r="S685" i="2"/>
  <c r="S493" i="2"/>
  <c r="S400" i="2"/>
  <c r="S279" i="2"/>
  <c r="S362" i="2"/>
  <c r="S175" i="2"/>
  <c r="S219" i="2"/>
  <c r="S103" i="2"/>
  <c r="S363" i="2"/>
  <c r="S226" i="2"/>
  <c r="S164" i="2"/>
  <c r="S567" i="2"/>
  <c r="S179" i="2"/>
  <c r="S472" i="2"/>
  <c r="S30" i="2"/>
  <c r="S536" i="2"/>
  <c r="S2" i="2"/>
  <c r="S28" i="2"/>
  <c r="S241" i="2"/>
  <c r="S554" i="2"/>
  <c r="S560" i="2"/>
  <c r="S379" i="2"/>
  <c r="S109" i="2"/>
  <c r="S623" i="2"/>
  <c r="S432" i="2"/>
  <c r="S512" i="2"/>
  <c r="S497" i="2"/>
  <c r="S624" i="2"/>
  <c r="S548" i="2"/>
  <c r="S573" i="2"/>
  <c r="S183" i="2"/>
  <c r="S483" i="2"/>
  <c r="S352" i="2"/>
  <c r="S14" i="2"/>
  <c r="S119" i="2"/>
  <c r="S625" i="2"/>
  <c r="S206" i="2"/>
  <c r="S195" i="2"/>
  <c r="S185" i="2"/>
  <c r="S39" i="2"/>
  <c r="S212" i="2"/>
  <c r="S649" i="2"/>
  <c r="S48" i="2"/>
  <c r="S395" i="2"/>
  <c r="S572" i="2"/>
  <c r="S661" i="2"/>
  <c r="S170" i="2"/>
  <c r="S407" i="2"/>
  <c r="S280" i="2"/>
  <c r="S668" i="2"/>
  <c r="S339" i="2"/>
  <c r="S640" i="2"/>
  <c r="S85" i="2"/>
  <c r="S627" i="2"/>
  <c r="S503" i="2"/>
  <c r="S398" i="2"/>
  <c r="S476" i="2"/>
  <c r="R96" i="3" s="1"/>
  <c r="S424" i="2"/>
  <c r="S575" i="2"/>
  <c r="S257" i="2"/>
  <c r="S509" i="2"/>
  <c r="S612" i="2"/>
  <c r="S63" i="2"/>
  <c r="S458" i="2"/>
  <c r="S307" i="2"/>
  <c r="S79" i="2"/>
  <c r="S368" i="2"/>
  <c r="S367" i="2"/>
  <c r="S232" i="2"/>
  <c r="S500" i="2"/>
  <c r="S49" i="2"/>
  <c r="S603" i="2"/>
  <c r="S533" i="2"/>
  <c r="S308" i="2"/>
  <c r="S371" i="2"/>
  <c r="S215" i="2"/>
  <c r="S511" i="2"/>
  <c r="S549" i="2"/>
  <c r="S92" i="2"/>
  <c r="S178" i="2"/>
  <c r="S320" i="2"/>
  <c r="S64" i="2"/>
  <c r="S258" i="2"/>
  <c r="S295" i="2"/>
  <c r="S664" i="2"/>
  <c r="S478" i="2"/>
  <c r="S608" i="2"/>
  <c r="S574" i="2"/>
  <c r="S98" i="2"/>
  <c r="S144" i="2"/>
  <c r="S496" i="2"/>
  <c r="S73" i="2"/>
  <c r="S720" i="2"/>
  <c r="S558" i="2"/>
  <c r="S288" i="2"/>
  <c r="S639" i="2"/>
  <c r="S306" i="2"/>
  <c r="S687" i="2"/>
  <c r="S526" i="2"/>
  <c r="S297" i="2"/>
  <c r="S126" i="2"/>
  <c r="S181" i="2"/>
  <c r="S706" i="2"/>
  <c r="S299" i="2"/>
  <c r="S451" i="2"/>
  <c r="S444" i="2"/>
  <c r="S286" i="2"/>
  <c r="S77" i="2"/>
  <c r="S256" i="2"/>
  <c r="S556" i="2"/>
  <c r="S128" i="2"/>
  <c r="S24" i="2"/>
  <c r="S334" i="2"/>
  <c r="S335" i="2"/>
  <c r="S609" i="2"/>
  <c r="S419" i="2"/>
  <c r="S65" i="2"/>
  <c r="S32" i="2"/>
  <c r="S577" i="2"/>
  <c r="S568" i="2"/>
  <c r="S95" i="2"/>
  <c r="S386" i="2"/>
  <c r="S319" i="2"/>
  <c r="S75" i="2"/>
  <c r="S357" i="2"/>
  <c r="S31" i="2"/>
  <c r="S448" i="2"/>
  <c r="S559" i="2"/>
  <c r="S376" i="2"/>
  <c r="S134" i="2"/>
  <c r="S359" i="2"/>
  <c r="S246" i="2"/>
  <c r="S404" i="2"/>
  <c r="S555" i="2"/>
  <c r="S113" i="2"/>
  <c r="S484" i="2"/>
  <c r="S35" i="2"/>
  <c r="S275" i="2"/>
  <c r="S186" i="2"/>
  <c r="S323" i="2"/>
  <c r="S89" i="2"/>
  <c r="S276" i="2"/>
  <c r="S517" i="2"/>
  <c r="S45" i="2"/>
  <c r="S715" i="2"/>
  <c r="S88" i="2"/>
  <c r="S622" i="2"/>
  <c r="S138" i="2"/>
  <c r="R7" i="3" s="1"/>
  <c r="S340" i="2"/>
  <c r="S193" i="2"/>
  <c r="S551" i="2"/>
  <c r="S121" i="2"/>
  <c r="S397" i="2"/>
  <c r="S441" i="2"/>
  <c r="S58" i="2"/>
  <c r="S637" i="2"/>
  <c r="S259" i="2"/>
  <c r="S187" i="2"/>
  <c r="S255" i="2"/>
  <c r="R3" i="3" s="1"/>
  <c r="S629" i="2"/>
  <c r="S12" i="2"/>
  <c r="S606" i="2"/>
  <c r="S236" i="2"/>
  <c r="S296" i="2"/>
  <c r="S475" i="2"/>
  <c r="S247" i="2"/>
  <c r="S333" i="2"/>
  <c r="S523" i="2"/>
  <c r="S479" i="2"/>
  <c r="S156" i="2"/>
  <c r="S142" i="2"/>
  <c r="S10" i="2"/>
  <c r="S631" i="2"/>
  <c r="S130" i="2"/>
  <c r="S66" i="2"/>
  <c r="S586" i="2"/>
  <c r="S189" i="2"/>
  <c r="S242" i="2"/>
  <c r="S9" i="2"/>
  <c r="S412" i="2"/>
  <c r="S531" i="2"/>
  <c r="S111" i="2"/>
  <c r="S393" i="2"/>
  <c r="S331" i="2"/>
  <c r="S220" i="2"/>
  <c r="S40" i="2"/>
  <c r="S207" i="2"/>
  <c r="S90" i="2"/>
  <c r="S502" i="2"/>
  <c r="S636" i="2"/>
  <c r="S110" i="2"/>
  <c r="S43" i="2"/>
  <c r="S669" i="2"/>
  <c r="S714" i="2"/>
  <c r="S468" i="2"/>
  <c r="S417" i="2"/>
  <c r="S81" i="2"/>
  <c r="S46" i="2"/>
  <c r="S599" i="2"/>
  <c r="S34" i="2"/>
  <c r="S447" i="2"/>
  <c r="S709" i="2"/>
  <c r="R115" i="3" s="1"/>
  <c r="S298" i="2"/>
  <c r="S452" i="2"/>
  <c r="S67" i="2"/>
  <c r="S278" i="2"/>
  <c r="S666" i="2"/>
  <c r="S124" i="2"/>
  <c r="S229" i="2"/>
  <c r="S486" i="2"/>
  <c r="S351" i="2"/>
  <c r="S177" i="2"/>
  <c r="S303" i="2"/>
  <c r="S565" i="2"/>
  <c r="S535" i="2"/>
  <c r="S566" i="2"/>
  <c r="S355" i="2"/>
  <c r="S211" i="2"/>
  <c r="S430" i="2"/>
  <c r="S667" i="2"/>
  <c r="S316" i="2"/>
  <c r="S610" i="2"/>
  <c r="S143" i="2"/>
  <c r="S196" i="2"/>
  <c r="S140" i="2"/>
  <c r="S261" i="2"/>
  <c r="S570" i="2"/>
  <c r="S654" i="2"/>
  <c r="S691" i="2"/>
  <c r="S289" i="2"/>
  <c r="S5" i="2"/>
  <c r="S292" i="2"/>
  <c r="S123" i="2"/>
  <c r="S221" i="2"/>
  <c r="S433" i="2"/>
  <c r="S403" i="2"/>
  <c r="S269" i="2"/>
  <c r="S520" i="2"/>
  <c r="S148" i="2"/>
  <c r="S539" i="2"/>
  <c r="S199" i="2"/>
  <c r="S248" i="2"/>
  <c r="S82" i="2"/>
  <c r="S370" i="2"/>
  <c r="S174" i="2"/>
  <c r="S171" i="2"/>
  <c r="S383" i="2"/>
  <c r="S29" i="2"/>
  <c r="S446" i="2"/>
  <c r="S116" i="2"/>
  <c r="S683" i="2"/>
  <c r="S51" i="2"/>
  <c r="S60" i="2"/>
  <c r="S162" i="2"/>
  <c r="S616" i="2"/>
  <c r="S26" i="2"/>
  <c r="S151" i="2"/>
  <c r="S209" i="2"/>
  <c r="S11" i="2"/>
  <c r="S19" i="2"/>
  <c r="S449" i="2"/>
  <c r="S435" i="2"/>
  <c r="S387" i="2"/>
  <c r="S251" i="2"/>
  <c r="S201" i="2"/>
  <c r="S250" i="2"/>
  <c r="S160" i="2"/>
  <c r="S18" i="2"/>
  <c r="S409" i="2"/>
  <c r="S3" i="2"/>
  <c r="S202" i="2"/>
  <c r="S429" i="2"/>
  <c r="S198" i="2"/>
  <c r="S426" i="2"/>
  <c r="S501" i="2"/>
  <c r="S149" i="2"/>
  <c r="S579" i="2"/>
  <c r="S595" i="2"/>
  <c r="S730" i="2"/>
  <c r="S317" i="2"/>
  <c r="S271" i="2"/>
  <c r="S354" i="2"/>
  <c r="S208" i="2"/>
  <c r="S349" i="2"/>
  <c r="S648" i="2"/>
  <c r="S99" i="2"/>
  <c r="S545" i="2"/>
  <c r="S601" i="2"/>
  <c r="S673" i="2"/>
  <c r="S366" i="2"/>
  <c r="S71" i="2"/>
  <c r="S263" i="2"/>
  <c r="S431" i="2"/>
  <c r="S377" i="2"/>
  <c r="S172" i="2"/>
  <c r="S513" i="2"/>
  <c r="S495" i="2"/>
  <c r="S380" i="2"/>
  <c r="S44" i="2"/>
  <c r="S125" i="2"/>
  <c r="S642" i="2"/>
  <c r="S394" i="2"/>
  <c r="S699" i="2"/>
  <c r="S105" i="2"/>
  <c r="S42" i="2"/>
  <c r="S83" i="2"/>
  <c r="S283" i="2"/>
  <c r="S721" i="2"/>
  <c r="S235" i="2"/>
  <c r="S13" i="2"/>
  <c r="S200" i="2"/>
  <c r="S423" i="2"/>
  <c r="S239" i="2"/>
  <c r="S516" i="2"/>
  <c r="S158" i="2"/>
  <c r="S106" i="2"/>
  <c r="R37" i="3" s="1"/>
  <c r="S266" i="2"/>
  <c r="S528" i="2"/>
  <c r="S434" i="2"/>
  <c r="S388" i="2"/>
  <c r="S315" i="2"/>
  <c r="S54" i="2"/>
  <c r="S421" i="2"/>
  <c r="S350" i="2"/>
  <c r="S192" i="2"/>
  <c r="S638" i="2"/>
  <c r="S112" i="2"/>
  <c r="S727" i="2"/>
  <c r="S660" i="2"/>
  <c r="S225" i="2"/>
  <c r="S405" i="2"/>
  <c r="S337" i="2"/>
  <c r="S561" i="2"/>
  <c r="S728" i="2"/>
  <c r="S607" i="2"/>
  <c r="S487" i="2"/>
  <c r="S686" i="2"/>
  <c r="S114" i="2"/>
  <c r="S518" i="2"/>
  <c r="S20" i="2"/>
  <c r="S17" i="2"/>
  <c r="S399" i="2"/>
  <c r="S150" i="2"/>
  <c r="S463" i="2"/>
  <c r="S690" i="2"/>
  <c r="S310" i="2"/>
  <c r="S504" i="2"/>
  <c r="S489" i="2"/>
  <c r="S659" i="2"/>
  <c r="S508" i="2"/>
  <c r="S474" i="2"/>
  <c r="S163" i="2"/>
  <c r="S52" i="2"/>
  <c r="S652" i="2"/>
  <c r="S120" i="2"/>
  <c r="S651" i="2"/>
  <c r="S471" i="2"/>
  <c r="S491" i="2"/>
  <c r="S469" i="2"/>
  <c r="S646" i="2"/>
  <c r="S135" i="2"/>
  <c r="S413" i="2"/>
  <c r="S374" i="2"/>
  <c r="S23" i="2"/>
  <c r="S408" i="2"/>
  <c r="S582" i="2"/>
  <c r="S644" i="2"/>
  <c r="S712" i="2"/>
  <c r="S21" i="2"/>
  <c r="S224" i="2"/>
  <c r="S165" i="2"/>
  <c r="S617" i="2"/>
  <c r="S733" i="2"/>
  <c r="S401" i="2"/>
  <c r="S291" i="2"/>
  <c r="S587" i="2"/>
  <c r="S384" i="2"/>
  <c r="S169" i="2"/>
  <c r="S253" i="2"/>
  <c r="S457" i="2"/>
  <c r="S498" i="2"/>
  <c r="S645" i="2"/>
  <c r="S56" i="2"/>
  <c r="S466" i="2"/>
  <c r="S318" i="2"/>
  <c r="S293" i="2"/>
  <c r="S139" i="2"/>
  <c r="S68" i="2"/>
  <c r="S537" i="2"/>
  <c r="S372" i="2"/>
  <c r="S245" i="2"/>
  <c r="S425" i="2"/>
  <c r="S108" i="2"/>
  <c r="S36" i="2"/>
  <c r="S477" i="2"/>
  <c r="S69" i="2"/>
  <c r="S647" i="2"/>
  <c r="S74" i="2"/>
  <c r="S227" i="2"/>
  <c r="S553" i="2"/>
  <c r="S216" i="2"/>
  <c r="S115" i="2"/>
  <c r="S619" i="2"/>
  <c r="S154" i="2"/>
  <c r="S470" i="2"/>
  <c r="S480" i="2"/>
  <c r="S541" i="2"/>
  <c r="S611" i="2"/>
  <c r="S589" i="2"/>
  <c r="S78" i="2"/>
  <c r="S544" i="2"/>
  <c r="S506" i="2"/>
  <c r="R105" i="3" s="1"/>
  <c r="S264" i="2"/>
  <c r="S53" i="2"/>
  <c r="S731" i="2"/>
  <c r="S37" i="2"/>
  <c r="S305" i="2"/>
  <c r="S104" i="2"/>
  <c r="S27" i="2"/>
  <c r="S436" i="2"/>
  <c r="S692" i="2"/>
  <c r="S427" i="2"/>
  <c r="S662" i="2"/>
  <c r="S270" i="2"/>
  <c r="S301" i="2"/>
  <c r="S670" i="2"/>
  <c r="S281" i="2"/>
  <c r="S76" i="2"/>
  <c r="S416" i="2"/>
  <c r="S462" i="2"/>
  <c r="S381" i="2"/>
  <c r="S364" i="2"/>
  <c r="S700" i="2"/>
  <c r="S724" i="2"/>
  <c r="S214" i="2"/>
  <c r="S635" i="2"/>
  <c r="S704" i="2"/>
  <c r="S191" i="2"/>
  <c r="S86" i="2"/>
  <c r="S80" i="2"/>
  <c r="S693" i="2"/>
  <c r="S237" i="2"/>
  <c r="S571" i="2"/>
  <c r="S507" i="2"/>
  <c r="S265" i="2"/>
  <c r="S679" i="2"/>
  <c r="S127" i="2"/>
  <c r="S336" i="2"/>
  <c r="S348" i="2"/>
  <c r="S161" i="2"/>
  <c r="S84" i="2"/>
  <c r="S698" i="2"/>
  <c r="S122" i="2"/>
  <c r="S173" i="2"/>
  <c r="S456" i="2"/>
  <c r="S132" i="2"/>
  <c r="S260" i="2"/>
  <c r="S61" i="2"/>
  <c r="S729" i="2"/>
  <c r="S365" i="2"/>
  <c r="S598" i="2"/>
  <c r="S133" i="2"/>
  <c r="S524" i="2"/>
  <c r="S678" i="2"/>
  <c r="S338" i="2"/>
  <c r="S268" i="2"/>
  <c r="S656" i="2"/>
  <c r="S628" i="2"/>
  <c r="S343" i="2"/>
  <c r="S550" i="2"/>
  <c r="S701" i="2"/>
  <c r="S373" i="2"/>
  <c r="S328" i="2"/>
  <c r="S546" i="2"/>
  <c r="S390" i="2"/>
  <c r="S481" i="2"/>
  <c r="S159" i="2"/>
  <c r="S696" i="2"/>
  <c r="S564" i="2"/>
  <c r="S147" i="2"/>
  <c r="S369" i="2"/>
  <c r="S650" i="2"/>
  <c r="S663" i="2"/>
  <c r="S707" i="2"/>
  <c r="S725" i="2"/>
  <c r="S465" i="2"/>
  <c r="S249" i="2"/>
  <c r="S563" i="2"/>
  <c r="S569" i="2"/>
  <c r="S327" i="2"/>
  <c r="S580" i="2"/>
  <c r="S100" i="2"/>
  <c r="S514" i="2"/>
  <c r="S576" i="2"/>
  <c r="S694" i="2"/>
  <c r="S735" i="2"/>
  <c r="S615" i="2"/>
  <c r="S117" i="2"/>
  <c r="S345" i="2"/>
  <c r="S684" i="2"/>
  <c r="S593" i="2"/>
  <c r="S382" i="2"/>
  <c r="S630" i="2"/>
  <c r="S234" i="2"/>
  <c r="S107" i="2"/>
  <c r="S461" i="2"/>
  <c r="S311" i="2"/>
  <c r="S418" i="2"/>
  <c r="S557" i="2"/>
  <c r="S392" i="2"/>
  <c r="S267" i="2"/>
  <c r="S406" i="2"/>
  <c r="S581" i="2"/>
  <c r="S726" i="2"/>
  <c r="S96" i="2"/>
  <c r="S243" i="2"/>
  <c r="S538" i="2"/>
  <c r="S437" i="2"/>
  <c r="S358" i="2"/>
  <c r="S534" i="2"/>
  <c r="S438" i="2"/>
  <c r="S677" i="2"/>
  <c r="S325" i="2"/>
  <c r="S228" i="2"/>
  <c r="S590" i="2"/>
  <c r="S600" i="2"/>
  <c r="S530" i="2"/>
  <c r="S529" i="2"/>
  <c r="S473" i="2"/>
  <c r="S205" i="2"/>
  <c r="S464" i="2"/>
  <c r="S515" i="2"/>
  <c r="S223" i="2"/>
  <c r="S621" i="2"/>
  <c r="S547" i="2"/>
  <c r="S252" i="2"/>
  <c r="S653" i="2"/>
  <c r="S203" i="2"/>
  <c r="S294" i="2"/>
  <c r="S510" i="2"/>
  <c r="S389" i="2"/>
  <c r="S460" i="2"/>
  <c r="S585" i="2"/>
  <c r="S353" i="2"/>
  <c r="S672" i="2"/>
  <c r="S410" i="2"/>
  <c r="S710" i="2"/>
  <c r="S722" i="2"/>
  <c r="S375" i="2"/>
  <c r="S591" i="2"/>
  <c r="S329" i="2"/>
  <c r="S262" i="2"/>
  <c r="S578" i="2"/>
  <c r="S391" i="2"/>
  <c r="S450" i="2"/>
  <c r="S490" i="2"/>
  <c r="S602" i="2"/>
  <c r="S711" i="2"/>
  <c r="S604" i="2"/>
  <c r="S453" i="2"/>
  <c r="S703" i="2"/>
  <c r="S415" i="2"/>
  <c r="S671" i="2"/>
  <c r="S454" i="2"/>
  <c r="S695" i="2"/>
  <c r="S584" i="2"/>
  <c r="S719" i="2"/>
  <c r="S702" i="2"/>
  <c r="S734" i="2"/>
  <c r="S708" i="2"/>
  <c r="S676" i="2"/>
  <c r="S680" i="2"/>
  <c r="S618" i="2"/>
  <c r="S697" i="2"/>
  <c r="S605" i="2"/>
  <c r="S713" i="2"/>
  <c r="S597" i="2"/>
  <c r="S717" i="2"/>
  <c r="S716" i="2"/>
  <c r="S681" i="2"/>
  <c r="S641" i="2"/>
  <c r="S723" i="2"/>
  <c r="S643" i="2"/>
  <c r="S674" i="2"/>
  <c r="S705" i="2"/>
  <c r="S675" i="2"/>
  <c r="S655" i="2"/>
  <c r="S588" i="2"/>
  <c r="S682" i="2"/>
  <c r="S632" i="2"/>
  <c r="S732" i="2"/>
  <c r="N552" i="2"/>
  <c r="N527" i="2"/>
  <c r="N613" i="2"/>
  <c r="N141" i="2"/>
  <c r="N414" i="2"/>
  <c r="N542" i="2"/>
  <c r="N344" i="2"/>
  <c r="N485" i="2"/>
  <c r="N592" i="2"/>
  <c r="N326" i="2"/>
  <c r="N342" i="2"/>
  <c r="N488" i="2"/>
  <c r="N166" i="2"/>
  <c r="N254" i="2"/>
  <c r="N688" i="2"/>
  <c r="N157" i="2"/>
  <c r="N136" i="2"/>
  <c r="N420" i="2"/>
  <c r="N499" i="2"/>
  <c r="N658" i="2"/>
  <c r="N519" i="2"/>
  <c r="N70" i="2"/>
  <c r="N411" i="2"/>
  <c r="N347" i="2"/>
  <c r="N272" i="2"/>
  <c r="N118" i="2"/>
  <c r="N15" i="2"/>
  <c r="N197" i="2"/>
  <c r="N532" i="2"/>
  <c r="N356" i="2"/>
  <c r="N657" i="2"/>
  <c r="N137" i="2"/>
  <c r="N633" i="2"/>
  <c r="N94" i="2"/>
  <c r="N57" i="2"/>
  <c r="N665" i="2"/>
  <c r="N626" i="2"/>
  <c r="N330" i="2"/>
  <c r="N7" i="2"/>
  <c r="N101" i="2"/>
  <c r="N87" i="2"/>
  <c r="N540" i="2"/>
  <c r="N25" i="2"/>
  <c r="N273" i="2"/>
  <c r="N439" i="2"/>
  <c r="N218" i="2"/>
  <c r="N222" i="2"/>
  <c r="N543" i="2"/>
  <c r="N312" i="2"/>
  <c r="N182" i="2"/>
  <c r="N614" i="2"/>
  <c r="N445" i="2"/>
  <c r="N91" i="2"/>
  <c r="N55" i="2"/>
  <c r="N153" i="2"/>
  <c r="N131" i="2"/>
  <c r="N440" i="2"/>
  <c r="N467" i="2"/>
  <c r="N505" i="2"/>
  <c r="N62" i="2"/>
  <c r="N184" i="2"/>
  <c r="N346" i="2"/>
  <c r="N562" i="2"/>
  <c r="N321" i="2"/>
  <c r="N442" i="2"/>
  <c r="N455" i="2"/>
  <c r="N217" i="2"/>
  <c r="N290" i="2"/>
  <c r="N583" i="2"/>
  <c r="N231" i="2"/>
  <c r="N385" i="2"/>
  <c r="N459" i="2"/>
  <c r="N313" i="2"/>
  <c r="N167" i="2"/>
  <c r="N482" i="2"/>
  <c r="N97" i="2"/>
  <c r="N4" i="2"/>
  <c r="N176" i="2"/>
  <c r="N309" i="2"/>
  <c r="N322" i="2"/>
  <c r="N129" i="2"/>
  <c r="N494" i="2"/>
  <c r="N190" i="2"/>
  <c r="N522" i="2"/>
  <c r="N274" i="2"/>
  <c r="N210" i="2"/>
  <c r="N93" i="2"/>
  <c r="N16" i="2"/>
  <c r="N284" i="2"/>
  <c r="N594" i="2"/>
  <c r="N6" i="2"/>
  <c r="N50" i="2"/>
  <c r="N341" i="2"/>
  <c r="N634" i="2"/>
  <c r="N324" i="2"/>
  <c r="N47" i="2"/>
  <c r="N396" i="2"/>
  <c r="N287" i="2"/>
  <c r="N59" i="2"/>
  <c r="N300" i="2"/>
  <c r="N238" i="2"/>
  <c r="N285" i="2"/>
  <c r="N168" i="2"/>
  <c r="N378" i="2"/>
  <c r="N525" i="2"/>
  <c r="N230" i="2"/>
  <c r="N240" i="2"/>
  <c r="N146" i="2"/>
  <c r="N277" i="2"/>
  <c r="N8" i="2"/>
  <c r="N102" i="2"/>
  <c r="N155" i="2"/>
  <c r="N620" i="2"/>
  <c r="N33" i="2"/>
  <c r="N233" i="2"/>
  <c r="N521" i="2"/>
  <c r="N402" i="2"/>
  <c r="N689" i="2"/>
  <c r="N361" i="2"/>
  <c r="N152" i="2"/>
  <c r="N194" i="2"/>
  <c r="N492" i="2"/>
  <c r="N332" i="2"/>
  <c r="N244" i="2"/>
  <c r="N204" i="2"/>
  <c r="N41" i="2"/>
  <c r="N304" i="2"/>
  <c r="N428" i="2"/>
  <c r="N38" i="2"/>
  <c r="N213" i="2"/>
  <c r="N443" i="2"/>
  <c r="N145" i="2"/>
  <c r="N188" i="2"/>
  <c r="N314" i="2"/>
  <c r="N180" i="2"/>
  <c r="N360" i="2"/>
  <c r="N22" i="2"/>
  <c r="N596" i="2"/>
  <c r="N302" i="2"/>
  <c r="N422" i="2"/>
  <c r="N72" i="2"/>
  <c r="N282" i="2"/>
  <c r="N718" i="2"/>
  <c r="N685" i="2"/>
  <c r="N493" i="2"/>
  <c r="N400" i="2"/>
  <c r="N279" i="2"/>
  <c r="N362" i="2"/>
  <c r="N175" i="2"/>
  <c r="N219" i="2"/>
  <c r="N103" i="2"/>
  <c r="N363" i="2"/>
  <c r="N226" i="2"/>
  <c r="N164" i="2"/>
  <c r="N567" i="2"/>
  <c r="N179" i="2"/>
  <c r="N472" i="2"/>
  <c r="N30" i="2"/>
  <c r="N536" i="2"/>
  <c r="N2" i="2"/>
  <c r="N28" i="2"/>
  <c r="N241" i="2"/>
  <c r="N554" i="2"/>
  <c r="N560" i="2"/>
  <c r="N379" i="2"/>
  <c r="N109" i="2"/>
  <c r="N623" i="2"/>
  <c r="N432" i="2"/>
  <c r="N512" i="2"/>
  <c r="N497" i="2"/>
  <c r="N624" i="2"/>
  <c r="N548" i="2"/>
  <c r="N573" i="2"/>
  <c r="N183" i="2"/>
  <c r="N483" i="2"/>
  <c r="N352" i="2"/>
  <c r="N14" i="2"/>
  <c r="N119" i="2"/>
  <c r="N625" i="2"/>
  <c r="N206" i="2"/>
  <c r="N195" i="2"/>
  <c r="N185" i="2"/>
  <c r="N39" i="2"/>
  <c r="N212" i="2"/>
  <c r="N649" i="2"/>
  <c r="N48" i="2"/>
  <c r="N395" i="2"/>
  <c r="N572" i="2"/>
  <c r="N661" i="2"/>
  <c r="N170" i="2"/>
  <c r="N407" i="2"/>
  <c r="N280" i="2"/>
  <c r="N668" i="2"/>
  <c r="N339" i="2"/>
  <c r="N640" i="2"/>
  <c r="N85" i="2"/>
  <c r="N627" i="2"/>
  <c r="N503" i="2"/>
  <c r="N398" i="2"/>
  <c r="N476" i="2"/>
  <c r="N424" i="2"/>
  <c r="N575" i="2"/>
  <c r="N257" i="2"/>
  <c r="N509" i="2"/>
  <c r="N612" i="2"/>
  <c r="N63" i="2"/>
  <c r="N458" i="2"/>
  <c r="N307" i="2"/>
  <c r="N79" i="2"/>
  <c r="N368" i="2"/>
  <c r="N367" i="2"/>
  <c r="N232" i="2"/>
  <c r="N500" i="2"/>
  <c r="N49" i="2"/>
  <c r="N603" i="2"/>
  <c r="N533" i="2"/>
  <c r="N308" i="2"/>
  <c r="N371" i="2"/>
  <c r="N215" i="2"/>
  <c r="N511" i="2"/>
  <c r="N549" i="2"/>
  <c r="N92" i="2"/>
  <c r="N178" i="2"/>
  <c r="N320" i="2"/>
  <c r="N64" i="2"/>
  <c r="N258" i="2"/>
  <c r="N295" i="2"/>
  <c r="N664" i="2"/>
  <c r="N478" i="2"/>
  <c r="N608" i="2"/>
  <c r="N574" i="2"/>
  <c r="N98" i="2"/>
  <c r="N144" i="2"/>
  <c r="N496" i="2"/>
  <c r="N73" i="2"/>
  <c r="N720" i="2"/>
  <c r="N558" i="2"/>
  <c r="N288" i="2"/>
  <c r="N639" i="2"/>
  <c r="N306" i="2"/>
  <c r="N687" i="2"/>
  <c r="N526" i="2"/>
  <c r="N297" i="2"/>
  <c r="N126" i="2"/>
  <c r="N181" i="2"/>
  <c r="N706" i="2"/>
  <c r="N299" i="2"/>
  <c r="N451" i="2"/>
  <c r="N444" i="2"/>
  <c r="N286" i="2"/>
  <c r="N77" i="2"/>
  <c r="N256" i="2"/>
  <c r="N556" i="2"/>
  <c r="N128" i="2"/>
  <c r="N24" i="2"/>
  <c r="N334" i="2"/>
  <c r="N335" i="2"/>
  <c r="N609" i="2"/>
  <c r="N419" i="2"/>
  <c r="N65" i="2"/>
  <c r="N32" i="2"/>
  <c r="N577" i="2"/>
  <c r="N568" i="2"/>
  <c r="N95" i="2"/>
  <c r="N386" i="2"/>
  <c r="N319" i="2"/>
  <c r="N75" i="2"/>
  <c r="N357" i="2"/>
  <c r="N31" i="2"/>
  <c r="N448" i="2"/>
  <c r="N559" i="2"/>
  <c r="N376" i="2"/>
  <c r="N134" i="2"/>
  <c r="N359" i="2"/>
  <c r="N246" i="2"/>
  <c r="N404" i="2"/>
  <c r="N555" i="2"/>
  <c r="N113" i="2"/>
  <c r="N484" i="2"/>
  <c r="N35" i="2"/>
  <c r="N275" i="2"/>
  <c r="N186" i="2"/>
  <c r="N323" i="2"/>
  <c r="N89" i="2"/>
  <c r="N276" i="2"/>
  <c r="N517" i="2"/>
  <c r="N45" i="2"/>
  <c r="N715" i="2"/>
  <c r="N88" i="2"/>
  <c r="N622" i="2"/>
  <c r="N138" i="2"/>
  <c r="N340" i="2"/>
  <c r="N193" i="2"/>
  <c r="N551" i="2"/>
  <c r="N121" i="2"/>
  <c r="N397" i="2"/>
  <c r="N441" i="2"/>
  <c r="N58" i="2"/>
  <c r="N637" i="2"/>
  <c r="N259" i="2"/>
  <c r="N187" i="2"/>
  <c r="N255" i="2"/>
  <c r="N629" i="2"/>
  <c r="N12" i="2"/>
  <c r="N606" i="2"/>
  <c r="N236" i="2"/>
  <c r="N296" i="2"/>
  <c r="N475" i="2"/>
  <c r="N247" i="2"/>
  <c r="N333" i="2"/>
  <c r="N523" i="2"/>
  <c r="N479" i="2"/>
  <c r="N156" i="2"/>
  <c r="N142" i="2"/>
  <c r="N10" i="2"/>
  <c r="N631" i="2"/>
  <c r="N130" i="2"/>
  <c r="N66" i="2"/>
  <c r="N586" i="2"/>
  <c r="N189" i="2"/>
  <c r="N242" i="2"/>
  <c r="N9" i="2"/>
  <c r="N412" i="2"/>
  <c r="N531" i="2"/>
  <c r="N111" i="2"/>
  <c r="N393" i="2"/>
  <c r="N331" i="2"/>
  <c r="N220" i="2"/>
  <c r="N40" i="2"/>
  <c r="N207" i="2"/>
  <c r="N90" i="2"/>
  <c r="N502" i="2"/>
  <c r="N636" i="2"/>
  <c r="N110" i="2"/>
  <c r="N43" i="2"/>
  <c r="N669" i="2"/>
  <c r="N714" i="2"/>
  <c r="N468" i="2"/>
  <c r="N417" i="2"/>
  <c r="N81" i="2"/>
  <c r="N46" i="2"/>
  <c r="N599" i="2"/>
  <c r="N34" i="2"/>
  <c r="N447" i="2"/>
  <c r="N709" i="2"/>
  <c r="N298" i="2"/>
  <c r="N452" i="2"/>
  <c r="N67" i="2"/>
  <c r="N278" i="2"/>
  <c r="N666" i="2"/>
  <c r="N124" i="2"/>
  <c r="N229" i="2"/>
  <c r="N486" i="2"/>
  <c r="N351" i="2"/>
  <c r="N177" i="2"/>
  <c r="N303" i="2"/>
  <c r="N565" i="2"/>
  <c r="N535" i="2"/>
  <c r="N566" i="2"/>
  <c r="N355" i="2"/>
  <c r="N211" i="2"/>
  <c r="N430" i="2"/>
  <c r="N667" i="2"/>
  <c r="N316" i="2"/>
  <c r="N610" i="2"/>
  <c r="N143" i="2"/>
  <c r="N196" i="2"/>
  <c r="N140" i="2"/>
  <c r="N261" i="2"/>
  <c r="N570" i="2"/>
  <c r="N654" i="2"/>
  <c r="N691" i="2"/>
  <c r="N289" i="2"/>
  <c r="N5" i="2"/>
  <c r="N292" i="2"/>
  <c r="N123" i="2"/>
  <c r="N221" i="2"/>
  <c r="N433" i="2"/>
  <c r="N403" i="2"/>
  <c r="N269" i="2"/>
  <c r="N520" i="2"/>
  <c r="N148" i="2"/>
  <c r="N539" i="2"/>
  <c r="N199" i="2"/>
  <c r="N248" i="2"/>
  <c r="N82" i="2"/>
  <c r="N370" i="2"/>
  <c r="N174" i="2"/>
  <c r="N171" i="2"/>
  <c r="N383" i="2"/>
  <c r="N29" i="2"/>
  <c r="N446" i="2"/>
  <c r="N116" i="2"/>
  <c r="N683" i="2"/>
  <c r="N51" i="2"/>
  <c r="N60" i="2"/>
  <c r="N162" i="2"/>
  <c r="N616" i="2"/>
  <c r="N26" i="2"/>
  <c r="N151" i="2"/>
  <c r="N209" i="2"/>
  <c r="N11" i="2"/>
  <c r="N19" i="2"/>
  <c r="N449" i="2"/>
  <c r="N435" i="2"/>
  <c r="N387" i="2"/>
  <c r="N251" i="2"/>
  <c r="N201" i="2"/>
  <c r="N250" i="2"/>
  <c r="N160" i="2"/>
  <c r="N18" i="2"/>
  <c r="N409" i="2"/>
  <c r="N3" i="2"/>
  <c r="N202" i="2"/>
  <c r="N429" i="2"/>
  <c r="N198" i="2"/>
  <c r="N426" i="2"/>
  <c r="N501" i="2"/>
  <c r="N149" i="2"/>
  <c r="N579" i="2"/>
  <c r="N595" i="2"/>
  <c r="N730" i="2"/>
  <c r="N317" i="2"/>
  <c r="N271" i="2"/>
  <c r="N354" i="2"/>
  <c r="N208" i="2"/>
  <c r="N349" i="2"/>
  <c r="N648" i="2"/>
  <c r="N99" i="2"/>
  <c r="N545" i="2"/>
  <c r="N601" i="2"/>
  <c r="N673" i="2"/>
  <c r="N366" i="2"/>
  <c r="N71" i="2"/>
  <c r="N263" i="2"/>
  <c r="N431" i="2"/>
  <c r="N377" i="2"/>
  <c r="N172" i="2"/>
  <c r="N513" i="2"/>
  <c r="N495" i="2"/>
  <c r="N380" i="2"/>
  <c r="N44" i="2"/>
  <c r="N125" i="2"/>
  <c r="N642" i="2"/>
  <c r="N394" i="2"/>
  <c r="N699" i="2"/>
  <c r="N105" i="2"/>
  <c r="N42" i="2"/>
  <c r="N83" i="2"/>
  <c r="N283" i="2"/>
  <c r="N721" i="2"/>
  <c r="N235" i="2"/>
  <c r="N13" i="2"/>
  <c r="N200" i="2"/>
  <c r="N423" i="2"/>
  <c r="N239" i="2"/>
  <c r="N516" i="2"/>
  <c r="N158" i="2"/>
  <c r="N106" i="2"/>
  <c r="N266" i="2"/>
  <c r="N528" i="2"/>
  <c r="N434" i="2"/>
  <c r="N388" i="2"/>
  <c r="N315" i="2"/>
  <c r="N54" i="2"/>
  <c r="N421" i="2"/>
  <c r="N350" i="2"/>
  <c r="N192" i="2"/>
  <c r="N638" i="2"/>
  <c r="N112" i="2"/>
  <c r="N727" i="2"/>
  <c r="N660" i="2"/>
  <c r="N225" i="2"/>
  <c r="N405" i="2"/>
  <c r="N337" i="2"/>
  <c r="N561" i="2"/>
  <c r="N728" i="2"/>
  <c r="N607" i="2"/>
  <c r="N487" i="2"/>
  <c r="N686" i="2"/>
  <c r="N114" i="2"/>
  <c r="N518" i="2"/>
  <c r="N20" i="2"/>
  <c r="N17" i="2"/>
  <c r="N399" i="2"/>
  <c r="N150" i="2"/>
  <c r="N463" i="2"/>
  <c r="N690" i="2"/>
  <c r="N310" i="2"/>
  <c r="N504" i="2"/>
  <c r="N489" i="2"/>
  <c r="N659" i="2"/>
  <c r="N508" i="2"/>
  <c r="N474" i="2"/>
  <c r="N163" i="2"/>
  <c r="N52" i="2"/>
  <c r="N652" i="2"/>
  <c r="N120" i="2"/>
  <c r="N651" i="2"/>
  <c r="N471" i="2"/>
  <c r="N491" i="2"/>
  <c r="N469" i="2"/>
  <c r="N646" i="2"/>
  <c r="N135" i="2"/>
  <c r="N413" i="2"/>
  <c r="N374" i="2"/>
  <c r="N23" i="2"/>
  <c r="N408" i="2"/>
  <c r="N582" i="2"/>
  <c r="N644" i="2"/>
  <c r="N712" i="2"/>
  <c r="N21" i="2"/>
  <c r="N224" i="2"/>
  <c r="N165" i="2"/>
  <c r="N617" i="2"/>
  <c r="N733" i="2"/>
  <c r="N401" i="2"/>
  <c r="N291" i="2"/>
  <c r="N587" i="2"/>
  <c r="N384" i="2"/>
  <c r="N169" i="2"/>
  <c r="N253" i="2"/>
  <c r="N457" i="2"/>
  <c r="N498" i="2"/>
  <c r="N645" i="2"/>
  <c r="N56" i="2"/>
  <c r="N466" i="2"/>
  <c r="N318" i="2"/>
  <c r="N293" i="2"/>
  <c r="N139" i="2"/>
  <c r="N68" i="2"/>
  <c r="N537" i="2"/>
  <c r="N372" i="2"/>
  <c r="N245" i="2"/>
  <c r="N425" i="2"/>
  <c r="N108" i="2"/>
  <c r="N36" i="2"/>
  <c r="N477" i="2"/>
  <c r="N69" i="2"/>
  <c r="N647" i="2"/>
  <c r="N74" i="2"/>
  <c r="N227" i="2"/>
  <c r="N553" i="2"/>
  <c r="N216" i="2"/>
  <c r="N115" i="2"/>
  <c r="N619" i="2"/>
  <c r="N154" i="2"/>
  <c r="N470" i="2"/>
  <c r="N480" i="2"/>
  <c r="N541" i="2"/>
  <c r="N611" i="2"/>
  <c r="N589" i="2"/>
  <c r="N78" i="2"/>
  <c r="N544" i="2"/>
  <c r="N506" i="2"/>
  <c r="N264" i="2"/>
  <c r="N53" i="2"/>
  <c r="N731" i="2"/>
  <c r="N37" i="2"/>
  <c r="N305" i="2"/>
  <c r="N104" i="2"/>
  <c r="N27" i="2"/>
  <c r="N436" i="2"/>
  <c r="N692" i="2"/>
  <c r="N427" i="2"/>
  <c r="N662" i="2"/>
  <c r="N270" i="2"/>
  <c r="N301" i="2"/>
  <c r="N670" i="2"/>
  <c r="N281" i="2"/>
  <c r="N76" i="2"/>
  <c r="N416" i="2"/>
  <c r="N462" i="2"/>
  <c r="N381" i="2"/>
  <c r="N364" i="2"/>
  <c r="N700" i="2"/>
  <c r="N724" i="2"/>
  <c r="N214" i="2"/>
  <c r="N635" i="2"/>
  <c r="N704" i="2"/>
  <c r="N191" i="2"/>
  <c r="N86" i="2"/>
  <c r="N80" i="2"/>
  <c r="N693" i="2"/>
  <c r="N237" i="2"/>
  <c r="N571" i="2"/>
  <c r="N507" i="2"/>
  <c r="N265" i="2"/>
  <c r="N679" i="2"/>
  <c r="N127" i="2"/>
  <c r="N336" i="2"/>
  <c r="N348" i="2"/>
  <c r="N161" i="2"/>
  <c r="N84" i="2"/>
  <c r="N698" i="2"/>
  <c r="N122" i="2"/>
  <c r="N173" i="2"/>
  <c r="N456" i="2"/>
  <c r="N132" i="2"/>
  <c r="N260" i="2"/>
  <c r="N61" i="2"/>
  <c r="N729" i="2"/>
  <c r="N365" i="2"/>
  <c r="N598" i="2"/>
  <c r="N133" i="2"/>
  <c r="N524" i="2"/>
  <c r="N678" i="2"/>
  <c r="N338" i="2"/>
  <c r="N268" i="2"/>
  <c r="N656" i="2"/>
  <c r="N628" i="2"/>
  <c r="N343" i="2"/>
  <c r="N550" i="2"/>
  <c r="N701" i="2"/>
  <c r="N373" i="2"/>
  <c r="N328" i="2"/>
  <c r="N546" i="2"/>
  <c r="N390" i="2"/>
  <c r="N481" i="2"/>
  <c r="N159" i="2"/>
  <c r="N696" i="2"/>
  <c r="N564" i="2"/>
  <c r="N147" i="2"/>
  <c r="N369" i="2"/>
  <c r="N650" i="2"/>
  <c r="N663" i="2"/>
  <c r="N707" i="2"/>
  <c r="N725" i="2"/>
  <c r="N465" i="2"/>
  <c r="N249" i="2"/>
  <c r="N563" i="2"/>
  <c r="N569" i="2"/>
  <c r="N327" i="2"/>
  <c r="N580" i="2"/>
  <c r="N100" i="2"/>
  <c r="N514" i="2"/>
  <c r="N576" i="2"/>
  <c r="N694" i="2"/>
  <c r="N735" i="2"/>
  <c r="N615" i="2"/>
  <c r="N117" i="2"/>
  <c r="N345" i="2"/>
  <c r="N684" i="2"/>
  <c r="N593" i="2"/>
  <c r="N382" i="2"/>
  <c r="N630" i="2"/>
  <c r="N234" i="2"/>
  <c r="N107" i="2"/>
  <c r="N461" i="2"/>
  <c r="N311" i="2"/>
  <c r="N418" i="2"/>
  <c r="N557" i="2"/>
  <c r="N392" i="2"/>
  <c r="N267" i="2"/>
  <c r="N406" i="2"/>
  <c r="N581" i="2"/>
  <c r="N726" i="2"/>
  <c r="N96" i="2"/>
  <c r="N243" i="2"/>
  <c r="N538" i="2"/>
  <c r="N437" i="2"/>
  <c r="N358" i="2"/>
  <c r="N534" i="2"/>
  <c r="N438" i="2"/>
  <c r="N677" i="2"/>
  <c r="N325" i="2"/>
  <c r="N228" i="2"/>
  <c r="N590" i="2"/>
  <c r="N600" i="2"/>
  <c r="N530" i="2"/>
  <c r="N529" i="2"/>
  <c r="N473" i="2"/>
  <c r="N205" i="2"/>
  <c r="N464" i="2"/>
  <c r="N515" i="2"/>
  <c r="N223" i="2"/>
  <c r="N621" i="2"/>
  <c r="N547" i="2"/>
  <c r="N252" i="2"/>
  <c r="N653" i="2"/>
  <c r="N203" i="2"/>
  <c r="N294" i="2"/>
  <c r="N510" i="2"/>
  <c r="N389" i="2"/>
  <c r="N460" i="2"/>
  <c r="N585" i="2"/>
  <c r="N353" i="2"/>
  <c r="N672" i="2"/>
  <c r="N410" i="2"/>
  <c r="N710" i="2"/>
  <c r="N722" i="2"/>
  <c r="N375" i="2"/>
  <c r="N591" i="2"/>
  <c r="N329" i="2"/>
  <c r="N262" i="2"/>
  <c r="N578" i="2"/>
  <c r="N391" i="2"/>
  <c r="N450" i="2"/>
  <c r="N490" i="2"/>
  <c r="N602" i="2"/>
  <c r="N711" i="2"/>
  <c r="N604" i="2"/>
  <c r="N453" i="2"/>
  <c r="N703" i="2"/>
  <c r="N415" i="2"/>
  <c r="N671" i="2"/>
  <c r="N454" i="2"/>
  <c r="N695" i="2"/>
  <c r="N584" i="2"/>
  <c r="N719" i="2"/>
  <c r="N702" i="2"/>
  <c r="N734" i="2"/>
  <c r="N708" i="2"/>
  <c r="N676" i="2"/>
  <c r="N680" i="2"/>
  <c r="N618" i="2"/>
  <c r="N697" i="2"/>
  <c r="N605" i="2"/>
  <c r="N713" i="2"/>
  <c r="N597" i="2"/>
  <c r="N717" i="2"/>
  <c r="N716" i="2"/>
  <c r="N681" i="2"/>
  <c r="N641" i="2"/>
  <c r="N723" i="2"/>
  <c r="N643" i="2"/>
  <c r="N674" i="2"/>
  <c r="N705" i="2"/>
  <c r="N675" i="2"/>
  <c r="N655" i="2"/>
  <c r="N588" i="2"/>
  <c r="N682" i="2"/>
  <c r="N632" i="2"/>
  <c r="N732" i="2"/>
  <c r="L552" i="2"/>
  <c r="L527" i="2"/>
  <c r="L613" i="2"/>
  <c r="L141" i="2"/>
  <c r="L414" i="2"/>
  <c r="L542" i="2"/>
  <c r="L344" i="2"/>
  <c r="L485" i="2"/>
  <c r="L592" i="2"/>
  <c r="L326" i="2"/>
  <c r="L342" i="2"/>
  <c r="L488" i="2"/>
  <c r="L166" i="2"/>
  <c r="L254" i="2"/>
  <c r="L688" i="2"/>
  <c r="L157" i="2"/>
  <c r="L136" i="2"/>
  <c r="L420" i="2"/>
  <c r="L499" i="2"/>
  <c r="L658" i="2"/>
  <c r="L519" i="2"/>
  <c r="L70" i="2"/>
  <c r="L411" i="2"/>
  <c r="L347" i="2"/>
  <c r="L272" i="2"/>
  <c r="L118" i="2"/>
  <c r="L15" i="2"/>
  <c r="L197" i="2"/>
  <c r="L532" i="2"/>
  <c r="L356" i="2"/>
  <c r="L657" i="2"/>
  <c r="L137" i="2"/>
  <c r="L633" i="2"/>
  <c r="L94" i="2"/>
  <c r="L57" i="2"/>
  <c r="L665" i="2"/>
  <c r="L626" i="2"/>
  <c r="L330" i="2"/>
  <c r="L7" i="2"/>
  <c r="L101" i="2"/>
  <c r="L87" i="2"/>
  <c r="L540" i="2"/>
  <c r="L25" i="2"/>
  <c r="L273" i="2"/>
  <c r="L439" i="2"/>
  <c r="L218" i="2"/>
  <c r="L222" i="2"/>
  <c r="L543" i="2"/>
  <c r="L312" i="2"/>
  <c r="L182" i="2"/>
  <c r="L614" i="2"/>
  <c r="L445" i="2"/>
  <c r="L91" i="2"/>
  <c r="L55" i="2"/>
  <c r="L153" i="2"/>
  <c r="L131" i="2"/>
  <c r="L440" i="2"/>
  <c r="L467" i="2"/>
  <c r="L505" i="2"/>
  <c r="L62" i="2"/>
  <c r="L184" i="2"/>
  <c r="L346" i="2"/>
  <c r="L562" i="2"/>
  <c r="L321" i="2"/>
  <c r="L442" i="2"/>
  <c r="L455" i="2"/>
  <c r="L217" i="2"/>
  <c r="L290" i="2"/>
  <c r="L583" i="2"/>
  <c r="L231" i="2"/>
  <c r="L385" i="2"/>
  <c r="L459" i="2"/>
  <c r="L313" i="2"/>
  <c r="L167" i="2"/>
  <c r="L482" i="2"/>
  <c r="L97" i="2"/>
  <c r="L4" i="2"/>
  <c r="L176" i="2"/>
  <c r="L309" i="2"/>
  <c r="L322" i="2"/>
  <c r="L129" i="2"/>
  <c r="L494" i="2"/>
  <c r="L190" i="2"/>
  <c r="L522" i="2"/>
  <c r="L274" i="2"/>
  <c r="L210" i="2"/>
  <c r="L93" i="2"/>
  <c r="L16" i="2"/>
  <c r="L284" i="2"/>
  <c r="L594" i="2"/>
  <c r="L6" i="2"/>
  <c r="L50" i="2"/>
  <c r="L341" i="2"/>
  <c r="L634" i="2"/>
  <c r="L324" i="2"/>
  <c r="L47" i="2"/>
  <c r="L396" i="2"/>
  <c r="L287" i="2"/>
  <c r="L59" i="2"/>
  <c r="L300" i="2"/>
  <c r="L238" i="2"/>
  <c r="L285" i="2"/>
  <c r="L168" i="2"/>
  <c r="L378" i="2"/>
  <c r="L525" i="2"/>
  <c r="L230" i="2"/>
  <c r="L240" i="2"/>
  <c r="L146" i="2"/>
  <c r="L277" i="2"/>
  <c r="L8" i="2"/>
  <c r="L102" i="2"/>
  <c r="L155" i="2"/>
  <c r="L620" i="2"/>
  <c r="L33" i="2"/>
  <c r="L233" i="2"/>
  <c r="L521" i="2"/>
  <c r="L402" i="2"/>
  <c r="L689" i="2"/>
  <c r="L361" i="2"/>
  <c r="L152" i="2"/>
  <c r="L194" i="2"/>
  <c r="L492" i="2"/>
  <c r="L332" i="2"/>
  <c r="L244" i="2"/>
  <c r="L204" i="2"/>
  <c r="L41" i="2"/>
  <c r="L304" i="2"/>
  <c r="L428" i="2"/>
  <c r="L38" i="2"/>
  <c r="L213" i="2"/>
  <c r="L443" i="2"/>
  <c r="L145" i="2"/>
  <c r="L188" i="2"/>
  <c r="L314" i="2"/>
  <c r="L180" i="2"/>
  <c r="L360" i="2"/>
  <c r="L22" i="2"/>
  <c r="L596" i="2"/>
  <c r="L302" i="2"/>
  <c r="L422" i="2"/>
  <c r="L72" i="2"/>
  <c r="L282" i="2"/>
  <c r="L718" i="2"/>
  <c r="L685" i="2"/>
  <c r="L493" i="2"/>
  <c r="L400" i="2"/>
  <c r="L279" i="2"/>
  <c r="L362" i="2"/>
  <c r="L175" i="2"/>
  <c r="L219" i="2"/>
  <c r="L103" i="2"/>
  <c r="L363" i="2"/>
  <c r="L226" i="2"/>
  <c r="L164" i="2"/>
  <c r="L567" i="2"/>
  <c r="L179" i="2"/>
  <c r="L472" i="2"/>
  <c r="L30" i="2"/>
  <c r="L536" i="2"/>
  <c r="L2" i="2"/>
  <c r="L28" i="2"/>
  <c r="L241" i="2"/>
  <c r="L554" i="2"/>
  <c r="L560" i="2"/>
  <c r="L379" i="2"/>
  <c r="L109" i="2"/>
  <c r="L623" i="2"/>
  <c r="L432" i="2"/>
  <c r="L512" i="2"/>
  <c r="L497" i="2"/>
  <c r="L624" i="2"/>
  <c r="L548" i="2"/>
  <c r="L573" i="2"/>
  <c r="L183" i="2"/>
  <c r="L483" i="2"/>
  <c r="L352" i="2"/>
  <c r="L14" i="2"/>
  <c r="L119" i="2"/>
  <c r="L625" i="2"/>
  <c r="L206" i="2"/>
  <c r="L195" i="2"/>
  <c r="L185" i="2"/>
  <c r="L39" i="2"/>
  <c r="L212" i="2"/>
  <c r="L649" i="2"/>
  <c r="L48" i="2"/>
  <c r="L395" i="2"/>
  <c r="L572" i="2"/>
  <c r="L661" i="2"/>
  <c r="L170" i="2"/>
  <c r="L407" i="2"/>
  <c r="L280" i="2"/>
  <c r="L668" i="2"/>
  <c r="L339" i="2"/>
  <c r="L640" i="2"/>
  <c r="L85" i="2"/>
  <c r="L627" i="2"/>
  <c r="L503" i="2"/>
  <c r="L398" i="2"/>
  <c r="L476" i="2"/>
  <c r="L424" i="2"/>
  <c r="L575" i="2"/>
  <c r="L257" i="2"/>
  <c r="L509" i="2"/>
  <c r="L612" i="2"/>
  <c r="L63" i="2"/>
  <c r="L458" i="2"/>
  <c r="L307" i="2"/>
  <c r="L79" i="2"/>
  <c r="L368" i="2"/>
  <c r="L367" i="2"/>
  <c r="L232" i="2"/>
  <c r="L500" i="2"/>
  <c r="L49" i="2"/>
  <c r="L603" i="2"/>
  <c r="L533" i="2"/>
  <c r="L308" i="2"/>
  <c r="L371" i="2"/>
  <c r="L215" i="2"/>
  <c r="L511" i="2"/>
  <c r="L549" i="2"/>
  <c r="L92" i="2"/>
  <c r="L178" i="2"/>
  <c r="L320" i="2"/>
  <c r="L64" i="2"/>
  <c r="L258" i="2"/>
  <c r="L295" i="2"/>
  <c r="L664" i="2"/>
  <c r="L478" i="2"/>
  <c r="L608" i="2"/>
  <c r="L574" i="2"/>
  <c r="L98" i="2"/>
  <c r="L144" i="2"/>
  <c r="L496" i="2"/>
  <c r="L73" i="2"/>
  <c r="L720" i="2"/>
  <c r="L558" i="2"/>
  <c r="L288" i="2"/>
  <c r="L639" i="2"/>
  <c r="L306" i="2"/>
  <c r="L687" i="2"/>
  <c r="L526" i="2"/>
  <c r="L297" i="2"/>
  <c r="L126" i="2"/>
  <c r="L181" i="2"/>
  <c r="L706" i="2"/>
  <c r="L299" i="2"/>
  <c r="L451" i="2"/>
  <c r="L444" i="2"/>
  <c r="L286" i="2"/>
  <c r="L77" i="2"/>
  <c r="L256" i="2"/>
  <c r="L556" i="2"/>
  <c r="L128" i="2"/>
  <c r="L24" i="2"/>
  <c r="L334" i="2"/>
  <c r="L335" i="2"/>
  <c r="L609" i="2"/>
  <c r="L419" i="2"/>
  <c r="L65" i="2"/>
  <c r="L32" i="2"/>
  <c r="L577" i="2"/>
  <c r="L568" i="2"/>
  <c r="L95" i="2"/>
  <c r="L386" i="2"/>
  <c r="L319" i="2"/>
  <c r="L75" i="2"/>
  <c r="L357" i="2"/>
  <c r="L31" i="2"/>
  <c r="L448" i="2"/>
  <c r="L559" i="2"/>
  <c r="L376" i="2"/>
  <c r="L134" i="2"/>
  <c r="L359" i="2"/>
  <c r="L246" i="2"/>
  <c r="L404" i="2"/>
  <c r="L555" i="2"/>
  <c r="L113" i="2"/>
  <c r="L484" i="2"/>
  <c r="L35" i="2"/>
  <c r="L275" i="2"/>
  <c r="L186" i="2"/>
  <c r="L323" i="2"/>
  <c r="L89" i="2"/>
  <c r="L276" i="2"/>
  <c r="L517" i="2"/>
  <c r="L45" i="2"/>
  <c r="L715" i="2"/>
  <c r="L88" i="2"/>
  <c r="L622" i="2"/>
  <c r="L138" i="2"/>
  <c r="L340" i="2"/>
  <c r="L193" i="2"/>
  <c r="L551" i="2"/>
  <c r="L121" i="2"/>
  <c r="L397" i="2"/>
  <c r="L441" i="2"/>
  <c r="L58" i="2"/>
  <c r="L637" i="2"/>
  <c r="L259" i="2"/>
  <c r="L187" i="2"/>
  <c r="L255" i="2"/>
  <c r="L629" i="2"/>
  <c r="L12" i="2"/>
  <c r="L606" i="2"/>
  <c r="L236" i="2"/>
  <c r="L296" i="2"/>
  <c r="L475" i="2"/>
  <c r="L247" i="2"/>
  <c r="L333" i="2"/>
  <c r="L523" i="2"/>
  <c r="L479" i="2"/>
  <c r="L156" i="2"/>
  <c r="L142" i="2"/>
  <c r="L10" i="2"/>
  <c r="L631" i="2"/>
  <c r="L130" i="2"/>
  <c r="L66" i="2"/>
  <c r="L586" i="2"/>
  <c r="L189" i="2"/>
  <c r="L242" i="2"/>
  <c r="L9" i="2"/>
  <c r="L412" i="2"/>
  <c r="L531" i="2"/>
  <c r="L111" i="2"/>
  <c r="L393" i="2"/>
  <c r="L331" i="2"/>
  <c r="L220" i="2"/>
  <c r="L40" i="2"/>
  <c r="L207" i="2"/>
  <c r="L90" i="2"/>
  <c r="L502" i="2"/>
  <c r="L636" i="2"/>
  <c r="L110" i="2"/>
  <c r="L43" i="2"/>
  <c r="L669" i="2"/>
  <c r="L714" i="2"/>
  <c r="L468" i="2"/>
  <c r="L417" i="2"/>
  <c r="L81" i="2"/>
  <c r="L46" i="2"/>
  <c r="L599" i="2"/>
  <c r="L34" i="2"/>
  <c r="L447" i="2"/>
  <c r="L709" i="2"/>
  <c r="L298" i="2"/>
  <c r="L452" i="2"/>
  <c r="L67" i="2"/>
  <c r="L278" i="2"/>
  <c r="L666" i="2"/>
  <c r="L124" i="2"/>
  <c r="L229" i="2"/>
  <c r="L486" i="2"/>
  <c r="L351" i="2"/>
  <c r="L177" i="2"/>
  <c r="L303" i="2"/>
  <c r="L565" i="2"/>
  <c r="L535" i="2"/>
  <c r="L566" i="2"/>
  <c r="L355" i="2"/>
  <c r="L211" i="2"/>
  <c r="L430" i="2"/>
  <c r="L667" i="2"/>
  <c r="L316" i="2"/>
  <c r="L610" i="2"/>
  <c r="L143" i="2"/>
  <c r="L196" i="2"/>
  <c r="L140" i="2"/>
  <c r="L261" i="2"/>
  <c r="L570" i="2"/>
  <c r="L654" i="2"/>
  <c r="L691" i="2"/>
  <c r="L289" i="2"/>
  <c r="L5" i="2"/>
  <c r="L292" i="2"/>
  <c r="L123" i="2"/>
  <c r="L221" i="2"/>
  <c r="L433" i="2"/>
  <c r="L403" i="2"/>
  <c r="L269" i="2"/>
  <c r="L520" i="2"/>
  <c r="L148" i="2"/>
  <c r="L539" i="2"/>
  <c r="L199" i="2"/>
  <c r="L248" i="2"/>
  <c r="L82" i="2"/>
  <c r="L370" i="2"/>
  <c r="L174" i="2"/>
  <c r="L171" i="2"/>
  <c r="L383" i="2"/>
  <c r="L29" i="2"/>
  <c r="L446" i="2"/>
  <c r="L116" i="2"/>
  <c r="L683" i="2"/>
  <c r="L51" i="2"/>
  <c r="L60" i="2"/>
  <c r="L162" i="2"/>
  <c r="L616" i="2"/>
  <c r="L26" i="2"/>
  <c r="L151" i="2"/>
  <c r="L209" i="2"/>
  <c r="L11" i="2"/>
  <c r="L19" i="2"/>
  <c r="L449" i="2"/>
  <c r="L435" i="2"/>
  <c r="L387" i="2"/>
  <c r="L251" i="2"/>
  <c r="L201" i="2"/>
  <c r="L250" i="2"/>
  <c r="L160" i="2"/>
  <c r="L18" i="2"/>
  <c r="L409" i="2"/>
  <c r="L3" i="2"/>
  <c r="L202" i="2"/>
  <c r="L429" i="2"/>
  <c r="L198" i="2"/>
  <c r="L426" i="2"/>
  <c r="L501" i="2"/>
  <c r="L149" i="2"/>
  <c r="L579" i="2"/>
  <c r="L595" i="2"/>
  <c r="L730" i="2"/>
  <c r="L317" i="2"/>
  <c r="L271" i="2"/>
  <c r="L354" i="2"/>
  <c r="L208" i="2"/>
  <c r="L349" i="2"/>
  <c r="L648" i="2"/>
  <c r="L99" i="2"/>
  <c r="L545" i="2"/>
  <c r="L601" i="2"/>
  <c r="L673" i="2"/>
  <c r="L366" i="2"/>
  <c r="L71" i="2"/>
  <c r="L263" i="2"/>
  <c r="L431" i="2"/>
  <c r="L377" i="2"/>
  <c r="L172" i="2"/>
  <c r="L513" i="2"/>
  <c r="L495" i="2"/>
  <c r="L380" i="2"/>
  <c r="L44" i="2"/>
  <c r="L125" i="2"/>
  <c r="L642" i="2"/>
  <c r="L394" i="2"/>
  <c r="L699" i="2"/>
  <c r="L105" i="2"/>
  <c r="L42" i="2"/>
  <c r="L83" i="2"/>
  <c r="L283" i="2"/>
  <c r="L721" i="2"/>
  <c r="L235" i="2"/>
  <c r="L13" i="2"/>
  <c r="L200" i="2"/>
  <c r="L423" i="2"/>
  <c r="L239" i="2"/>
  <c r="L516" i="2"/>
  <c r="L158" i="2"/>
  <c r="L106" i="2"/>
  <c r="L266" i="2"/>
  <c r="L528" i="2"/>
  <c r="L434" i="2"/>
  <c r="L388" i="2"/>
  <c r="L315" i="2"/>
  <c r="L54" i="2"/>
  <c r="L421" i="2"/>
  <c r="L350" i="2"/>
  <c r="L192" i="2"/>
  <c r="L638" i="2"/>
  <c r="L112" i="2"/>
  <c r="L727" i="2"/>
  <c r="L660" i="2"/>
  <c r="L225" i="2"/>
  <c r="L405" i="2"/>
  <c r="L337" i="2"/>
  <c r="L561" i="2"/>
  <c r="L728" i="2"/>
  <c r="L607" i="2"/>
  <c r="L487" i="2"/>
  <c r="L686" i="2"/>
  <c r="L114" i="2"/>
  <c r="L518" i="2"/>
  <c r="L20" i="2"/>
  <c r="L17" i="2"/>
  <c r="L399" i="2"/>
  <c r="L150" i="2"/>
  <c r="L463" i="2"/>
  <c r="L690" i="2"/>
  <c r="L310" i="2"/>
  <c r="L504" i="2"/>
  <c r="L489" i="2"/>
  <c r="L659" i="2"/>
  <c r="L508" i="2"/>
  <c r="L474" i="2"/>
  <c r="L163" i="2"/>
  <c r="L52" i="2"/>
  <c r="L652" i="2"/>
  <c r="L120" i="2"/>
  <c r="L651" i="2"/>
  <c r="L471" i="2"/>
  <c r="L491" i="2"/>
  <c r="L469" i="2"/>
  <c r="L646" i="2"/>
  <c r="L135" i="2"/>
  <c r="L413" i="2"/>
  <c r="L374" i="2"/>
  <c r="L23" i="2"/>
  <c r="L408" i="2"/>
  <c r="L582" i="2"/>
  <c r="L644" i="2"/>
  <c r="L712" i="2"/>
  <c r="L21" i="2"/>
  <c r="L224" i="2"/>
  <c r="L165" i="2"/>
  <c r="L617" i="2"/>
  <c r="L733" i="2"/>
  <c r="L401" i="2"/>
  <c r="L291" i="2"/>
  <c r="L587" i="2"/>
  <c r="L384" i="2"/>
  <c r="L169" i="2"/>
  <c r="L253" i="2"/>
  <c r="L457" i="2"/>
  <c r="L498" i="2"/>
  <c r="L645" i="2"/>
  <c r="L56" i="2"/>
  <c r="L466" i="2"/>
  <c r="L318" i="2"/>
  <c r="L293" i="2"/>
  <c r="L139" i="2"/>
  <c r="L68" i="2"/>
  <c r="L537" i="2"/>
  <c r="L372" i="2"/>
  <c r="L245" i="2"/>
  <c r="L425" i="2"/>
  <c r="L108" i="2"/>
  <c r="L36" i="2"/>
  <c r="L477" i="2"/>
  <c r="L69" i="2"/>
  <c r="L647" i="2"/>
  <c r="L74" i="2"/>
  <c r="L227" i="2"/>
  <c r="L553" i="2"/>
  <c r="L216" i="2"/>
  <c r="L115" i="2"/>
  <c r="L619" i="2"/>
  <c r="L154" i="2"/>
  <c r="L470" i="2"/>
  <c r="L480" i="2"/>
  <c r="L541" i="2"/>
  <c r="L611" i="2"/>
  <c r="L589" i="2"/>
  <c r="L78" i="2"/>
  <c r="L544" i="2"/>
  <c r="L506" i="2"/>
  <c r="L264" i="2"/>
  <c r="L53" i="2"/>
  <c r="L731" i="2"/>
  <c r="L37" i="2"/>
  <c r="L305" i="2"/>
  <c r="L104" i="2"/>
  <c r="L27" i="2"/>
  <c r="L436" i="2"/>
  <c r="L692" i="2"/>
  <c r="L427" i="2"/>
  <c r="L662" i="2"/>
  <c r="L270" i="2"/>
  <c r="L301" i="2"/>
  <c r="L670" i="2"/>
  <c r="L281" i="2"/>
  <c r="L76" i="2"/>
  <c r="L416" i="2"/>
  <c r="L462" i="2"/>
  <c r="L381" i="2"/>
  <c r="L364" i="2"/>
  <c r="L700" i="2"/>
  <c r="L724" i="2"/>
  <c r="L214" i="2"/>
  <c r="L635" i="2"/>
  <c r="L704" i="2"/>
  <c r="L191" i="2"/>
  <c r="L86" i="2"/>
  <c r="L80" i="2"/>
  <c r="L693" i="2"/>
  <c r="L237" i="2"/>
  <c r="L571" i="2"/>
  <c r="L507" i="2"/>
  <c r="L265" i="2"/>
  <c r="L679" i="2"/>
  <c r="L127" i="2"/>
  <c r="L336" i="2"/>
  <c r="L348" i="2"/>
  <c r="L161" i="2"/>
  <c r="L84" i="2"/>
  <c r="L698" i="2"/>
  <c r="L122" i="2"/>
  <c r="L173" i="2"/>
  <c r="L456" i="2"/>
  <c r="L132" i="2"/>
  <c r="L260" i="2"/>
  <c r="L61" i="2"/>
  <c r="L729" i="2"/>
  <c r="L365" i="2"/>
  <c r="L598" i="2"/>
  <c r="L133" i="2"/>
  <c r="L524" i="2"/>
  <c r="L678" i="2"/>
  <c r="L338" i="2"/>
  <c r="L268" i="2"/>
  <c r="L656" i="2"/>
  <c r="L628" i="2"/>
  <c r="L343" i="2"/>
  <c r="L550" i="2"/>
  <c r="L701" i="2"/>
  <c r="L373" i="2"/>
  <c r="L328" i="2"/>
  <c r="L546" i="2"/>
  <c r="L390" i="2"/>
  <c r="L481" i="2"/>
  <c r="L159" i="2"/>
  <c r="L696" i="2"/>
  <c r="L564" i="2"/>
  <c r="L147" i="2"/>
  <c r="L369" i="2"/>
  <c r="L650" i="2"/>
  <c r="L663" i="2"/>
  <c r="L707" i="2"/>
  <c r="L725" i="2"/>
  <c r="L465" i="2"/>
  <c r="L249" i="2"/>
  <c r="L563" i="2"/>
  <c r="L569" i="2"/>
  <c r="L327" i="2"/>
  <c r="L580" i="2"/>
  <c r="L100" i="2"/>
  <c r="L514" i="2"/>
  <c r="L576" i="2"/>
  <c r="L694" i="2"/>
  <c r="L735" i="2"/>
  <c r="L615" i="2"/>
  <c r="L117" i="2"/>
  <c r="L345" i="2"/>
  <c r="L684" i="2"/>
  <c r="L593" i="2"/>
  <c r="L382" i="2"/>
  <c r="L630" i="2"/>
  <c r="L234" i="2"/>
  <c r="L107" i="2"/>
  <c r="L461" i="2"/>
  <c r="L311" i="2"/>
  <c r="L418" i="2"/>
  <c r="L557" i="2"/>
  <c r="L392" i="2"/>
  <c r="L267" i="2"/>
  <c r="L406" i="2"/>
  <c r="L581" i="2"/>
  <c r="L726" i="2"/>
  <c r="L96" i="2"/>
  <c r="L243" i="2"/>
  <c r="L538" i="2"/>
  <c r="L437" i="2"/>
  <c r="L358" i="2"/>
  <c r="L534" i="2"/>
  <c r="L438" i="2"/>
  <c r="L677" i="2"/>
  <c r="L325" i="2"/>
  <c r="L228" i="2"/>
  <c r="L590" i="2"/>
  <c r="L600" i="2"/>
  <c r="L530" i="2"/>
  <c r="L529" i="2"/>
  <c r="L473" i="2"/>
  <c r="L205" i="2"/>
  <c r="L464" i="2"/>
  <c r="L515" i="2"/>
  <c r="L223" i="2"/>
  <c r="L621" i="2"/>
  <c r="L547" i="2"/>
  <c r="L252" i="2"/>
  <c r="L653" i="2"/>
  <c r="L203" i="2"/>
  <c r="L294" i="2"/>
  <c r="L510" i="2"/>
  <c r="L389" i="2"/>
  <c r="L460" i="2"/>
  <c r="L585" i="2"/>
  <c r="L353" i="2"/>
  <c r="L672" i="2"/>
  <c r="L410" i="2"/>
  <c r="L710" i="2"/>
  <c r="L722" i="2"/>
  <c r="L375" i="2"/>
  <c r="L591" i="2"/>
  <c r="L329" i="2"/>
  <c r="L262" i="2"/>
  <c r="L578" i="2"/>
  <c r="L391" i="2"/>
  <c r="L450" i="2"/>
  <c r="L490" i="2"/>
  <c r="L602" i="2"/>
  <c r="L711" i="2"/>
  <c r="L604" i="2"/>
  <c r="L453" i="2"/>
  <c r="L703" i="2"/>
  <c r="L415" i="2"/>
  <c r="L671" i="2"/>
  <c r="L454" i="2"/>
  <c r="L695" i="2"/>
  <c r="L584" i="2"/>
  <c r="L719" i="2"/>
  <c r="L702" i="2"/>
  <c r="L734" i="2"/>
  <c r="L708" i="2"/>
  <c r="L676" i="2"/>
  <c r="L680" i="2"/>
  <c r="L618" i="2"/>
  <c r="L697" i="2"/>
  <c r="L605" i="2"/>
  <c r="L713" i="2"/>
  <c r="L597" i="2"/>
  <c r="L717" i="2"/>
  <c r="L716" i="2"/>
  <c r="L681" i="2"/>
  <c r="L641" i="2"/>
  <c r="L723" i="2"/>
  <c r="L643" i="2"/>
  <c r="L674" i="2"/>
  <c r="L705" i="2"/>
  <c r="L675" i="2"/>
  <c r="L655" i="2"/>
  <c r="L588" i="2"/>
  <c r="L682" i="2"/>
  <c r="L632" i="2"/>
  <c r="L732" i="2"/>
  <c r="J552" i="2"/>
  <c r="J527" i="2"/>
  <c r="J613" i="2"/>
  <c r="J141" i="2"/>
  <c r="J414" i="2"/>
  <c r="J542" i="2"/>
  <c r="J344" i="2"/>
  <c r="J485" i="2"/>
  <c r="J592" i="2"/>
  <c r="J326" i="2"/>
  <c r="J342" i="2"/>
  <c r="J488" i="2"/>
  <c r="J166" i="2"/>
  <c r="J254" i="2"/>
  <c r="J688" i="2"/>
  <c r="J157" i="2"/>
  <c r="J136" i="2"/>
  <c r="J420" i="2"/>
  <c r="J499" i="2"/>
  <c r="J658" i="2"/>
  <c r="J519" i="2"/>
  <c r="J70" i="2"/>
  <c r="J411" i="2"/>
  <c r="J347" i="2"/>
  <c r="J272" i="2"/>
  <c r="J118" i="2"/>
  <c r="J15" i="2"/>
  <c r="J197" i="2"/>
  <c r="J532" i="2"/>
  <c r="J356" i="2"/>
  <c r="J657" i="2"/>
  <c r="J137" i="2"/>
  <c r="J633" i="2"/>
  <c r="J94" i="2"/>
  <c r="J57" i="2"/>
  <c r="J665" i="2"/>
  <c r="J626" i="2"/>
  <c r="J330" i="2"/>
  <c r="J7" i="2"/>
  <c r="J101" i="2"/>
  <c r="J87" i="2"/>
  <c r="J540" i="2"/>
  <c r="J25" i="2"/>
  <c r="J273" i="2"/>
  <c r="J439" i="2"/>
  <c r="J218" i="2"/>
  <c r="J222" i="2"/>
  <c r="J543" i="2"/>
  <c r="J312" i="2"/>
  <c r="J182" i="2"/>
  <c r="J614" i="2"/>
  <c r="J445" i="2"/>
  <c r="J91" i="2"/>
  <c r="J55" i="2"/>
  <c r="J153" i="2"/>
  <c r="J131" i="2"/>
  <c r="J440" i="2"/>
  <c r="J467" i="2"/>
  <c r="J505" i="2"/>
  <c r="J62" i="2"/>
  <c r="J184" i="2"/>
  <c r="J346" i="2"/>
  <c r="J562" i="2"/>
  <c r="J321" i="2"/>
  <c r="J442" i="2"/>
  <c r="J455" i="2"/>
  <c r="J217" i="2"/>
  <c r="J290" i="2"/>
  <c r="J583" i="2"/>
  <c r="J231" i="2"/>
  <c r="J385" i="2"/>
  <c r="J459" i="2"/>
  <c r="J313" i="2"/>
  <c r="J167" i="2"/>
  <c r="J482" i="2"/>
  <c r="J97" i="2"/>
  <c r="J4" i="2"/>
  <c r="J176" i="2"/>
  <c r="J309" i="2"/>
  <c r="J322" i="2"/>
  <c r="J129" i="2"/>
  <c r="J494" i="2"/>
  <c r="J190" i="2"/>
  <c r="J522" i="2"/>
  <c r="J274" i="2"/>
  <c r="J210" i="2"/>
  <c r="J93" i="2"/>
  <c r="J16" i="2"/>
  <c r="J284" i="2"/>
  <c r="J594" i="2"/>
  <c r="J6" i="2"/>
  <c r="J50" i="2"/>
  <c r="J341" i="2"/>
  <c r="J634" i="2"/>
  <c r="J324" i="2"/>
  <c r="J47" i="2"/>
  <c r="J396" i="2"/>
  <c r="J287" i="2"/>
  <c r="J59" i="2"/>
  <c r="J300" i="2"/>
  <c r="J238" i="2"/>
  <c r="J285" i="2"/>
  <c r="J168" i="2"/>
  <c r="J378" i="2"/>
  <c r="J525" i="2"/>
  <c r="J230" i="2"/>
  <c r="J240" i="2"/>
  <c r="J146" i="2"/>
  <c r="J277" i="2"/>
  <c r="J8" i="2"/>
  <c r="J102" i="2"/>
  <c r="J155" i="2"/>
  <c r="J620" i="2"/>
  <c r="J33" i="2"/>
  <c r="J233" i="2"/>
  <c r="J521" i="2"/>
  <c r="J402" i="2"/>
  <c r="J689" i="2"/>
  <c r="J361" i="2"/>
  <c r="J152" i="2"/>
  <c r="J194" i="2"/>
  <c r="J492" i="2"/>
  <c r="J332" i="2"/>
  <c r="J244" i="2"/>
  <c r="J204" i="2"/>
  <c r="J41" i="2"/>
  <c r="J304" i="2"/>
  <c r="J428" i="2"/>
  <c r="J38" i="2"/>
  <c r="J213" i="2"/>
  <c r="J443" i="2"/>
  <c r="J145" i="2"/>
  <c r="J188" i="2"/>
  <c r="J314" i="2"/>
  <c r="J180" i="2"/>
  <c r="J360" i="2"/>
  <c r="J22" i="2"/>
  <c r="J596" i="2"/>
  <c r="J302" i="2"/>
  <c r="J422" i="2"/>
  <c r="J72" i="2"/>
  <c r="J282" i="2"/>
  <c r="J718" i="2"/>
  <c r="J685" i="2"/>
  <c r="J493" i="2"/>
  <c r="J400" i="2"/>
  <c r="J279" i="2"/>
  <c r="J362" i="2"/>
  <c r="J175" i="2"/>
  <c r="J219" i="2"/>
  <c r="J103" i="2"/>
  <c r="J363" i="2"/>
  <c r="J226" i="2"/>
  <c r="J164" i="2"/>
  <c r="J567" i="2"/>
  <c r="J179" i="2"/>
  <c r="J472" i="2"/>
  <c r="J30" i="2"/>
  <c r="J536" i="2"/>
  <c r="J2" i="2"/>
  <c r="J28" i="2"/>
  <c r="J241" i="2"/>
  <c r="J554" i="2"/>
  <c r="J560" i="2"/>
  <c r="J379" i="2"/>
  <c r="J109" i="2"/>
  <c r="J623" i="2"/>
  <c r="J432" i="2"/>
  <c r="J512" i="2"/>
  <c r="J497" i="2"/>
  <c r="J624" i="2"/>
  <c r="J548" i="2"/>
  <c r="J573" i="2"/>
  <c r="J183" i="2"/>
  <c r="J483" i="2"/>
  <c r="J352" i="2"/>
  <c r="J14" i="2"/>
  <c r="J119" i="2"/>
  <c r="J625" i="2"/>
  <c r="J206" i="2"/>
  <c r="J195" i="2"/>
  <c r="J185" i="2"/>
  <c r="J39" i="2"/>
  <c r="J212" i="2"/>
  <c r="J649" i="2"/>
  <c r="J48" i="2"/>
  <c r="J395" i="2"/>
  <c r="J572" i="2"/>
  <c r="J661" i="2"/>
  <c r="J170" i="2"/>
  <c r="J407" i="2"/>
  <c r="J280" i="2"/>
  <c r="J668" i="2"/>
  <c r="J339" i="2"/>
  <c r="J640" i="2"/>
  <c r="J85" i="2"/>
  <c r="J627" i="2"/>
  <c r="J503" i="2"/>
  <c r="J398" i="2"/>
  <c r="J476" i="2"/>
  <c r="J424" i="2"/>
  <c r="J575" i="2"/>
  <c r="J257" i="2"/>
  <c r="J509" i="2"/>
  <c r="J612" i="2"/>
  <c r="J63" i="2"/>
  <c r="J458" i="2"/>
  <c r="J307" i="2"/>
  <c r="J79" i="2"/>
  <c r="J368" i="2"/>
  <c r="J367" i="2"/>
  <c r="J232" i="2"/>
  <c r="J500" i="2"/>
  <c r="J49" i="2"/>
  <c r="J603" i="2"/>
  <c r="J533" i="2"/>
  <c r="J308" i="2"/>
  <c r="J371" i="2"/>
  <c r="J215" i="2"/>
  <c r="J511" i="2"/>
  <c r="J549" i="2"/>
  <c r="J92" i="2"/>
  <c r="J178" i="2"/>
  <c r="J320" i="2"/>
  <c r="J64" i="2"/>
  <c r="J258" i="2"/>
  <c r="J295" i="2"/>
  <c r="J664" i="2"/>
  <c r="J478" i="2"/>
  <c r="J608" i="2"/>
  <c r="J574" i="2"/>
  <c r="J98" i="2"/>
  <c r="J144" i="2"/>
  <c r="J496" i="2"/>
  <c r="J73" i="2"/>
  <c r="J720" i="2"/>
  <c r="J558" i="2"/>
  <c r="J288" i="2"/>
  <c r="J639" i="2"/>
  <c r="J306" i="2"/>
  <c r="J687" i="2"/>
  <c r="J526" i="2"/>
  <c r="J297" i="2"/>
  <c r="J126" i="2"/>
  <c r="J181" i="2"/>
  <c r="J706" i="2"/>
  <c r="J299" i="2"/>
  <c r="J451" i="2"/>
  <c r="J444" i="2"/>
  <c r="J286" i="2"/>
  <c r="J77" i="2"/>
  <c r="J256" i="2"/>
  <c r="J556" i="2"/>
  <c r="J128" i="2"/>
  <c r="J24" i="2"/>
  <c r="J334" i="2"/>
  <c r="J335" i="2"/>
  <c r="J609" i="2"/>
  <c r="J419" i="2"/>
  <c r="J65" i="2"/>
  <c r="J32" i="2"/>
  <c r="J577" i="2"/>
  <c r="J568" i="2"/>
  <c r="J95" i="2"/>
  <c r="J386" i="2"/>
  <c r="J319" i="2"/>
  <c r="J75" i="2"/>
  <c r="J357" i="2"/>
  <c r="J31" i="2"/>
  <c r="J448" i="2"/>
  <c r="J559" i="2"/>
  <c r="J376" i="2"/>
  <c r="J134" i="2"/>
  <c r="J359" i="2"/>
  <c r="J246" i="2"/>
  <c r="J404" i="2"/>
  <c r="J555" i="2"/>
  <c r="J113" i="2"/>
  <c r="J484" i="2"/>
  <c r="J35" i="2"/>
  <c r="J275" i="2"/>
  <c r="J186" i="2"/>
  <c r="J323" i="2"/>
  <c r="J89" i="2"/>
  <c r="J276" i="2"/>
  <c r="J517" i="2"/>
  <c r="J45" i="2"/>
  <c r="J715" i="2"/>
  <c r="J88" i="2"/>
  <c r="J622" i="2"/>
  <c r="J138" i="2"/>
  <c r="J340" i="2"/>
  <c r="J193" i="2"/>
  <c r="J551" i="2"/>
  <c r="J121" i="2"/>
  <c r="J397" i="2"/>
  <c r="J441" i="2"/>
  <c r="J58" i="2"/>
  <c r="J637" i="2"/>
  <c r="J259" i="2"/>
  <c r="J187" i="2"/>
  <c r="J255" i="2"/>
  <c r="J629" i="2"/>
  <c r="J12" i="2"/>
  <c r="J606" i="2"/>
  <c r="J236" i="2"/>
  <c r="J296" i="2"/>
  <c r="J475" i="2"/>
  <c r="J247" i="2"/>
  <c r="J333" i="2"/>
  <c r="J523" i="2"/>
  <c r="J479" i="2"/>
  <c r="J156" i="2"/>
  <c r="J142" i="2"/>
  <c r="J10" i="2"/>
  <c r="J631" i="2"/>
  <c r="J130" i="2"/>
  <c r="J66" i="2"/>
  <c r="J586" i="2"/>
  <c r="J189" i="2"/>
  <c r="J242" i="2"/>
  <c r="J9" i="2"/>
  <c r="J412" i="2"/>
  <c r="J531" i="2"/>
  <c r="J111" i="2"/>
  <c r="J393" i="2"/>
  <c r="J331" i="2"/>
  <c r="J220" i="2"/>
  <c r="J40" i="2"/>
  <c r="J207" i="2"/>
  <c r="J90" i="2"/>
  <c r="J502" i="2"/>
  <c r="J636" i="2"/>
  <c r="J110" i="2"/>
  <c r="J43" i="2"/>
  <c r="J669" i="2"/>
  <c r="J714" i="2"/>
  <c r="J468" i="2"/>
  <c r="J417" i="2"/>
  <c r="J81" i="2"/>
  <c r="J46" i="2"/>
  <c r="J599" i="2"/>
  <c r="J34" i="2"/>
  <c r="J447" i="2"/>
  <c r="J709" i="2"/>
  <c r="J298" i="2"/>
  <c r="J452" i="2"/>
  <c r="J67" i="2"/>
  <c r="J278" i="2"/>
  <c r="J666" i="2"/>
  <c r="J124" i="2"/>
  <c r="J229" i="2"/>
  <c r="J486" i="2"/>
  <c r="J351" i="2"/>
  <c r="J177" i="2"/>
  <c r="J303" i="2"/>
  <c r="J565" i="2"/>
  <c r="J535" i="2"/>
  <c r="J566" i="2"/>
  <c r="J355" i="2"/>
  <c r="J211" i="2"/>
  <c r="J430" i="2"/>
  <c r="J667" i="2"/>
  <c r="J316" i="2"/>
  <c r="J610" i="2"/>
  <c r="J143" i="2"/>
  <c r="J196" i="2"/>
  <c r="J140" i="2"/>
  <c r="J261" i="2"/>
  <c r="J570" i="2"/>
  <c r="J654" i="2"/>
  <c r="J691" i="2"/>
  <c r="J289" i="2"/>
  <c r="J5" i="2"/>
  <c r="J292" i="2"/>
  <c r="J123" i="2"/>
  <c r="J221" i="2"/>
  <c r="J433" i="2"/>
  <c r="J403" i="2"/>
  <c r="J269" i="2"/>
  <c r="J520" i="2"/>
  <c r="J148" i="2"/>
  <c r="J539" i="2"/>
  <c r="J199" i="2"/>
  <c r="J248" i="2"/>
  <c r="J82" i="2"/>
  <c r="J370" i="2"/>
  <c r="J174" i="2"/>
  <c r="J171" i="2"/>
  <c r="J383" i="2"/>
  <c r="J29" i="2"/>
  <c r="J446" i="2"/>
  <c r="J116" i="2"/>
  <c r="J683" i="2"/>
  <c r="J51" i="2"/>
  <c r="J60" i="2"/>
  <c r="J162" i="2"/>
  <c r="J616" i="2"/>
  <c r="J26" i="2"/>
  <c r="J151" i="2"/>
  <c r="J209" i="2"/>
  <c r="J11" i="2"/>
  <c r="J19" i="2"/>
  <c r="J449" i="2"/>
  <c r="J435" i="2"/>
  <c r="J387" i="2"/>
  <c r="J251" i="2"/>
  <c r="J201" i="2"/>
  <c r="J250" i="2"/>
  <c r="J160" i="2"/>
  <c r="J18" i="2"/>
  <c r="J409" i="2"/>
  <c r="J3" i="2"/>
  <c r="J202" i="2"/>
  <c r="J429" i="2"/>
  <c r="J198" i="2"/>
  <c r="J426" i="2"/>
  <c r="J501" i="2"/>
  <c r="J149" i="2"/>
  <c r="J579" i="2"/>
  <c r="J595" i="2"/>
  <c r="J730" i="2"/>
  <c r="J317" i="2"/>
  <c r="J271" i="2"/>
  <c r="J354" i="2"/>
  <c r="J208" i="2"/>
  <c r="J349" i="2"/>
  <c r="J648" i="2"/>
  <c r="J99" i="2"/>
  <c r="J545" i="2"/>
  <c r="J601" i="2"/>
  <c r="J673" i="2"/>
  <c r="J366" i="2"/>
  <c r="J71" i="2"/>
  <c r="J263" i="2"/>
  <c r="J431" i="2"/>
  <c r="J377" i="2"/>
  <c r="J172" i="2"/>
  <c r="J513" i="2"/>
  <c r="J495" i="2"/>
  <c r="J380" i="2"/>
  <c r="J44" i="2"/>
  <c r="J125" i="2"/>
  <c r="J642" i="2"/>
  <c r="J394" i="2"/>
  <c r="J699" i="2"/>
  <c r="J105" i="2"/>
  <c r="J42" i="2"/>
  <c r="J83" i="2"/>
  <c r="J283" i="2"/>
  <c r="J721" i="2"/>
  <c r="J235" i="2"/>
  <c r="J13" i="2"/>
  <c r="J200" i="2"/>
  <c r="J423" i="2"/>
  <c r="J239" i="2"/>
  <c r="J516" i="2"/>
  <c r="J158" i="2"/>
  <c r="J106" i="2"/>
  <c r="J266" i="2"/>
  <c r="J528" i="2"/>
  <c r="J434" i="2"/>
  <c r="J388" i="2"/>
  <c r="J315" i="2"/>
  <c r="J54" i="2"/>
  <c r="J421" i="2"/>
  <c r="J350" i="2"/>
  <c r="J192" i="2"/>
  <c r="J638" i="2"/>
  <c r="J112" i="2"/>
  <c r="J727" i="2"/>
  <c r="J660" i="2"/>
  <c r="J225" i="2"/>
  <c r="J405" i="2"/>
  <c r="J337" i="2"/>
  <c r="J561" i="2"/>
  <c r="J728" i="2"/>
  <c r="J607" i="2"/>
  <c r="J487" i="2"/>
  <c r="J686" i="2"/>
  <c r="J114" i="2"/>
  <c r="J518" i="2"/>
  <c r="J20" i="2"/>
  <c r="J17" i="2"/>
  <c r="J399" i="2"/>
  <c r="J150" i="2"/>
  <c r="J463" i="2"/>
  <c r="J690" i="2"/>
  <c r="J310" i="2"/>
  <c r="J504" i="2"/>
  <c r="J489" i="2"/>
  <c r="J659" i="2"/>
  <c r="J508" i="2"/>
  <c r="J474" i="2"/>
  <c r="J163" i="2"/>
  <c r="J52" i="2"/>
  <c r="J652" i="2"/>
  <c r="J120" i="2"/>
  <c r="J651" i="2"/>
  <c r="J471" i="2"/>
  <c r="J491" i="2"/>
  <c r="J469" i="2"/>
  <c r="J646" i="2"/>
  <c r="J135" i="2"/>
  <c r="J413" i="2"/>
  <c r="J374" i="2"/>
  <c r="J23" i="2"/>
  <c r="J408" i="2"/>
  <c r="J582" i="2"/>
  <c r="J644" i="2"/>
  <c r="J712" i="2"/>
  <c r="J21" i="2"/>
  <c r="J224" i="2"/>
  <c r="J165" i="2"/>
  <c r="J617" i="2"/>
  <c r="J733" i="2"/>
  <c r="J401" i="2"/>
  <c r="J291" i="2"/>
  <c r="J587" i="2"/>
  <c r="J384" i="2"/>
  <c r="J169" i="2"/>
  <c r="J253" i="2"/>
  <c r="J457" i="2"/>
  <c r="J498" i="2"/>
  <c r="J645" i="2"/>
  <c r="J56" i="2"/>
  <c r="J466" i="2"/>
  <c r="J318" i="2"/>
  <c r="J293" i="2"/>
  <c r="J139" i="2"/>
  <c r="J68" i="2"/>
  <c r="J537" i="2"/>
  <c r="J372" i="2"/>
  <c r="J245" i="2"/>
  <c r="J425" i="2"/>
  <c r="J108" i="2"/>
  <c r="J36" i="2"/>
  <c r="J477" i="2"/>
  <c r="J69" i="2"/>
  <c r="J647" i="2"/>
  <c r="J74" i="2"/>
  <c r="J227" i="2"/>
  <c r="J553" i="2"/>
  <c r="J216" i="2"/>
  <c r="J115" i="2"/>
  <c r="J619" i="2"/>
  <c r="J154" i="2"/>
  <c r="J470" i="2"/>
  <c r="J480" i="2"/>
  <c r="J541" i="2"/>
  <c r="J611" i="2"/>
  <c r="J589" i="2"/>
  <c r="J78" i="2"/>
  <c r="J544" i="2"/>
  <c r="J506" i="2"/>
  <c r="J264" i="2"/>
  <c r="J53" i="2"/>
  <c r="J731" i="2"/>
  <c r="J37" i="2"/>
  <c r="J305" i="2"/>
  <c r="J104" i="2"/>
  <c r="J27" i="2"/>
  <c r="J436" i="2"/>
  <c r="J692" i="2"/>
  <c r="J427" i="2"/>
  <c r="J662" i="2"/>
  <c r="J270" i="2"/>
  <c r="J301" i="2"/>
  <c r="J670" i="2"/>
  <c r="J281" i="2"/>
  <c r="J76" i="2"/>
  <c r="J416" i="2"/>
  <c r="J462" i="2"/>
  <c r="J381" i="2"/>
  <c r="J364" i="2"/>
  <c r="J700" i="2"/>
  <c r="J724" i="2"/>
  <c r="J214" i="2"/>
  <c r="J635" i="2"/>
  <c r="J704" i="2"/>
  <c r="J191" i="2"/>
  <c r="J86" i="2"/>
  <c r="J80" i="2"/>
  <c r="J693" i="2"/>
  <c r="J237" i="2"/>
  <c r="J571" i="2"/>
  <c r="J507" i="2"/>
  <c r="J265" i="2"/>
  <c r="J679" i="2"/>
  <c r="J127" i="2"/>
  <c r="J336" i="2"/>
  <c r="J348" i="2"/>
  <c r="J161" i="2"/>
  <c r="J84" i="2"/>
  <c r="J698" i="2"/>
  <c r="J122" i="2"/>
  <c r="J173" i="2"/>
  <c r="J456" i="2"/>
  <c r="J132" i="2"/>
  <c r="J260" i="2"/>
  <c r="J61" i="2"/>
  <c r="J729" i="2"/>
  <c r="J365" i="2"/>
  <c r="J598" i="2"/>
  <c r="J133" i="2"/>
  <c r="J524" i="2"/>
  <c r="J678" i="2"/>
  <c r="J338" i="2"/>
  <c r="J268" i="2"/>
  <c r="J656" i="2"/>
  <c r="J628" i="2"/>
  <c r="J343" i="2"/>
  <c r="J550" i="2"/>
  <c r="J701" i="2"/>
  <c r="J373" i="2"/>
  <c r="J328" i="2"/>
  <c r="J546" i="2"/>
  <c r="J390" i="2"/>
  <c r="J481" i="2"/>
  <c r="J159" i="2"/>
  <c r="J696" i="2"/>
  <c r="J564" i="2"/>
  <c r="J147" i="2"/>
  <c r="J369" i="2"/>
  <c r="J650" i="2"/>
  <c r="J663" i="2"/>
  <c r="J707" i="2"/>
  <c r="J725" i="2"/>
  <c r="J465" i="2"/>
  <c r="J249" i="2"/>
  <c r="J563" i="2"/>
  <c r="J569" i="2"/>
  <c r="J327" i="2"/>
  <c r="J580" i="2"/>
  <c r="J100" i="2"/>
  <c r="J514" i="2"/>
  <c r="J576" i="2"/>
  <c r="J694" i="2"/>
  <c r="J735" i="2"/>
  <c r="J615" i="2"/>
  <c r="J117" i="2"/>
  <c r="J345" i="2"/>
  <c r="J684" i="2"/>
  <c r="J593" i="2"/>
  <c r="J382" i="2"/>
  <c r="J630" i="2"/>
  <c r="J234" i="2"/>
  <c r="J107" i="2"/>
  <c r="J461" i="2"/>
  <c r="J311" i="2"/>
  <c r="J418" i="2"/>
  <c r="J557" i="2"/>
  <c r="J392" i="2"/>
  <c r="J267" i="2"/>
  <c r="J406" i="2"/>
  <c r="J581" i="2"/>
  <c r="J726" i="2"/>
  <c r="J96" i="2"/>
  <c r="J243" i="2"/>
  <c r="J538" i="2"/>
  <c r="J437" i="2"/>
  <c r="J358" i="2"/>
  <c r="J534" i="2"/>
  <c r="J438" i="2"/>
  <c r="J677" i="2"/>
  <c r="J325" i="2"/>
  <c r="J228" i="2"/>
  <c r="J590" i="2"/>
  <c r="J600" i="2"/>
  <c r="J530" i="2"/>
  <c r="J529" i="2"/>
  <c r="J473" i="2"/>
  <c r="J205" i="2"/>
  <c r="J464" i="2"/>
  <c r="J515" i="2"/>
  <c r="J223" i="2"/>
  <c r="J621" i="2"/>
  <c r="J547" i="2"/>
  <c r="J252" i="2"/>
  <c r="J653" i="2"/>
  <c r="J203" i="2"/>
  <c r="J294" i="2"/>
  <c r="J510" i="2"/>
  <c r="J389" i="2"/>
  <c r="J460" i="2"/>
  <c r="J585" i="2"/>
  <c r="J353" i="2"/>
  <c r="J672" i="2"/>
  <c r="J410" i="2"/>
  <c r="J710" i="2"/>
  <c r="J722" i="2"/>
  <c r="J375" i="2"/>
  <c r="J591" i="2"/>
  <c r="J329" i="2"/>
  <c r="J262" i="2"/>
  <c r="J578" i="2"/>
  <c r="J391" i="2"/>
  <c r="J450" i="2"/>
  <c r="J490" i="2"/>
  <c r="J602" i="2"/>
  <c r="J711" i="2"/>
  <c r="J604" i="2"/>
  <c r="J453" i="2"/>
  <c r="J703" i="2"/>
  <c r="J415" i="2"/>
  <c r="J671" i="2"/>
  <c r="J454" i="2"/>
  <c r="J695" i="2"/>
  <c r="J584" i="2"/>
  <c r="J719" i="2"/>
  <c r="J702" i="2"/>
  <c r="J734" i="2"/>
  <c r="J708" i="2"/>
  <c r="J676" i="2"/>
  <c r="J680" i="2"/>
  <c r="J618" i="2"/>
  <c r="J697" i="2"/>
  <c r="J605" i="2"/>
  <c r="J713" i="2"/>
  <c r="J597" i="2"/>
  <c r="J717" i="2"/>
  <c r="J716" i="2"/>
  <c r="J681" i="2"/>
  <c r="J641" i="2"/>
  <c r="J723" i="2"/>
  <c r="J643" i="2"/>
  <c r="J674" i="2"/>
  <c r="J705" i="2"/>
  <c r="J675" i="2"/>
  <c r="J655" i="2"/>
  <c r="J588" i="2"/>
  <c r="J682" i="2"/>
  <c r="J632" i="2"/>
  <c r="J732" i="2"/>
  <c r="H552" i="2"/>
  <c r="H527" i="2"/>
  <c r="H613" i="2"/>
  <c r="H141" i="2"/>
  <c r="H414" i="2"/>
  <c r="H542" i="2"/>
  <c r="H344" i="2"/>
  <c r="H485" i="2"/>
  <c r="H592" i="2"/>
  <c r="H326" i="2"/>
  <c r="H342" i="2"/>
  <c r="H488" i="2"/>
  <c r="H166" i="2"/>
  <c r="H254" i="2"/>
  <c r="H688" i="2"/>
  <c r="H157" i="2"/>
  <c r="H136" i="2"/>
  <c r="H420" i="2"/>
  <c r="H499" i="2"/>
  <c r="H658" i="2"/>
  <c r="H519" i="2"/>
  <c r="H70" i="2"/>
  <c r="H411" i="2"/>
  <c r="H347" i="2"/>
  <c r="H272" i="2"/>
  <c r="H118" i="2"/>
  <c r="H15" i="2"/>
  <c r="H197" i="2"/>
  <c r="H532" i="2"/>
  <c r="H356" i="2"/>
  <c r="H657" i="2"/>
  <c r="H137" i="2"/>
  <c r="H633" i="2"/>
  <c r="H94" i="2"/>
  <c r="H57" i="2"/>
  <c r="H665" i="2"/>
  <c r="H626" i="2"/>
  <c r="H330" i="2"/>
  <c r="H7" i="2"/>
  <c r="H101" i="2"/>
  <c r="H87" i="2"/>
  <c r="H540" i="2"/>
  <c r="H25" i="2"/>
  <c r="H273" i="2"/>
  <c r="H439" i="2"/>
  <c r="H218" i="2"/>
  <c r="H222" i="2"/>
  <c r="H543" i="2"/>
  <c r="H312" i="2"/>
  <c r="H182" i="2"/>
  <c r="H614" i="2"/>
  <c r="H445" i="2"/>
  <c r="H91" i="2"/>
  <c r="H55" i="2"/>
  <c r="H153" i="2"/>
  <c r="H131" i="2"/>
  <c r="H440" i="2"/>
  <c r="H467" i="2"/>
  <c r="H505" i="2"/>
  <c r="H62" i="2"/>
  <c r="H184" i="2"/>
  <c r="H346" i="2"/>
  <c r="H562" i="2"/>
  <c r="H321" i="2"/>
  <c r="H442" i="2"/>
  <c r="H455" i="2"/>
  <c r="H217" i="2"/>
  <c r="H290" i="2"/>
  <c r="H583" i="2"/>
  <c r="H231" i="2"/>
  <c r="H385" i="2"/>
  <c r="H459" i="2"/>
  <c r="H313" i="2"/>
  <c r="H167" i="2"/>
  <c r="H482" i="2"/>
  <c r="H97" i="2"/>
  <c r="H4" i="2"/>
  <c r="H176" i="2"/>
  <c r="H309" i="2"/>
  <c r="H322" i="2"/>
  <c r="H129" i="2"/>
  <c r="H494" i="2"/>
  <c r="H190" i="2"/>
  <c r="H522" i="2"/>
  <c r="H274" i="2"/>
  <c r="H210" i="2"/>
  <c r="H93" i="2"/>
  <c r="H16" i="2"/>
  <c r="H284" i="2"/>
  <c r="H594" i="2"/>
  <c r="H6" i="2"/>
  <c r="H50" i="2"/>
  <c r="H341" i="2"/>
  <c r="H634" i="2"/>
  <c r="H324" i="2"/>
  <c r="H47" i="2"/>
  <c r="H396" i="2"/>
  <c r="H287" i="2"/>
  <c r="H59" i="2"/>
  <c r="H300" i="2"/>
  <c r="H238" i="2"/>
  <c r="H285" i="2"/>
  <c r="H168" i="2"/>
  <c r="H378" i="2"/>
  <c r="H525" i="2"/>
  <c r="H230" i="2"/>
  <c r="H240" i="2"/>
  <c r="H146" i="2"/>
  <c r="H277" i="2"/>
  <c r="H8" i="2"/>
  <c r="H102" i="2"/>
  <c r="H155" i="2"/>
  <c r="H620" i="2"/>
  <c r="H33" i="2"/>
  <c r="H233" i="2"/>
  <c r="H521" i="2"/>
  <c r="H402" i="2"/>
  <c r="H689" i="2"/>
  <c r="H361" i="2"/>
  <c r="H152" i="2"/>
  <c r="H194" i="2"/>
  <c r="H492" i="2"/>
  <c r="H332" i="2"/>
  <c r="H244" i="2"/>
  <c r="H204" i="2"/>
  <c r="H41" i="2"/>
  <c r="H304" i="2"/>
  <c r="H428" i="2"/>
  <c r="H38" i="2"/>
  <c r="H213" i="2"/>
  <c r="H443" i="2"/>
  <c r="H145" i="2"/>
  <c r="AR145" i="2" s="1"/>
  <c r="H188" i="2"/>
  <c r="H314" i="2"/>
  <c r="H180" i="2"/>
  <c r="H360" i="2"/>
  <c r="H22" i="2"/>
  <c r="H596" i="2"/>
  <c r="H302" i="2"/>
  <c r="H422" i="2"/>
  <c r="H72" i="2"/>
  <c r="H282" i="2"/>
  <c r="H718" i="2"/>
  <c r="H685" i="2"/>
  <c r="H493" i="2"/>
  <c r="H400" i="2"/>
  <c r="H279" i="2"/>
  <c r="H362" i="2"/>
  <c r="H175" i="2"/>
  <c r="H219" i="2"/>
  <c r="H103" i="2"/>
  <c r="H363" i="2"/>
  <c r="H226" i="2"/>
  <c r="H164" i="2"/>
  <c r="H567" i="2"/>
  <c r="H179" i="2"/>
  <c r="H472" i="2"/>
  <c r="H30" i="2"/>
  <c r="H536" i="2"/>
  <c r="H2" i="2"/>
  <c r="H28" i="2"/>
  <c r="H241" i="2"/>
  <c r="H554" i="2"/>
  <c r="H560" i="2"/>
  <c r="H379" i="2"/>
  <c r="H109" i="2"/>
  <c r="H623" i="2"/>
  <c r="H432" i="2"/>
  <c r="H512" i="2"/>
  <c r="H497" i="2"/>
  <c r="H624" i="2"/>
  <c r="H548" i="2"/>
  <c r="H573" i="2"/>
  <c r="H183" i="2"/>
  <c r="H483" i="2"/>
  <c r="H352" i="2"/>
  <c r="H14" i="2"/>
  <c r="H119" i="2"/>
  <c r="H625" i="2"/>
  <c r="H206" i="2"/>
  <c r="H195" i="2"/>
  <c r="H185" i="2"/>
  <c r="H39" i="2"/>
  <c r="H212" i="2"/>
  <c r="H649" i="2"/>
  <c r="H48" i="2"/>
  <c r="H395" i="2"/>
  <c r="H572" i="2"/>
  <c r="H661" i="2"/>
  <c r="H170" i="2"/>
  <c r="H407" i="2"/>
  <c r="H280" i="2"/>
  <c r="H668" i="2"/>
  <c r="H339" i="2"/>
  <c r="H640" i="2"/>
  <c r="H85" i="2"/>
  <c r="H627" i="2"/>
  <c r="H503" i="2"/>
  <c r="H398" i="2"/>
  <c r="H476" i="2"/>
  <c r="H424" i="2"/>
  <c r="H575" i="2"/>
  <c r="H257" i="2"/>
  <c r="H509" i="2"/>
  <c r="H612" i="2"/>
  <c r="H63" i="2"/>
  <c r="H458" i="2"/>
  <c r="H307" i="2"/>
  <c r="H79" i="2"/>
  <c r="H368" i="2"/>
  <c r="H367" i="2"/>
  <c r="H232" i="2"/>
  <c r="H500" i="2"/>
  <c r="H49" i="2"/>
  <c r="H603" i="2"/>
  <c r="H533" i="2"/>
  <c r="H308" i="2"/>
  <c r="H371" i="2"/>
  <c r="H215" i="2"/>
  <c r="H511" i="2"/>
  <c r="H549" i="2"/>
  <c r="H92" i="2"/>
  <c r="H178" i="2"/>
  <c r="H320" i="2"/>
  <c r="H64" i="2"/>
  <c r="H258" i="2"/>
  <c r="H295" i="2"/>
  <c r="H664" i="2"/>
  <c r="H478" i="2"/>
  <c r="H608" i="2"/>
  <c r="H574" i="2"/>
  <c r="H98" i="2"/>
  <c r="H144" i="2"/>
  <c r="H496" i="2"/>
  <c r="H73" i="2"/>
  <c r="H720" i="2"/>
  <c r="H558" i="2"/>
  <c r="H288" i="2"/>
  <c r="H639" i="2"/>
  <c r="H306" i="2"/>
  <c r="H687" i="2"/>
  <c r="H526" i="2"/>
  <c r="H297" i="2"/>
  <c r="H126" i="2"/>
  <c r="H181" i="2"/>
  <c r="H706" i="2"/>
  <c r="H299" i="2"/>
  <c r="H451" i="2"/>
  <c r="H444" i="2"/>
  <c r="H286" i="2"/>
  <c r="H77" i="2"/>
  <c r="H256" i="2"/>
  <c r="H556" i="2"/>
  <c r="H128" i="2"/>
  <c r="H24" i="2"/>
  <c r="H334" i="2"/>
  <c r="H335" i="2"/>
  <c r="H609" i="2"/>
  <c r="H419" i="2"/>
  <c r="H65" i="2"/>
  <c r="H32" i="2"/>
  <c r="H577" i="2"/>
  <c r="H568" i="2"/>
  <c r="H95" i="2"/>
  <c r="H386" i="2"/>
  <c r="H319" i="2"/>
  <c r="H75" i="2"/>
  <c r="H357" i="2"/>
  <c r="H31" i="2"/>
  <c r="H448" i="2"/>
  <c r="H559" i="2"/>
  <c r="H376" i="2"/>
  <c r="H134" i="2"/>
  <c r="H359" i="2"/>
  <c r="H246" i="2"/>
  <c r="H404" i="2"/>
  <c r="H555" i="2"/>
  <c r="H113" i="2"/>
  <c r="H484" i="2"/>
  <c r="H35" i="2"/>
  <c r="H275" i="2"/>
  <c r="H186" i="2"/>
  <c r="H323" i="2"/>
  <c r="H89" i="2"/>
  <c r="H276" i="2"/>
  <c r="H517" i="2"/>
  <c r="H45" i="2"/>
  <c r="H715" i="2"/>
  <c r="H88" i="2"/>
  <c r="H622" i="2"/>
  <c r="H138" i="2"/>
  <c r="H340" i="2"/>
  <c r="H193" i="2"/>
  <c r="H551" i="2"/>
  <c r="H121" i="2"/>
  <c r="H397" i="2"/>
  <c r="H441" i="2"/>
  <c r="H58" i="2"/>
  <c r="H637" i="2"/>
  <c r="H259" i="2"/>
  <c r="H187" i="2"/>
  <c r="H255" i="2"/>
  <c r="H629" i="2"/>
  <c r="H12" i="2"/>
  <c r="H606" i="2"/>
  <c r="H236" i="2"/>
  <c r="H296" i="2"/>
  <c r="H475" i="2"/>
  <c r="H247" i="2"/>
  <c r="H333" i="2"/>
  <c r="H523" i="2"/>
  <c r="H479" i="2"/>
  <c r="H156" i="2"/>
  <c r="H142" i="2"/>
  <c r="H10" i="2"/>
  <c r="H631" i="2"/>
  <c r="H130" i="2"/>
  <c r="H66" i="2"/>
  <c r="H586" i="2"/>
  <c r="H189" i="2"/>
  <c r="H242" i="2"/>
  <c r="H9" i="2"/>
  <c r="H412" i="2"/>
  <c r="H531" i="2"/>
  <c r="H111" i="2"/>
  <c r="H393" i="2"/>
  <c r="H331" i="2"/>
  <c r="H220" i="2"/>
  <c r="H40" i="2"/>
  <c r="H207" i="2"/>
  <c r="H90" i="2"/>
  <c r="H502" i="2"/>
  <c r="H636" i="2"/>
  <c r="H110" i="2"/>
  <c r="H43" i="2"/>
  <c r="H669" i="2"/>
  <c r="H714" i="2"/>
  <c r="H468" i="2"/>
  <c r="H417" i="2"/>
  <c r="H81" i="2"/>
  <c r="H46" i="2"/>
  <c r="H599" i="2"/>
  <c r="H34" i="2"/>
  <c r="H447" i="2"/>
  <c r="H709" i="2"/>
  <c r="H298" i="2"/>
  <c r="H452" i="2"/>
  <c r="H67" i="2"/>
  <c r="H278" i="2"/>
  <c r="H666" i="2"/>
  <c r="H124" i="2"/>
  <c r="H229" i="2"/>
  <c r="H486" i="2"/>
  <c r="H351" i="2"/>
  <c r="H177" i="2"/>
  <c r="H303" i="2"/>
  <c r="H565" i="2"/>
  <c r="H535" i="2"/>
  <c r="H566" i="2"/>
  <c r="H355" i="2"/>
  <c r="H211" i="2"/>
  <c r="H430" i="2"/>
  <c r="H667" i="2"/>
  <c r="H316" i="2"/>
  <c r="H610" i="2"/>
  <c r="H143" i="2"/>
  <c r="H196" i="2"/>
  <c r="H140" i="2"/>
  <c r="H261" i="2"/>
  <c r="H570" i="2"/>
  <c r="H654" i="2"/>
  <c r="H691" i="2"/>
  <c r="H289" i="2"/>
  <c r="H5" i="2"/>
  <c r="H292" i="2"/>
  <c r="H123" i="2"/>
  <c r="H221" i="2"/>
  <c r="H433" i="2"/>
  <c r="H403" i="2"/>
  <c r="H269" i="2"/>
  <c r="H520" i="2"/>
  <c r="H148" i="2"/>
  <c r="H539" i="2"/>
  <c r="H199" i="2"/>
  <c r="H248" i="2"/>
  <c r="H82" i="2"/>
  <c r="H370" i="2"/>
  <c r="H174" i="2"/>
  <c r="H171" i="2"/>
  <c r="H383" i="2"/>
  <c r="H29" i="2"/>
  <c r="H446" i="2"/>
  <c r="H116" i="2"/>
  <c r="H683" i="2"/>
  <c r="H51" i="2"/>
  <c r="H60" i="2"/>
  <c r="H162" i="2"/>
  <c r="H616" i="2"/>
  <c r="H26" i="2"/>
  <c r="H151" i="2"/>
  <c r="H209" i="2"/>
  <c r="H11" i="2"/>
  <c r="H19" i="2"/>
  <c r="H449" i="2"/>
  <c r="H435" i="2"/>
  <c r="H387" i="2"/>
  <c r="H251" i="2"/>
  <c r="H201" i="2"/>
  <c r="H250" i="2"/>
  <c r="H160" i="2"/>
  <c r="H18" i="2"/>
  <c r="H409" i="2"/>
  <c r="H3" i="2"/>
  <c r="H202" i="2"/>
  <c r="H429" i="2"/>
  <c r="H198" i="2"/>
  <c r="H426" i="2"/>
  <c r="H501" i="2"/>
  <c r="H149" i="2"/>
  <c r="H579" i="2"/>
  <c r="H595" i="2"/>
  <c r="H730" i="2"/>
  <c r="H317" i="2"/>
  <c r="H271" i="2"/>
  <c r="H354" i="2"/>
  <c r="H208" i="2"/>
  <c r="H349" i="2"/>
  <c r="H648" i="2"/>
  <c r="H99" i="2"/>
  <c r="H545" i="2"/>
  <c r="H601" i="2"/>
  <c r="H673" i="2"/>
  <c r="H366" i="2"/>
  <c r="H71" i="2"/>
  <c r="H263" i="2"/>
  <c r="H431" i="2"/>
  <c r="H377" i="2"/>
  <c r="H172" i="2"/>
  <c r="H513" i="2"/>
  <c r="H495" i="2"/>
  <c r="H380" i="2"/>
  <c r="H44" i="2"/>
  <c r="H125" i="2"/>
  <c r="H642" i="2"/>
  <c r="H394" i="2"/>
  <c r="H699" i="2"/>
  <c r="H105" i="2"/>
  <c r="H42" i="2"/>
  <c r="H83" i="2"/>
  <c r="H283" i="2"/>
  <c r="H721" i="2"/>
  <c r="H235" i="2"/>
  <c r="H13" i="2"/>
  <c r="H200" i="2"/>
  <c r="H423" i="2"/>
  <c r="H239" i="2"/>
  <c r="H516" i="2"/>
  <c r="H158" i="2"/>
  <c r="H106" i="2"/>
  <c r="H266" i="2"/>
  <c r="H528" i="2"/>
  <c r="H434" i="2"/>
  <c r="H388" i="2"/>
  <c r="H315" i="2"/>
  <c r="H54" i="2"/>
  <c r="H421" i="2"/>
  <c r="H350" i="2"/>
  <c r="H192" i="2"/>
  <c r="H638" i="2"/>
  <c r="H112" i="2"/>
  <c r="H727" i="2"/>
  <c r="H660" i="2"/>
  <c r="H225" i="2"/>
  <c r="H405" i="2"/>
  <c r="H337" i="2"/>
  <c r="H561" i="2"/>
  <c r="H728" i="2"/>
  <c r="H607" i="2"/>
  <c r="H487" i="2"/>
  <c r="H686" i="2"/>
  <c r="H114" i="2"/>
  <c r="H518" i="2"/>
  <c r="H20" i="2"/>
  <c r="H17" i="2"/>
  <c r="H399" i="2"/>
  <c r="H150" i="2"/>
  <c r="H463" i="2"/>
  <c r="H690" i="2"/>
  <c r="H310" i="2"/>
  <c r="H504" i="2"/>
  <c r="H489" i="2"/>
  <c r="H659" i="2"/>
  <c r="H508" i="2"/>
  <c r="H474" i="2"/>
  <c r="H163" i="2"/>
  <c r="H52" i="2"/>
  <c r="H652" i="2"/>
  <c r="H120" i="2"/>
  <c r="H651" i="2"/>
  <c r="H471" i="2"/>
  <c r="H491" i="2"/>
  <c r="H469" i="2"/>
  <c r="H646" i="2"/>
  <c r="H135" i="2"/>
  <c r="H413" i="2"/>
  <c r="H374" i="2"/>
  <c r="H23" i="2"/>
  <c r="H408" i="2"/>
  <c r="H582" i="2"/>
  <c r="H644" i="2"/>
  <c r="H712" i="2"/>
  <c r="H21" i="2"/>
  <c r="H224" i="2"/>
  <c r="H165" i="2"/>
  <c r="H617" i="2"/>
  <c r="H733" i="2"/>
  <c r="H401" i="2"/>
  <c r="H291" i="2"/>
  <c r="H587" i="2"/>
  <c r="H384" i="2"/>
  <c r="H169" i="2"/>
  <c r="H253" i="2"/>
  <c r="H457" i="2"/>
  <c r="H498" i="2"/>
  <c r="H645" i="2"/>
  <c r="H56" i="2"/>
  <c r="H466" i="2"/>
  <c r="H318" i="2"/>
  <c r="H293" i="2"/>
  <c r="H139" i="2"/>
  <c r="H68" i="2"/>
  <c r="H537" i="2"/>
  <c r="H372" i="2"/>
  <c r="H245" i="2"/>
  <c r="H425" i="2"/>
  <c r="H108" i="2"/>
  <c r="H36" i="2"/>
  <c r="H477" i="2"/>
  <c r="H69" i="2"/>
  <c r="H647" i="2"/>
  <c r="H74" i="2"/>
  <c r="H227" i="2"/>
  <c r="H553" i="2"/>
  <c r="H216" i="2"/>
  <c r="H115" i="2"/>
  <c r="H619" i="2"/>
  <c r="H154" i="2"/>
  <c r="H470" i="2"/>
  <c r="H480" i="2"/>
  <c r="H541" i="2"/>
  <c r="H611" i="2"/>
  <c r="H589" i="2"/>
  <c r="H78" i="2"/>
  <c r="H544" i="2"/>
  <c r="H506" i="2"/>
  <c r="H264" i="2"/>
  <c r="H53" i="2"/>
  <c r="H731" i="2"/>
  <c r="H37" i="2"/>
  <c r="H305" i="2"/>
  <c r="H104" i="2"/>
  <c r="H27" i="2"/>
  <c r="H436" i="2"/>
  <c r="H692" i="2"/>
  <c r="H427" i="2"/>
  <c r="H662" i="2"/>
  <c r="H270" i="2"/>
  <c r="H301" i="2"/>
  <c r="H670" i="2"/>
  <c r="H281" i="2"/>
  <c r="H76" i="2"/>
  <c r="H416" i="2"/>
  <c r="H462" i="2"/>
  <c r="H381" i="2"/>
  <c r="H364" i="2"/>
  <c r="H700" i="2"/>
  <c r="H724" i="2"/>
  <c r="H214" i="2"/>
  <c r="H635" i="2"/>
  <c r="H704" i="2"/>
  <c r="H191" i="2"/>
  <c r="H86" i="2"/>
  <c r="H80" i="2"/>
  <c r="H693" i="2"/>
  <c r="H237" i="2"/>
  <c r="H571" i="2"/>
  <c r="H507" i="2"/>
  <c r="H265" i="2"/>
  <c r="H679" i="2"/>
  <c r="H127" i="2"/>
  <c r="H336" i="2"/>
  <c r="H348" i="2"/>
  <c r="H161" i="2"/>
  <c r="H84" i="2"/>
  <c r="H698" i="2"/>
  <c r="H122" i="2"/>
  <c r="H173" i="2"/>
  <c r="H456" i="2"/>
  <c r="H132" i="2"/>
  <c r="H260" i="2"/>
  <c r="H61" i="2"/>
  <c r="H729" i="2"/>
  <c r="H365" i="2"/>
  <c r="H598" i="2"/>
  <c r="H133" i="2"/>
  <c r="H524" i="2"/>
  <c r="H678" i="2"/>
  <c r="H338" i="2"/>
  <c r="H268" i="2"/>
  <c r="H656" i="2"/>
  <c r="H628" i="2"/>
  <c r="H343" i="2"/>
  <c r="H550" i="2"/>
  <c r="H701" i="2"/>
  <c r="H373" i="2"/>
  <c r="H328" i="2"/>
  <c r="H546" i="2"/>
  <c r="H390" i="2"/>
  <c r="H481" i="2"/>
  <c r="H159" i="2"/>
  <c r="H696" i="2"/>
  <c r="H564" i="2"/>
  <c r="H147" i="2"/>
  <c r="H369" i="2"/>
  <c r="H650" i="2"/>
  <c r="H663" i="2"/>
  <c r="H707" i="2"/>
  <c r="H725" i="2"/>
  <c r="H465" i="2"/>
  <c r="H249" i="2"/>
  <c r="H563" i="2"/>
  <c r="H569" i="2"/>
  <c r="H327" i="2"/>
  <c r="H580" i="2"/>
  <c r="H100" i="2"/>
  <c r="H514" i="2"/>
  <c r="H576" i="2"/>
  <c r="H694" i="2"/>
  <c r="H735" i="2"/>
  <c r="H615" i="2"/>
  <c r="H117" i="2"/>
  <c r="H345" i="2"/>
  <c r="H684" i="2"/>
  <c r="H593" i="2"/>
  <c r="H382" i="2"/>
  <c r="H630" i="2"/>
  <c r="H234" i="2"/>
  <c r="H107" i="2"/>
  <c r="H461" i="2"/>
  <c r="H311" i="2"/>
  <c r="H418" i="2"/>
  <c r="H557" i="2"/>
  <c r="H392" i="2"/>
  <c r="H267" i="2"/>
  <c r="H406" i="2"/>
  <c r="H581" i="2"/>
  <c r="H726" i="2"/>
  <c r="H96" i="2"/>
  <c r="H243" i="2"/>
  <c r="H538" i="2"/>
  <c r="H437" i="2"/>
  <c r="H358" i="2"/>
  <c r="H534" i="2"/>
  <c r="H438" i="2"/>
  <c r="H677" i="2"/>
  <c r="H325" i="2"/>
  <c r="H228" i="2"/>
  <c r="H590" i="2"/>
  <c r="H600" i="2"/>
  <c r="H530" i="2"/>
  <c r="H529" i="2"/>
  <c r="H473" i="2"/>
  <c r="H205" i="2"/>
  <c r="H464" i="2"/>
  <c r="H515" i="2"/>
  <c r="H223" i="2"/>
  <c r="H621" i="2"/>
  <c r="H547" i="2"/>
  <c r="H252" i="2"/>
  <c r="H653" i="2"/>
  <c r="H203" i="2"/>
  <c r="H294" i="2"/>
  <c r="H510" i="2"/>
  <c r="H389" i="2"/>
  <c r="H460" i="2"/>
  <c r="H585" i="2"/>
  <c r="H353" i="2"/>
  <c r="H672" i="2"/>
  <c r="H410" i="2"/>
  <c r="H710" i="2"/>
  <c r="H722" i="2"/>
  <c r="H375" i="2"/>
  <c r="H591" i="2"/>
  <c r="H329" i="2"/>
  <c r="H262" i="2"/>
  <c r="H578" i="2"/>
  <c r="H391" i="2"/>
  <c r="H450" i="2"/>
  <c r="H490" i="2"/>
  <c r="H602" i="2"/>
  <c r="H711" i="2"/>
  <c r="H604" i="2"/>
  <c r="H453" i="2"/>
  <c r="H703" i="2"/>
  <c r="H415" i="2"/>
  <c r="H671" i="2"/>
  <c r="H454" i="2"/>
  <c r="H695" i="2"/>
  <c r="H584" i="2"/>
  <c r="H719" i="2"/>
  <c r="H702" i="2"/>
  <c r="H734" i="2"/>
  <c r="H708" i="2"/>
  <c r="H676" i="2"/>
  <c r="H680" i="2"/>
  <c r="H618" i="2"/>
  <c r="H697" i="2"/>
  <c r="H605" i="2"/>
  <c r="H713" i="2"/>
  <c r="H597" i="2"/>
  <c r="H717" i="2"/>
  <c r="H716" i="2"/>
  <c r="H681" i="2"/>
  <c r="H641" i="2"/>
  <c r="H723" i="2"/>
  <c r="H643" i="2"/>
  <c r="H674" i="2"/>
  <c r="H705" i="2"/>
  <c r="H675" i="2"/>
  <c r="H655" i="2"/>
  <c r="H588" i="2"/>
  <c r="H682" i="2"/>
  <c r="H632" i="2"/>
  <c r="H732" i="2"/>
  <c r="L68" i="3" l="1"/>
  <c r="M46" i="3"/>
  <c r="R20" i="3"/>
  <c r="K86" i="3"/>
  <c r="O35" i="3"/>
  <c r="K47" i="3"/>
  <c r="AR201" i="2"/>
  <c r="AR259" i="2"/>
  <c r="AR306" i="2"/>
  <c r="J94" i="3"/>
  <c r="J25" i="3"/>
  <c r="J50" i="3"/>
  <c r="K54" i="3"/>
  <c r="L58" i="3"/>
  <c r="M58" i="3"/>
  <c r="N22" i="3"/>
  <c r="O87" i="3"/>
  <c r="J92" i="3"/>
  <c r="O8" i="3"/>
  <c r="N98" i="3"/>
  <c r="R8" i="3"/>
  <c r="T121" i="3"/>
  <c r="J114" i="3"/>
  <c r="J8" i="3"/>
  <c r="K35" i="3"/>
  <c r="L98" i="3"/>
  <c r="M8" i="3"/>
  <c r="N77" i="3"/>
  <c r="O121" i="3"/>
  <c r="T120" i="3"/>
  <c r="T52" i="3"/>
  <c r="T112" i="3"/>
  <c r="T49" i="3"/>
  <c r="T84" i="3"/>
  <c r="T5" i="3"/>
  <c r="T78" i="3"/>
  <c r="T9" i="3"/>
  <c r="T15" i="3"/>
  <c r="J118" i="3"/>
  <c r="J48" i="3"/>
  <c r="J89" i="3"/>
  <c r="J68" i="3"/>
  <c r="J71" i="3"/>
  <c r="K95" i="3"/>
  <c r="K42" i="3"/>
  <c r="K30" i="3"/>
  <c r="K19" i="3"/>
  <c r="L118" i="3"/>
  <c r="L99" i="3"/>
  <c r="L75" i="3"/>
  <c r="L71" i="3"/>
  <c r="L14" i="3"/>
  <c r="L53" i="3"/>
  <c r="M66" i="3"/>
  <c r="M85" i="3"/>
  <c r="M80" i="3"/>
  <c r="N36" i="3"/>
  <c r="N99" i="3"/>
  <c r="O111" i="3"/>
  <c r="O78" i="3"/>
  <c r="AR279" i="2"/>
  <c r="R95" i="3"/>
  <c r="R44" i="3"/>
  <c r="T12" i="3"/>
  <c r="T14" i="3"/>
  <c r="J121" i="3"/>
  <c r="J32" i="3"/>
  <c r="J28" i="3"/>
  <c r="K8" i="3"/>
  <c r="K112" i="3"/>
  <c r="L121" i="3"/>
  <c r="L35" i="3"/>
  <c r="M44" i="3"/>
  <c r="N35" i="3"/>
  <c r="N114" i="3"/>
  <c r="N57" i="3"/>
  <c r="N8" i="3"/>
  <c r="O10" i="3"/>
  <c r="O55" i="3"/>
  <c r="O12" i="3"/>
  <c r="O69" i="3"/>
  <c r="O14" i="3"/>
  <c r="R75" i="3"/>
  <c r="R22" i="3"/>
  <c r="R14" i="3"/>
  <c r="R10" i="3"/>
  <c r="T113" i="3"/>
  <c r="T76" i="3"/>
  <c r="T39" i="3"/>
  <c r="T91" i="3"/>
  <c r="J84" i="3"/>
  <c r="J9" i="3"/>
  <c r="K78" i="3"/>
  <c r="L20" i="3"/>
  <c r="L40" i="3"/>
  <c r="M118" i="3"/>
  <c r="M75" i="3"/>
  <c r="M71" i="3"/>
  <c r="M14" i="3"/>
  <c r="M6" i="3"/>
  <c r="N66" i="3"/>
  <c r="N73" i="3"/>
  <c r="N21" i="3"/>
  <c r="O92" i="3"/>
  <c r="O76" i="3"/>
  <c r="O39" i="3"/>
  <c r="O36" i="3"/>
  <c r="O91" i="3"/>
  <c r="M27" i="3"/>
  <c r="O86" i="3"/>
  <c r="N25" i="3"/>
  <c r="N92" i="3"/>
  <c r="O44" i="3"/>
  <c r="K21" i="3"/>
  <c r="N70" i="3"/>
  <c r="M115" i="3"/>
  <c r="N118" i="3"/>
  <c r="R68" i="3"/>
  <c r="T25" i="3"/>
  <c r="T6" i="3"/>
  <c r="L84" i="3"/>
  <c r="M21" i="3"/>
  <c r="M78" i="3"/>
  <c r="M68" i="3"/>
  <c r="N20" i="3"/>
  <c r="N42" i="3"/>
  <c r="N30" i="3"/>
  <c r="N87" i="3"/>
  <c r="N115" i="3"/>
  <c r="O75" i="3"/>
  <c r="O6" i="3"/>
  <c r="R62" i="3"/>
  <c r="N39" i="3"/>
  <c r="O77" i="3"/>
  <c r="K81" i="3"/>
  <c r="L115" i="3"/>
  <c r="O58" i="3"/>
  <c r="J55" i="3"/>
  <c r="N113" i="3"/>
  <c r="R87" i="3"/>
  <c r="AR251" i="2"/>
  <c r="AR452" i="2"/>
  <c r="AR45" i="2"/>
  <c r="AR77" i="2"/>
  <c r="AR623" i="2"/>
  <c r="AR361" i="2"/>
  <c r="AR272" i="2"/>
  <c r="AR166" i="2"/>
  <c r="T35" i="3"/>
  <c r="T87" i="3"/>
  <c r="J41" i="3"/>
  <c r="K94" i="3"/>
  <c r="L10" i="3"/>
  <c r="M121" i="3"/>
  <c r="N31" i="3"/>
  <c r="N112" i="3"/>
  <c r="O74" i="3"/>
  <c r="O49" i="3"/>
  <c r="O52" i="3"/>
  <c r="O115" i="3"/>
  <c r="N79" i="3"/>
  <c r="O107" i="3"/>
  <c r="R98" i="3"/>
  <c r="L36" i="3"/>
  <c r="N107" i="3"/>
  <c r="K68" i="3"/>
  <c r="N101" i="3"/>
  <c r="K70" i="3"/>
  <c r="O15" i="3"/>
  <c r="M7" i="3"/>
  <c r="M77" i="3"/>
  <c r="R111" i="3"/>
  <c r="J98" i="3"/>
  <c r="L87" i="3"/>
  <c r="T30" i="3"/>
  <c r="M98" i="3"/>
  <c r="R92" i="3"/>
  <c r="R42" i="3"/>
  <c r="R109" i="3"/>
  <c r="R49" i="3"/>
  <c r="R58" i="3"/>
  <c r="R15" i="3"/>
  <c r="T21" i="3"/>
  <c r="T27" i="3"/>
  <c r="T81" i="3"/>
  <c r="T110" i="3"/>
  <c r="J66" i="3"/>
  <c r="J46" i="3"/>
  <c r="J95" i="3"/>
  <c r="J42" i="3"/>
  <c r="J87" i="3"/>
  <c r="J115" i="3"/>
  <c r="J79" i="3"/>
  <c r="K25" i="3"/>
  <c r="K118" i="3"/>
  <c r="K71" i="3"/>
  <c r="K10" i="3"/>
  <c r="K6" i="3"/>
  <c r="K27" i="3"/>
  <c r="K53" i="3"/>
  <c r="L66" i="3"/>
  <c r="L85" i="3"/>
  <c r="L69" i="3"/>
  <c r="L83" i="3"/>
  <c r="L80" i="3"/>
  <c r="M92" i="3"/>
  <c r="M36" i="3"/>
  <c r="N120" i="3"/>
  <c r="N84" i="3"/>
  <c r="N34" i="3"/>
  <c r="N78" i="3"/>
  <c r="N9" i="3"/>
  <c r="N15" i="3"/>
  <c r="O20" i="3"/>
  <c r="O21" i="3"/>
  <c r="O19" i="3"/>
  <c r="O68" i="3"/>
  <c r="R119" i="3"/>
  <c r="M25" i="3"/>
  <c r="R28" i="3"/>
  <c r="R79" i="3"/>
  <c r="R84" i="3"/>
  <c r="T40" i="3"/>
  <c r="T45" i="3"/>
  <c r="T108" i="3"/>
  <c r="T28" i="3"/>
  <c r="T24" i="3"/>
  <c r="J7" i="3"/>
  <c r="J73" i="3"/>
  <c r="J31" i="3"/>
  <c r="J99" i="3"/>
  <c r="J34" i="3"/>
  <c r="J112" i="3"/>
  <c r="K83" i="3"/>
  <c r="K74" i="3"/>
  <c r="K49" i="3"/>
  <c r="K52" i="3"/>
  <c r="K101" i="3"/>
  <c r="K65" i="3"/>
  <c r="L33" i="3"/>
  <c r="L88" i="3"/>
  <c r="L44" i="3"/>
  <c r="L81" i="3"/>
  <c r="L19" i="3"/>
  <c r="L113" i="3"/>
  <c r="L41" i="3"/>
  <c r="M114" i="3"/>
  <c r="M57" i="3"/>
  <c r="M39" i="3"/>
  <c r="M94" i="3"/>
  <c r="M86" i="3"/>
  <c r="M93" i="3"/>
  <c r="N29" i="3"/>
  <c r="N10" i="3"/>
  <c r="N12" i="3"/>
  <c r="N37" i="3"/>
  <c r="N26" i="3"/>
  <c r="N109" i="3"/>
  <c r="N89" i="3"/>
  <c r="N51" i="3"/>
  <c r="N19" i="3"/>
  <c r="N14" i="3"/>
  <c r="O40" i="3"/>
  <c r="O45" i="3"/>
  <c r="O32" i="3"/>
  <c r="O101" i="3"/>
  <c r="O108" i="3"/>
  <c r="O28" i="3"/>
  <c r="O54" i="3"/>
  <c r="O24" i="3"/>
  <c r="R121" i="3"/>
  <c r="R34" i="3"/>
  <c r="J93" i="3"/>
  <c r="L12" i="3"/>
  <c r="L47" i="3"/>
  <c r="L109" i="3"/>
  <c r="L82" i="3"/>
  <c r="M28" i="3"/>
  <c r="M24" i="3"/>
  <c r="O22" i="3"/>
  <c r="AR597" i="2"/>
  <c r="AR318" i="2"/>
  <c r="AR642" i="2"/>
  <c r="AR252" i="2"/>
  <c r="R114" i="3"/>
  <c r="R51" i="3"/>
  <c r="R57" i="3"/>
  <c r="R39" i="3"/>
  <c r="R94" i="3"/>
  <c r="R86" i="3"/>
  <c r="R9" i="3"/>
  <c r="T67" i="3"/>
  <c r="J97" i="3"/>
  <c r="K22" i="3"/>
  <c r="L93" i="3"/>
  <c r="N55" i="3"/>
  <c r="N47" i="3"/>
  <c r="N7" i="3"/>
  <c r="N43" i="3"/>
  <c r="N56" i="3"/>
  <c r="N82" i="3"/>
  <c r="O98" i="3"/>
  <c r="O67" i="3"/>
  <c r="AS641" i="2"/>
  <c r="AS602" i="2"/>
  <c r="AS672" i="2"/>
  <c r="AR66" i="2"/>
  <c r="AR92" i="2"/>
  <c r="AR503" i="2"/>
  <c r="AR183" i="2"/>
  <c r="AR41" i="2"/>
  <c r="AT618" i="2"/>
  <c r="AR27" i="2"/>
  <c r="AR165" i="2"/>
  <c r="AR44" i="2"/>
  <c r="AR286" i="2"/>
  <c r="AR258" i="2"/>
  <c r="AR49" i="2"/>
  <c r="AR119" i="2"/>
  <c r="AR164" i="2"/>
  <c r="AR467" i="2"/>
  <c r="AR94" i="2"/>
  <c r="AR70" i="2"/>
  <c r="AR326" i="2"/>
  <c r="R66" i="3"/>
  <c r="R85" i="3"/>
  <c r="R69" i="3"/>
  <c r="R83" i="3"/>
  <c r="R70" i="3"/>
  <c r="R80" i="3"/>
  <c r="R110" i="3"/>
  <c r="R4" i="3"/>
  <c r="R47" i="3"/>
  <c r="R54" i="3"/>
  <c r="T73" i="3"/>
  <c r="T50" i="3"/>
  <c r="T111" i="3"/>
  <c r="T34" i="3"/>
  <c r="T58" i="3"/>
  <c r="T100" i="3"/>
  <c r="T98" i="3"/>
  <c r="J21" i="3"/>
  <c r="J5" i="3"/>
  <c r="J72" i="3"/>
  <c r="J107" i="3"/>
  <c r="J81" i="3"/>
  <c r="J23" i="3"/>
  <c r="K46" i="3"/>
  <c r="K87" i="3"/>
  <c r="K13" i="3"/>
  <c r="K115" i="3"/>
  <c r="K79" i="3"/>
  <c r="L25" i="3"/>
  <c r="L107" i="3"/>
  <c r="L50" i="3"/>
  <c r="L38" i="3"/>
  <c r="L27" i="3"/>
  <c r="M69" i="3"/>
  <c r="M83" i="3"/>
  <c r="O34" i="3"/>
  <c r="AS734" i="2"/>
  <c r="AR253" i="2"/>
  <c r="AR496" i="2"/>
  <c r="AR241" i="2"/>
  <c r="AT705" i="2"/>
  <c r="AR137" i="2"/>
  <c r="AR329" i="2"/>
  <c r="AR96" i="2"/>
  <c r="AR191" i="2"/>
  <c r="AR169" i="2"/>
  <c r="J101" i="3"/>
  <c r="N72" i="3"/>
  <c r="N97" i="3"/>
  <c r="N93" i="3"/>
  <c r="O46" i="3"/>
  <c r="O26" i="3"/>
  <c r="O51" i="3"/>
  <c r="O83" i="3"/>
  <c r="AR84" i="2"/>
  <c r="AR383" i="2"/>
  <c r="R56" i="3"/>
  <c r="T90" i="3"/>
  <c r="L42" i="3"/>
  <c r="M53" i="3"/>
  <c r="N38" i="3"/>
  <c r="T13" i="3"/>
  <c r="K66" i="3"/>
  <c r="L90" i="3"/>
  <c r="N81" i="3"/>
  <c r="O79" i="3"/>
  <c r="AR76" i="2"/>
  <c r="R12" i="3"/>
  <c r="J74" i="3"/>
  <c r="K44" i="3"/>
  <c r="K93" i="3"/>
  <c r="L114" i="3"/>
  <c r="L39" i="3"/>
  <c r="L94" i="3"/>
  <c r="L86" i="3"/>
  <c r="M10" i="3"/>
  <c r="M12" i="3"/>
  <c r="M47" i="3"/>
  <c r="M109" i="3"/>
  <c r="N90" i="3"/>
  <c r="N45" i="3"/>
  <c r="N108" i="3"/>
  <c r="N28" i="3"/>
  <c r="N24" i="3"/>
  <c r="O73" i="3"/>
  <c r="O31" i="3"/>
  <c r="R76" i="3"/>
  <c r="R90" i="3"/>
  <c r="R106" i="3"/>
  <c r="R2" i="3"/>
  <c r="R36" i="3"/>
  <c r="R91" i="3"/>
  <c r="R103" i="3"/>
  <c r="T48" i="3"/>
  <c r="T89" i="3"/>
  <c r="T31" i="3"/>
  <c r="T72" i="3"/>
  <c r="T68" i="3"/>
  <c r="T23" i="3"/>
  <c r="J20" i="3"/>
  <c r="J30" i="3"/>
  <c r="J13" i="3"/>
  <c r="K75" i="3"/>
  <c r="K107" i="3"/>
  <c r="K50" i="3"/>
  <c r="K38" i="3"/>
  <c r="L70" i="3"/>
  <c r="L110" i="3"/>
  <c r="L54" i="3"/>
  <c r="M76" i="3"/>
  <c r="M90" i="3"/>
  <c r="M91" i="3"/>
  <c r="N49" i="3"/>
  <c r="N111" i="3"/>
  <c r="N58" i="3"/>
  <c r="N100" i="3"/>
  <c r="O48" i="3"/>
  <c r="O89" i="3"/>
  <c r="O5" i="3"/>
  <c r="O72" i="3"/>
  <c r="O81" i="3"/>
  <c r="O23" i="3"/>
  <c r="AR377" i="2"/>
  <c r="AR573" i="2"/>
  <c r="AR238" i="2"/>
  <c r="AR591" i="2"/>
  <c r="AR203" i="2"/>
  <c r="AR600" i="2"/>
  <c r="AR237" i="2"/>
  <c r="AR462" i="2"/>
  <c r="AR480" i="2"/>
  <c r="AR224" i="2"/>
  <c r="AR310" i="2"/>
  <c r="AR13" i="2"/>
  <c r="AR435" i="2"/>
  <c r="AR520" i="2"/>
  <c r="AR261" i="2"/>
  <c r="AR276" i="2"/>
  <c r="AR444" i="2"/>
  <c r="AR500" i="2"/>
  <c r="AR14" i="2"/>
  <c r="AR72" i="2"/>
  <c r="AR38" i="2"/>
  <c r="AR341" i="2"/>
  <c r="AR129" i="2"/>
  <c r="AR583" i="2"/>
  <c r="AR633" i="2"/>
  <c r="AR592" i="2"/>
  <c r="R33" i="3"/>
  <c r="R18" i="3"/>
  <c r="R88" i="3"/>
  <c r="R19" i="3"/>
  <c r="R113" i="3"/>
  <c r="R122" i="3"/>
  <c r="R93" i="3"/>
  <c r="R41" i="3"/>
  <c r="T29" i="3"/>
  <c r="T55" i="3"/>
  <c r="T37" i="3"/>
  <c r="T47" i="3"/>
  <c r="T26" i="3"/>
  <c r="T109" i="3"/>
  <c r="T51" i="3"/>
  <c r="T7" i="3"/>
  <c r="T43" i="3"/>
  <c r="T56" i="3"/>
  <c r="T82" i="3"/>
  <c r="J40" i="3"/>
  <c r="J45" i="3"/>
  <c r="J108" i="3"/>
  <c r="J67" i="3"/>
  <c r="J24" i="3"/>
  <c r="K73" i="3"/>
  <c r="K31" i="3"/>
  <c r="K99" i="3"/>
  <c r="K97" i="3"/>
  <c r="L74" i="3"/>
  <c r="L52" i="3"/>
  <c r="L101" i="3"/>
  <c r="L34" i="3"/>
  <c r="L65" i="3"/>
  <c r="L22" i="3"/>
  <c r="M33" i="3"/>
  <c r="M88" i="3"/>
  <c r="M19" i="3"/>
  <c r="M113" i="3"/>
  <c r="M41" i="3"/>
  <c r="N94" i="3"/>
  <c r="N86" i="3"/>
  <c r="O29" i="3"/>
  <c r="O37" i="3"/>
  <c r="O47" i="3"/>
  <c r="O109" i="3"/>
  <c r="O7" i="3"/>
  <c r="O43" i="3"/>
  <c r="O56" i="3"/>
  <c r="O82" i="3"/>
  <c r="R27" i="3"/>
  <c r="AR175" i="2"/>
  <c r="M38" i="3"/>
  <c r="N46" i="3"/>
  <c r="R25" i="3"/>
  <c r="R71" i="3"/>
  <c r="R38" i="3"/>
  <c r="J111" i="3"/>
  <c r="J58" i="3"/>
  <c r="K48" i="3"/>
  <c r="K23" i="3"/>
  <c r="L46" i="3"/>
  <c r="L30" i="3"/>
  <c r="L13" i="3"/>
  <c r="L79" i="3"/>
  <c r="M107" i="3"/>
  <c r="M32" i="3"/>
  <c r="N85" i="3"/>
  <c r="N83" i="3"/>
  <c r="N110" i="3"/>
  <c r="N54" i="3"/>
  <c r="AR156" i="2"/>
  <c r="T57" i="3"/>
  <c r="J37" i="3"/>
  <c r="J82" i="3"/>
  <c r="K45" i="3"/>
  <c r="M74" i="3"/>
  <c r="M35" i="3"/>
  <c r="O84" i="3"/>
  <c r="O93" i="3"/>
  <c r="AR83" i="2"/>
  <c r="AR606" i="2"/>
  <c r="AR414" i="2"/>
  <c r="R50" i="3"/>
  <c r="J120" i="3"/>
  <c r="R5" i="3"/>
  <c r="T69" i="3"/>
  <c r="J91" i="3"/>
  <c r="K15" i="3"/>
  <c r="L5" i="3"/>
  <c r="O85" i="3"/>
  <c r="AR487" i="2"/>
  <c r="AR125" i="2"/>
  <c r="AR149" i="2"/>
  <c r="R99" i="3"/>
  <c r="T33" i="3"/>
  <c r="T19" i="3"/>
  <c r="T93" i="3"/>
  <c r="T41" i="3"/>
  <c r="K26" i="3"/>
  <c r="K56" i="3"/>
  <c r="K82" i="3"/>
  <c r="L32" i="3"/>
  <c r="L67" i="3"/>
  <c r="M99" i="3"/>
  <c r="M97" i="3"/>
  <c r="N65" i="3"/>
  <c r="AR193" i="2"/>
  <c r="AR335" i="2"/>
  <c r="AR28" i="2"/>
  <c r="AR136" i="2"/>
  <c r="R118" i="3"/>
  <c r="R107" i="3"/>
  <c r="R6" i="3"/>
  <c r="R53" i="3"/>
  <c r="T36" i="3"/>
  <c r="T88" i="3"/>
  <c r="J49" i="3"/>
  <c r="J78" i="3"/>
  <c r="J100" i="3"/>
  <c r="J15" i="3"/>
  <c r="K89" i="3"/>
  <c r="K5" i="3"/>
  <c r="K72" i="3"/>
  <c r="L95" i="3"/>
  <c r="M50" i="3"/>
  <c r="M54" i="3"/>
  <c r="N69" i="3"/>
  <c r="N80" i="3"/>
  <c r="N67" i="3"/>
  <c r="O90" i="3"/>
  <c r="J29" i="3"/>
  <c r="J12" i="3"/>
  <c r="J77" i="3"/>
  <c r="K108" i="3"/>
  <c r="L112" i="3"/>
  <c r="M52" i="3"/>
  <c r="N74" i="3"/>
  <c r="AR389" i="2"/>
  <c r="AR432" i="2"/>
  <c r="AR522" i="2"/>
  <c r="AR459" i="2"/>
  <c r="AR62" i="2"/>
  <c r="AR347" i="2"/>
  <c r="AR488" i="2"/>
  <c r="J36" i="3"/>
  <c r="K120" i="3"/>
  <c r="L21" i="3"/>
  <c r="L23" i="3"/>
  <c r="N91" i="3"/>
  <c r="O110" i="3"/>
  <c r="AR359" i="2"/>
  <c r="R89" i="3"/>
  <c r="K36" i="3"/>
  <c r="K91" i="3"/>
  <c r="L100" i="3"/>
  <c r="M48" i="3"/>
  <c r="M89" i="3"/>
  <c r="M81" i="3"/>
  <c r="M23" i="3"/>
  <c r="N13" i="3"/>
  <c r="R63" i="3"/>
  <c r="AR427" i="2"/>
  <c r="AR289" i="2"/>
  <c r="R74" i="3"/>
  <c r="R35" i="3"/>
  <c r="R65" i="3"/>
  <c r="T114" i="3"/>
  <c r="T86" i="3"/>
  <c r="J47" i="3"/>
  <c r="J26" i="3"/>
  <c r="J109" i="3"/>
  <c r="J51" i="3"/>
  <c r="J43" i="3"/>
  <c r="J56" i="3"/>
  <c r="J14" i="3"/>
  <c r="K121" i="3"/>
  <c r="K40" i="3"/>
  <c r="K32" i="3"/>
  <c r="K11" i="3"/>
  <c r="K28" i="3"/>
  <c r="K67" i="3"/>
  <c r="K24" i="3"/>
  <c r="L97" i="3"/>
  <c r="M101" i="3"/>
  <c r="M65" i="3"/>
  <c r="M22" i="3"/>
  <c r="N33" i="3"/>
  <c r="N88" i="3"/>
  <c r="N41" i="3"/>
  <c r="O57" i="3"/>
  <c r="R101" i="3"/>
  <c r="AR107" i="2"/>
  <c r="AR343" i="2"/>
  <c r="AR146" i="2"/>
  <c r="R46" i="3"/>
  <c r="R30" i="3"/>
  <c r="T66" i="3"/>
  <c r="T83" i="3"/>
  <c r="T70" i="3"/>
  <c r="T80" i="3"/>
  <c r="T54" i="3"/>
  <c r="J90" i="3"/>
  <c r="K111" i="3"/>
  <c r="K34" i="3"/>
  <c r="K58" i="3"/>
  <c r="K100" i="3"/>
  <c r="K9" i="3"/>
  <c r="K98" i="3"/>
  <c r="L48" i="3"/>
  <c r="L89" i="3"/>
  <c r="L72" i="3"/>
  <c r="M95" i="3"/>
  <c r="M42" i="3"/>
  <c r="M30" i="3"/>
  <c r="M87" i="3"/>
  <c r="M13" i="3"/>
  <c r="M79" i="3"/>
  <c r="N71" i="3"/>
  <c r="N50" i="3"/>
  <c r="N27" i="3"/>
  <c r="N53" i="3"/>
  <c r="O70" i="3"/>
  <c r="O80" i="3"/>
  <c r="R100" i="3"/>
  <c r="R117" i="3"/>
  <c r="AR47" i="2"/>
  <c r="AR510" i="2"/>
  <c r="AR147" i="2"/>
  <c r="AR69" i="2"/>
  <c r="AR350" i="2"/>
  <c r="AR51" i="2"/>
  <c r="AR324" i="2"/>
  <c r="AR190" i="2"/>
  <c r="AR505" i="2"/>
  <c r="AR57" i="2"/>
  <c r="R73" i="3"/>
  <c r="R31" i="3"/>
  <c r="R112" i="3"/>
  <c r="T44" i="3"/>
  <c r="J57" i="3"/>
  <c r="J39" i="3"/>
  <c r="J86" i="3"/>
  <c r="K29" i="3"/>
  <c r="K12" i="3"/>
  <c r="K37" i="3"/>
  <c r="K109" i="3"/>
  <c r="K51" i="3"/>
  <c r="K7" i="3"/>
  <c r="K43" i="3"/>
  <c r="K14" i="3"/>
  <c r="L45" i="3"/>
  <c r="L11" i="3"/>
  <c r="L108" i="3"/>
  <c r="L28" i="3"/>
  <c r="L24" i="3"/>
  <c r="M73" i="3"/>
  <c r="M31" i="3"/>
  <c r="M112" i="3"/>
  <c r="N52" i="3"/>
  <c r="O33" i="3"/>
  <c r="O88" i="3"/>
  <c r="O113" i="3"/>
  <c r="O41" i="3"/>
  <c r="R102" i="3"/>
  <c r="Y100" i="3"/>
  <c r="W6" i="3"/>
  <c r="R13" i="3"/>
  <c r="AR404" i="2"/>
  <c r="R21" i="3"/>
  <c r="R48" i="3"/>
  <c r="R81" i="3"/>
  <c r="R23" i="3"/>
  <c r="T107" i="3"/>
  <c r="T71" i="3"/>
  <c r="T38" i="3"/>
  <c r="T53" i="3"/>
  <c r="J85" i="3"/>
  <c r="J69" i="3"/>
  <c r="J83" i="3"/>
  <c r="J70" i="3"/>
  <c r="J80" i="3"/>
  <c r="J110" i="3"/>
  <c r="J54" i="3"/>
  <c r="K90" i="3"/>
  <c r="L120" i="3"/>
  <c r="L49" i="3"/>
  <c r="L111" i="3"/>
  <c r="L78" i="3"/>
  <c r="L9" i="3"/>
  <c r="L15" i="3"/>
  <c r="M5" i="3"/>
  <c r="M72" i="3"/>
  <c r="N95" i="3"/>
  <c r="O118" i="3"/>
  <c r="O71" i="3"/>
  <c r="O50" i="3"/>
  <c r="O38" i="3"/>
  <c r="O27" i="3"/>
  <c r="O53" i="3"/>
  <c r="Y107" i="3"/>
  <c r="R40" i="3"/>
  <c r="R45" i="3"/>
  <c r="R32" i="3"/>
  <c r="R67" i="3"/>
  <c r="R24" i="3"/>
  <c r="T92" i="3"/>
  <c r="T74" i="3"/>
  <c r="T101" i="3"/>
  <c r="T65" i="3"/>
  <c r="T22" i="3"/>
  <c r="J33" i="3"/>
  <c r="J88" i="3"/>
  <c r="J44" i="3"/>
  <c r="J19" i="3"/>
  <c r="K114" i="3"/>
  <c r="K57" i="3"/>
  <c r="K39" i="3"/>
  <c r="L29" i="3"/>
  <c r="L26" i="3"/>
  <c r="L51" i="3"/>
  <c r="L7" i="3"/>
  <c r="L43" i="3"/>
  <c r="L56" i="3"/>
  <c r="M40" i="3"/>
  <c r="M45" i="3"/>
  <c r="M11" i="3"/>
  <c r="M108" i="3"/>
  <c r="M67" i="3"/>
  <c r="O65" i="3"/>
  <c r="R61" i="3"/>
  <c r="Y70" i="3"/>
  <c r="R72" i="3"/>
  <c r="R120" i="3"/>
  <c r="R78" i="3"/>
  <c r="T20" i="3"/>
  <c r="T46" i="3"/>
  <c r="T95" i="3"/>
  <c r="T42" i="3"/>
  <c r="T115" i="3"/>
  <c r="T79" i="3"/>
  <c r="J75" i="3"/>
  <c r="J38" i="3"/>
  <c r="J6" i="3"/>
  <c r="J27" i="3"/>
  <c r="J53" i="3"/>
  <c r="K85" i="3"/>
  <c r="K69" i="3"/>
  <c r="K80" i="3"/>
  <c r="K110" i="3"/>
  <c r="L91" i="3"/>
  <c r="M120" i="3"/>
  <c r="M49" i="3"/>
  <c r="M84" i="3"/>
  <c r="M111" i="3"/>
  <c r="M34" i="3"/>
  <c r="M100" i="3"/>
  <c r="M9" i="3"/>
  <c r="M15" i="3"/>
  <c r="N48" i="3"/>
  <c r="N5" i="3"/>
  <c r="N68" i="3"/>
  <c r="N23" i="3"/>
  <c r="O95" i="3"/>
  <c r="O42" i="3"/>
  <c r="O30" i="3"/>
  <c r="O13" i="3"/>
  <c r="R52" i="3"/>
  <c r="R11" i="3"/>
  <c r="R108" i="3"/>
  <c r="R97" i="3"/>
  <c r="R116" i="3"/>
  <c r="R29" i="3"/>
  <c r="R55" i="3"/>
  <c r="R26" i="3"/>
  <c r="R43" i="3"/>
  <c r="R59" i="3"/>
  <c r="R82" i="3"/>
  <c r="T99" i="3"/>
  <c r="T97" i="3"/>
  <c r="T8" i="3"/>
  <c r="J52" i="3"/>
  <c r="J65" i="3"/>
  <c r="J22" i="3"/>
  <c r="K33" i="3"/>
  <c r="K88" i="3"/>
  <c r="L57" i="3"/>
  <c r="M29" i="3"/>
  <c r="M26" i="3"/>
  <c r="M51" i="3"/>
  <c r="M43" i="3"/>
  <c r="M56" i="3"/>
  <c r="M82" i="3"/>
  <c r="N40" i="3"/>
  <c r="N32" i="3"/>
  <c r="N11" i="3"/>
  <c r="O99" i="3"/>
  <c r="O97" i="3"/>
  <c r="O112" i="3"/>
  <c r="R77" i="3"/>
  <c r="R16" i="3"/>
  <c r="R17" i="3"/>
  <c r="M70" i="3"/>
  <c r="M110" i="3"/>
  <c r="N76" i="3"/>
  <c r="O120" i="3"/>
  <c r="O100" i="3"/>
  <c r="O9" i="3"/>
  <c r="W28" i="3"/>
  <c r="Y31" i="3"/>
  <c r="W119" i="3"/>
  <c r="Y40" i="3"/>
  <c r="Y88" i="3"/>
  <c r="Y92" i="3"/>
  <c r="Y63" i="3"/>
  <c r="W69" i="3"/>
  <c r="Y4" i="3"/>
  <c r="Y112" i="3"/>
  <c r="Y32" i="3"/>
  <c r="Y97" i="3"/>
  <c r="Y72" i="3"/>
  <c r="Y20" i="3"/>
  <c r="W19" i="3"/>
  <c r="W17" i="3"/>
  <c r="Y76" i="3"/>
  <c r="Y62" i="3"/>
  <c r="Y67" i="3"/>
  <c r="W39" i="3"/>
  <c r="Y91" i="3"/>
  <c r="W50" i="3"/>
  <c r="Y21" i="3"/>
  <c r="W115" i="3"/>
  <c r="Y115" i="3"/>
  <c r="Y9" i="3"/>
  <c r="Y119" i="3"/>
  <c r="W112" i="3"/>
  <c r="Y86" i="3"/>
  <c r="W20" i="3"/>
  <c r="W26" i="3"/>
  <c r="W43" i="3"/>
  <c r="Y113" i="3"/>
  <c r="W70" i="3"/>
  <c r="W36" i="3"/>
  <c r="Y46" i="3"/>
  <c r="W52" i="3"/>
  <c r="Y24" i="3"/>
  <c r="W29" i="3"/>
  <c r="W93" i="3"/>
  <c r="Y51" i="3"/>
  <c r="W60" i="3"/>
  <c r="Y122" i="3"/>
  <c r="W40" i="3"/>
  <c r="Y53" i="3"/>
  <c r="W101" i="3"/>
  <c r="W44" i="3"/>
  <c r="Y103" i="3"/>
  <c r="W74" i="3"/>
  <c r="W107" i="3"/>
  <c r="W85" i="3"/>
  <c r="Y90" i="3"/>
  <c r="W120" i="3"/>
  <c r="W73" i="3"/>
  <c r="Y108" i="3"/>
  <c r="W34" i="3"/>
  <c r="Y34" i="3"/>
  <c r="Y111" i="3"/>
  <c r="Y37" i="3"/>
  <c r="Y105" i="3"/>
  <c r="W47" i="3"/>
  <c r="Y43" i="3"/>
  <c r="W97" i="3"/>
  <c r="W58" i="3"/>
  <c r="W68" i="3"/>
  <c r="W66" i="3"/>
  <c r="W46" i="3"/>
  <c r="Y98" i="3"/>
  <c r="W48" i="3"/>
  <c r="Y96" i="3"/>
  <c r="Y7" i="3"/>
  <c r="Y50" i="3"/>
  <c r="Y84" i="3"/>
  <c r="W33" i="3"/>
  <c r="W59" i="3"/>
  <c r="W13" i="3"/>
  <c r="W22" i="3"/>
  <c r="W51" i="3"/>
  <c r="W5" i="3"/>
  <c r="W113" i="3"/>
  <c r="Y101" i="3"/>
  <c r="W98" i="3"/>
  <c r="W42" i="3"/>
  <c r="Y23" i="3"/>
  <c r="Y60" i="3"/>
  <c r="W53" i="3"/>
  <c r="Y22" i="3"/>
  <c r="W78" i="3"/>
  <c r="Y81" i="3"/>
  <c r="W9" i="3"/>
  <c r="W108" i="3"/>
  <c r="Y56" i="3"/>
  <c r="Y95" i="3"/>
  <c r="Y120" i="3"/>
  <c r="Y28" i="3"/>
  <c r="W30" i="3"/>
  <c r="W31" i="3"/>
  <c r="Y117" i="3"/>
  <c r="W61" i="3"/>
  <c r="W24" i="3"/>
  <c r="Y35" i="3"/>
  <c r="Y36" i="3"/>
  <c r="Y110" i="3"/>
  <c r="W105" i="3"/>
  <c r="W57" i="3"/>
  <c r="W103" i="3"/>
  <c r="Y80" i="3"/>
  <c r="W81" i="3"/>
  <c r="Y89" i="3"/>
  <c r="Y6" i="3"/>
  <c r="W3" i="3"/>
  <c r="Y109" i="3"/>
  <c r="W18" i="3"/>
  <c r="W91" i="3"/>
  <c r="Y106" i="3"/>
  <c r="W38" i="3"/>
  <c r="Y69" i="3"/>
  <c r="Y8" i="3"/>
  <c r="Y49" i="3"/>
  <c r="W16" i="3"/>
  <c r="Y44" i="3"/>
  <c r="Y68" i="3"/>
  <c r="Y17" i="3"/>
  <c r="Y10" i="3"/>
  <c r="Y74" i="3"/>
  <c r="W75" i="3"/>
  <c r="Y102" i="3"/>
  <c r="Y59" i="3"/>
  <c r="W80" i="3"/>
  <c r="Y114" i="3"/>
  <c r="W92" i="3"/>
  <c r="W15" i="3"/>
  <c r="Y41" i="3"/>
  <c r="W76" i="3"/>
  <c r="Y14" i="3"/>
  <c r="Y79" i="3"/>
  <c r="Y77" i="3"/>
  <c r="W104" i="3"/>
  <c r="Y5" i="3"/>
  <c r="Y57" i="3"/>
  <c r="Y61" i="3"/>
  <c r="W86" i="3"/>
  <c r="Y55" i="3"/>
  <c r="W83" i="3"/>
  <c r="Y3" i="3"/>
  <c r="W8" i="3"/>
  <c r="W56" i="3"/>
  <c r="W4" i="3"/>
  <c r="W25" i="3"/>
  <c r="Y65" i="3"/>
  <c r="W84" i="3"/>
  <c r="W72" i="3"/>
  <c r="Y78" i="3"/>
  <c r="Y2" i="3"/>
  <c r="Y66" i="3"/>
  <c r="W54" i="3"/>
  <c r="Y118" i="3"/>
  <c r="W96" i="3"/>
  <c r="W41" i="3"/>
  <c r="Y83" i="3"/>
  <c r="Y82" i="3"/>
  <c r="W63" i="3"/>
  <c r="W27" i="3"/>
  <c r="Y13" i="3"/>
  <c r="W32" i="3"/>
  <c r="Y11" i="3"/>
  <c r="W118" i="3"/>
  <c r="Y27" i="3"/>
  <c r="W62" i="3"/>
  <c r="W89" i="3"/>
  <c r="W79" i="3"/>
  <c r="Y64" i="3"/>
  <c r="W55" i="3"/>
  <c r="W10" i="3"/>
  <c r="Y26" i="3"/>
  <c r="W7" i="3"/>
  <c r="Y58" i="3"/>
  <c r="Y47" i="3"/>
  <c r="Y121" i="3"/>
  <c r="W35" i="3"/>
  <c r="Y75" i="3"/>
  <c r="W67" i="3"/>
  <c r="Y39" i="3"/>
  <c r="Y87" i="3"/>
  <c r="W122" i="3"/>
  <c r="Y54" i="3"/>
  <c r="W71" i="3"/>
  <c r="W14" i="3"/>
  <c r="Y29" i="3"/>
  <c r="W82" i="3"/>
  <c r="W106" i="3"/>
  <c r="Y38" i="3"/>
  <c r="Y73" i="3"/>
  <c r="W21" i="3"/>
  <c r="W117" i="3"/>
  <c r="W88" i="3"/>
  <c r="W99" i="3"/>
  <c r="W116" i="3"/>
  <c r="W100" i="3"/>
  <c r="W37" i="3"/>
  <c r="W49" i="3"/>
  <c r="Y52" i="3"/>
  <c r="Y45" i="3"/>
  <c r="Y12" i="3"/>
  <c r="Y93" i="3"/>
  <c r="W12" i="3"/>
  <c r="Y19" i="3"/>
  <c r="Y85" i="3"/>
  <c r="Y71" i="3"/>
  <c r="W45" i="3"/>
  <c r="W110" i="3"/>
  <c r="W11" i="3"/>
  <c r="Y116" i="3"/>
  <c r="Y99" i="3"/>
  <c r="W87" i="3"/>
  <c r="Y94" i="3"/>
  <c r="W95" i="3"/>
  <c r="W65" i="3"/>
  <c r="Y16" i="3"/>
  <c r="W111" i="3"/>
  <c r="W64" i="3"/>
  <c r="Y18" i="3"/>
  <c r="W23" i="3"/>
  <c r="W94" i="3"/>
  <c r="W109" i="3"/>
  <c r="Y15" i="3"/>
  <c r="W114" i="3"/>
  <c r="W77" i="3"/>
  <c r="Y25" i="3"/>
  <c r="W102" i="3"/>
  <c r="Y33" i="3"/>
  <c r="W121" i="3"/>
  <c r="W2" i="3"/>
  <c r="Y104" i="3"/>
  <c r="Y30" i="3"/>
  <c r="W90" i="3"/>
  <c r="Y48" i="3"/>
  <c r="Y42" i="3"/>
  <c r="AS271" i="2"/>
  <c r="AS321" i="2"/>
  <c r="AS735" i="2"/>
  <c r="AS635" i="2"/>
  <c r="AS484" i="2"/>
  <c r="AS215" i="2"/>
  <c r="AR215" i="2"/>
  <c r="AS7" i="2"/>
  <c r="AR7" i="2"/>
  <c r="AT674" i="2"/>
  <c r="AT228" i="2"/>
  <c r="AR228" i="2"/>
  <c r="AT678" i="2"/>
  <c r="AT154" i="2"/>
  <c r="AR154" i="2"/>
  <c r="AT463" i="2"/>
  <c r="AR463" i="2"/>
  <c r="AT349" i="2"/>
  <c r="AR349" i="2"/>
  <c r="AT196" i="2"/>
  <c r="AT296" i="2"/>
  <c r="AR296" i="2"/>
  <c r="AT299" i="2"/>
  <c r="AT395" i="2"/>
  <c r="AT217" i="2"/>
  <c r="AS719" i="2"/>
  <c r="AS557" i="2"/>
  <c r="AS431" i="2"/>
  <c r="AR431" i="2"/>
  <c r="AS362" i="2"/>
  <c r="AS702" i="2"/>
  <c r="AS418" i="2"/>
  <c r="AS727" i="2"/>
  <c r="AS138" i="2"/>
  <c r="AR138" i="2"/>
  <c r="AS624" i="2"/>
  <c r="AT252" i="2"/>
  <c r="AT481" i="2"/>
  <c r="AT37" i="2"/>
  <c r="AT651" i="2"/>
  <c r="AT513" i="2"/>
  <c r="AT403" i="2"/>
  <c r="AT586" i="2"/>
  <c r="AT419" i="2"/>
  <c r="AR419" i="2"/>
  <c r="AT398" i="2"/>
  <c r="AT25" i="2"/>
  <c r="AS316" i="2"/>
  <c r="AS340" i="2"/>
  <c r="AS511" i="2"/>
  <c r="AR511" i="2"/>
  <c r="AS16" i="2"/>
  <c r="AR16" i="2"/>
  <c r="AT703" i="2"/>
  <c r="AT375" i="2"/>
  <c r="AT653" i="2"/>
  <c r="AT590" i="2"/>
  <c r="AT581" i="2"/>
  <c r="AT593" i="2"/>
  <c r="AT569" i="2"/>
  <c r="AT159" i="2"/>
  <c r="AR159" i="2"/>
  <c r="AT338" i="2"/>
  <c r="AT122" i="2"/>
  <c r="AT693" i="2"/>
  <c r="AT416" i="2"/>
  <c r="AT305" i="2"/>
  <c r="AT470" i="2"/>
  <c r="AT108" i="2"/>
  <c r="AT498" i="2"/>
  <c r="AT21" i="2"/>
  <c r="AR21" i="2"/>
  <c r="AT471" i="2"/>
  <c r="AT690" i="2"/>
  <c r="AT561" i="2"/>
  <c r="AR561" i="2"/>
  <c r="AT315" i="2"/>
  <c r="AR315" i="2"/>
  <c r="AT235" i="2"/>
  <c r="AT495" i="2"/>
  <c r="AT648" i="2"/>
  <c r="AT198" i="2"/>
  <c r="AR198" i="2"/>
  <c r="AT449" i="2"/>
  <c r="AT446" i="2"/>
  <c r="AT269" i="2"/>
  <c r="AR269" i="2"/>
  <c r="AT140" i="2"/>
  <c r="AR140" i="2"/>
  <c r="AT303" i="2"/>
  <c r="AR303" i="2"/>
  <c r="AT447" i="2"/>
  <c r="AT502" i="2"/>
  <c r="AT189" i="2"/>
  <c r="AT475" i="2"/>
  <c r="AR475" i="2"/>
  <c r="AT397" i="2"/>
  <c r="AT89" i="2"/>
  <c r="AR89" i="2"/>
  <c r="AT376" i="2"/>
  <c r="AT65" i="2"/>
  <c r="AR65" i="2"/>
  <c r="AT451" i="2"/>
  <c r="AT720" i="2"/>
  <c r="AT320" i="2"/>
  <c r="AR320" i="2"/>
  <c r="AT232" i="2"/>
  <c r="AT476" i="2"/>
  <c r="AR476" i="2"/>
  <c r="AT572" i="2"/>
  <c r="AR572" i="2"/>
  <c r="AT352" i="2"/>
  <c r="AT560" i="2"/>
  <c r="AR560" i="2"/>
  <c r="AT363" i="2"/>
  <c r="AT422" i="2"/>
  <c r="AR422" i="2"/>
  <c r="AT428" i="2"/>
  <c r="AR428" i="2"/>
  <c r="AT521" i="2"/>
  <c r="AR521" i="2"/>
  <c r="AT378" i="2"/>
  <c r="AR378" i="2"/>
  <c r="AT50" i="2"/>
  <c r="AR50" i="2"/>
  <c r="AT322" i="2"/>
  <c r="AT290" i="2"/>
  <c r="AR290" i="2"/>
  <c r="AT131" i="2"/>
  <c r="AT273" i="2"/>
  <c r="AT137" i="2"/>
  <c r="AT658" i="2"/>
  <c r="AT485" i="2"/>
  <c r="AS725" i="2"/>
  <c r="AS409" i="2"/>
  <c r="AS357" i="2"/>
  <c r="AS85" i="2"/>
  <c r="AS445" i="2"/>
  <c r="AR445" i="2"/>
  <c r="AS681" i="2"/>
  <c r="AS365" i="2"/>
  <c r="AS553" i="2"/>
  <c r="AS297" i="2"/>
  <c r="AS39" i="2"/>
  <c r="AT722" i="2"/>
  <c r="AT563" i="2"/>
  <c r="AT76" i="2"/>
  <c r="AT712" i="2"/>
  <c r="AT721" i="2"/>
  <c r="AT29" i="2"/>
  <c r="AR29" i="2"/>
  <c r="AT90" i="2"/>
  <c r="AT559" i="2"/>
  <c r="AT367" i="2"/>
  <c r="AR367" i="2"/>
  <c r="AT103" i="2"/>
  <c r="AT304" i="2"/>
  <c r="AT168" i="2"/>
  <c r="AT6" i="2"/>
  <c r="AT309" i="2"/>
  <c r="AT153" i="2"/>
  <c r="AT657" i="2"/>
  <c r="AT499" i="2"/>
  <c r="AS328" i="2"/>
  <c r="AS660" i="2"/>
  <c r="AS151" i="2"/>
  <c r="AS212" i="2"/>
  <c r="AS707" i="2"/>
  <c r="AS163" i="2"/>
  <c r="AS263" i="2"/>
  <c r="AS640" i="2"/>
  <c r="AS688" i="2"/>
  <c r="AT453" i="2"/>
  <c r="AT684" i="2"/>
  <c r="AR684" i="2"/>
  <c r="AT80" i="2"/>
  <c r="AR80" i="2"/>
  <c r="AT457" i="2"/>
  <c r="AR457" i="2"/>
  <c r="AT388" i="2"/>
  <c r="AT19" i="2"/>
  <c r="AR19" i="2"/>
  <c r="AT34" i="2"/>
  <c r="AR34" i="2"/>
  <c r="AT323" i="2"/>
  <c r="AR323" i="2"/>
  <c r="AT178" i="2"/>
  <c r="AT554" i="2"/>
  <c r="AT344" i="2"/>
  <c r="AS716" i="2"/>
  <c r="AS311" i="2"/>
  <c r="AS663" i="2"/>
  <c r="AS729" i="2"/>
  <c r="AS544" i="2"/>
  <c r="AS139" i="2"/>
  <c r="AS518" i="2"/>
  <c r="AR518" i="2"/>
  <c r="AS730" i="2"/>
  <c r="AS616" i="2"/>
  <c r="AS393" i="2"/>
  <c r="AS255" i="2"/>
  <c r="AR255" i="2"/>
  <c r="AS113" i="2"/>
  <c r="AS210" i="2"/>
  <c r="AR210" i="2"/>
  <c r="AS118" i="2"/>
  <c r="AR118" i="2"/>
  <c r="AT676" i="2"/>
  <c r="AT710" i="2"/>
  <c r="AT325" i="2"/>
  <c r="AT345" i="2"/>
  <c r="AT390" i="2"/>
  <c r="AT84" i="2"/>
  <c r="AT281" i="2"/>
  <c r="AT245" i="2"/>
  <c r="AT644" i="2"/>
  <c r="AT150" i="2"/>
  <c r="AT434" i="2"/>
  <c r="AT172" i="2"/>
  <c r="AT202" i="2"/>
  <c r="AT383" i="2"/>
  <c r="AT433" i="2"/>
  <c r="AT143" i="2"/>
  <c r="AT351" i="2"/>
  <c r="AT599" i="2"/>
  <c r="AT66" i="2"/>
  <c r="AT236" i="2"/>
  <c r="AT551" i="2"/>
  <c r="AT186" i="2"/>
  <c r="AT448" i="2"/>
  <c r="AT609" i="2"/>
  <c r="AT706" i="2"/>
  <c r="AT496" i="2"/>
  <c r="AR309" i="2"/>
  <c r="AS537" i="2"/>
  <c r="AS631" i="2"/>
  <c r="AS126" i="2"/>
  <c r="AS548" i="2"/>
  <c r="AS197" i="2"/>
  <c r="AR197" i="2"/>
  <c r="AS373" i="2"/>
  <c r="AS506" i="2"/>
  <c r="AS23" i="2"/>
  <c r="AR23" i="2"/>
  <c r="AS279" i="2"/>
  <c r="AS15" i="2"/>
  <c r="AT680" i="2"/>
  <c r="AT406" i="2"/>
  <c r="AT698" i="2"/>
  <c r="AT425" i="2"/>
  <c r="AT337" i="2"/>
  <c r="AR337" i="2"/>
  <c r="AT429" i="2"/>
  <c r="AT177" i="2"/>
  <c r="AR177" i="2"/>
  <c r="AT121" i="2"/>
  <c r="AT73" i="2"/>
  <c r="AT483" i="2"/>
  <c r="AT302" i="2"/>
  <c r="AT233" i="2"/>
  <c r="AS732" i="2"/>
  <c r="AS585" i="2"/>
  <c r="AR585" i="2"/>
  <c r="AS358" i="2"/>
  <c r="AR358" i="2"/>
  <c r="AS694" i="2"/>
  <c r="AS701" i="2"/>
  <c r="AS127" i="2"/>
  <c r="AR127" i="2"/>
  <c r="AS662" i="2"/>
  <c r="AS227" i="2"/>
  <c r="AR227" i="2"/>
  <c r="AS291" i="2"/>
  <c r="AR291" i="2"/>
  <c r="AS474" i="2"/>
  <c r="AR474" i="2"/>
  <c r="AS699" i="2"/>
  <c r="AS71" i="2"/>
  <c r="AR71" i="2"/>
  <c r="AS142" i="2"/>
  <c r="AS622" i="2"/>
  <c r="AS319" i="2"/>
  <c r="AS526" i="2"/>
  <c r="AS371" i="2"/>
  <c r="AS497" i="2"/>
  <c r="AS492" i="2"/>
  <c r="AR492" i="2"/>
  <c r="AS287" i="2"/>
  <c r="AS330" i="2"/>
  <c r="AR330" i="2"/>
  <c r="AT643" i="2"/>
  <c r="AT604" i="2"/>
  <c r="AT547" i="2"/>
  <c r="AT267" i="2"/>
  <c r="AT249" i="2"/>
  <c r="AT524" i="2"/>
  <c r="AT86" i="2"/>
  <c r="AT731" i="2"/>
  <c r="AT619" i="2"/>
  <c r="AT253" i="2"/>
  <c r="AT120" i="2"/>
  <c r="AT405" i="2"/>
  <c r="AT283" i="2"/>
  <c r="AT208" i="2"/>
  <c r="AT11" i="2"/>
  <c r="AT207" i="2"/>
  <c r="AR403" i="2"/>
  <c r="AT92" i="2"/>
  <c r="AT183" i="2"/>
  <c r="AT41" i="2"/>
  <c r="AT176" i="2"/>
  <c r="AT356" i="2"/>
  <c r="AS632" i="2"/>
  <c r="AS460" i="2"/>
  <c r="AS576" i="2"/>
  <c r="AS679" i="2"/>
  <c r="AS508" i="2"/>
  <c r="AS394" i="2"/>
  <c r="AS162" i="2"/>
  <c r="AS556" i="2"/>
  <c r="AV556" i="2" s="1"/>
  <c r="AS472" i="2"/>
  <c r="AS277" i="2"/>
  <c r="AR277" i="2"/>
  <c r="AS166" i="2"/>
  <c r="AS682" i="2"/>
  <c r="AS597" i="2"/>
  <c r="AS695" i="2"/>
  <c r="AS578" i="2"/>
  <c r="AS389" i="2"/>
  <c r="AS473" i="2"/>
  <c r="AS107" i="2"/>
  <c r="AS343" i="2"/>
  <c r="AS700" i="2"/>
  <c r="AS692" i="2"/>
  <c r="AS589" i="2"/>
  <c r="AS647" i="2"/>
  <c r="AS318" i="2"/>
  <c r="AS733" i="2"/>
  <c r="AS659" i="2"/>
  <c r="AS686" i="2"/>
  <c r="AS642" i="2"/>
  <c r="AS673" i="2"/>
  <c r="AS579" i="2"/>
  <c r="AS201" i="2"/>
  <c r="AS199" i="2"/>
  <c r="AS691" i="2"/>
  <c r="AS669" i="2"/>
  <c r="AS531" i="2"/>
  <c r="AS259" i="2"/>
  <c r="AS715" i="2"/>
  <c r="AR508" i="2"/>
  <c r="AS713" i="2"/>
  <c r="AS510" i="2"/>
  <c r="AS147" i="2"/>
  <c r="AS628" i="2"/>
  <c r="AS507" i="2"/>
  <c r="AS436" i="2"/>
  <c r="AS611" i="2"/>
  <c r="AS69" i="2"/>
  <c r="AS466" i="2"/>
  <c r="AS646" i="2"/>
  <c r="AS489" i="2"/>
  <c r="AS487" i="2"/>
  <c r="AS350" i="2"/>
  <c r="AS125" i="2"/>
  <c r="AS601" i="2"/>
  <c r="AS149" i="2"/>
  <c r="AS251" i="2"/>
  <c r="AS51" i="2"/>
  <c r="AS539" i="2"/>
  <c r="AS654" i="2"/>
  <c r="AS566" i="2"/>
  <c r="AS452" i="2"/>
  <c r="AS43" i="2"/>
  <c r="AS412" i="2"/>
  <c r="AS523" i="2"/>
  <c r="AS637" i="2"/>
  <c r="AS45" i="2"/>
  <c r="AS568" i="2"/>
  <c r="AS77" i="2"/>
  <c r="AS603" i="2"/>
  <c r="AS257" i="2"/>
  <c r="AS407" i="2"/>
  <c r="AS625" i="2"/>
  <c r="AS623" i="2"/>
  <c r="AT368" i="2"/>
  <c r="AT241" i="2"/>
  <c r="AT33" i="2"/>
  <c r="AT55" i="2"/>
  <c r="AT542" i="2"/>
  <c r="AS717" i="2"/>
  <c r="AS650" i="2"/>
  <c r="AS724" i="2"/>
  <c r="AS293" i="2"/>
  <c r="AS114" i="2"/>
  <c r="AS366" i="2"/>
  <c r="AS248" i="2"/>
  <c r="AS714" i="2"/>
  <c r="AS88" i="2"/>
  <c r="AR88" i="2"/>
  <c r="AS687" i="2"/>
  <c r="AS668" i="2"/>
  <c r="AS396" i="2"/>
  <c r="AR396" i="2"/>
  <c r="AS312" i="2"/>
  <c r="AR312" i="2"/>
  <c r="AS552" i="2"/>
  <c r="AT503" i="2"/>
  <c r="AT219" i="2"/>
  <c r="AT285" i="2"/>
  <c r="AT455" i="2"/>
  <c r="AT420" i="2"/>
  <c r="AS391" i="2"/>
  <c r="AR391" i="2"/>
  <c r="AS461" i="2"/>
  <c r="AS413" i="2"/>
  <c r="AS516" i="2"/>
  <c r="AS250" i="2"/>
  <c r="AR250" i="2"/>
  <c r="AS211" i="2"/>
  <c r="AR211" i="2"/>
  <c r="AS308" i="2"/>
  <c r="AS195" i="2"/>
  <c r="AR195" i="2"/>
  <c r="AS313" i="2"/>
  <c r="AS272" i="2"/>
  <c r="AT48" i="2"/>
  <c r="AT596" i="2"/>
  <c r="AT594" i="2"/>
  <c r="AT540" i="2"/>
  <c r="AS584" i="2"/>
  <c r="AS437" i="2"/>
  <c r="AS550" i="2"/>
  <c r="AS427" i="2"/>
  <c r="AS401" i="2"/>
  <c r="AS638" i="2"/>
  <c r="AS595" i="2"/>
  <c r="AS289" i="2"/>
  <c r="AS156" i="2"/>
  <c r="AS512" i="2"/>
  <c r="AS274" i="2"/>
  <c r="AS626" i="2"/>
  <c r="AR114" i="2"/>
  <c r="AR274" i="2"/>
  <c r="AT723" i="2"/>
  <c r="AT708" i="2"/>
  <c r="AT711" i="2"/>
  <c r="AT410" i="2"/>
  <c r="AT621" i="2"/>
  <c r="AT677" i="2"/>
  <c r="AT392" i="2"/>
  <c r="AT117" i="2"/>
  <c r="AT465" i="2"/>
  <c r="AT546" i="2"/>
  <c r="AT133" i="2"/>
  <c r="AT161" i="2"/>
  <c r="AT191" i="2"/>
  <c r="AT670" i="2"/>
  <c r="AT53" i="2"/>
  <c r="AT115" i="2"/>
  <c r="AT372" i="2"/>
  <c r="AT169" i="2"/>
  <c r="AT582" i="2"/>
  <c r="AT652" i="2"/>
  <c r="AT399" i="2"/>
  <c r="AT225" i="2"/>
  <c r="AT528" i="2"/>
  <c r="AT83" i="2"/>
  <c r="AT377" i="2"/>
  <c r="AT354" i="2"/>
  <c r="AT3" i="2"/>
  <c r="AT209" i="2"/>
  <c r="AT171" i="2"/>
  <c r="AT221" i="2"/>
  <c r="AT610" i="2"/>
  <c r="AT486" i="2"/>
  <c r="AT46" i="2"/>
  <c r="AT40" i="2"/>
  <c r="AT130" i="2"/>
  <c r="AT606" i="2"/>
  <c r="AT193" i="2"/>
  <c r="AT275" i="2"/>
  <c r="AT31" i="2"/>
  <c r="AT335" i="2"/>
  <c r="AT181" i="2"/>
  <c r="AT144" i="2"/>
  <c r="AT549" i="2"/>
  <c r="AT79" i="2"/>
  <c r="AT627" i="2"/>
  <c r="AT649" i="2"/>
  <c r="AT573" i="2"/>
  <c r="AT28" i="2"/>
  <c r="AT175" i="2"/>
  <c r="AT22" i="2"/>
  <c r="AT204" i="2"/>
  <c r="AT620" i="2"/>
  <c r="AT238" i="2"/>
  <c r="AT284" i="2"/>
  <c r="AT4" i="2"/>
  <c r="AT442" i="2"/>
  <c r="AT91" i="2"/>
  <c r="AT87" i="2"/>
  <c r="AT532" i="2"/>
  <c r="AT136" i="2"/>
  <c r="AT414" i="2"/>
  <c r="AS404" i="2"/>
  <c r="AS256" i="2"/>
  <c r="AS306" i="2"/>
  <c r="AS280" i="2"/>
  <c r="AS432" i="2"/>
  <c r="AS179" i="2"/>
  <c r="AS685" i="2"/>
  <c r="AS145" i="2"/>
  <c r="AS146" i="2"/>
  <c r="AS47" i="2"/>
  <c r="AS522" i="2"/>
  <c r="AS459" i="2"/>
  <c r="AS62" i="2"/>
  <c r="AS543" i="2"/>
  <c r="AS665" i="2"/>
  <c r="AS347" i="2"/>
  <c r="AS488" i="2"/>
  <c r="AT641" i="2"/>
  <c r="AT734" i="2"/>
  <c r="AT602" i="2"/>
  <c r="AT672" i="2"/>
  <c r="AT223" i="2"/>
  <c r="AT438" i="2"/>
  <c r="AT557" i="2"/>
  <c r="AT615" i="2"/>
  <c r="AT725" i="2"/>
  <c r="AT328" i="2"/>
  <c r="AT598" i="2"/>
  <c r="AT348" i="2"/>
  <c r="AT704" i="2"/>
  <c r="AT301" i="2"/>
  <c r="AT264" i="2"/>
  <c r="AT216" i="2"/>
  <c r="AT537" i="2"/>
  <c r="AT384" i="2"/>
  <c r="AT408" i="2"/>
  <c r="AT52" i="2"/>
  <c r="AT17" i="2"/>
  <c r="AT660" i="2"/>
  <c r="AT266" i="2"/>
  <c r="AT42" i="2"/>
  <c r="AT431" i="2"/>
  <c r="AT271" i="2"/>
  <c r="AT409" i="2"/>
  <c r="AT151" i="2"/>
  <c r="AT174" i="2"/>
  <c r="AT123" i="2"/>
  <c r="AT316" i="2"/>
  <c r="AT229" i="2"/>
  <c r="AT81" i="2"/>
  <c r="AT220" i="2"/>
  <c r="AT631" i="2"/>
  <c r="AT12" i="2"/>
  <c r="AT340" i="2"/>
  <c r="AT35" i="2"/>
  <c r="AT357" i="2"/>
  <c r="AT334" i="2"/>
  <c r="AT126" i="2"/>
  <c r="AT98" i="2"/>
  <c r="AT511" i="2"/>
  <c r="AT307" i="2"/>
  <c r="AT85" i="2"/>
  <c r="AT212" i="2"/>
  <c r="AT548" i="2"/>
  <c r="AT2" i="2"/>
  <c r="AT362" i="2"/>
  <c r="AT360" i="2"/>
  <c r="AT244" i="2"/>
  <c r="AT155" i="2"/>
  <c r="AT300" i="2"/>
  <c r="AT16" i="2"/>
  <c r="AT97" i="2"/>
  <c r="AT321" i="2"/>
  <c r="AT445" i="2"/>
  <c r="AT101" i="2"/>
  <c r="AT197" i="2"/>
  <c r="AT157" i="2"/>
  <c r="AT141" i="2"/>
  <c r="AS718" i="2"/>
  <c r="AS443" i="2"/>
  <c r="AS361" i="2"/>
  <c r="AS240" i="2"/>
  <c r="AS324" i="2"/>
  <c r="AS190" i="2"/>
  <c r="AS385" i="2"/>
  <c r="AS505" i="2"/>
  <c r="AS222" i="2"/>
  <c r="AS57" i="2"/>
  <c r="AS342" i="2"/>
  <c r="AT681" i="2"/>
  <c r="AT702" i="2"/>
  <c r="AT490" i="2"/>
  <c r="AT353" i="2"/>
  <c r="AT515" i="2"/>
  <c r="AT534" i="2"/>
  <c r="AT418" i="2"/>
  <c r="AT735" i="2"/>
  <c r="AT707" i="2"/>
  <c r="AT373" i="2"/>
  <c r="AT365" i="2"/>
  <c r="AT336" i="2"/>
  <c r="AT635" i="2"/>
  <c r="AT270" i="2"/>
  <c r="AT506" i="2"/>
  <c r="AT553" i="2"/>
  <c r="AT68" i="2"/>
  <c r="AT587" i="2"/>
  <c r="AT23" i="2"/>
  <c r="AT163" i="2"/>
  <c r="AT20" i="2"/>
  <c r="AT727" i="2"/>
  <c r="AT106" i="2"/>
  <c r="AT105" i="2"/>
  <c r="AT263" i="2"/>
  <c r="AT317" i="2"/>
  <c r="AT18" i="2"/>
  <c r="AT26" i="2"/>
  <c r="AT370" i="2"/>
  <c r="AT292" i="2"/>
  <c r="AT667" i="2"/>
  <c r="AT124" i="2"/>
  <c r="AT417" i="2"/>
  <c r="AT331" i="2"/>
  <c r="AT10" i="2"/>
  <c r="AT629" i="2"/>
  <c r="AT138" i="2"/>
  <c r="AT484" i="2"/>
  <c r="AT75" i="2"/>
  <c r="AT24" i="2"/>
  <c r="AT297" i="2"/>
  <c r="AT574" i="2"/>
  <c r="AT215" i="2"/>
  <c r="AT458" i="2"/>
  <c r="AT640" i="2"/>
  <c r="AT39" i="2"/>
  <c r="AT624" i="2"/>
  <c r="AT536" i="2"/>
  <c r="AT279" i="2"/>
  <c r="AT180" i="2"/>
  <c r="AT332" i="2"/>
  <c r="AT102" i="2"/>
  <c r="AT59" i="2"/>
  <c r="AT93" i="2"/>
  <c r="AT482" i="2"/>
  <c r="AT562" i="2"/>
  <c r="AT614" i="2"/>
  <c r="AT7" i="2"/>
  <c r="AT15" i="2"/>
  <c r="AT688" i="2"/>
  <c r="AT613" i="2"/>
  <c r="AS655" i="2"/>
  <c r="AS605" i="2"/>
  <c r="AS671" i="2"/>
  <c r="AS329" i="2"/>
  <c r="AS294" i="2"/>
  <c r="AS530" i="2"/>
  <c r="AS96" i="2"/>
  <c r="AS630" i="2"/>
  <c r="AS564" i="2"/>
  <c r="AS656" i="2"/>
  <c r="AS381" i="2"/>
  <c r="AS27" i="2"/>
  <c r="AS477" i="2"/>
  <c r="AS165" i="2"/>
  <c r="AS504" i="2"/>
  <c r="AS421" i="2"/>
  <c r="AS44" i="2"/>
  <c r="AS545" i="2"/>
  <c r="AS683" i="2"/>
  <c r="AS148" i="2"/>
  <c r="AS535" i="2"/>
  <c r="AS298" i="2"/>
  <c r="AS110" i="2"/>
  <c r="AS58" i="2"/>
  <c r="AS517" i="2"/>
  <c r="AS359" i="2"/>
  <c r="AS286" i="2"/>
  <c r="AS258" i="2"/>
  <c r="AS49" i="2"/>
  <c r="AS119" i="2"/>
  <c r="AS164" i="2"/>
  <c r="AS282" i="2"/>
  <c r="AS689" i="2"/>
  <c r="AS230" i="2"/>
  <c r="AV230" i="2" s="1"/>
  <c r="AS634" i="2"/>
  <c r="AS231" i="2"/>
  <c r="AS467" i="2"/>
  <c r="AS218" i="2"/>
  <c r="AS94" i="2"/>
  <c r="AS70" i="2"/>
  <c r="AS326" i="2"/>
  <c r="AT732" i="2"/>
  <c r="AT716" i="2"/>
  <c r="AT719" i="2"/>
  <c r="AT450" i="2"/>
  <c r="AT585" i="2"/>
  <c r="AT464" i="2"/>
  <c r="AT358" i="2"/>
  <c r="AT311" i="2"/>
  <c r="AT694" i="2"/>
  <c r="AT663" i="2"/>
  <c r="AT701" i="2"/>
  <c r="AT729" i="2"/>
  <c r="AT127" i="2"/>
  <c r="AT214" i="2"/>
  <c r="AT662" i="2"/>
  <c r="AT544" i="2"/>
  <c r="AT227" i="2"/>
  <c r="AT139" i="2"/>
  <c r="AT291" i="2"/>
  <c r="AT374" i="2"/>
  <c r="AT474" i="2"/>
  <c r="AT518" i="2"/>
  <c r="AT112" i="2"/>
  <c r="AT158" i="2"/>
  <c r="AT699" i="2"/>
  <c r="AT71" i="2"/>
  <c r="AT160" i="2"/>
  <c r="AT82" i="2"/>
  <c r="AT430" i="2"/>
  <c r="AT468" i="2"/>
  <c r="AT393" i="2"/>
  <c r="AT255" i="2"/>
  <c r="AT113" i="2"/>
  <c r="AT128" i="2"/>
  <c r="AT608" i="2"/>
  <c r="AT63" i="2"/>
  <c r="AT185" i="2"/>
  <c r="AT400" i="2"/>
  <c r="AT314" i="2"/>
  <c r="AT287" i="2"/>
  <c r="AT167" i="2"/>
  <c r="AT182" i="2"/>
  <c r="AT118" i="2"/>
  <c r="AT527" i="2"/>
  <c r="AS675" i="2"/>
  <c r="AS697" i="2"/>
  <c r="AS415" i="2"/>
  <c r="AS591" i="2"/>
  <c r="AS203" i="2"/>
  <c r="AS600" i="2"/>
  <c r="AS726" i="2"/>
  <c r="AS696" i="2"/>
  <c r="AS237" i="2"/>
  <c r="AS462" i="2"/>
  <c r="AS104" i="2"/>
  <c r="AS480" i="2"/>
  <c r="AS645" i="2"/>
  <c r="AS224" i="2"/>
  <c r="AS491" i="2"/>
  <c r="AS310" i="2"/>
  <c r="AS728" i="2"/>
  <c r="AS13" i="2"/>
  <c r="AS426" i="2"/>
  <c r="AS435" i="2"/>
  <c r="AS520" i="2"/>
  <c r="AS261" i="2"/>
  <c r="AS565" i="2"/>
  <c r="AS709" i="2"/>
  <c r="AS636" i="2"/>
  <c r="AS441" i="2"/>
  <c r="AS276" i="2"/>
  <c r="AS134" i="2"/>
  <c r="AS444" i="2"/>
  <c r="AS500" i="2"/>
  <c r="AS424" i="2"/>
  <c r="AS661" i="2"/>
  <c r="AS14" i="2"/>
  <c r="AS379" i="2"/>
  <c r="AS226" i="2"/>
  <c r="AS72" i="2"/>
  <c r="AS38" i="2"/>
  <c r="AS402" i="2"/>
  <c r="AS341" i="2"/>
  <c r="AS129" i="2"/>
  <c r="AS583" i="2"/>
  <c r="AS440" i="2"/>
  <c r="AS439" i="2"/>
  <c r="AS633" i="2"/>
  <c r="AS519" i="2"/>
  <c r="AS592" i="2"/>
  <c r="AT632" i="2"/>
  <c r="AT717" i="2"/>
  <c r="AT584" i="2"/>
  <c r="AT391" i="2"/>
  <c r="AT460" i="2"/>
  <c r="AT205" i="2"/>
  <c r="AT437" i="2"/>
  <c r="AT461" i="2"/>
  <c r="AT576" i="2"/>
  <c r="AT730" i="2"/>
  <c r="AT616" i="2"/>
  <c r="AT5" i="2"/>
  <c r="AT666" i="2"/>
  <c r="AT142" i="2"/>
  <c r="AT622" i="2"/>
  <c r="AT319" i="2"/>
  <c r="AT526" i="2"/>
  <c r="AT371" i="2"/>
  <c r="AT339" i="2"/>
  <c r="AT497" i="2"/>
  <c r="AT30" i="2"/>
  <c r="AT492" i="2"/>
  <c r="AT8" i="2"/>
  <c r="AT210" i="2"/>
  <c r="AT346" i="2"/>
  <c r="AT330" i="2"/>
  <c r="AT254" i="2"/>
  <c r="AR470" i="2"/>
  <c r="AR449" i="2"/>
  <c r="AR376" i="2"/>
  <c r="AR586" i="2"/>
  <c r="AR6" i="2"/>
  <c r="AS643" i="2"/>
  <c r="AV643" i="2" s="1"/>
  <c r="AS676" i="2"/>
  <c r="AV676" i="2" s="1"/>
  <c r="AS604" i="2"/>
  <c r="AS710" i="2"/>
  <c r="AS547" i="2"/>
  <c r="AS325" i="2"/>
  <c r="AV325" i="2" s="1"/>
  <c r="AS84" i="2"/>
  <c r="AV84" i="2" s="1"/>
  <c r="AS731" i="2"/>
  <c r="AV731" i="2" s="1"/>
  <c r="AS619" i="2"/>
  <c r="AV619" i="2" s="1"/>
  <c r="AS253" i="2"/>
  <c r="AV253" i="2" s="1"/>
  <c r="AS283" i="2"/>
  <c r="AS202" i="2"/>
  <c r="AS383" i="2"/>
  <c r="AS433" i="2"/>
  <c r="AR207" i="2"/>
  <c r="AR236" i="2"/>
  <c r="AR186" i="2"/>
  <c r="AR455" i="2"/>
  <c r="AR540" i="2"/>
  <c r="AR429" i="2"/>
  <c r="AR178" i="2"/>
  <c r="AR554" i="2"/>
  <c r="AR117" i="2"/>
  <c r="AR53" i="2"/>
  <c r="AR582" i="2"/>
  <c r="AR225" i="2"/>
  <c r="AR3" i="2"/>
  <c r="AR46" i="2"/>
  <c r="AR130" i="2"/>
  <c r="AR275" i="2"/>
  <c r="AR144" i="2"/>
  <c r="AR284" i="2"/>
  <c r="AR4" i="2"/>
  <c r="AR87" i="2"/>
  <c r="AS588" i="2"/>
  <c r="AR588" i="2"/>
  <c r="AS454" i="2"/>
  <c r="AR454" i="2"/>
  <c r="AS490" i="2"/>
  <c r="AR490" i="2"/>
  <c r="AS450" i="2"/>
  <c r="AR450" i="2"/>
  <c r="AS262" i="2"/>
  <c r="AR262" i="2"/>
  <c r="AR353" i="2"/>
  <c r="AS353" i="2"/>
  <c r="AS223" i="2"/>
  <c r="AR223" i="2"/>
  <c r="AS515" i="2"/>
  <c r="AR515" i="2"/>
  <c r="AS464" i="2"/>
  <c r="AR464" i="2"/>
  <c r="AS205" i="2"/>
  <c r="AR205" i="2"/>
  <c r="AS529" i="2"/>
  <c r="AR529" i="2"/>
  <c r="AS438" i="2"/>
  <c r="AR438" i="2"/>
  <c r="AS534" i="2"/>
  <c r="AR534" i="2"/>
  <c r="AS538" i="2"/>
  <c r="AR538" i="2"/>
  <c r="AS243" i="2"/>
  <c r="AR243" i="2"/>
  <c r="AS267" i="2"/>
  <c r="AV267" i="2" s="1"/>
  <c r="AR267" i="2"/>
  <c r="AS234" i="2"/>
  <c r="AR234" i="2"/>
  <c r="AS382" i="2"/>
  <c r="AR382" i="2"/>
  <c r="AS345" i="2"/>
  <c r="AR345" i="2"/>
  <c r="AS615" i="2"/>
  <c r="AR615" i="2"/>
  <c r="AS514" i="2"/>
  <c r="AV514" i="2" s="1"/>
  <c r="AR514" i="2"/>
  <c r="AS100" i="2"/>
  <c r="AR100" i="2"/>
  <c r="AS580" i="2"/>
  <c r="AR580" i="2"/>
  <c r="AS327" i="2"/>
  <c r="AR327" i="2"/>
  <c r="AS249" i="2"/>
  <c r="AR249" i="2"/>
  <c r="AS369" i="2"/>
  <c r="AR369" i="2"/>
  <c r="AS390" i="2"/>
  <c r="AR390" i="2"/>
  <c r="AS268" i="2"/>
  <c r="AV268" i="2" s="1"/>
  <c r="AR268" i="2"/>
  <c r="AS524" i="2"/>
  <c r="AR524" i="2"/>
  <c r="AS598" i="2"/>
  <c r="AR598" i="2"/>
  <c r="AS61" i="2"/>
  <c r="AR61" i="2"/>
  <c r="AS260" i="2"/>
  <c r="AR260" i="2"/>
  <c r="AS132" i="2"/>
  <c r="AV132" i="2" s="1"/>
  <c r="AR132" i="2"/>
  <c r="AS456" i="2"/>
  <c r="AR456" i="2"/>
  <c r="AS173" i="2"/>
  <c r="AR173" i="2"/>
  <c r="AS348" i="2"/>
  <c r="AR348" i="2"/>
  <c r="AS336" i="2"/>
  <c r="AR336" i="2"/>
  <c r="AS265" i="2"/>
  <c r="AR265" i="2"/>
  <c r="AS571" i="2"/>
  <c r="AR571" i="2"/>
  <c r="AS86" i="2"/>
  <c r="AR86" i="2"/>
  <c r="AS704" i="2"/>
  <c r="AR704" i="2"/>
  <c r="AS214" i="2"/>
  <c r="AR214" i="2"/>
  <c r="AS364" i="2"/>
  <c r="AR364" i="2"/>
  <c r="AS281" i="2"/>
  <c r="AR281" i="2"/>
  <c r="AS301" i="2"/>
  <c r="AR301" i="2"/>
  <c r="AR270" i="2"/>
  <c r="AS270" i="2"/>
  <c r="AV270" i="2" s="1"/>
  <c r="AS264" i="2"/>
  <c r="AV264" i="2" s="1"/>
  <c r="AR264" i="2"/>
  <c r="AS78" i="2"/>
  <c r="AR78" i="2"/>
  <c r="AS541" i="2"/>
  <c r="AR541" i="2"/>
  <c r="AS216" i="2"/>
  <c r="AR216" i="2"/>
  <c r="AS74" i="2"/>
  <c r="AR74" i="2"/>
  <c r="AS36" i="2"/>
  <c r="AR36" i="2"/>
  <c r="AS245" i="2"/>
  <c r="AR245" i="2"/>
  <c r="AR68" i="2"/>
  <c r="AS68" i="2"/>
  <c r="AV68" i="2" s="1"/>
  <c r="AS56" i="2"/>
  <c r="AR56" i="2"/>
  <c r="AS384" i="2"/>
  <c r="AR384" i="2"/>
  <c r="AS587" i="2"/>
  <c r="AV587" i="2" s="1"/>
  <c r="AR587" i="2"/>
  <c r="AS617" i="2"/>
  <c r="AR617" i="2"/>
  <c r="AS644" i="2"/>
  <c r="AR644" i="2"/>
  <c r="AS408" i="2"/>
  <c r="AR408" i="2"/>
  <c r="AS374" i="2"/>
  <c r="AR374" i="2"/>
  <c r="AS135" i="2"/>
  <c r="AR135" i="2"/>
  <c r="AS469" i="2"/>
  <c r="AR469" i="2"/>
  <c r="AS120" i="2"/>
  <c r="AV120" i="2" s="1"/>
  <c r="AR120" i="2"/>
  <c r="AS52" i="2"/>
  <c r="AR52" i="2"/>
  <c r="AS150" i="2"/>
  <c r="AR150" i="2"/>
  <c r="AS17" i="2"/>
  <c r="AR17" i="2"/>
  <c r="AS20" i="2"/>
  <c r="AV20" i="2" s="1"/>
  <c r="AR20" i="2"/>
  <c r="AS607" i="2"/>
  <c r="AR607" i="2"/>
  <c r="AS405" i="2"/>
  <c r="AR405" i="2"/>
  <c r="AS112" i="2"/>
  <c r="AR112" i="2"/>
  <c r="AS192" i="2"/>
  <c r="AR192" i="2"/>
  <c r="AS54" i="2"/>
  <c r="AR54" i="2"/>
  <c r="AS434" i="2"/>
  <c r="AR434" i="2"/>
  <c r="AS266" i="2"/>
  <c r="AV266" i="2" s="1"/>
  <c r="AR266" i="2"/>
  <c r="AR106" i="2"/>
  <c r="AS106" i="2"/>
  <c r="AS158" i="2"/>
  <c r="AR158" i="2"/>
  <c r="AS239" i="2"/>
  <c r="AR239" i="2"/>
  <c r="AS423" i="2"/>
  <c r="AR423" i="2"/>
  <c r="AS200" i="2"/>
  <c r="AR200" i="2"/>
  <c r="AS42" i="2"/>
  <c r="AR42" i="2"/>
  <c r="AS105" i="2"/>
  <c r="AV105" i="2" s="1"/>
  <c r="AR105" i="2"/>
  <c r="AS380" i="2"/>
  <c r="AR380" i="2"/>
  <c r="AR172" i="2"/>
  <c r="AS172" i="2"/>
  <c r="AS99" i="2"/>
  <c r="AR99" i="2"/>
  <c r="AS208" i="2"/>
  <c r="AR208" i="2"/>
  <c r="AS317" i="2"/>
  <c r="AR317" i="2"/>
  <c r="AS501" i="2"/>
  <c r="AR501" i="2"/>
  <c r="AS18" i="2"/>
  <c r="AV18" i="2" s="1"/>
  <c r="AR18" i="2"/>
  <c r="AS160" i="2"/>
  <c r="AR160" i="2"/>
  <c r="AS387" i="2"/>
  <c r="AR387" i="2"/>
  <c r="AS11" i="2"/>
  <c r="AR11" i="2"/>
  <c r="AS26" i="2"/>
  <c r="AR26" i="2"/>
  <c r="AS60" i="2"/>
  <c r="AR60" i="2"/>
  <c r="AS116" i="2"/>
  <c r="AR116" i="2"/>
  <c r="AS174" i="2"/>
  <c r="AV174" i="2" s="1"/>
  <c r="AR174" i="2"/>
  <c r="AS370" i="2"/>
  <c r="AR370" i="2"/>
  <c r="AS82" i="2"/>
  <c r="AR82" i="2"/>
  <c r="AS123" i="2"/>
  <c r="AV123" i="2" s="1"/>
  <c r="AR123" i="2"/>
  <c r="AR292" i="2"/>
  <c r="AS292" i="2"/>
  <c r="AR5" i="2"/>
  <c r="AS5" i="2"/>
  <c r="AS570" i="2"/>
  <c r="AR570" i="2"/>
  <c r="AS143" i="2"/>
  <c r="AR143" i="2"/>
  <c r="AS667" i="2"/>
  <c r="AR667" i="2"/>
  <c r="AS430" i="2"/>
  <c r="AV430" i="2" s="1"/>
  <c r="AR430" i="2"/>
  <c r="AS355" i="2"/>
  <c r="AR355" i="2"/>
  <c r="AS229" i="2"/>
  <c r="AR229" i="2"/>
  <c r="AR124" i="2"/>
  <c r="AS124" i="2"/>
  <c r="AS666" i="2"/>
  <c r="AR666" i="2"/>
  <c r="AS278" i="2"/>
  <c r="AR278" i="2"/>
  <c r="AS67" i="2"/>
  <c r="AV67" i="2" s="1"/>
  <c r="AR67" i="2"/>
  <c r="AS81" i="2"/>
  <c r="AR81" i="2"/>
  <c r="AS417" i="2"/>
  <c r="AR417" i="2"/>
  <c r="AS468" i="2"/>
  <c r="AR468" i="2"/>
  <c r="AS220" i="2"/>
  <c r="AR220" i="2"/>
  <c r="AS331" i="2"/>
  <c r="AR331" i="2"/>
  <c r="AS111" i="2"/>
  <c r="AV111" i="2" s="1"/>
  <c r="AR111" i="2"/>
  <c r="AS9" i="2"/>
  <c r="AR9" i="2"/>
  <c r="AS242" i="2"/>
  <c r="AR242" i="2"/>
  <c r="AS10" i="2"/>
  <c r="AR10" i="2"/>
  <c r="AS479" i="2"/>
  <c r="AR479" i="2"/>
  <c r="AS333" i="2"/>
  <c r="AR333" i="2"/>
  <c r="AS247" i="2"/>
  <c r="AR247" i="2"/>
  <c r="AS12" i="2"/>
  <c r="AV12" i="2" s="1"/>
  <c r="AR12" i="2"/>
  <c r="AS629" i="2"/>
  <c r="AR629" i="2"/>
  <c r="AS187" i="2"/>
  <c r="AR187" i="2"/>
  <c r="AR35" i="2"/>
  <c r="AS35" i="2"/>
  <c r="AS555" i="2"/>
  <c r="AR555" i="2"/>
  <c r="AS246" i="2"/>
  <c r="AV246" i="2" s="1"/>
  <c r="AR246" i="2"/>
  <c r="AS75" i="2"/>
  <c r="AR75" i="2"/>
  <c r="AS386" i="2"/>
  <c r="AR386" i="2"/>
  <c r="AS95" i="2"/>
  <c r="AR95" i="2"/>
  <c r="AS577" i="2"/>
  <c r="AR577" i="2"/>
  <c r="AS32" i="2"/>
  <c r="AR32" i="2"/>
  <c r="AS334" i="2"/>
  <c r="AR334" i="2"/>
  <c r="AS24" i="2"/>
  <c r="AR24" i="2"/>
  <c r="AS128" i="2"/>
  <c r="AR128" i="2"/>
  <c r="AS639" i="2"/>
  <c r="AR639" i="2"/>
  <c r="AS288" i="2"/>
  <c r="AR288" i="2"/>
  <c r="AS558" i="2"/>
  <c r="AR558" i="2"/>
  <c r="AS98" i="2"/>
  <c r="AV98" i="2" s="1"/>
  <c r="AR98" i="2"/>
  <c r="AR574" i="2"/>
  <c r="AS574" i="2"/>
  <c r="AS608" i="2"/>
  <c r="AR608" i="2"/>
  <c r="AS478" i="2"/>
  <c r="AR478" i="2"/>
  <c r="AS664" i="2"/>
  <c r="AR664" i="2"/>
  <c r="AS295" i="2"/>
  <c r="AR295" i="2"/>
  <c r="AS64" i="2"/>
  <c r="AR64" i="2"/>
  <c r="AS533" i="2"/>
  <c r="AR533" i="2"/>
  <c r="AS307" i="2"/>
  <c r="AR307" i="2"/>
  <c r="AS458" i="2"/>
  <c r="AR458" i="2"/>
  <c r="AS63" i="2"/>
  <c r="AR63" i="2"/>
  <c r="AS612" i="2"/>
  <c r="AR612" i="2"/>
  <c r="AS509" i="2"/>
  <c r="AV509" i="2" s="1"/>
  <c r="AR509" i="2"/>
  <c r="AS575" i="2"/>
  <c r="AR575" i="2"/>
  <c r="AS339" i="2"/>
  <c r="AR339" i="2"/>
  <c r="AS170" i="2"/>
  <c r="AR170" i="2"/>
  <c r="AS185" i="2"/>
  <c r="AV185" i="2" s="1"/>
  <c r="AR185" i="2"/>
  <c r="AS206" i="2"/>
  <c r="AR206" i="2"/>
  <c r="AS109" i="2"/>
  <c r="AR109" i="2"/>
  <c r="AR2" i="2"/>
  <c r="AS2" i="2"/>
  <c r="AV2" i="2" s="1"/>
  <c r="AS536" i="2"/>
  <c r="AR536" i="2"/>
  <c r="AS30" i="2"/>
  <c r="AR30" i="2"/>
  <c r="AS567" i="2"/>
  <c r="AR567" i="2"/>
  <c r="AS400" i="2"/>
  <c r="AR400" i="2"/>
  <c r="AS493" i="2"/>
  <c r="AV493" i="2" s="1"/>
  <c r="AR493" i="2"/>
  <c r="AS360" i="2"/>
  <c r="AR360" i="2"/>
  <c r="AR180" i="2"/>
  <c r="AS180" i="2"/>
  <c r="AS314" i="2"/>
  <c r="AR314" i="2"/>
  <c r="AS188" i="2"/>
  <c r="AR188" i="2"/>
  <c r="AS213" i="2"/>
  <c r="AR213" i="2"/>
  <c r="AS244" i="2"/>
  <c r="AR244" i="2"/>
  <c r="AS332" i="2"/>
  <c r="AR332" i="2"/>
  <c r="AS194" i="2"/>
  <c r="AR194" i="2"/>
  <c r="AS152" i="2"/>
  <c r="AR152" i="2"/>
  <c r="AS155" i="2"/>
  <c r="AR155" i="2"/>
  <c r="AS102" i="2"/>
  <c r="AR102" i="2"/>
  <c r="AS8" i="2"/>
  <c r="AV8" i="2" s="1"/>
  <c r="AR8" i="2"/>
  <c r="AS525" i="2"/>
  <c r="AR525" i="2"/>
  <c r="AS300" i="2"/>
  <c r="AR300" i="2"/>
  <c r="AS59" i="2"/>
  <c r="AV59" i="2" s="1"/>
  <c r="AR59" i="2"/>
  <c r="AS93" i="2"/>
  <c r="AR93" i="2"/>
  <c r="AS494" i="2"/>
  <c r="AR494" i="2"/>
  <c r="AS97" i="2"/>
  <c r="AV97" i="2" s="1"/>
  <c r="AR97" i="2"/>
  <c r="AS482" i="2"/>
  <c r="AV482" i="2" s="1"/>
  <c r="AR482" i="2"/>
  <c r="AS167" i="2"/>
  <c r="AR167" i="2"/>
  <c r="AR562" i="2"/>
  <c r="AS562" i="2"/>
  <c r="AS346" i="2"/>
  <c r="AR346" i="2"/>
  <c r="AR184" i="2"/>
  <c r="AS184" i="2"/>
  <c r="AS614" i="2"/>
  <c r="AV614" i="2" s="1"/>
  <c r="AR614" i="2"/>
  <c r="AS182" i="2"/>
  <c r="AV182" i="2" s="1"/>
  <c r="AR182" i="2"/>
  <c r="AS101" i="2"/>
  <c r="AR101" i="2"/>
  <c r="AS411" i="2"/>
  <c r="AR411" i="2"/>
  <c r="AR157" i="2"/>
  <c r="AS157" i="2"/>
  <c r="AS254" i="2"/>
  <c r="AR254" i="2"/>
  <c r="AS141" i="2"/>
  <c r="AR141" i="2"/>
  <c r="AS613" i="2"/>
  <c r="AV613" i="2" s="1"/>
  <c r="AR613" i="2"/>
  <c r="AS527" i="2"/>
  <c r="AR527" i="2"/>
  <c r="AT650" i="2"/>
  <c r="AT550" i="2"/>
  <c r="AT61" i="2"/>
  <c r="AT679" i="2"/>
  <c r="AT724" i="2"/>
  <c r="AT427" i="2"/>
  <c r="AT78" i="2"/>
  <c r="AT74" i="2"/>
  <c r="AT293" i="2"/>
  <c r="AT401" i="2"/>
  <c r="AT413" i="2"/>
  <c r="AT508" i="2"/>
  <c r="AT114" i="2"/>
  <c r="AT638" i="2"/>
  <c r="AT516" i="2"/>
  <c r="AT394" i="2"/>
  <c r="AT366" i="2"/>
  <c r="AT595" i="2"/>
  <c r="AT250" i="2"/>
  <c r="AT162" i="2"/>
  <c r="AT248" i="2"/>
  <c r="AT289" i="2"/>
  <c r="AT211" i="2"/>
  <c r="AT278" i="2"/>
  <c r="AT714" i="2"/>
  <c r="AT111" i="2"/>
  <c r="AT156" i="2"/>
  <c r="AT187" i="2"/>
  <c r="AT88" i="2"/>
  <c r="AT555" i="2"/>
  <c r="AT386" i="2"/>
  <c r="AT556" i="2"/>
  <c r="AT687" i="2"/>
  <c r="AT478" i="2"/>
  <c r="AT308" i="2"/>
  <c r="AT612" i="2"/>
  <c r="AT668" i="2"/>
  <c r="AT195" i="2"/>
  <c r="AT512" i="2"/>
  <c r="AT472" i="2"/>
  <c r="AT493" i="2"/>
  <c r="AT188" i="2"/>
  <c r="AT194" i="2"/>
  <c r="AT277" i="2"/>
  <c r="AT396" i="2"/>
  <c r="AT274" i="2"/>
  <c r="AT313" i="2"/>
  <c r="AT184" i="2"/>
  <c r="AT312" i="2"/>
  <c r="AT626" i="2"/>
  <c r="AT272" i="2"/>
  <c r="AT166" i="2"/>
  <c r="AT552" i="2"/>
  <c r="AS705" i="2"/>
  <c r="AV705" i="2" s="1"/>
  <c r="AS618" i="2"/>
  <c r="AV618" i="2" s="1"/>
  <c r="AS703" i="2"/>
  <c r="AS375" i="2"/>
  <c r="AV375" i="2" s="1"/>
  <c r="AS653" i="2"/>
  <c r="AV653" i="2" s="1"/>
  <c r="AS590" i="2"/>
  <c r="AS581" i="2"/>
  <c r="AS593" i="2"/>
  <c r="AV593" i="2" s="1"/>
  <c r="AS569" i="2"/>
  <c r="AV569" i="2" s="1"/>
  <c r="AS159" i="2"/>
  <c r="AS338" i="2"/>
  <c r="AS122" i="2"/>
  <c r="AS693" i="2"/>
  <c r="AS416" i="2"/>
  <c r="AV416" i="2" s="1"/>
  <c r="AS305" i="2"/>
  <c r="AS470" i="2"/>
  <c r="AS108" i="2"/>
  <c r="AS498" i="2"/>
  <c r="AS21" i="2"/>
  <c r="AV21" i="2" s="1"/>
  <c r="AS471" i="2"/>
  <c r="AS690" i="2"/>
  <c r="AV690" i="2" s="1"/>
  <c r="AS561" i="2"/>
  <c r="AS315" i="2"/>
  <c r="AS235" i="2"/>
  <c r="AS495" i="2"/>
  <c r="AS648" i="2"/>
  <c r="AS198" i="2"/>
  <c r="AS449" i="2"/>
  <c r="AS446" i="2"/>
  <c r="AS269" i="2"/>
  <c r="AV269" i="2" s="1"/>
  <c r="AS140" i="2"/>
  <c r="AS303" i="2"/>
  <c r="AS447" i="2"/>
  <c r="AS502" i="2"/>
  <c r="AS189" i="2"/>
  <c r="AS475" i="2"/>
  <c r="AV475" i="2" s="1"/>
  <c r="AS397" i="2"/>
  <c r="AV397" i="2" s="1"/>
  <c r="AS89" i="2"/>
  <c r="AV89" i="2" s="1"/>
  <c r="AS376" i="2"/>
  <c r="AS65" i="2"/>
  <c r="AS451" i="2"/>
  <c r="AV451" i="2" s="1"/>
  <c r="AS720" i="2"/>
  <c r="AS320" i="2"/>
  <c r="AS232" i="2"/>
  <c r="AV232" i="2" s="1"/>
  <c r="AS476" i="2"/>
  <c r="AV476" i="2" s="1"/>
  <c r="AS572" i="2"/>
  <c r="AS352" i="2"/>
  <c r="AS560" i="2"/>
  <c r="AS363" i="2"/>
  <c r="AS422" i="2"/>
  <c r="AS428" i="2"/>
  <c r="AS521" i="2"/>
  <c r="AS378" i="2"/>
  <c r="AV378" i="2" s="1"/>
  <c r="AS50" i="2"/>
  <c r="AS322" i="2"/>
  <c r="AS290" i="2"/>
  <c r="AS131" i="2"/>
  <c r="AR131" i="2"/>
  <c r="AS273" i="2"/>
  <c r="AS137" i="2"/>
  <c r="AV137" i="2" s="1"/>
  <c r="AS658" i="2"/>
  <c r="AV658" i="2" s="1"/>
  <c r="AS485" i="2"/>
  <c r="AV485" i="2" s="1"/>
  <c r="AR485" i="2"/>
  <c r="AT682" i="2"/>
  <c r="AT597" i="2"/>
  <c r="AT695" i="2"/>
  <c r="AT578" i="2"/>
  <c r="AT389" i="2"/>
  <c r="AT473" i="2"/>
  <c r="AT538" i="2"/>
  <c r="AT107" i="2"/>
  <c r="AT514" i="2"/>
  <c r="AT369" i="2"/>
  <c r="AT343" i="2"/>
  <c r="AT260" i="2"/>
  <c r="AT265" i="2"/>
  <c r="AT700" i="2"/>
  <c r="AT692" i="2"/>
  <c r="AT589" i="2"/>
  <c r="AT647" i="2"/>
  <c r="AT318" i="2"/>
  <c r="AT733" i="2"/>
  <c r="AT135" i="2"/>
  <c r="AT659" i="2"/>
  <c r="AT686" i="2"/>
  <c r="AT192" i="2"/>
  <c r="AT239" i="2"/>
  <c r="AT642" i="2"/>
  <c r="AT673" i="2"/>
  <c r="AT579" i="2"/>
  <c r="AT201" i="2"/>
  <c r="AT60" i="2"/>
  <c r="AT199" i="2"/>
  <c r="AT691" i="2"/>
  <c r="AT355" i="2"/>
  <c r="AT67" i="2"/>
  <c r="AT669" i="2"/>
  <c r="AT531" i="2"/>
  <c r="AT479" i="2"/>
  <c r="AT259" i="2"/>
  <c r="AT715" i="2"/>
  <c r="AT404" i="2"/>
  <c r="AT95" i="2"/>
  <c r="AT256" i="2"/>
  <c r="AT306" i="2"/>
  <c r="AT664" i="2"/>
  <c r="AT533" i="2"/>
  <c r="AT509" i="2"/>
  <c r="AT280" i="2"/>
  <c r="AT206" i="2"/>
  <c r="AT432" i="2"/>
  <c r="AT179" i="2"/>
  <c r="AT685" i="2"/>
  <c r="AT145" i="2"/>
  <c r="AT152" i="2"/>
  <c r="AT146" i="2"/>
  <c r="AT47" i="2"/>
  <c r="AT522" i="2"/>
  <c r="AT459" i="2"/>
  <c r="AT62" i="2"/>
  <c r="AT543" i="2"/>
  <c r="AT665" i="2"/>
  <c r="AT347" i="2"/>
  <c r="AT488" i="2"/>
  <c r="AR235" i="2"/>
  <c r="AR189" i="2"/>
  <c r="AR122" i="2"/>
  <c r="AS674" i="2"/>
  <c r="AS680" i="2"/>
  <c r="AS453" i="2"/>
  <c r="AS722" i="2"/>
  <c r="AS252" i="2"/>
  <c r="AV252" i="2" s="1"/>
  <c r="AS228" i="2"/>
  <c r="AS406" i="2"/>
  <c r="AS684" i="2"/>
  <c r="AV684" i="2" s="1"/>
  <c r="AS563" i="2"/>
  <c r="AV563" i="2" s="1"/>
  <c r="AS481" i="2"/>
  <c r="AV481" i="2" s="1"/>
  <c r="AS678" i="2"/>
  <c r="AS698" i="2"/>
  <c r="AS80" i="2"/>
  <c r="AS76" i="2"/>
  <c r="AS37" i="2"/>
  <c r="AS154" i="2"/>
  <c r="AV154" i="2" s="1"/>
  <c r="AS425" i="2"/>
  <c r="AS457" i="2"/>
  <c r="AS712" i="2"/>
  <c r="AS651" i="2"/>
  <c r="AS463" i="2"/>
  <c r="AS337" i="2"/>
  <c r="AS388" i="2"/>
  <c r="AS721" i="2"/>
  <c r="AS513" i="2"/>
  <c r="AS349" i="2"/>
  <c r="AS429" i="2"/>
  <c r="AV429" i="2" s="1"/>
  <c r="AS19" i="2"/>
  <c r="AV19" i="2" s="1"/>
  <c r="AS29" i="2"/>
  <c r="AS403" i="2"/>
  <c r="AS196" i="2"/>
  <c r="AS177" i="2"/>
  <c r="AS34" i="2"/>
  <c r="AS90" i="2"/>
  <c r="AV90" i="2" s="1"/>
  <c r="AS586" i="2"/>
  <c r="AV586" i="2" s="1"/>
  <c r="AS296" i="2"/>
  <c r="AS121" i="2"/>
  <c r="AS323" i="2"/>
  <c r="AS559" i="2"/>
  <c r="AS419" i="2"/>
  <c r="AS299" i="2"/>
  <c r="AS73" i="2"/>
  <c r="AS178" i="2"/>
  <c r="AS367" i="2"/>
  <c r="AS398" i="2"/>
  <c r="AS395" i="2"/>
  <c r="AS483" i="2"/>
  <c r="AS554" i="2"/>
  <c r="AS103" i="2"/>
  <c r="AS302" i="2"/>
  <c r="AS304" i="2"/>
  <c r="AS233" i="2"/>
  <c r="AS168" i="2"/>
  <c r="AS6" i="2"/>
  <c r="AS309" i="2"/>
  <c r="AS217" i="2"/>
  <c r="AS153" i="2"/>
  <c r="AR153" i="2"/>
  <c r="AS25" i="2"/>
  <c r="AS657" i="2"/>
  <c r="AS499" i="2"/>
  <c r="AS344" i="2"/>
  <c r="AT588" i="2"/>
  <c r="AT713" i="2"/>
  <c r="AT454" i="2"/>
  <c r="AT262" i="2"/>
  <c r="AT510" i="2"/>
  <c r="AT529" i="2"/>
  <c r="AT243" i="2"/>
  <c r="AT234" i="2"/>
  <c r="AT100" i="2"/>
  <c r="AT147" i="2"/>
  <c r="AT628" i="2"/>
  <c r="AT132" i="2"/>
  <c r="AT507" i="2"/>
  <c r="AT364" i="2"/>
  <c r="AT436" i="2"/>
  <c r="AT611" i="2"/>
  <c r="AT69" i="2"/>
  <c r="AT466" i="2"/>
  <c r="AT617" i="2"/>
  <c r="AT646" i="2"/>
  <c r="AT489" i="2"/>
  <c r="AT487" i="2"/>
  <c r="AT350" i="2"/>
  <c r="AT423" i="2"/>
  <c r="AT125" i="2"/>
  <c r="AT601" i="2"/>
  <c r="AT149" i="2"/>
  <c r="AT251" i="2"/>
  <c r="AT51" i="2"/>
  <c r="AT539" i="2"/>
  <c r="AT654" i="2"/>
  <c r="AT566" i="2"/>
  <c r="AT452" i="2"/>
  <c r="AT43" i="2"/>
  <c r="AT412" i="2"/>
  <c r="AT523" i="2"/>
  <c r="AT637" i="2"/>
  <c r="AT45" i="2"/>
  <c r="AT246" i="2"/>
  <c r="AT568" i="2"/>
  <c r="AT77" i="2"/>
  <c r="AT639" i="2"/>
  <c r="AT295" i="2"/>
  <c r="AT603" i="2"/>
  <c r="AT257" i="2"/>
  <c r="AT407" i="2"/>
  <c r="AT625" i="2"/>
  <c r="AT623" i="2"/>
  <c r="AT567" i="2"/>
  <c r="AT718" i="2"/>
  <c r="AT443" i="2"/>
  <c r="AT361" i="2"/>
  <c r="AT240" i="2"/>
  <c r="AT324" i="2"/>
  <c r="AT190" i="2"/>
  <c r="AT385" i="2"/>
  <c r="AT505" i="2"/>
  <c r="AT222" i="2"/>
  <c r="AT57" i="2"/>
  <c r="AT411" i="2"/>
  <c r="AT342" i="2"/>
  <c r="AR73" i="2"/>
  <c r="AR305" i="2"/>
  <c r="AR25" i="2"/>
  <c r="AR304" i="2"/>
  <c r="AR108" i="2"/>
  <c r="AR37" i="2"/>
  <c r="AR593" i="2"/>
  <c r="AS351" i="2"/>
  <c r="AR351" i="2"/>
  <c r="AS599" i="2"/>
  <c r="AS207" i="2"/>
  <c r="AS66" i="2"/>
  <c r="AS236" i="2"/>
  <c r="AS551" i="2"/>
  <c r="AV551" i="2" s="1"/>
  <c r="AR551" i="2"/>
  <c r="AS186" i="2"/>
  <c r="AV186" i="2" s="1"/>
  <c r="AS448" i="2"/>
  <c r="AS609" i="2"/>
  <c r="AS706" i="2"/>
  <c r="AS496" i="2"/>
  <c r="AS92" i="2"/>
  <c r="AS368" i="2"/>
  <c r="AR368" i="2"/>
  <c r="AS503" i="2"/>
  <c r="AS48" i="2"/>
  <c r="AR48" i="2"/>
  <c r="AS183" i="2"/>
  <c r="AS241" i="2"/>
  <c r="AV241" i="2" s="1"/>
  <c r="AS219" i="2"/>
  <c r="AS596" i="2"/>
  <c r="AR596" i="2"/>
  <c r="AS41" i="2"/>
  <c r="AS33" i="2"/>
  <c r="AR33" i="2"/>
  <c r="AS285" i="2"/>
  <c r="AS594" i="2"/>
  <c r="AS176" i="2"/>
  <c r="AS455" i="2"/>
  <c r="AV455" i="2" s="1"/>
  <c r="AS55" i="2"/>
  <c r="AS540" i="2"/>
  <c r="AS356" i="2"/>
  <c r="AR356" i="2"/>
  <c r="AS420" i="2"/>
  <c r="AS542" i="2"/>
  <c r="AR542" i="2"/>
  <c r="AT655" i="2"/>
  <c r="AT605" i="2"/>
  <c r="AT671" i="2"/>
  <c r="AT329" i="2"/>
  <c r="AT294" i="2"/>
  <c r="AT530" i="2"/>
  <c r="AT96" i="2"/>
  <c r="AT630" i="2"/>
  <c r="AT580" i="2"/>
  <c r="AT564" i="2"/>
  <c r="AT656" i="2"/>
  <c r="AT456" i="2"/>
  <c r="AT571" i="2"/>
  <c r="AT381" i="2"/>
  <c r="AT27" i="2"/>
  <c r="AT541" i="2"/>
  <c r="AT477" i="2"/>
  <c r="AT56" i="2"/>
  <c r="AT165" i="2"/>
  <c r="AT469" i="2"/>
  <c r="AT504" i="2"/>
  <c r="AT607" i="2"/>
  <c r="AT421" i="2"/>
  <c r="AT200" i="2"/>
  <c r="AT44" i="2"/>
  <c r="AT545" i="2"/>
  <c r="AT501" i="2"/>
  <c r="AT387" i="2"/>
  <c r="AT683" i="2"/>
  <c r="AT148" i="2"/>
  <c r="AT570" i="2"/>
  <c r="AT535" i="2"/>
  <c r="AT298" i="2"/>
  <c r="AT110" i="2"/>
  <c r="AT9" i="2"/>
  <c r="AT333" i="2"/>
  <c r="AT58" i="2"/>
  <c r="AT517" i="2"/>
  <c r="AT359" i="2"/>
  <c r="AT577" i="2"/>
  <c r="AT286" i="2"/>
  <c r="AT288" i="2"/>
  <c r="AT258" i="2"/>
  <c r="AT49" i="2"/>
  <c r="AT575" i="2"/>
  <c r="AT170" i="2"/>
  <c r="AT119" i="2"/>
  <c r="AT109" i="2"/>
  <c r="AT164" i="2"/>
  <c r="AT282" i="2"/>
  <c r="AT213" i="2"/>
  <c r="AT689" i="2"/>
  <c r="AT230" i="2"/>
  <c r="AT634" i="2"/>
  <c r="AT494" i="2"/>
  <c r="AT231" i="2"/>
  <c r="AT467" i="2"/>
  <c r="AT218" i="2"/>
  <c r="AT94" i="2"/>
  <c r="AT70" i="2"/>
  <c r="AT326" i="2"/>
  <c r="AR176" i="2"/>
  <c r="AR121" i="2"/>
  <c r="AR658" i="2"/>
  <c r="AR375" i="2"/>
  <c r="AR168" i="2"/>
  <c r="AR398" i="2"/>
  <c r="AR416" i="2"/>
  <c r="AS723" i="2"/>
  <c r="AV723" i="2" s="1"/>
  <c r="AS708" i="2"/>
  <c r="AV708" i="2" s="1"/>
  <c r="AS711" i="2"/>
  <c r="AS410" i="2"/>
  <c r="AR410" i="2"/>
  <c r="AS621" i="2"/>
  <c r="AS677" i="2"/>
  <c r="AS392" i="2"/>
  <c r="AS117" i="2"/>
  <c r="AS465" i="2"/>
  <c r="AR465" i="2"/>
  <c r="AS546" i="2"/>
  <c r="AR546" i="2"/>
  <c r="AS133" i="2"/>
  <c r="AR133" i="2"/>
  <c r="AS161" i="2"/>
  <c r="AS191" i="2"/>
  <c r="AS670" i="2"/>
  <c r="AS53" i="2"/>
  <c r="AS115" i="2"/>
  <c r="AR115" i="2"/>
  <c r="AS372" i="2"/>
  <c r="AS169" i="2"/>
  <c r="AS582" i="2"/>
  <c r="AS652" i="2"/>
  <c r="AS399" i="2"/>
  <c r="AS225" i="2"/>
  <c r="AS528" i="2"/>
  <c r="AR528" i="2"/>
  <c r="AS83" i="2"/>
  <c r="AV83" i="2" s="1"/>
  <c r="AS377" i="2"/>
  <c r="AV377" i="2" s="1"/>
  <c r="AS354" i="2"/>
  <c r="AV354" i="2" s="1"/>
  <c r="AR354" i="2"/>
  <c r="AS3" i="2"/>
  <c r="AV3" i="2" s="1"/>
  <c r="AS209" i="2"/>
  <c r="AS171" i="2"/>
  <c r="AS221" i="2"/>
  <c r="AV221" i="2" s="1"/>
  <c r="AS610" i="2"/>
  <c r="AV610" i="2" s="1"/>
  <c r="AS486" i="2"/>
  <c r="AR486" i="2"/>
  <c r="AS46" i="2"/>
  <c r="AS40" i="2"/>
  <c r="AS130" i="2"/>
  <c r="AS606" i="2"/>
  <c r="AS193" i="2"/>
  <c r="AS275" i="2"/>
  <c r="AS31" i="2"/>
  <c r="AV31" i="2" s="1"/>
  <c r="AR31" i="2"/>
  <c r="AS335" i="2"/>
  <c r="AS181" i="2"/>
  <c r="AS144" i="2"/>
  <c r="AS549" i="2"/>
  <c r="AS79" i="2"/>
  <c r="AR79" i="2"/>
  <c r="AS627" i="2"/>
  <c r="AS649" i="2"/>
  <c r="AS573" i="2"/>
  <c r="AV573" i="2" s="1"/>
  <c r="AS28" i="2"/>
  <c r="AV28" i="2" s="1"/>
  <c r="AS175" i="2"/>
  <c r="AV175" i="2" s="1"/>
  <c r="AS22" i="2"/>
  <c r="AR22" i="2"/>
  <c r="AS204" i="2"/>
  <c r="AS620" i="2"/>
  <c r="AS238" i="2"/>
  <c r="AS284" i="2"/>
  <c r="AS4" i="2"/>
  <c r="AS442" i="2"/>
  <c r="AS91" i="2"/>
  <c r="AR91" i="2"/>
  <c r="AS87" i="2"/>
  <c r="AS532" i="2"/>
  <c r="AV532" i="2" s="1"/>
  <c r="AS136" i="2"/>
  <c r="AS414" i="2"/>
  <c r="AV414" i="2" s="1"/>
  <c r="AT675" i="2"/>
  <c r="AT697" i="2"/>
  <c r="AT415" i="2"/>
  <c r="AT591" i="2"/>
  <c r="AT203" i="2"/>
  <c r="AT600" i="2"/>
  <c r="AT726" i="2"/>
  <c r="AT382" i="2"/>
  <c r="AT327" i="2"/>
  <c r="AT696" i="2"/>
  <c r="AT268" i="2"/>
  <c r="AT173" i="2"/>
  <c r="AT237" i="2"/>
  <c r="AT462" i="2"/>
  <c r="AT104" i="2"/>
  <c r="AT480" i="2"/>
  <c r="AT36" i="2"/>
  <c r="AT645" i="2"/>
  <c r="AT224" i="2"/>
  <c r="AT491" i="2"/>
  <c r="AT310" i="2"/>
  <c r="AT728" i="2"/>
  <c r="AT54" i="2"/>
  <c r="AT13" i="2"/>
  <c r="AT380" i="2"/>
  <c r="AT99" i="2"/>
  <c r="AT426" i="2"/>
  <c r="AT435" i="2"/>
  <c r="AT116" i="2"/>
  <c r="AT520" i="2"/>
  <c r="AT261" i="2"/>
  <c r="AT565" i="2"/>
  <c r="AT709" i="2"/>
  <c r="AT636" i="2"/>
  <c r="AT242" i="2"/>
  <c r="AT247" i="2"/>
  <c r="AT441" i="2"/>
  <c r="AT276" i="2"/>
  <c r="AT134" i="2"/>
  <c r="AT32" i="2"/>
  <c r="AT444" i="2"/>
  <c r="AT558" i="2"/>
  <c r="AT64" i="2"/>
  <c r="AT500" i="2"/>
  <c r="AT424" i="2"/>
  <c r="AT661" i="2"/>
  <c r="AT14" i="2"/>
  <c r="AT379" i="2"/>
  <c r="AT226" i="2"/>
  <c r="AT72" i="2"/>
  <c r="AT38" i="2"/>
  <c r="AT402" i="2"/>
  <c r="AT525" i="2"/>
  <c r="AT341" i="2"/>
  <c r="AT129" i="2"/>
  <c r="AT583" i="2"/>
  <c r="AT440" i="2"/>
  <c r="AT439" i="2"/>
  <c r="AT633" i="2"/>
  <c r="AT519" i="2"/>
  <c r="AT592" i="2"/>
  <c r="AR442" i="2"/>
  <c r="AR594" i="2"/>
  <c r="AR209" i="2"/>
  <c r="AR90" i="2"/>
  <c r="AR273" i="2"/>
  <c r="AR302" i="2"/>
  <c r="AR299" i="2"/>
  <c r="AR569" i="2"/>
  <c r="AV108" i="2" l="1"/>
  <c r="AV24" i="2"/>
  <c r="AV546" i="2"/>
  <c r="AV367" i="2"/>
  <c r="AV305" i="2"/>
  <c r="AV734" i="2"/>
  <c r="AV209" i="2"/>
  <c r="AV540" i="2"/>
  <c r="AV309" i="2"/>
  <c r="AV196" i="2"/>
  <c r="AV712" i="2"/>
  <c r="AV244" i="2"/>
  <c r="AV109" i="2"/>
  <c r="AV334" i="2"/>
  <c r="AV26" i="2"/>
  <c r="AV571" i="2"/>
  <c r="AV490" i="2"/>
  <c r="AV604" i="2"/>
  <c r="AV656" i="2"/>
  <c r="AV57" i="2"/>
  <c r="AV280" i="2"/>
  <c r="AV595" i="2"/>
  <c r="AV313" i="2"/>
  <c r="AV391" i="2"/>
  <c r="AV389" i="2"/>
  <c r="AV508" i="2"/>
  <c r="AV622" i="2"/>
  <c r="AV41" i="2"/>
  <c r="AV398" i="2"/>
  <c r="AV470" i="2"/>
  <c r="AV183" i="2"/>
  <c r="AV425" i="2"/>
  <c r="AV254" i="2"/>
  <c r="AV102" i="2"/>
  <c r="AV612" i="2"/>
  <c r="AV278" i="2"/>
  <c r="AV216" i="2"/>
  <c r="AV281" i="2"/>
  <c r="AV515" i="2"/>
  <c r="AV91" i="2"/>
  <c r="AV649" i="2"/>
  <c r="AV419" i="2"/>
  <c r="AV627" i="2"/>
  <c r="AV225" i="2"/>
  <c r="AV184" i="2"/>
  <c r="AV594" i="2"/>
  <c r="AV66" i="2"/>
  <c r="AV40" i="2"/>
  <c r="AV344" i="2"/>
  <c r="AV353" i="2"/>
  <c r="AV128" i="2"/>
  <c r="AV87" i="2"/>
  <c r="AV465" i="2"/>
  <c r="AV457" i="2"/>
  <c r="AV46" i="2"/>
  <c r="AV599" i="2"/>
  <c r="AV338" i="2"/>
  <c r="AV37" i="2"/>
  <c r="AV572" i="2"/>
  <c r="AV561" i="2"/>
  <c r="AV155" i="2"/>
  <c r="AV103" i="2"/>
  <c r="AV152" i="2"/>
  <c r="AV95" i="2"/>
  <c r="AV693" i="2"/>
  <c r="AV172" i="2"/>
  <c r="AV456" i="2"/>
  <c r="AV104" i="2"/>
  <c r="AV231" i="2"/>
  <c r="AV461" i="2"/>
  <c r="AV162" i="2"/>
  <c r="AV533" i="2"/>
  <c r="AV355" i="2"/>
  <c r="AV405" i="2"/>
  <c r="AV22" i="2"/>
  <c r="AV448" i="2"/>
  <c r="AV177" i="2"/>
  <c r="AV445" i="2"/>
  <c r="AV672" i="2"/>
  <c r="AV560" i="2"/>
  <c r="AV555" i="2"/>
  <c r="AV331" i="2"/>
  <c r="AV82" i="2"/>
  <c r="AV384" i="2"/>
  <c r="AV16" i="2"/>
  <c r="AV606" i="2"/>
  <c r="AV115" i="2"/>
  <c r="AV176" i="2"/>
  <c r="AV236" i="2"/>
  <c r="AV722" i="2"/>
  <c r="AV352" i="2"/>
  <c r="AV315" i="2"/>
  <c r="AV202" i="2"/>
  <c r="AV440" i="2"/>
  <c r="AV500" i="2"/>
  <c r="AV600" i="2"/>
  <c r="AV164" i="2"/>
  <c r="AV683" i="2"/>
  <c r="AV96" i="2"/>
  <c r="AV62" i="2"/>
  <c r="AV404" i="2"/>
  <c r="AV427" i="2"/>
  <c r="AV308" i="2"/>
  <c r="AV714" i="2"/>
  <c r="AV43" i="2"/>
  <c r="AV489" i="2"/>
  <c r="AV733" i="2"/>
  <c r="AV460" i="2"/>
  <c r="AV694" i="2"/>
  <c r="AV506" i="2"/>
  <c r="AV544" i="2"/>
  <c r="AV409" i="2"/>
  <c r="AV208" i="2"/>
  <c r="AV130" i="2"/>
  <c r="AV53" i="2"/>
  <c r="AV503" i="2"/>
  <c r="AV304" i="2"/>
  <c r="AV453" i="2"/>
  <c r="AV159" i="2"/>
  <c r="AV93" i="2"/>
  <c r="AV188" i="2"/>
  <c r="AV63" i="2"/>
  <c r="AV288" i="2"/>
  <c r="AV220" i="2"/>
  <c r="AV370" i="2"/>
  <c r="AV99" i="2"/>
  <c r="AV423" i="2"/>
  <c r="AV17" i="2"/>
  <c r="AV56" i="2"/>
  <c r="AV534" i="2"/>
  <c r="AV223" i="2"/>
  <c r="AV283" i="2"/>
  <c r="AV583" i="2"/>
  <c r="AV444" i="2"/>
  <c r="AV203" i="2"/>
  <c r="AV119" i="2"/>
  <c r="AV545" i="2"/>
  <c r="AV530" i="2"/>
  <c r="AV550" i="2"/>
  <c r="AV623" i="2"/>
  <c r="AV452" i="2"/>
  <c r="AV318" i="2"/>
  <c r="AV373" i="2"/>
  <c r="AV729" i="2"/>
  <c r="AV725" i="2"/>
  <c r="AV121" i="2"/>
  <c r="AV471" i="2"/>
  <c r="AV411" i="2"/>
  <c r="AV314" i="2"/>
  <c r="AV160" i="2"/>
  <c r="AV528" i="2"/>
  <c r="AV161" i="2"/>
  <c r="AV410" i="2"/>
  <c r="AV33" i="2"/>
  <c r="AV721" i="2"/>
  <c r="AV698" i="2"/>
  <c r="AV322" i="2"/>
  <c r="X90" i="3"/>
  <c r="Z13" i="3"/>
  <c r="AV403" i="2"/>
  <c r="AV303" i="2"/>
  <c r="AV438" i="2"/>
  <c r="AV620" i="2"/>
  <c r="AV496" i="2"/>
  <c r="AV388" i="2"/>
  <c r="AV101" i="2"/>
  <c r="AV608" i="2"/>
  <c r="AV112" i="2"/>
  <c r="AV644" i="2"/>
  <c r="AV602" i="2"/>
  <c r="AV204" i="2"/>
  <c r="AV181" i="2"/>
  <c r="AV399" i="2"/>
  <c r="AV133" i="2"/>
  <c r="AV420" i="2"/>
  <c r="AV706" i="2"/>
  <c r="AV395" i="2"/>
  <c r="AV337" i="2"/>
  <c r="AV446" i="2"/>
  <c r="AV574" i="2"/>
  <c r="AV292" i="2"/>
  <c r="AV106" i="2"/>
  <c r="AV72" i="2"/>
  <c r="AV709" i="2"/>
  <c r="AV480" i="2"/>
  <c r="AV467" i="2"/>
  <c r="AV517" i="2"/>
  <c r="AV477" i="2"/>
  <c r="AV655" i="2"/>
  <c r="AV718" i="2"/>
  <c r="AV512" i="2"/>
  <c r="AV413" i="2"/>
  <c r="AV650" i="2"/>
  <c r="AV77" i="2"/>
  <c r="AV251" i="2"/>
  <c r="AV507" i="2"/>
  <c r="AV201" i="2"/>
  <c r="AV343" i="2"/>
  <c r="AV371" i="2"/>
  <c r="AV631" i="2"/>
  <c r="AV393" i="2"/>
  <c r="AV328" i="2"/>
  <c r="AV365" i="2"/>
  <c r="AV727" i="2"/>
  <c r="X6" i="3"/>
  <c r="AV300" i="2"/>
  <c r="AV417" i="2"/>
  <c r="AV158" i="2"/>
  <c r="AV245" i="2"/>
  <c r="AV609" i="2"/>
  <c r="AV153" i="2"/>
  <c r="AV34" i="2"/>
  <c r="AV65" i="2"/>
  <c r="AV525" i="2"/>
  <c r="AV81" i="2"/>
  <c r="AV60" i="2"/>
  <c r="AV36" i="2"/>
  <c r="AV100" i="2"/>
  <c r="AV450" i="2"/>
  <c r="AV565" i="2"/>
  <c r="AV27" i="2"/>
  <c r="AV156" i="2"/>
  <c r="AV568" i="2"/>
  <c r="AV149" i="2"/>
  <c r="AV628" i="2"/>
  <c r="AV579" i="2"/>
  <c r="AV107" i="2"/>
  <c r="AV526" i="2"/>
  <c r="AV227" i="2"/>
  <c r="AV537" i="2"/>
  <c r="AV616" i="2"/>
  <c r="AV7" i="2"/>
  <c r="AV349" i="2"/>
  <c r="AV30" i="2"/>
  <c r="AV711" i="2"/>
  <c r="AV678" i="2"/>
  <c r="AV335" i="2"/>
  <c r="AV463" i="2"/>
  <c r="AV521" i="2"/>
  <c r="AV449" i="2"/>
  <c r="AV332" i="2"/>
  <c r="AV75" i="2"/>
  <c r="AV9" i="2"/>
  <c r="AV501" i="2"/>
  <c r="AV86" i="2"/>
  <c r="AV205" i="2"/>
  <c r="AV547" i="2"/>
  <c r="AV58" i="2"/>
  <c r="AV641" i="2"/>
  <c r="AV136" i="2"/>
  <c r="AV171" i="2"/>
  <c r="AV356" i="2"/>
  <c r="AV219" i="2"/>
  <c r="AV217" i="2"/>
  <c r="AV651" i="2"/>
  <c r="AV376" i="2"/>
  <c r="AV703" i="2"/>
  <c r="AV710" i="2"/>
  <c r="AV462" i="2"/>
  <c r="AV634" i="2"/>
  <c r="AV381" i="2"/>
  <c r="AV342" i="2"/>
  <c r="AV272" i="2"/>
  <c r="AV668" i="2"/>
  <c r="AV147" i="2"/>
  <c r="AV473" i="2"/>
  <c r="AV319" i="2"/>
  <c r="AV662" i="2"/>
  <c r="AV15" i="2"/>
  <c r="AV730" i="2"/>
  <c r="X7" i="3"/>
  <c r="Z101" i="3"/>
  <c r="X23" i="3"/>
  <c r="Z5" i="3"/>
  <c r="X43" i="3"/>
  <c r="X10" i="3"/>
  <c r="X26" i="3"/>
  <c r="X55" i="3"/>
  <c r="Z36" i="3"/>
  <c r="Z92" i="3"/>
  <c r="X121" i="3"/>
  <c r="X111" i="3"/>
  <c r="Z85" i="3"/>
  <c r="X88" i="3"/>
  <c r="Z87" i="3"/>
  <c r="Z64" i="3"/>
  <c r="Z83" i="3"/>
  <c r="X4" i="3"/>
  <c r="Z79" i="3"/>
  <c r="Z107" i="3"/>
  <c r="X18" i="3"/>
  <c r="Z35" i="3"/>
  <c r="Z81" i="3"/>
  <c r="X22" i="3"/>
  <c r="X68" i="3"/>
  <c r="X120" i="3"/>
  <c r="Z51" i="3"/>
  <c r="Z86" i="3"/>
  <c r="Z76" i="3"/>
  <c r="Z88" i="3"/>
  <c r="Z95" i="3"/>
  <c r="X110" i="3"/>
  <c r="Z102" i="3"/>
  <c r="X40" i="3"/>
  <c r="Z104" i="3"/>
  <c r="X75" i="3"/>
  <c r="Z122" i="3"/>
  <c r="Z71" i="3"/>
  <c r="X91" i="3"/>
  <c r="Z62" i="3"/>
  <c r="Z33" i="3"/>
  <c r="Z16" i="3"/>
  <c r="Z19" i="3"/>
  <c r="X117" i="3"/>
  <c r="Z39" i="3"/>
  <c r="X79" i="3"/>
  <c r="X41" i="3"/>
  <c r="X56" i="3"/>
  <c r="Z14" i="3"/>
  <c r="Z10" i="3"/>
  <c r="Z109" i="3"/>
  <c r="X24" i="3"/>
  <c r="X78" i="3"/>
  <c r="X13" i="3"/>
  <c r="X58" i="3"/>
  <c r="Z90" i="3"/>
  <c r="X93" i="3"/>
  <c r="X112" i="3"/>
  <c r="X17" i="3"/>
  <c r="Z40" i="3"/>
  <c r="X11" i="3"/>
  <c r="Z59" i="3"/>
  <c r="Z113" i="3"/>
  <c r="X38" i="3"/>
  <c r="Z56" i="3"/>
  <c r="X63" i="3"/>
  <c r="Z108" i="3"/>
  <c r="X99" i="3"/>
  <c r="X20" i="3"/>
  <c r="X102" i="3"/>
  <c r="X65" i="3"/>
  <c r="X12" i="3"/>
  <c r="X21" i="3"/>
  <c r="X67" i="3"/>
  <c r="X89" i="3"/>
  <c r="X96" i="3"/>
  <c r="X8" i="3"/>
  <c r="X76" i="3"/>
  <c r="Z17" i="3"/>
  <c r="X3" i="3"/>
  <c r="X61" i="3"/>
  <c r="Z22" i="3"/>
  <c r="X59" i="3"/>
  <c r="X97" i="3"/>
  <c r="X85" i="3"/>
  <c r="X29" i="3"/>
  <c r="Z119" i="3"/>
  <c r="X19" i="3"/>
  <c r="X119" i="3"/>
  <c r="X94" i="3"/>
  <c r="Z57" i="3"/>
  <c r="Z53" i="3"/>
  <c r="X71" i="3"/>
  <c r="X113" i="3"/>
  <c r="Z54" i="3"/>
  <c r="X46" i="3"/>
  <c r="X122" i="3"/>
  <c r="X73" i="3"/>
  <c r="Z25" i="3"/>
  <c r="X95" i="3"/>
  <c r="Z93" i="3"/>
  <c r="Z73" i="3"/>
  <c r="Z75" i="3"/>
  <c r="X62" i="3"/>
  <c r="Z118" i="3"/>
  <c r="Z3" i="3"/>
  <c r="Z41" i="3"/>
  <c r="Z68" i="3"/>
  <c r="Z6" i="3"/>
  <c r="Z117" i="3"/>
  <c r="X53" i="3"/>
  <c r="X33" i="3"/>
  <c r="Z43" i="3"/>
  <c r="X107" i="3"/>
  <c r="Z24" i="3"/>
  <c r="Z9" i="3"/>
  <c r="Z20" i="3"/>
  <c r="Z31" i="3"/>
  <c r="X14" i="3"/>
  <c r="X48" i="3"/>
  <c r="X27" i="3"/>
  <c r="X69" i="3"/>
  <c r="Z18" i="3"/>
  <c r="X108" i="3"/>
  <c r="X2" i="3"/>
  <c r="Z77" i="3"/>
  <c r="X51" i="3"/>
  <c r="X77" i="3"/>
  <c r="Z94" i="3"/>
  <c r="Z12" i="3"/>
  <c r="Z38" i="3"/>
  <c r="X35" i="3"/>
  <c r="Z27" i="3"/>
  <c r="X54" i="3"/>
  <c r="X83" i="3"/>
  <c r="X15" i="3"/>
  <c r="Z44" i="3"/>
  <c r="Z89" i="3"/>
  <c r="X31" i="3"/>
  <c r="Z60" i="3"/>
  <c r="Z84" i="3"/>
  <c r="X47" i="3"/>
  <c r="X74" i="3"/>
  <c r="X52" i="3"/>
  <c r="Z115" i="3"/>
  <c r="Z72" i="3"/>
  <c r="X37" i="3"/>
  <c r="Z69" i="3"/>
  <c r="Z91" i="3"/>
  <c r="X100" i="3"/>
  <c r="X105" i="3"/>
  <c r="Z98" i="3"/>
  <c r="X104" i="3"/>
  <c r="Z106" i="3"/>
  <c r="Z67" i="3"/>
  <c r="Z82" i="3"/>
  <c r="X60" i="3"/>
  <c r="X114" i="3"/>
  <c r="X87" i="3"/>
  <c r="Z45" i="3"/>
  <c r="X106" i="3"/>
  <c r="Z121" i="3"/>
  <c r="X118" i="3"/>
  <c r="Z66" i="3"/>
  <c r="Z55" i="3"/>
  <c r="X92" i="3"/>
  <c r="X16" i="3"/>
  <c r="X81" i="3"/>
  <c r="X30" i="3"/>
  <c r="Z23" i="3"/>
  <c r="Z50" i="3"/>
  <c r="Z105" i="3"/>
  <c r="Z103" i="3"/>
  <c r="Z46" i="3"/>
  <c r="X115" i="3"/>
  <c r="Z97" i="3"/>
  <c r="Z70" i="3"/>
  <c r="X72" i="3"/>
  <c r="Z34" i="3"/>
  <c r="Z30" i="3"/>
  <c r="Z26" i="3"/>
  <c r="X39" i="3"/>
  <c r="X45" i="3"/>
  <c r="X5" i="3"/>
  <c r="X64" i="3"/>
  <c r="Z74" i="3"/>
  <c r="X9" i="3"/>
  <c r="Z42" i="3"/>
  <c r="Z15" i="3"/>
  <c r="Z99" i="3"/>
  <c r="Z52" i="3"/>
  <c r="X82" i="3"/>
  <c r="Z47" i="3"/>
  <c r="Z11" i="3"/>
  <c r="Z2" i="3"/>
  <c r="X86" i="3"/>
  <c r="Z114" i="3"/>
  <c r="Z49" i="3"/>
  <c r="Z80" i="3"/>
  <c r="Z28" i="3"/>
  <c r="X42" i="3"/>
  <c r="Z7" i="3"/>
  <c r="Z37" i="3"/>
  <c r="X44" i="3"/>
  <c r="X36" i="3"/>
  <c r="Z21" i="3"/>
  <c r="Z32" i="3"/>
  <c r="Z100" i="3"/>
  <c r="X57" i="3"/>
  <c r="Z4" i="3"/>
  <c r="X84" i="3"/>
  <c r="X34" i="3"/>
  <c r="X116" i="3"/>
  <c r="Z65" i="3"/>
  <c r="Z110" i="3"/>
  <c r="Z63" i="3"/>
  <c r="X25" i="3"/>
  <c r="X66" i="3"/>
  <c r="Z48" i="3"/>
  <c r="X109" i="3"/>
  <c r="Z116" i="3"/>
  <c r="X49" i="3"/>
  <c r="Z29" i="3"/>
  <c r="Z58" i="3"/>
  <c r="X32" i="3"/>
  <c r="Z78" i="3"/>
  <c r="Z61" i="3"/>
  <c r="X80" i="3"/>
  <c r="Z8" i="3"/>
  <c r="X103" i="3"/>
  <c r="Z120" i="3"/>
  <c r="X98" i="3"/>
  <c r="Z96" i="3"/>
  <c r="Z111" i="3"/>
  <c r="X101" i="3"/>
  <c r="X70" i="3"/>
  <c r="X50" i="3"/>
  <c r="Z112" i="3"/>
  <c r="X28" i="3"/>
  <c r="AV596" i="2"/>
  <c r="AV396" i="2"/>
  <c r="AV592" i="2"/>
  <c r="AV261" i="2"/>
  <c r="AV488" i="2"/>
  <c r="AV601" i="2"/>
  <c r="AV673" i="2"/>
  <c r="AV394" i="2"/>
  <c r="AV169" i="2"/>
  <c r="AV406" i="2"/>
  <c r="AV141" i="2"/>
  <c r="AV64" i="2"/>
  <c r="AV247" i="2"/>
  <c r="AV317" i="2"/>
  <c r="AV469" i="2"/>
  <c r="AV74" i="2"/>
  <c r="AV390" i="2"/>
  <c r="AV243" i="2"/>
  <c r="AV464" i="2"/>
  <c r="AV519" i="2"/>
  <c r="AV520" i="2"/>
  <c r="AV347" i="2"/>
  <c r="AV687" i="2"/>
  <c r="AV637" i="2"/>
  <c r="AV510" i="2"/>
  <c r="AV279" i="2"/>
  <c r="AV418" i="2"/>
  <c r="AV275" i="2"/>
  <c r="AV372" i="2"/>
  <c r="AV55" i="2"/>
  <c r="AV6" i="2"/>
  <c r="AV73" i="2"/>
  <c r="AV228" i="2"/>
  <c r="AV363" i="2"/>
  <c r="AV495" i="2"/>
  <c r="AV433" i="2"/>
  <c r="AV633" i="2"/>
  <c r="AV661" i="2"/>
  <c r="AV435" i="2"/>
  <c r="AV696" i="2"/>
  <c r="AV689" i="2"/>
  <c r="AV535" i="2"/>
  <c r="AV564" i="2"/>
  <c r="AV222" i="2"/>
  <c r="AV665" i="2"/>
  <c r="AV306" i="2"/>
  <c r="AV638" i="2"/>
  <c r="AV523" i="2"/>
  <c r="AV350" i="2"/>
  <c r="AV713" i="2"/>
  <c r="AV686" i="2"/>
  <c r="AV578" i="2"/>
  <c r="AV679" i="2"/>
  <c r="AV142" i="2"/>
  <c r="AV127" i="2"/>
  <c r="AV518" i="2"/>
  <c r="AV688" i="2"/>
  <c r="AV85" i="2"/>
  <c r="AV702" i="2"/>
  <c r="AV617" i="2"/>
  <c r="AV179" i="2"/>
  <c r="AV717" i="2"/>
  <c r="AV428" i="2"/>
  <c r="AV198" i="2"/>
  <c r="AV379" i="2"/>
  <c r="AV110" i="2"/>
  <c r="AV432" i="2"/>
  <c r="AV289" i="2"/>
  <c r="AV45" i="2"/>
  <c r="AV178" i="2"/>
  <c r="AV422" i="2"/>
  <c r="AV648" i="2"/>
  <c r="AV42" i="2"/>
  <c r="AV607" i="2"/>
  <c r="AV301" i="2"/>
  <c r="AV14" i="2"/>
  <c r="AV237" i="2"/>
  <c r="AV298" i="2"/>
  <c r="AV125" i="2"/>
  <c r="AV642" i="2"/>
  <c r="AV193" i="2"/>
  <c r="AV117" i="2"/>
  <c r="AV168" i="2"/>
  <c r="AV299" i="2"/>
  <c r="AV29" i="2"/>
  <c r="AV235" i="2"/>
  <c r="AV122" i="2"/>
  <c r="AV494" i="2"/>
  <c r="AV213" i="2"/>
  <c r="AV400" i="2"/>
  <c r="AV206" i="2"/>
  <c r="AV295" i="2"/>
  <c r="AV558" i="2"/>
  <c r="AV32" i="2"/>
  <c r="AV333" i="2"/>
  <c r="AV667" i="2"/>
  <c r="AV11" i="2"/>
  <c r="AV200" i="2"/>
  <c r="AV434" i="2"/>
  <c r="AV135" i="2"/>
  <c r="AV265" i="2"/>
  <c r="AV260" i="2"/>
  <c r="AV369" i="2"/>
  <c r="AV615" i="2"/>
  <c r="AV538" i="2"/>
  <c r="AV454" i="2"/>
  <c r="AV383" i="2"/>
  <c r="AV439" i="2"/>
  <c r="AV424" i="2"/>
  <c r="AV426" i="2"/>
  <c r="AV726" i="2"/>
  <c r="AV282" i="2"/>
  <c r="AV148" i="2"/>
  <c r="AV630" i="2"/>
  <c r="AV505" i="2"/>
  <c r="AV543" i="2"/>
  <c r="AV256" i="2"/>
  <c r="AV401" i="2"/>
  <c r="AV195" i="2"/>
  <c r="AV88" i="2"/>
  <c r="AV412" i="2"/>
  <c r="AV487" i="2"/>
  <c r="AV659" i="2"/>
  <c r="AV695" i="2"/>
  <c r="AV576" i="2"/>
  <c r="AV701" i="2"/>
  <c r="AV23" i="2"/>
  <c r="AV139" i="2"/>
  <c r="AV640" i="2"/>
  <c r="AV357" i="2"/>
  <c r="AV362" i="2"/>
  <c r="AV215" i="2"/>
  <c r="AV652" i="2"/>
  <c r="AV360" i="2"/>
  <c r="AV157" i="2"/>
  <c r="AV715" i="2"/>
  <c r="AV442" i="2"/>
  <c r="AV559" i="2"/>
  <c r="AV346" i="2"/>
  <c r="AV374" i="2"/>
  <c r="AV364" i="2"/>
  <c r="AV249" i="2"/>
  <c r="AV728" i="2"/>
  <c r="AV190" i="2"/>
  <c r="AV459" i="2"/>
  <c r="AV248" i="2"/>
  <c r="AV646" i="2"/>
  <c r="AV259" i="2"/>
  <c r="AV682" i="2"/>
  <c r="AV632" i="2"/>
  <c r="AV330" i="2"/>
  <c r="AV699" i="2"/>
  <c r="AV163" i="2"/>
  <c r="AV431" i="2"/>
  <c r="AV635" i="2"/>
  <c r="AV4" i="2"/>
  <c r="AV670" i="2"/>
  <c r="AV621" i="2"/>
  <c r="AV285" i="2"/>
  <c r="AV207" i="2"/>
  <c r="AV302" i="2"/>
  <c r="AV323" i="2"/>
  <c r="AV76" i="2"/>
  <c r="AV680" i="2"/>
  <c r="AV131" i="2"/>
  <c r="AV447" i="2"/>
  <c r="AV562" i="2"/>
  <c r="AV124" i="2"/>
  <c r="AV129" i="2"/>
  <c r="AV134" i="2"/>
  <c r="AV310" i="2"/>
  <c r="AV591" i="2"/>
  <c r="AV326" i="2"/>
  <c r="AV49" i="2"/>
  <c r="AV44" i="2"/>
  <c r="AV294" i="2"/>
  <c r="AV324" i="2"/>
  <c r="AV522" i="2"/>
  <c r="AV437" i="2"/>
  <c r="AV211" i="2"/>
  <c r="AV366" i="2"/>
  <c r="AV625" i="2"/>
  <c r="AV566" i="2"/>
  <c r="AV466" i="2"/>
  <c r="AV531" i="2"/>
  <c r="AV647" i="2"/>
  <c r="AV166" i="2"/>
  <c r="AV287" i="2"/>
  <c r="AV358" i="2"/>
  <c r="AV210" i="2"/>
  <c r="AV663" i="2"/>
  <c r="AV707" i="2"/>
  <c r="AV511" i="2"/>
  <c r="AV557" i="2"/>
  <c r="AV735" i="2"/>
  <c r="AV170" i="2"/>
  <c r="AV458" i="2"/>
  <c r="AV478" i="2"/>
  <c r="AV639" i="2"/>
  <c r="AV187" i="2"/>
  <c r="AV10" i="2"/>
  <c r="AV468" i="2"/>
  <c r="AV570" i="2"/>
  <c r="AV239" i="2"/>
  <c r="AV192" i="2"/>
  <c r="AV150" i="2"/>
  <c r="AV408" i="2"/>
  <c r="AV78" i="2"/>
  <c r="AV214" i="2"/>
  <c r="AV348" i="2"/>
  <c r="AV598" i="2"/>
  <c r="AV327" i="2"/>
  <c r="AV382" i="2"/>
  <c r="AV341" i="2"/>
  <c r="AV276" i="2"/>
  <c r="AV491" i="2"/>
  <c r="AV415" i="2"/>
  <c r="AV70" i="2"/>
  <c r="AV258" i="2"/>
  <c r="AV421" i="2"/>
  <c r="AV329" i="2"/>
  <c r="AV240" i="2"/>
  <c r="AV47" i="2"/>
  <c r="AV584" i="2"/>
  <c r="AV552" i="2"/>
  <c r="AV114" i="2"/>
  <c r="AV407" i="2"/>
  <c r="AV654" i="2"/>
  <c r="AV69" i="2"/>
  <c r="AV669" i="2"/>
  <c r="AV589" i="2"/>
  <c r="AV474" i="2"/>
  <c r="AV197" i="2"/>
  <c r="AV113" i="2"/>
  <c r="AV311" i="2"/>
  <c r="AV212" i="2"/>
  <c r="AV39" i="2"/>
  <c r="AV340" i="2"/>
  <c r="AV719" i="2"/>
  <c r="AV321" i="2"/>
  <c r="AV273" i="2"/>
  <c r="AV13" i="2"/>
  <c r="AV597" i="2"/>
  <c r="AV71" i="2"/>
  <c r="AV118" i="2"/>
  <c r="AV677" i="2"/>
  <c r="AV567" i="2"/>
  <c r="AV664" i="2"/>
  <c r="AV479" i="2"/>
  <c r="AV143" i="2"/>
  <c r="AV54" i="2"/>
  <c r="AV336" i="2"/>
  <c r="AV345" i="2"/>
  <c r="AV588" i="2"/>
  <c r="AV284" i="2"/>
  <c r="AV79" i="2"/>
  <c r="AV191" i="2"/>
  <c r="AV368" i="2"/>
  <c r="AV499" i="2"/>
  <c r="AV513" i="2"/>
  <c r="AV80" i="2"/>
  <c r="AV674" i="2"/>
  <c r="AV290" i="2"/>
  <c r="AV238" i="2"/>
  <c r="AV549" i="2"/>
  <c r="AV92" i="2"/>
  <c r="AV657" i="2"/>
  <c r="AV554" i="2"/>
  <c r="AV296" i="2"/>
  <c r="AV320" i="2"/>
  <c r="AV140" i="2"/>
  <c r="AV581" i="2"/>
  <c r="AV180" i="2"/>
  <c r="AV5" i="2"/>
  <c r="AV402" i="2"/>
  <c r="AV441" i="2"/>
  <c r="AV224" i="2"/>
  <c r="AV697" i="2"/>
  <c r="AV94" i="2"/>
  <c r="AV286" i="2"/>
  <c r="AV504" i="2"/>
  <c r="AV671" i="2"/>
  <c r="AV361" i="2"/>
  <c r="AV146" i="2"/>
  <c r="AV626" i="2"/>
  <c r="AV250" i="2"/>
  <c r="AV293" i="2"/>
  <c r="AV257" i="2"/>
  <c r="AV539" i="2"/>
  <c r="AV611" i="2"/>
  <c r="AV691" i="2"/>
  <c r="AV692" i="2"/>
  <c r="AV277" i="2"/>
  <c r="AV492" i="2"/>
  <c r="AV585" i="2"/>
  <c r="AV548" i="2"/>
  <c r="AV716" i="2"/>
  <c r="AV151" i="2"/>
  <c r="AV297" i="2"/>
  <c r="AV316" i="2"/>
  <c r="AV271" i="2"/>
  <c r="AV685" i="2"/>
  <c r="AV575" i="2"/>
  <c r="AV226" i="2"/>
  <c r="AV681" i="2"/>
  <c r="AV138" i="2"/>
  <c r="AV582" i="2"/>
  <c r="AV392" i="2"/>
  <c r="AV48" i="2"/>
  <c r="AV233" i="2"/>
  <c r="AV189" i="2"/>
  <c r="AV35" i="2"/>
  <c r="AV385" i="2"/>
  <c r="AV263" i="2"/>
  <c r="AV484" i="2"/>
  <c r="AV502" i="2"/>
  <c r="AV577" i="2"/>
  <c r="AV666" i="2"/>
  <c r="AV387" i="2"/>
  <c r="AV541" i="2"/>
  <c r="AV61" i="2"/>
  <c r="AV144" i="2"/>
  <c r="AV486" i="2"/>
  <c r="AV542" i="2"/>
  <c r="AV351" i="2"/>
  <c r="AV25" i="2"/>
  <c r="AV483" i="2"/>
  <c r="AV50" i="2"/>
  <c r="AV720" i="2"/>
  <c r="AV498" i="2"/>
  <c r="AV590" i="2"/>
  <c r="AV527" i="2"/>
  <c r="AV167" i="2"/>
  <c r="AV194" i="2"/>
  <c r="AV536" i="2"/>
  <c r="AV339" i="2"/>
  <c r="AV307" i="2"/>
  <c r="AV386" i="2"/>
  <c r="AV629" i="2"/>
  <c r="AV242" i="2"/>
  <c r="AV229" i="2"/>
  <c r="AV116" i="2"/>
  <c r="AV380" i="2"/>
  <c r="AV52" i="2"/>
  <c r="AV704" i="2"/>
  <c r="AV173" i="2"/>
  <c r="AV524" i="2"/>
  <c r="AV580" i="2"/>
  <c r="AV234" i="2"/>
  <c r="AV529" i="2"/>
  <c r="AV262" i="2"/>
  <c r="AV38" i="2"/>
  <c r="AV636" i="2"/>
  <c r="AV645" i="2"/>
  <c r="AV675" i="2"/>
  <c r="AV218" i="2"/>
  <c r="AV359" i="2"/>
  <c r="AV165" i="2"/>
  <c r="AV605" i="2"/>
  <c r="AV443" i="2"/>
  <c r="AV145" i="2"/>
  <c r="AV274" i="2"/>
  <c r="AV516" i="2"/>
  <c r="AV312" i="2"/>
  <c r="AV724" i="2"/>
  <c r="AV603" i="2"/>
  <c r="AV51" i="2"/>
  <c r="AV436" i="2"/>
  <c r="AV199" i="2"/>
  <c r="AV700" i="2"/>
  <c r="AV472" i="2"/>
  <c r="AV497" i="2"/>
  <c r="AV291" i="2"/>
  <c r="AV732" i="2"/>
  <c r="AV126" i="2"/>
  <c r="AV255" i="2"/>
  <c r="AV660" i="2"/>
  <c r="AV553" i="2"/>
  <c r="AV624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</calcChain>
</file>

<file path=xl/sharedStrings.xml><?xml version="1.0" encoding="utf-8"?>
<sst xmlns="http://schemas.openxmlformats.org/spreadsheetml/2006/main" count="19527" uniqueCount="10361">
  <si>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</si>
  <si>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</si>
  <si>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</si>
  <si>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</si>
  <si>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</si>
  <si>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</si>
  <si>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</si>
  <si>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</si>
  <si>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</si>
  <si>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</si>
  <si>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</si>
  <si>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</si>
  <si>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</si>
  <si>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</si>
  <si>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</si>
  <si>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</si>
  <si>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</si>
  <si>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</si>
  <si>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</si>
  <si>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</si>
  <si>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</si>
  <si>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</si>
  <si>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</si>
  <si>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</si>
  <si>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</si>
  <si>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</si>
  <si>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</si>
  <si>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</si>
  <si>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</si>
  <si>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</si>
  <si>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</si>
  <si>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</si>
  <si>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</si>
  <si>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</si>
  <si>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</si>
  <si>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</si>
  <si>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</si>
  <si>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</si>
  <si>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</si>
  <si>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</si>
  <si>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</si>
  <si>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</si>
  <si>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</si>
  <si>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</si>
  <si>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</si>
  <si>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</si>
  <si>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</si>
  <si>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</si>
  <si>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</si>
  <si>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</si>
  <si>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</si>
  <si>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</si>
  <si>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</si>
  <si>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</si>
  <si>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</si>
  <si>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</si>
  <si>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</si>
  <si>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</si>
  <si>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</si>
  <si>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</si>
  <si>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</si>
  <si>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</si>
  <si>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</si>
  <si>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</si>
  <si>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</si>
  <si>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</si>
  <si>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</si>
  <si>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</si>
  <si>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</si>
  <si>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</si>
  <si>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</si>
  <si>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</si>
  <si>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</si>
  <si>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</si>
  <si>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</si>
  <si>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</si>
  <si>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</si>
  <si>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</si>
  <si>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</si>
  <si>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</si>
  <si>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</si>
  <si>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</si>
  <si>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</si>
  <si>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</si>
  <si>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</si>
  <si>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</si>
  <si>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</si>
  <si>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</si>
  <si>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</si>
  <si>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</si>
  <si>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</si>
  <si>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</si>
  <si>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</si>
  <si>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</si>
  <si>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</si>
  <si>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</si>
  <si>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</si>
  <si>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</si>
  <si>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</si>
  <si>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</si>
  <si>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</si>
  <si>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</si>
  <si>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Bajaj Auto Ltd</t>
  </si>
  <si>
    <t>BAJAJ-AUTO</t>
  </si>
  <si>
    <t>Two Wheelers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</si>
  <si>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</si>
  <si>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</si>
  <si>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</si>
  <si>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</si>
  <si>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</si>
  <si>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</si>
  <si>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</si>
  <si>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</si>
  <si>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</si>
  <si>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</si>
  <si>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</si>
  <si>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</si>
  <si>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</si>
  <si>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</si>
  <si>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Trent Ltd</t>
  </si>
  <si>
    <t>TRENT</t>
  </si>
  <si>
    <t>Retail - Apparel</t>
  </si>
  <si>
    <t>Indian Railway Finance Corp Ltd</t>
  </si>
  <si>
    <t>IRFC</t>
  </si>
  <si>
    <t>Specialized Finance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</si>
  <si>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</si>
  <si>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</si>
  <si>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</si>
  <si>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</si>
  <si>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</si>
  <si>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</si>
  <si>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</si>
  <si>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</si>
  <si>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</si>
  <si>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</si>
  <si>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</si>
  <si>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</si>
  <si>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</si>
  <si>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</si>
  <si>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</si>
  <si>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</si>
  <si>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</si>
  <si>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Varun Beverages Ltd</t>
  </si>
  <si>
    <t>VBL</t>
  </si>
  <si>
    <t>Soft Drinks</t>
  </si>
  <si>
    <t>Tata Steel Ltd</t>
  </si>
  <si>
    <t>TATASTEEL</t>
  </si>
  <si>
    <t>Grasim Industries Ltd</t>
  </si>
  <si>
    <t>GRASIM</t>
  </si>
  <si>
    <t>Vedanta Ltd</t>
  </si>
  <si>
    <t>VEDL</t>
  </si>
  <si>
    <t>Metals - Diversified</t>
  </si>
  <si>
    <t>LTIMindtree Ltd</t>
  </si>
  <si>
    <t>LTIM</t>
  </si>
  <si>
    <t>SBI Life Insurance Company Ltd</t>
  </si>
  <si>
    <t>SBILIFE</t>
  </si>
  <si>
    <t>Power Finance Corporation Ltd</t>
  </si>
  <si>
    <t>PFC</t>
  </si>
  <si>
    <t>ABB India Ltd</t>
  </si>
  <si>
    <t>ABB</t>
  </si>
  <si>
    <t>Heavy Electrical Equipments</t>
  </si>
  <si>
    <t>Interglobe Aviation Ltd</t>
  </si>
  <si>
    <t>INDIGO</t>
  </si>
  <si>
    <t>Airlines</t>
  </si>
  <si>
    <t>Gail (India) Ltd</t>
  </si>
  <si>
    <t>GAIL</t>
  </si>
  <si>
    <t>Gas Distribution</t>
  </si>
  <si>
    <t>Ambuja Cements Ltd</t>
  </si>
  <si>
    <t>AMBUJACEM</t>
  </si>
  <si>
    <t>Tech Mahindra Ltd</t>
  </si>
  <si>
    <t>TECHM</t>
  </si>
  <si>
    <t>Pidilite Industries Ltd</t>
  </si>
  <si>
    <t>PIDILITIND</t>
  </si>
  <si>
    <t>Diversified Chemicals</t>
  </si>
  <si>
    <t>REC Limited</t>
  </si>
  <si>
    <t>RECLTD</t>
  </si>
  <si>
    <t>TATAMTRDVR</t>
  </si>
  <si>
    <t>Bharat Petroleum Corporation Ltd</t>
  </si>
  <si>
    <t>BPCL</t>
  </si>
  <si>
    <t>HDFC Life Insurance Company Ltd</t>
  </si>
  <si>
    <t>HDFCLIFE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</si>
  <si>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</si>
  <si>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</si>
  <si>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</si>
  <si>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</si>
  <si>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</si>
  <si>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</si>
  <si>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</si>
  <si>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</si>
  <si>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</si>
  <si>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</si>
  <si>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</si>
  <si>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</si>
  <si>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</si>
  <si>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Adani Energy Solutions Ltd</t>
  </si>
  <si>
    <t>ADANIENSOL</t>
  </si>
  <si>
    <t>Power Infrastructure</t>
  </si>
  <si>
    <t>Macrotech Developers Ltd</t>
  </si>
  <si>
    <t>LODHA</t>
  </si>
  <si>
    <t>Bank of Baroda Ltd</t>
  </si>
  <si>
    <t>BANKBARODA</t>
  </si>
  <si>
    <t>Cipla Ltd</t>
  </si>
  <si>
    <t>CIPLA</t>
  </si>
  <si>
    <t>Punjab National Bank</t>
  </si>
  <si>
    <t>PNB</t>
  </si>
  <si>
    <t>Samvardhana Motherson International Ltd</t>
  </si>
  <si>
    <t>MOTHERSON</t>
  </si>
  <si>
    <t>Auto Parts</t>
  </si>
  <si>
    <t>Divi's Laboratories Ltd</t>
  </si>
  <si>
    <t>DIVISLAB</t>
  </si>
  <si>
    <t>Labs &amp; Life Sciences Services</t>
  </si>
  <si>
    <t>TVS Motor Company Ltd</t>
  </si>
  <si>
    <t>TVSMOTOR</t>
  </si>
  <si>
    <t>Rail Vikas Nigam Ltd</t>
  </si>
  <si>
    <t>RVNL</t>
  </si>
  <si>
    <t>Zydus Lifesciences Ltd</t>
  </si>
  <si>
    <t>ZYDUSLIFE</t>
  </si>
  <si>
    <t>Havells India Ltd</t>
  </si>
  <si>
    <t>HAVELLS</t>
  </si>
  <si>
    <t>Electrical Components &amp; Equipments</t>
  </si>
  <si>
    <t>Indian Overseas Bank</t>
  </si>
  <si>
    <t>IOB</t>
  </si>
  <si>
    <t>JSW Energy Ltd</t>
  </si>
  <si>
    <t>JSWENERGY</t>
  </si>
  <si>
    <t>Tata Consumer Products Ltd</t>
  </si>
  <si>
    <t>TATACONSUM</t>
  </si>
  <si>
    <t>Tea &amp; Coffee</t>
  </si>
  <si>
    <t>Shriram Finance Ltd</t>
  </si>
  <si>
    <t>SHRIRAMFIN</t>
  </si>
  <si>
    <t>Dr Reddy's Laboratories Ltd</t>
  </si>
  <si>
    <t>DRREDDY</t>
  </si>
  <si>
    <t>Cholamandalam Investment and Finance Company Ltd</t>
  </si>
  <si>
    <t>CHOLAFIN</t>
  </si>
  <si>
    <t>Torrent Pharmaceuticals Ltd</t>
  </si>
  <si>
    <t>TORNTPHARM</t>
  </si>
  <si>
    <t>Indus Towers Ltd</t>
  </si>
  <si>
    <t>INDUSTOWER</t>
  </si>
  <si>
    <t>Telecom Infrastructure</t>
  </si>
  <si>
    <t>Oil India Ltd</t>
  </si>
  <si>
    <t>OIL</t>
  </si>
  <si>
    <t>Vodafone Idea Ltd</t>
  </si>
  <si>
    <t>IDEA</t>
  </si>
  <si>
    <t>Dabur India Ltd</t>
  </si>
  <si>
    <t>DABUR</t>
  </si>
  <si>
    <t>Suzlon Energy Ltd</t>
  </si>
  <si>
    <t>SUZLON</t>
  </si>
  <si>
    <t>Renewable Energy Equipment &amp; Services</t>
  </si>
  <si>
    <t>CG Power and Industrial Solutions Ltd</t>
  </si>
  <si>
    <t>CGPOWER</t>
  </si>
  <si>
    <t>Bajaj Holdings and Investment Ltd</t>
  </si>
  <si>
    <t>BAJAJHLDNG</t>
  </si>
  <si>
    <t>Asset Management</t>
  </si>
  <si>
    <t>Indusind Bank Ltd</t>
  </si>
  <si>
    <t>INDUSINDBK</t>
  </si>
  <si>
    <t>IDBI Bank Ltd</t>
  </si>
  <si>
    <t>IDBI</t>
  </si>
  <si>
    <t>Private Bank</t>
  </si>
  <si>
    <t>Cummins India Ltd</t>
  </si>
  <si>
    <t>CUMMINSIND</t>
  </si>
  <si>
    <t>Industrial Machinery</t>
  </si>
  <si>
    <t>ICICI Prudential Life Insurance Company Ltd</t>
  </si>
  <si>
    <t>ICICIPRULI</t>
  </si>
  <si>
    <t>Hero MotoCorp Ltd</t>
  </si>
  <si>
    <t>HEROMOTOCO</t>
  </si>
  <si>
    <t>Bharat Heavy Electricals Ltd</t>
  </si>
  <si>
    <t>BHEL</t>
  </si>
  <si>
    <t>United Spirits Ltd</t>
  </si>
  <si>
    <t>UNITDSPR</t>
  </si>
  <si>
    <t>Alcoholic Beverages</t>
  </si>
  <si>
    <t>GMR Airports Infrastructure Ltd</t>
  </si>
  <si>
    <t>GMRINFRA</t>
  </si>
  <si>
    <t>Canara Bank Ltd</t>
  </si>
  <si>
    <t>CANBK</t>
  </si>
  <si>
    <t>Polycab India Ltd</t>
  </si>
  <si>
    <t>POLYCAB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</si>
  <si>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</si>
  <si>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</si>
  <si>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</si>
  <si>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</si>
  <si>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</si>
  <si>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NHPC Ltd</t>
  </si>
  <si>
    <t>NHPC</t>
  </si>
  <si>
    <t>Jindal Steel And Power Ltd</t>
  </si>
  <si>
    <t>JINDALSTEL</t>
  </si>
  <si>
    <t>Colgate-Palmolive (India) Ltd</t>
  </si>
  <si>
    <t>COLPAL</t>
  </si>
  <si>
    <t>Info Edge (India) Ltd</t>
  </si>
  <si>
    <t>NAUKRI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</si>
  <si>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</si>
  <si>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</si>
  <si>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</si>
  <si>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</si>
  <si>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</si>
  <si>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</si>
  <si>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Lupin Ltd</t>
  </si>
  <si>
    <t>LUPIN</t>
  </si>
  <si>
    <t>Adani Total Gas Ltd</t>
  </si>
  <si>
    <t>ATGL</t>
  </si>
  <si>
    <t>Solar Industries India Ltd</t>
  </si>
  <si>
    <t>SOLARINDS</t>
  </si>
  <si>
    <t>Commodity Chemicals</t>
  </si>
  <si>
    <t>Bosch Ltd</t>
  </si>
  <si>
    <t>BOSCHLTD</t>
  </si>
  <si>
    <t>Mankind Pharma Ltd</t>
  </si>
  <si>
    <t>MANKIND</t>
  </si>
  <si>
    <t>Union Bank of India Ltd</t>
  </si>
  <si>
    <t>UNIONBANK</t>
  </si>
  <si>
    <t>Shree Cement Ltd</t>
  </si>
  <si>
    <t>SHREECEM</t>
  </si>
  <si>
    <t>HDFC Asset Management Company Ltd</t>
  </si>
  <si>
    <t>HDFCAMC</t>
  </si>
  <si>
    <t>Aurobindo Pharma Ltd</t>
  </si>
  <si>
    <t>AUROPHARMA</t>
  </si>
  <si>
    <t>Indian Hotels Company Ltd</t>
  </si>
  <si>
    <t>INDHOTEL</t>
  </si>
  <si>
    <t>Hotels, Resorts &amp; Cruise Lines</t>
  </si>
  <si>
    <t>Marico Ltd</t>
  </si>
  <si>
    <t>MARICO</t>
  </si>
  <si>
    <t>Max Healthcare Institute Ltd</t>
  </si>
  <si>
    <t>MAXHEALTH</t>
  </si>
  <si>
    <t>Hindustan Petroleum Corp Ltd</t>
  </si>
  <si>
    <t>HINDPETRO</t>
  </si>
  <si>
    <t>Godrej Properties Ltd</t>
  </si>
  <si>
    <t>GODREJPROP</t>
  </si>
  <si>
    <t>Torrent Power Ltd</t>
  </si>
  <si>
    <t>TORNTPOWER</t>
  </si>
  <si>
    <t>Tube Investments of India Ltd</t>
  </si>
  <si>
    <t>TIINDIA</t>
  </si>
  <si>
    <t>Cycles</t>
  </si>
  <si>
    <t>Yes Bank Ltd</t>
  </si>
  <si>
    <t>YESBANK</t>
  </si>
  <si>
    <t>Dixon Technologies (India) Ltd</t>
  </si>
  <si>
    <t>DIXON</t>
  </si>
  <si>
    <t>Home Electronics &amp; Appliances</t>
  </si>
  <si>
    <t>Ashok Leyland Ltd</t>
  </si>
  <si>
    <t>ASHOKLEY</t>
  </si>
  <si>
    <t>Indian Railway Catering and Tourism Corporation Ltd</t>
  </si>
  <si>
    <t>IRCTC</t>
  </si>
  <si>
    <t>PB Fintech Ltd</t>
  </si>
  <si>
    <t>POLICYBZR</t>
  </si>
  <si>
    <t>Persistent Systems Ltd</t>
  </si>
  <si>
    <t>PERSISTENT</t>
  </si>
  <si>
    <t>Indian Bank</t>
  </si>
  <si>
    <t>INDIANB</t>
  </si>
  <si>
    <t>Bharat Forge Ltd</t>
  </si>
  <si>
    <t>BHARATFORG</t>
  </si>
  <si>
    <t>Muthoot Finance Ltd</t>
  </si>
  <si>
    <t>MUTHOOTFIN</t>
  </si>
  <si>
    <t>Prestige Estates Projects Ltd</t>
  </si>
  <si>
    <t>PRESTIGE</t>
  </si>
  <si>
    <t>SRF Ltd</t>
  </si>
  <si>
    <t>SRF</t>
  </si>
  <si>
    <t>General Insurance Corporation of India</t>
  </si>
  <si>
    <t>GICRE</t>
  </si>
  <si>
    <t>Alkem Laboratories Ltd</t>
  </si>
  <si>
    <t>ALKEM</t>
  </si>
  <si>
    <t>UNO Minda Ltd</t>
  </si>
  <si>
    <t>UNOMINDA</t>
  </si>
  <si>
    <t>Supreme Industries Ltd</t>
  </si>
  <si>
    <t>SUPREMEIND</t>
  </si>
  <si>
    <t>Plastic Products</t>
  </si>
  <si>
    <t>SBI Cards and Payment Services Ltd</t>
  </si>
  <si>
    <t>SBICARD</t>
  </si>
  <si>
    <t>Payment Infrastructure</t>
  </si>
  <si>
    <t>Indian Renewable Energy Development Agency Ltd</t>
  </si>
  <si>
    <t>IREDA</t>
  </si>
  <si>
    <t>Berger Paints India Ltd</t>
  </si>
  <si>
    <t>BERGEPAINT</t>
  </si>
  <si>
    <t>PI Industries Ltd</t>
  </si>
  <si>
    <t>PIIND</t>
  </si>
  <si>
    <t>Patanjali Foods Ltd</t>
  </si>
  <si>
    <t>PATANJALI</t>
  </si>
  <si>
    <t>Packaged Foods &amp; Meats</t>
  </si>
  <si>
    <t>JSW Infrastructure Ltd</t>
  </si>
  <si>
    <t>JSWINFRA</t>
  </si>
  <si>
    <t>Ola Electric Mobility Ltd</t>
  </si>
  <si>
    <t>OLAELEC</t>
  </si>
  <si>
    <t>NMDC Ltd</t>
  </si>
  <si>
    <t>NMDC</t>
  </si>
  <si>
    <t>Mining - Iron Ore</t>
  </si>
  <si>
    <t>Oberoi Realty Ltd</t>
  </si>
  <si>
    <t>OBEROIRLTY</t>
  </si>
  <si>
    <t>Linde India Ltd</t>
  </si>
  <si>
    <t>LINDEINDIA</t>
  </si>
  <si>
    <t>Phoenix Mills Ltd</t>
  </si>
  <si>
    <t>PHOENIXLTD</t>
  </si>
  <si>
    <t>UCO Bank</t>
  </si>
  <si>
    <t>UCOBANK</t>
  </si>
  <si>
    <t>Schaeffler India Ltd</t>
  </si>
  <si>
    <t>SCHAEFFLER</t>
  </si>
  <si>
    <t>Fertilisers And Chemicals Travancore Ltd</t>
  </si>
  <si>
    <t>FACT</t>
  </si>
  <si>
    <t>Fertilizers &amp; Agro Chemicals</t>
  </si>
  <si>
    <t>Abbott India Ltd</t>
  </si>
  <si>
    <t>ABBOTINDIA</t>
  </si>
  <si>
    <t>Jindal Stainless Ltd</t>
  </si>
  <si>
    <t>JSL</t>
  </si>
  <si>
    <t>Container Corporation of India Ltd</t>
  </si>
  <si>
    <t>CONCOR</t>
  </si>
  <si>
    <t>Logistics</t>
  </si>
  <si>
    <t>Housing and Urban Development Corporation Ltd</t>
  </si>
  <si>
    <t>HUDCO</t>
  </si>
  <si>
    <t>MRF Ltd</t>
  </si>
  <si>
    <t>MRF</t>
  </si>
  <si>
    <t>Tires &amp; Rubber</t>
  </si>
  <si>
    <t>Cochin Shipyard Ltd</t>
  </si>
  <si>
    <t>COCHINSHIP</t>
  </si>
  <si>
    <t>Kalyan Jewellers India Ltd</t>
  </si>
  <si>
    <t>KALYANKJIL</t>
  </si>
  <si>
    <t>Bharti Hexacom Ltd</t>
  </si>
  <si>
    <t>BHARTIHEXA</t>
  </si>
  <si>
    <t>Petronet LNG Ltd</t>
  </si>
  <si>
    <t>PETRONET</t>
  </si>
  <si>
    <t>Oil &amp; Gas - Storage &amp; Transportation</t>
  </si>
  <si>
    <t>Mphasis Ltd</t>
  </si>
  <si>
    <t>MPHASIS</t>
  </si>
  <si>
    <t>L&amp;T Technology Services Ltd</t>
  </si>
  <si>
    <t>LTTS</t>
  </si>
  <si>
    <t>Aditya Birla Capital Ltd</t>
  </si>
  <si>
    <t>ABCAPITAL</t>
  </si>
  <si>
    <t>Diversified Financials</t>
  </si>
  <si>
    <t>SJVN Ltd</t>
  </si>
  <si>
    <t>SJVN</t>
  </si>
  <si>
    <t>Procter &amp; Gamble Hygiene and Health Care Ltd</t>
  </si>
  <si>
    <t>PGHH</t>
  </si>
  <si>
    <t>Fsn E-Commerce Ventures Ltd</t>
  </si>
  <si>
    <t>NYKAA</t>
  </si>
  <si>
    <t>Wellness Services</t>
  </si>
  <si>
    <t>Steel Authority of India Ltd</t>
  </si>
  <si>
    <t>SAIL</t>
  </si>
  <si>
    <t>Balkrishna Industries Ltd</t>
  </si>
  <si>
    <t>BALKRISIND</t>
  </si>
  <si>
    <t>IDFC First Bank Ltd</t>
  </si>
  <si>
    <t>IDFCFIRSTB</t>
  </si>
  <si>
    <t>Bank of India Ltd</t>
  </si>
  <si>
    <t>BANKINDIA</t>
  </si>
  <si>
    <t>Tata Communications Ltd</t>
  </si>
  <si>
    <t>TATACOMM</t>
  </si>
  <si>
    <t>Voltas Ltd</t>
  </si>
  <si>
    <t>VOLTAS</t>
  </si>
  <si>
    <t>United Breweries Ltd</t>
  </si>
  <si>
    <t>UBL</t>
  </si>
  <si>
    <t>Central Bank of India Ltd</t>
  </si>
  <si>
    <t>CENTRALBK</t>
  </si>
  <si>
    <t>Hitachi Energy India Ltd</t>
  </si>
  <si>
    <t>POWERINDIA</t>
  </si>
  <si>
    <t>Coromandel International Ltd</t>
  </si>
  <si>
    <t>COROMANDEL</t>
  </si>
  <si>
    <t>Astral Ltd</t>
  </si>
  <si>
    <t>ASTRAL</t>
  </si>
  <si>
    <t>Building Products - Pipes</t>
  </si>
  <si>
    <t>KPIT Technologies Ltd</t>
  </si>
  <si>
    <t>KPITTECH</t>
  </si>
  <si>
    <t>GlaxoSmithKline Pharmaceuticals Ltd</t>
  </si>
  <si>
    <t>GLAXO</t>
  </si>
  <si>
    <t>Federal Bank Ltd</t>
  </si>
  <si>
    <t>FEDERALBNK</t>
  </si>
  <si>
    <t>Bharat Dynamics Ltd</t>
  </si>
  <si>
    <t>BDL</t>
  </si>
  <si>
    <t>Thermax Limited</t>
  </si>
  <si>
    <t>THERMAX</t>
  </si>
  <si>
    <t>Adani Wilmar Ltd</t>
  </si>
  <si>
    <t>AWL</t>
  </si>
  <si>
    <t>Ge T&amp;D India Ltd</t>
  </si>
  <si>
    <t>GET&amp;D</t>
  </si>
  <si>
    <t>Glenmark Pharmaceuticals Ltd</t>
  </si>
  <si>
    <t>GLENMARK</t>
  </si>
  <si>
    <t>Honeywell Automation India Ltd</t>
  </si>
  <si>
    <t>HONAUT</t>
  </si>
  <si>
    <t>Page Industries Ltd</t>
  </si>
  <si>
    <t>PAGEIND</t>
  </si>
  <si>
    <t>Apparel &amp; Accessories</t>
  </si>
  <si>
    <t>AU Small Finance Bank Ltd</t>
  </si>
  <si>
    <t>AUBANK</t>
  </si>
  <si>
    <t>Nippon Life India Asset Management Ltd</t>
  </si>
  <si>
    <t>NAM-INDIA</t>
  </si>
  <si>
    <t>Sundaram Finance Ltd</t>
  </si>
  <si>
    <t>SUNDARMFIN</t>
  </si>
  <si>
    <t>Bank of Maharashtra Ltd</t>
  </si>
  <si>
    <t>MAHABANK</t>
  </si>
  <si>
    <t>ACC Ltd</t>
  </si>
  <si>
    <t>ACC</t>
  </si>
  <si>
    <t>AIA Engineering Ltd</t>
  </si>
  <si>
    <t>AIAENG</t>
  </si>
  <si>
    <t>Tata Elxsi Ltd</t>
  </si>
  <si>
    <t>TATAELXSI</t>
  </si>
  <si>
    <t>Exide Industries Ltd</t>
  </si>
  <si>
    <t>EXIDEIND</t>
  </si>
  <si>
    <t>Batteries</t>
  </si>
  <si>
    <t>UPL Ltd</t>
  </si>
  <si>
    <t>UPL</t>
  </si>
  <si>
    <t>Jubilant Foodworks Ltd</t>
  </si>
  <si>
    <t>JUBLFOOD</t>
  </si>
  <si>
    <t>Restaurants &amp; Cafes</t>
  </si>
  <si>
    <t>New India Assurance Company Ltd</t>
  </si>
  <si>
    <t>NIACL</t>
  </si>
  <si>
    <t>Punjab &amp; Sind Bank</t>
  </si>
  <si>
    <t>PSB</t>
  </si>
  <si>
    <t>Biocon Ltd</t>
  </si>
  <si>
    <t>BIOCON</t>
  </si>
  <si>
    <t>Biotechnology</t>
  </si>
  <si>
    <t>L&amp;T Finance Ltd</t>
  </si>
  <si>
    <t>LTF</t>
  </si>
  <si>
    <t>Gujarat Gas Ltd</t>
  </si>
  <si>
    <t>GUJGASLTD</t>
  </si>
  <si>
    <t>Tata Technologies Ltd</t>
  </si>
  <si>
    <t>TATATECH</t>
  </si>
  <si>
    <t>Escorts Kubota Ltd</t>
  </si>
  <si>
    <t>ESCORTS</t>
  </si>
  <si>
    <t>Tractors</t>
  </si>
  <si>
    <t>Sona BLW Precision Forgings Ltd</t>
  </si>
  <si>
    <t>SONACOMS</t>
  </si>
  <si>
    <t>Coforge Ltd</t>
  </si>
  <si>
    <t>COFORGE</t>
  </si>
  <si>
    <t>360 One Wam Ltd</t>
  </si>
  <si>
    <t>360ONE</t>
  </si>
  <si>
    <t>Investment Banking &amp; Brokerage</t>
  </si>
  <si>
    <t>3M India Ltd</t>
  </si>
  <si>
    <t>3MINDIA</t>
  </si>
  <si>
    <t>Stationery</t>
  </si>
  <si>
    <t>Fortis Healthcare Ltd</t>
  </si>
  <si>
    <t>FORTIS</t>
  </si>
  <si>
    <t>KEI Industries Ltd</t>
  </si>
  <si>
    <t>KEI</t>
  </si>
  <si>
    <t>Cables</t>
  </si>
  <si>
    <t>Lloyds Metals And Energy Ltd</t>
  </si>
  <si>
    <t>LLOYDSME</t>
  </si>
  <si>
    <t>Deepak Nitrite Ltd</t>
  </si>
  <si>
    <t>DEEPAKNTR</t>
  </si>
  <si>
    <t>IRB Infrastructure Developers Ltd</t>
  </si>
  <si>
    <t>IRB</t>
  </si>
  <si>
    <t>Indraprastha Gas Ltd</t>
  </si>
  <si>
    <t>IGL</t>
  </si>
  <si>
    <t>Motilal Oswal Financial Services Ltd</t>
  </si>
  <si>
    <t>MOTILALOFS</t>
  </si>
  <si>
    <t>APL Apollo Tubes Ltd</t>
  </si>
  <si>
    <t>APLAPOLLO</t>
  </si>
  <si>
    <t>Gujarat Fluorochemicals Ltd</t>
  </si>
  <si>
    <t>FLUOROCHEM</t>
  </si>
  <si>
    <t>Specialty Chemicals</t>
  </si>
  <si>
    <t>Mangalore Refinery and Petrochemicals Ltd</t>
  </si>
  <si>
    <t>MRPL</t>
  </si>
  <si>
    <t>LIC Housing Finance Ltd</t>
  </si>
  <si>
    <t>LICHSGFIN</t>
  </si>
  <si>
    <t>Home Financing</t>
  </si>
  <si>
    <t>Ajanta Pharma Ltd</t>
  </si>
  <si>
    <t>AJANTPHARM</t>
  </si>
  <si>
    <t>Mahindra and Mahindra Financial Services Ltd</t>
  </si>
  <si>
    <t>M&amp;MFIN</t>
  </si>
  <si>
    <t>One 97 Communications Ltd</t>
  </si>
  <si>
    <t>PAYTM</t>
  </si>
  <si>
    <t>Business Support Services</t>
  </si>
  <si>
    <t>BSE Ltd</t>
  </si>
  <si>
    <t>BSE</t>
  </si>
  <si>
    <t>Stock Exchanges &amp; Ratings</t>
  </si>
  <si>
    <t>NLC India Ltd</t>
  </si>
  <si>
    <t>NLCINDIA</t>
  </si>
  <si>
    <t>Metro Brands Ltd</t>
  </si>
  <si>
    <t>METROBRAND</t>
  </si>
  <si>
    <t>Footwear</t>
  </si>
  <si>
    <t>Blue Star Ltd</t>
  </si>
  <si>
    <t>BLUESTARCO</t>
  </si>
  <si>
    <t>Emami Ltd</t>
  </si>
  <si>
    <t>EMAMILTD</t>
  </si>
  <si>
    <t>Endurance Technologies Ltd</t>
  </si>
  <si>
    <t>ENDURANCE</t>
  </si>
  <si>
    <t>Brainbees Solutions Ltd</t>
  </si>
  <si>
    <t>FIRSTCRY</t>
  </si>
  <si>
    <t>Star Health and Allied Insurance Company Ltd</t>
  </si>
  <si>
    <t>STARHEALTH</t>
  </si>
  <si>
    <t>IPCA Laboratories Ltd</t>
  </si>
  <si>
    <t>IPCALAB</t>
  </si>
  <si>
    <t>Max Financial Services Ltd</t>
  </si>
  <si>
    <t>MFSL</t>
  </si>
  <si>
    <t>CRISIL Ltd</t>
  </si>
  <si>
    <t>CRISIL</t>
  </si>
  <si>
    <t>Apar Industries Ltd</t>
  </si>
  <si>
    <t>APARINDS</t>
  </si>
  <si>
    <t>Kaynes Technology India Ltd</t>
  </si>
  <si>
    <t>KAYNES</t>
  </si>
  <si>
    <t>J K Cement Ltd</t>
  </si>
  <si>
    <t>JKCEMENT</t>
  </si>
  <si>
    <t>NBCC (India) Ltd</t>
  </si>
  <si>
    <t>NBCC</t>
  </si>
  <si>
    <t>Dalmia Bharat Ltd</t>
  </si>
  <si>
    <t>DALBHARAT</t>
  </si>
  <si>
    <t>Syngene International Ltd</t>
  </si>
  <si>
    <t>SYNGENE</t>
  </si>
  <si>
    <t>Aditya Birla Fashion and Retail Ltd</t>
  </si>
  <si>
    <t>ABFRL</t>
  </si>
  <si>
    <t>Gland Pharma Ltd</t>
  </si>
  <si>
    <t>GLAND</t>
  </si>
  <si>
    <t>Embassy Office Parks REIT</t>
  </si>
  <si>
    <t>EMBASSY</t>
  </si>
  <si>
    <t>Sun Tv Network Ltd</t>
  </si>
  <si>
    <t>SUNTV</t>
  </si>
  <si>
    <t>TV Channels &amp; Broadcasters</t>
  </si>
  <si>
    <t>Delhivery Ltd</t>
  </si>
  <si>
    <t>DELHIVERY</t>
  </si>
  <si>
    <t>Motherson Sumi Wiring India Ltd</t>
  </si>
  <si>
    <t>MSUMI</t>
  </si>
  <si>
    <t>Go Digit General Insurance Ltd</t>
  </si>
  <si>
    <t>GODIGIT</t>
  </si>
  <si>
    <t>National Aluminium Co Ltd</t>
  </si>
  <si>
    <t>NATIONALUM</t>
  </si>
  <si>
    <t>Hindustan Copper Ltd</t>
  </si>
  <si>
    <t>HINDCOPPER</t>
  </si>
  <si>
    <t>Mining - Copper</t>
  </si>
  <si>
    <t>Tata Investment Corporation Ltd</t>
  </si>
  <si>
    <t>TATAINVEST</t>
  </si>
  <si>
    <t>Bandhan Bank Ltd</t>
  </si>
  <si>
    <t>BANDHANBNK</t>
  </si>
  <si>
    <t>Godrej Industries Ltd</t>
  </si>
  <si>
    <t>GODREJIND</t>
  </si>
  <si>
    <t>Apollo Tyres Ltd</t>
  </si>
  <si>
    <t>APOLLOTYRE</t>
  </si>
  <si>
    <t>ZF Commercial Vehicle Control Systems India Ltd</t>
  </si>
  <si>
    <t>ZFCVINDIA</t>
  </si>
  <si>
    <t>J B Chemicals and Pharmaceuticals Ltd</t>
  </si>
  <si>
    <t>JBCHEPHARM</t>
  </si>
  <si>
    <t>Central Depository Services (India) Ltd</t>
  </si>
  <si>
    <t>CDSL</t>
  </si>
  <si>
    <t>Carborundum Universal Ltd</t>
  </si>
  <si>
    <t>CARBORUNIV</t>
  </si>
  <si>
    <t>Global Health Ltd</t>
  </si>
  <si>
    <t>MEDANTA</t>
  </si>
  <si>
    <t>Cholamandalam Financial Holdings Ltd</t>
  </si>
  <si>
    <t>CHOLAHLDNG</t>
  </si>
  <si>
    <t>TVS Holdings Ltd</t>
  </si>
  <si>
    <t>TVSHLTD</t>
  </si>
  <si>
    <t>KPR Mill Ltd</t>
  </si>
  <si>
    <t>KPRMILL</t>
  </si>
  <si>
    <t>Textiles</t>
  </si>
  <si>
    <t>Crompton Greaves Consumer Electricals Ltd</t>
  </si>
  <si>
    <t>CROMPTON</t>
  </si>
  <si>
    <t>Hatsun Agro Product Ltd</t>
  </si>
  <si>
    <t>HATSUN</t>
  </si>
  <si>
    <t>Poonawalla Fincorp Ltd</t>
  </si>
  <si>
    <t>POONAWALLA</t>
  </si>
  <si>
    <t>Sundram Fasteners Ltd</t>
  </si>
  <si>
    <t>SUNDRMFAST</t>
  </si>
  <si>
    <t>Amara Raja Energy &amp; Mobility Ltd</t>
  </si>
  <si>
    <t>ARE&amp;M</t>
  </si>
  <si>
    <t>Inox Wind Ltd</t>
  </si>
  <si>
    <t>INOXWIND</t>
  </si>
  <si>
    <t>Bayer Cropscience Ltd</t>
  </si>
  <si>
    <t>BAYERCROP</t>
  </si>
  <si>
    <t>Vedant Fashions Ltd</t>
  </si>
  <si>
    <t>MANYAVAR</t>
  </si>
  <si>
    <t>BASF India Ltd</t>
  </si>
  <si>
    <t>BASF</t>
  </si>
  <si>
    <t>Dr. Lal PathLabs Ltd</t>
  </si>
  <si>
    <t>LALPATHLAB</t>
  </si>
  <si>
    <t>ITI Ltd</t>
  </si>
  <si>
    <t>ITI</t>
  </si>
  <si>
    <t>Telecom Equipments</t>
  </si>
  <si>
    <t>Aegis Logistics Ltd</t>
  </si>
  <si>
    <t>AEGISLOG</t>
  </si>
  <si>
    <t>Timken India Ltd</t>
  </si>
  <si>
    <t>TIMKEN</t>
  </si>
  <si>
    <t>Godfrey Phillips India Ltd</t>
  </si>
  <si>
    <t>GODFRYPHLP</t>
  </si>
  <si>
    <t>Grindwell Norton Ltd</t>
  </si>
  <si>
    <t>GRINDWELL</t>
  </si>
  <si>
    <t>Tata Chemicals Ltd</t>
  </si>
  <si>
    <t>TATACHEM</t>
  </si>
  <si>
    <t>Pfizer Ltd</t>
  </si>
  <si>
    <t>PFIZER</t>
  </si>
  <si>
    <t>Whirlpool of India Ltd</t>
  </si>
  <si>
    <t>WHIRLPOOL</t>
  </si>
  <si>
    <t>Brigade Enterprises Ltd</t>
  </si>
  <si>
    <t>BRIGADE</t>
  </si>
  <si>
    <t>Sumitomo Chemical India Ltd</t>
  </si>
  <si>
    <t>SUMICHEM</t>
  </si>
  <si>
    <t>Natco Pharma Ltd</t>
  </si>
  <si>
    <t>NATCOPHARM</t>
  </si>
  <si>
    <t>Gillette India Ltd</t>
  </si>
  <si>
    <t>GILLETTE</t>
  </si>
  <si>
    <t>ICICI Securities Ltd</t>
  </si>
  <si>
    <t>ISEC</t>
  </si>
  <si>
    <t>Jyoti CNC Automation Ltd</t>
  </si>
  <si>
    <t>JYOTICNC</t>
  </si>
  <si>
    <t>Computer Hardware</t>
  </si>
  <si>
    <t>Ircon International Ltd</t>
  </si>
  <si>
    <t>IRCON</t>
  </si>
  <si>
    <t>SKF India Ltd</t>
  </si>
  <si>
    <t>SKFINDIA</t>
  </si>
  <si>
    <t>KIOCL Ltd</t>
  </si>
  <si>
    <t>KIOCL</t>
  </si>
  <si>
    <t>Triveni Turbine Ltd</t>
  </si>
  <si>
    <t>TRITURBINE</t>
  </si>
  <si>
    <t>Castrol India Ltd</t>
  </si>
  <si>
    <t>CASTROLIND</t>
  </si>
  <si>
    <t>Emcure Pharmaceuticals Ltd</t>
  </si>
  <si>
    <t>EMCURE</t>
  </si>
  <si>
    <t>Suven Pharmaceuticals Ltd</t>
  </si>
  <si>
    <t>SUVENPHAR</t>
  </si>
  <si>
    <t>Ratnamani Metals and Tubes Ltd</t>
  </si>
  <si>
    <t>RATNAMANI</t>
  </si>
  <si>
    <t>Multi Commodity Exchange of India Ltd</t>
  </si>
  <si>
    <t>MCX</t>
  </si>
  <si>
    <t>Piramal Pharma Ltd</t>
  </si>
  <si>
    <t>PPLPHARMA</t>
  </si>
  <si>
    <t>Narayana Hrudayalaya Ltd</t>
  </si>
  <si>
    <t>NH</t>
  </si>
  <si>
    <t>Himadri Speciality Chemical Ltd</t>
  </si>
  <si>
    <t>HSCL</t>
  </si>
  <si>
    <t>Kansai Nerolac Paints Ltd</t>
  </si>
  <si>
    <t>KANSAINER</t>
  </si>
  <si>
    <t>Authum Investment &amp; Infrastructure Ltd</t>
  </si>
  <si>
    <t>AIIL</t>
  </si>
  <si>
    <t>Century Textiles and Industries Ltd</t>
  </si>
  <si>
    <t>CENTURYTEX</t>
  </si>
  <si>
    <t>Paper Products</t>
  </si>
  <si>
    <t>Laurus Labs Ltd</t>
  </si>
  <si>
    <t>LAURUSLABS</t>
  </si>
  <si>
    <t>Firstsource Solutions Ltd</t>
  </si>
  <si>
    <t>FSL</t>
  </si>
  <si>
    <t>Outsourced services</t>
  </si>
  <si>
    <t>EIH Ltd</t>
  </si>
  <si>
    <t>EIHOTEL</t>
  </si>
  <si>
    <t>Nuvama Wealth Management Ltd</t>
  </si>
  <si>
    <t>NUVAMA</t>
  </si>
  <si>
    <t>Atul Ltd</t>
  </si>
  <si>
    <t>ATUL</t>
  </si>
  <si>
    <t>CESC Ltd</t>
  </si>
  <si>
    <t>CESC</t>
  </si>
  <si>
    <t>CPSE ETF</t>
  </si>
  <si>
    <t>CPSEETF</t>
  </si>
  <si>
    <t>Equity</t>
  </si>
  <si>
    <t>JBM Auto Ltd</t>
  </si>
  <si>
    <t>JBMA</t>
  </si>
  <si>
    <t>Radico Khaitan Ltd</t>
  </si>
  <si>
    <t>RADICO</t>
  </si>
  <si>
    <t>Jupiter Wagons Ltd</t>
  </si>
  <si>
    <t>JWL</t>
  </si>
  <si>
    <t>Rail</t>
  </si>
  <si>
    <t>Aarti Industries Ltd</t>
  </si>
  <si>
    <t>AARTIIND</t>
  </si>
  <si>
    <t>Computer Age Management Services Ltd</t>
  </si>
  <si>
    <t>CAMS</t>
  </si>
  <si>
    <t>Finolex Cables Ltd</t>
  </si>
  <si>
    <t>FINCABLES</t>
  </si>
  <si>
    <t>Affle (India) Ltd</t>
  </si>
  <si>
    <t>AFFLE</t>
  </si>
  <si>
    <t>Advertising</t>
  </si>
  <si>
    <t>Piramal Enterprises Ltd</t>
  </si>
  <si>
    <t>PEL</t>
  </si>
  <si>
    <t>Garden Reach Shipbuilders &amp; Engineers Ltd</t>
  </si>
  <si>
    <t>GRSE</t>
  </si>
  <si>
    <t>Kajaria Ceramics Ltd</t>
  </si>
  <si>
    <t>KAJARIACER</t>
  </si>
  <si>
    <t>Building Products - Ceramics</t>
  </si>
  <si>
    <t>Bikaji Foods International Ltd</t>
  </si>
  <si>
    <t>BIKAJI</t>
  </si>
  <si>
    <t>Signatureglobal (India) Ltd</t>
  </si>
  <si>
    <t>SIGNATURE</t>
  </si>
  <si>
    <t>PNB Housing Finance Ltd</t>
  </si>
  <si>
    <t>PNBHOUSING</t>
  </si>
  <si>
    <t>Swan Energy Ltd</t>
  </si>
  <si>
    <t>SWANENERGY</t>
  </si>
  <si>
    <t>KEC International Ltd</t>
  </si>
  <si>
    <t>KEC</t>
  </si>
  <si>
    <t>Angel One Ltd</t>
  </si>
  <si>
    <t>ANGELONE</t>
  </si>
  <si>
    <t>Alembic Pharmaceuticals Ltd</t>
  </si>
  <si>
    <t>APLLTD</t>
  </si>
  <si>
    <t>V Guard Industries Ltd</t>
  </si>
  <si>
    <t>VGUARD</t>
  </si>
  <si>
    <t>Tejas Networks Ltd</t>
  </si>
  <si>
    <t>TEJASNET</t>
  </si>
  <si>
    <t>Vinati Organics Ltd</t>
  </si>
  <si>
    <t>VINATIORGA</t>
  </si>
  <si>
    <t>Anant Raj Ltd</t>
  </si>
  <si>
    <t>ANANTRAJ</t>
  </si>
  <si>
    <t>Five-Star Business Finance Ltd</t>
  </si>
  <si>
    <t>FIVESTAR</t>
  </si>
  <si>
    <t>Aditya Birla Sun Life Amc Ltd</t>
  </si>
  <si>
    <t>ABSLAMC</t>
  </si>
  <si>
    <t>Jindal SAW Ltd</t>
  </si>
  <si>
    <t>JINDALSAW</t>
  </si>
  <si>
    <t>NCC Ltd</t>
  </si>
  <si>
    <t>NCC</t>
  </si>
  <si>
    <t>Devyani International Ltd</t>
  </si>
  <si>
    <t>DEVYANI</t>
  </si>
  <si>
    <t>Jyothy Labs Ltd</t>
  </si>
  <si>
    <t>JYOTHYLAB</t>
  </si>
  <si>
    <t>Poly Medicure Ltd</t>
  </si>
  <si>
    <t>POLYMED</t>
  </si>
  <si>
    <t>Health Care Equipment &amp; Supplies</t>
  </si>
  <si>
    <t>Nexus Select Trust</t>
  </si>
  <si>
    <t>NXST</t>
  </si>
  <si>
    <t>Mindspace Business Parks REIT</t>
  </si>
  <si>
    <t>MINDSPACE</t>
  </si>
  <si>
    <t>Techno Electric &amp; Engineering Company Ltd</t>
  </si>
  <si>
    <t>TECHNOE</t>
  </si>
  <si>
    <t>CIE Automotive India Ltd</t>
  </si>
  <si>
    <t>CIEINDIA</t>
  </si>
  <si>
    <t>Cyient Ltd</t>
  </si>
  <si>
    <t>CYIENT</t>
  </si>
  <si>
    <t>Kalpataru Projects International Ltd</t>
  </si>
  <si>
    <t>KPIL</t>
  </si>
  <si>
    <t>Elgi Equipments Ltd</t>
  </si>
  <si>
    <t>ELGIEQUIP</t>
  </si>
  <si>
    <t>Shyam Metalics and Energy Ltd</t>
  </si>
  <si>
    <t>SHYAMMETL</t>
  </si>
  <si>
    <t>Chambal Fertilisers and Chemicals Ltd</t>
  </si>
  <si>
    <t>CHAMBLFERT</t>
  </si>
  <si>
    <t>Relaxo Footwears Ltd</t>
  </si>
  <si>
    <t>RELAXO</t>
  </si>
  <si>
    <t>Titagarh Rail Systems Ltd</t>
  </si>
  <si>
    <t>TITAGARH</t>
  </si>
  <si>
    <t>HFCL Ltd</t>
  </si>
  <si>
    <t>HFCL</t>
  </si>
  <si>
    <t>Great Eastern Shipping Company Ltd</t>
  </si>
  <si>
    <t>GESHIP</t>
  </si>
  <si>
    <t>Aster DM Healthcare Ltd</t>
  </si>
  <si>
    <t>ASTERDM</t>
  </si>
  <si>
    <t>PTC Industries Ltd</t>
  </si>
  <si>
    <t>PTCIL</t>
  </si>
  <si>
    <t>CreditAccess Grameen Ltd</t>
  </si>
  <si>
    <t>CREDITACC</t>
  </si>
  <si>
    <t>Cello World Ltd</t>
  </si>
  <si>
    <t>CELLO</t>
  </si>
  <si>
    <t>Sobha Ltd</t>
  </si>
  <si>
    <t>SOBHA</t>
  </si>
  <si>
    <t>Schneider Electric Infrastructure Ltd</t>
  </si>
  <si>
    <t>SCHNEIDER</t>
  </si>
  <si>
    <t>IIFL Finance Ltd</t>
  </si>
  <si>
    <t>IIFL</t>
  </si>
  <si>
    <t>Ramco Cements Limited</t>
  </si>
  <si>
    <t>RAMCOCEM</t>
  </si>
  <si>
    <t>Krishna Institute of Medical Sciences Ltd</t>
  </si>
  <si>
    <t>KIMS</t>
  </si>
  <si>
    <t>Blue Dart Express Ltd</t>
  </si>
  <si>
    <t>BLUEDART</t>
  </si>
  <si>
    <t>Welspun Corp Ltd</t>
  </si>
  <si>
    <t>WELCORP</t>
  </si>
  <si>
    <t>IFCI Ltd</t>
  </si>
  <si>
    <t>IFCI</t>
  </si>
  <si>
    <t>Trident Ltd</t>
  </si>
  <si>
    <t>TRIDENT</t>
  </si>
  <si>
    <t>Kirloskar Oil Engines Ltd</t>
  </si>
  <si>
    <t>KIRLOSENG</t>
  </si>
  <si>
    <t>R R Kabel Ltd</t>
  </si>
  <si>
    <t>RRKABEL</t>
  </si>
  <si>
    <t>Bata India Ltd</t>
  </si>
  <si>
    <t>BATAINDIA</t>
  </si>
  <si>
    <t>Finolex Industries Ltd</t>
  </si>
  <si>
    <t>FINPIPE</t>
  </si>
  <si>
    <t>Tata Teleservices (Maharashtra) Ltd</t>
  </si>
  <si>
    <t>TTML</t>
  </si>
  <si>
    <t>HBL Power Systems Ltd</t>
  </si>
  <si>
    <t>HBLPOWER</t>
  </si>
  <si>
    <t>Mahanagar Gas Ltd</t>
  </si>
  <si>
    <t>MGL</t>
  </si>
  <si>
    <t>Gujarat State Petronet Ltd</t>
  </si>
  <si>
    <t>GSPL</t>
  </si>
  <si>
    <t>Karur Vysya Bank Ltd</t>
  </si>
  <si>
    <t>KARURVYSYA</t>
  </si>
  <si>
    <t>Zensar Technologies Ltd</t>
  </si>
  <si>
    <t>ZENSARTECH</t>
  </si>
  <si>
    <t>DCM Shriram Ltd</t>
  </si>
  <si>
    <t>DCMSHRIRAM</t>
  </si>
  <si>
    <t>Akums Drugs and Pharmaceuticals Ltd</t>
  </si>
  <si>
    <t>AKUMS</t>
  </si>
  <si>
    <t>Welspun Living Ltd</t>
  </si>
  <si>
    <t>WELSPUNLIV</t>
  </si>
  <si>
    <t>Kfin Technologies Ltd</t>
  </si>
  <si>
    <t>KFINTECH</t>
  </si>
  <si>
    <t>Indian Energy Exchange Ltd</t>
  </si>
  <si>
    <t>IEX</t>
  </si>
  <si>
    <t>Power Trading &amp; Consultancy</t>
  </si>
  <si>
    <t>Sonata Software Ltd</t>
  </si>
  <si>
    <t>SONATSOFTW</t>
  </si>
  <si>
    <t>Tbo Tek Ltd</t>
  </si>
  <si>
    <t>TBOTEK</t>
  </si>
  <si>
    <t>Tour &amp; Travel Services</t>
  </si>
  <si>
    <t>IDFC Ltd</t>
  </si>
  <si>
    <t>IDFC</t>
  </si>
  <si>
    <t>Birlasoft Ltd</t>
  </si>
  <si>
    <t>BSOFT</t>
  </si>
  <si>
    <t>Concord Biotech Ltd</t>
  </si>
  <si>
    <t>CONCORDBIO</t>
  </si>
  <si>
    <t>Ramkrishna Forgings Ltd</t>
  </si>
  <si>
    <t>RKFORGE</t>
  </si>
  <si>
    <t>Manappuram Finance Ltd</t>
  </si>
  <si>
    <t>MANAPPURAM</t>
  </si>
  <si>
    <t>Indiamart Intermesh Ltd</t>
  </si>
  <si>
    <t>INDIAMART</t>
  </si>
  <si>
    <t>Chalet Hotels Ltd</t>
  </si>
  <si>
    <t>CHALET</t>
  </si>
  <si>
    <t>Aadhar Housing Finance Ltd</t>
  </si>
  <si>
    <t>AADHARHFC</t>
  </si>
  <si>
    <t>Capri Global Capital Ltd</t>
  </si>
  <si>
    <t>CGCL</t>
  </si>
  <si>
    <t>Supreme Petrochem Ltd</t>
  </si>
  <si>
    <t>SPLPETRO</t>
  </si>
  <si>
    <t>Jai Balaji Industries Ltd</t>
  </si>
  <si>
    <t>JAIBALAJI</t>
  </si>
  <si>
    <t>Bombay Burmah Trading Corporation Ltd</t>
  </si>
  <si>
    <t>BBTC</t>
  </si>
  <si>
    <t>Astrazeneca Pharma India Ltd</t>
  </si>
  <si>
    <t>ASTRAZEN</t>
  </si>
  <si>
    <t>Clean Science and Technology Ltd</t>
  </si>
  <si>
    <t>CLEAN</t>
  </si>
  <si>
    <t>NMDC Steel Ltd</t>
  </si>
  <si>
    <t>NSLNISP</t>
  </si>
  <si>
    <t>Navin Fluorine International Ltd</t>
  </si>
  <si>
    <t>NAVINFLUOR</t>
  </si>
  <si>
    <t>Eris Lifesciences Ltd</t>
  </si>
  <si>
    <t>ERIS</t>
  </si>
  <si>
    <t>Gravita India Ltd</t>
  </si>
  <si>
    <t>GRAVITA</t>
  </si>
  <si>
    <t>Metals - Lead</t>
  </si>
  <si>
    <t>Bls International Services Ltd</t>
  </si>
  <si>
    <t>BLS</t>
  </si>
  <si>
    <t>Granules India Ltd</t>
  </si>
  <si>
    <t>GRANULES</t>
  </si>
  <si>
    <t>Lakshmi Machine Works Ltd</t>
  </si>
  <si>
    <t>LAXMIMACH</t>
  </si>
  <si>
    <t>Data Patterns (India) Ltd</t>
  </si>
  <si>
    <t>DATAPATTNS</t>
  </si>
  <si>
    <t>RITES Ltd</t>
  </si>
  <si>
    <t>RITES</t>
  </si>
  <si>
    <t>Fine Organic Industries Ltd</t>
  </si>
  <si>
    <t>FINEORG</t>
  </si>
  <si>
    <t>Godrej Agrovet Ltd</t>
  </si>
  <si>
    <t>GODREJAGRO</t>
  </si>
  <si>
    <t>Agro Products</t>
  </si>
  <si>
    <t>Century Plyboards (India) Ltd</t>
  </si>
  <si>
    <t>CENTURYPLY</t>
  </si>
  <si>
    <t>Wood Products</t>
  </si>
  <si>
    <t>BEML Ltd</t>
  </si>
  <si>
    <t>BEML</t>
  </si>
  <si>
    <t>Redington Ltd</t>
  </si>
  <si>
    <t>REDINGTON</t>
  </si>
  <si>
    <t>Technology Hardware</t>
  </si>
  <si>
    <t>KSB Ltd</t>
  </si>
  <si>
    <t>KSB</t>
  </si>
  <si>
    <t>Sterling and Wilson Renewable Energy Ltd</t>
  </si>
  <si>
    <t>SWSOLAR</t>
  </si>
  <si>
    <t>Waaree Renewable Technologies Ltd</t>
  </si>
  <si>
    <t>WAAREERTL</t>
  </si>
  <si>
    <t>PCBL Ltd</t>
  </si>
  <si>
    <t>PCBL</t>
  </si>
  <si>
    <t>Asahi India Glass Ltd</t>
  </si>
  <si>
    <t>ASAHIINDIA</t>
  </si>
  <si>
    <t>MMTC Ltd</t>
  </si>
  <si>
    <t>MMTC</t>
  </si>
  <si>
    <t>Action Construction Equipment Ltd</t>
  </si>
  <si>
    <t>ACE</t>
  </si>
  <si>
    <t>Heavy Machinery</t>
  </si>
  <si>
    <t>Sanofi India Ltd</t>
  </si>
  <si>
    <t>SANOFI</t>
  </si>
  <si>
    <t>UTI S&amp;P BSE Sensex ETF</t>
  </si>
  <si>
    <t>UTISENSETF</t>
  </si>
  <si>
    <t>Kirloskar Brothers Ltd</t>
  </si>
  <si>
    <t>KIRLOSBROS</t>
  </si>
  <si>
    <t>G R Infraprojects Ltd</t>
  </si>
  <si>
    <t>GRINFRA</t>
  </si>
  <si>
    <t>Railtel Corporation of India Ltd</t>
  </si>
  <si>
    <t>RAILTEL</t>
  </si>
  <si>
    <t>Communication &amp; Networking</t>
  </si>
  <si>
    <t>Honasa Consumer Ltd</t>
  </si>
  <si>
    <t>HONASA</t>
  </si>
  <si>
    <t>Aptus Value Housing Finance India Ltd</t>
  </si>
  <si>
    <t>APTUS</t>
  </si>
  <si>
    <t>Wockhardt Ltd</t>
  </si>
  <si>
    <t>WOCKPHARMA</t>
  </si>
  <si>
    <t>Newgen Software Technologies Ltd</t>
  </si>
  <si>
    <t>NEWGEN</t>
  </si>
  <si>
    <t>Anand Rathi Wealth Ltd</t>
  </si>
  <si>
    <t>ANANDRATHI</t>
  </si>
  <si>
    <t>PVR INOX Ltd</t>
  </si>
  <si>
    <t>PVRINOX</t>
  </si>
  <si>
    <t>Theatres</t>
  </si>
  <si>
    <t>Neuland Laboratories Ltd</t>
  </si>
  <si>
    <t>NEULANDLAB</t>
  </si>
  <si>
    <t>Akzo Nobel India Ltd</t>
  </si>
  <si>
    <t>AKZOINDIA</t>
  </si>
  <si>
    <t>Chennai Petroleum Corporation Ltd</t>
  </si>
  <si>
    <t>CHENNPETRO</t>
  </si>
  <si>
    <t>Jubilant Pharmova Ltd</t>
  </si>
  <si>
    <t>JUBLPHARMA</t>
  </si>
  <si>
    <t>Voltamp Transformers Ltd</t>
  </si>
  <si>
    <t>VOLTAMP</t>
  </si>
  <si>
    <t>Zen Technologies Ltd</t>
  </si>
  <si>
    <t>ZENTEC</t>
  </si>
  <si>
    <t>Vardhman Textiles Ltd</t>
  </si>
  <si>
    <t>VTL</t>
  </si>
  <si>
    <t>Amber Enterprises India Ltd</t>
  </si>
  <si>
    <t>AMBER</t>
  </si>
  <si>
    <t>Zydus Wellness Ltd</t>
  </si>
  <si>
    <t>ZYDUSWELL</t>
  </si>
  <si>
    <t>Caplin Point Laboratories Ltd</t>
  </si>
  <si>
    <t>CAPLIPOINT</t>
  </si>
  <si>
    <t>Inox Wind Energy Ltd</t>
  </si>
  <si>
    <t>IWEL</t>
  </si>
  <si>
    <t>Praj Industries Ltd</t>
  </si>
  <si>
    <t>PRAJIND</t>
  </si>
  <si>
    <t>Doms Industries Ltd</t>
  </si>
  <si>
    <t>DOMS</t>
  </si>
  <si>
    <t>Office Supplies</t>
  </si>
  <si>
    <t>E I D-Parry (India) Ltd</t>
  </si>
  <si>
    <t>EIDPARRY</t>
  </si>
  <si>
    <t>Sugar</t>
  </si>
  <si>
    <t>Netweb Technologies India Ltd</t>
  </si>
  <si>
    <t>NETWEB</t>
  </si>
  <si>
    <t>Nava Limited</t>
  </si>
  <si>
    <t>NAVA</t>
  </si>
  <si>
    <t>Intellect Design Arena Ltd</t>
  </si>
  <si>
    <t>INTELLECT</t>
  </si>
  <si>
    <t>PG Electroplast Ltd</t>
  </si>
  <si>
    <t>PGEL</t>
  </si>
  <si>
    <t>Elecon Engineering Company Ltd</t>
  </si>
  <si>
    <t>ELECON</t>
  </si>
  <si>
    <t>UTI Asset Management Company Ltd</t>
  </si>
  <si>
    <t>UTIAMC</t>
  </si>
  <si>
    <t>Indegene Ltd</t>
  </si>
  <si>
    <t>INDGN</t>
  </si>
  <si>
    <t>Godawari Power and Ispat Ltd</t>
  </si>
  <si>
    <t>GPIL</t>
  </si>
  <si>
    <t>Olectra Greentech Ltd</t>
  </si>
  <si>
    <t>OLECTRA</t>
  </si>
  <si>
    <t>TTK Prestige Ltd</t>
  </si>
  <si>
    <t>TTKPRESTIG</t>
  </si>
  <si>
    <t>Reliance Power Ltd</t>
  </si>
  <si>
    <t>RPOWER</t>
  </si>
  <si>
    <t>RHI Magnesita India Ltd</t>
  </si>
  <si>
    <t>RHIM</t>
  </si>
  <si>
    <t>Aavas Financiers Ltd</t>
  </si>
  <si>
    <t>AAVAS</t>
  </si>
  <si>
    <t>Zee Entertainment Enterprises Ltd</t>
  </si>
  <si>
    <t>ZEEL</t>
  </si>
  <si>
    <t>Craftsman Automation Ltd</t>
  </si>
  <si>
    <t>CRAFTSMAN</t>
  </si>
  <si>
    <t>Cube Highways Trust</t>
  </si>
  <si>
    <t>CUBEINVIT</t>
  </si>
  <si>
    <t>Roads</t>
  </si>
  <si>
    <t>Ingersoll-Rand (India) Ltd</t>
  </si>
  <si>
    <t>INGERRAND</t>
  </si>
  <si>
    <t>Cera Sanitaryware Ltd</t>
  </si>
  <si>
    <t>CERA</t>
  </si>
  <si>
    <t>shipping corporation of India Ltd</t>
  </si>
  <si>
    <t>SCI</t>
  </si>
  <si>
    <t>Eclerx Services Ltd</t>
  </si>
  <si>
    <t>ECLERX</t>
  </si>
  <si>
    <t>RBL Bank Ltd</t>
  </si>
  <si>
    <t>RBLBANK</t>
  </si>
  <si>
    <t>Electrosteel Castings Ltd</t>
  </si>
  <si>
    <t>ELECTCAST</t>
  </si>
  <si>
    <t>Alok Industries Ltd</t>
  </si>
  <si>
    <t>ALOKINDS</t>
  </si>
  <si>
    <t>Westlife Foodworld Ltd</t>
  </si>
  <si>
    <t>WESTLIFE</t>
  </si>
  <si>
    <t>Tanla Platforms Ltd</t>
  </si>
  <si>
    <t>TANLA</t>
  </si>
  <si>
    <t>Engineers India Ltd</t>
  </si>
  <si>
    <t>ENGINERSIN</t>
  </si>
  <si>
    <t>Genus Power Infrastructures Ltd</t>
  </si>
  <si>
    <t>GENUSPOWER</t>
  </si>
  <si>
    <t>Raymond Ltd</t>
  </si>
  <si>
    <t>RAYMOND</t>
  </si>
  <si>
    <t>Jaiprakash Power Ventures Ltd</t>
  </si>
  <si>
    <t>JPPOWER</t>
  </si>
  <si>
    <t>City Union Bank Ltd</t>
  </si>
  <si>
    <t>CUB</t>
  </si>
  <si>
    <t>CE Info Systems Ltd</t>
  </si>
  <si>
    <t>MAPMYINDIA</t>
  </si>
  <si>
    <t>Minda Corporation Ltd</t>
  </si>
  <si>
    <t>MINDACORP</t>
  </si>
  <si>
    <t>Jammu and Kashmir Bank Ltd</t>
  </si>
  <si>
    <t>J&amp;KBANK</t>
  </si>
  <si>
    <t>Rainbow Children's Medicare Ltd</t>
  </si>
  <si>
    <t>RAINBOW</t>
  </si>
  <si>
    <t>Glenmark Life Sciences Ltd</t>
  </si>
  <si>
    <t>GLS</t>
  </si>
  <si>
    <t>KPI Green Energy Ltd</t>
  </si>
  <si>
    <t>KPIGREEN</t>
  </si>
  <si>
    <t>Deepak Fertilisers and Petrochemicals Corp Ltd</t>
  </si>
  <si>
    <t>DEEPAKFERT</t>
  </si>
  <si>
    <t>Aether Industries Ltd</t>
  </si>
  <si>
    <t>AETHER</t>
  </si>
  <si>
    <t>PNC Infratech Ltd</t>
  </si>
  <si>
    <t>PNCINFRA</t>
  </si>
  <si>
    <t>Kirloskar Ferrous Industries Ltd</t>
  </si>
  <si>
    <t>KIRLFER</t>
  </si>
  <si>
    <t>Nuvoco Vistas Corporation Ltd</t>
  </si>
  <si>
    <t>NUVOCO</t>
  </si>
  <si>
    <t>Sarda Energy &amp; Minerals Ltd</t>
  </si>
  <si>
    <t>SARDAEN</t>
  </si>
  <si>
    <t>Symphony Ltd</t>
  </si>
  <si>
    <t>SYMPHONY</t>
  </si>
  <si>
    <t>LT Foods Ltd</t>
  </si>
  <si>
    <t>LTFOODS</t>
  </si>
  <si>
    <t>Strides Pharma Science Ltd</t>
  </si>
  <si>
    <t>STAR</t>
  </si>
  <si>
    <t>Gujarat Mineral Development Corporation Ltd</t>
  </si>
  <si>
    <t>GMDCLTD</t>
  </si>
  <si>
    <t>Happiest Minds Technologies Ltd</t>
  </si>
  <si>
    <t>HAPPSTMNDS</t>
  </si>
  <si>
    <t>Powergrid Infrastructure Investment Trust</t>
  </si>
  <si>
    <t>PGINVIT</t>
  </si>
  <si>
    <t>Safari Industries (India) Ltd</t>
  </si>
  <si>
    <t>SAFARI</t>
  </si>
  <si>
    <t>Puravankara Ltd</t>
  </si>
  <si>
    <t>PURVA</t>
  </si>
  <si>
    <t>Happy Forgings Ltd</t>
  </si>
  <si>
    <t>HAPPYFORGE</t>
  </si>
  <si>
    <t>Auto, Truck &amp; Motorcycle Parts</t>
  </si>
  <si>
    <t>India Cements Ltd</t>
  </si>
  <si>
    <t>INDIACEM</t>
  </si>
  <si>
    <t>Rattanindia Enterprises Ltd</t>
  </si>
  <si>
    <t>RTNINDIA</t>
  </si>
  <si>
    <t>Gujarat Pipavav Port Ltd</t>
  </si>
  <si>
    <t>GPPL</t>
  </si>
  <si>
    <t>Bengal &amp; Assam Company Ltd</t>
  </si>
  <si>
    <t>BENGALASM</t>
  </si>
  <si>
    <t>Can Fin Homes Ltd</t>
  </si>
  <si>
    <t>CANFINHOME</t>
  </si>
  <si>
    <t>Tega Industries Ltd</t>
  </si>
  <si>
    <t>TEGA</t>
  </si>
  <si>
    <t>Isgec Heavy Engineering Ltd</t>
  </si>
  <si>
    <t>ISGEC</t>
  </si>
  <si>
    <t>Just Dial Ltd</t>
  </si>
  <si>
    <t>JUSTDIAL</t>
  </si>
  <si>
    <t>Bajaj Electricals Ltd</t>
  </si>
  <si>
    <t>BAJAJELEC</t>
  </si>
  <si>
    <t>CEAT Ltd</t>
  </si>
  <si>
    <t>CEATLTD</t>
  </si>
  <si>
    <t>Force Motors Ltd</t>
  </si>
  <si>
    <t>FORCEMOT</t>
  </si>
  <si>
    <t>Metropolis Healthcare Ltd</t>
  </si>
  <si>
    <t>METROPOLIS</t>
  </si>
  <si>
    <t>Valor Estate Ltd</t>
  </si>
  <si>
    <t>DBREALTY</t>
  </si>
  <si>
    <t>Inox India Ltd</t>
  </si>
  <si>
    <t>INOXINDIA</t>
  </si>
  <si>
    <t>Sea-Borne Tankers</t>
  </si>
  <si>
    <t>Bharat 22 ETF</t>
  </si>
  <si>
    <t>ICICIB22</t>
  </si>
  <si>
    <t>Balrampur Chini Mills Ltd</t>
  </si>
  <si>
    <t>BALRAMCHIN</t>
  </si>
  <si>
    <t>Nippon India ETF Nifty Bank BeES</t>
  </si>
  <si>
    <t>BANKBEES</t>
  </si>
  <si>
    <t>Arvind Ltd</t>
  </si>
  <si>
    <t>ARVIND</t>
  </si>
  <si>
    <t>Vesuvius India Ltd</t>
  </si>
  <si>
    <t>VESUVIUS</t>
  </si>
  <si>
    <t>JK Tyre &amp; Industries Ltd</t>
  </si>
  <si>
    <t>JKTYRE</t>
  </si>
  <si>
    <t>Quess Corp Ltd</t>
  </si>
  <si>
    <t>QUESS</t>
  </si>
  <si>
    <t>Employment Services</t>
  </si>
  <si>
    <t>Rashtriya Chemicals and Fertilizers Ltd</t>
  </si>
  <si>
    <t>RCF</t>
  </si>
  <si>
    <t>Maharashtra Scooters Ltd</t>
  </si>
  <si>
    <t>MAHSCOOTER</t>
  </si>
  <si>
    <t>Graphite India Ltd</t>
  </si>
  <si>
    <t>GRAPHITE</t>
  </si>
  <si>
    <t>Transformers and Rectifiers (India) Ltd</t>
  </si>
  <si>
    <t>TRIL</t>
  </si>
  <si>
    <t>HMT Ltd</t>
  </si>
  <si>
    <t>HMT</t>
  </si>
  <si>
    <t>HG Infra Engineering Ltd</t>
  </si>
  <si>
    <t>HGINFRA</t>
  </si>
  <si>
    <t>Alkyl Amines Chemicals Ltd</t>
  </si>
  <si>
    <t>ALKYLAMINE</t>
  </si>
  <si>
    <t>Latent View Analytics Ltd</t>
  </si>
  <si>
    <t>LATENTVIEW</t>
  </si>
  <si>
    <t>Triveni Engineering and Industries Ltd</t>
  </si>
  <si>
    <t>TRIVENI</t>
  </si>
  <si>
    <t>Jubilant Ingrevia Ltd</t>
  </si>
  <si>
    <t>JUBLINGREA</t>
  </si>
  <si>
    <t>Saregama India Ltd</t>
  </si>
  <si>
    <t>SAREGAMA</t>
  </si>
  <si>
    <t>Movies &amp; TV Serials</t>
  </si>
  <si>
    <t>Aurionpro Solutions Ltd</t>
  </si>
  <si>
    <t>AURIONPRO</t>
  </si>
  <si>
    <t>Shree Renuka Sugars Ltd</t>
  </si>
  <si>
    <t>RENUKA</t>
  </si>
  <si>
    <t>Sheela Foam Ltd</t>
  </si>
  <si>
    <t>SFL</t>
  </si>
  <si>
    <t>Home Furnishing</t>
  </si>
  <si>
    <t>Galaxy Surfactants Ltd</t>
  </si>
  <si>
    <t>GALAXYSURF</t>
  </si>
  <si>
    <t>Network18 Media &amp; Investments Ltd</t>
  </si>
  <si>
    <t>NETWORK18</t>
  </si>
  <si>
    <t>Birla Corporation Ltd</t>
  </si>
  <si>
    <t>BIRLACORPN</t>
  </si>
  <si>
    <t>Marksans Pharma Ltd</t>
  </si>
  <si>
    <t>MARKSANS</t>
  </si>
  <si>
    <t>Sapphire Foods India Ltd</t>
  </si>
  <si>
    <t>SAPPHIRE</t>
  </si>
  <si>
    <t>Tips Industries Ltd</t>
  </si>
  <si>
    <t>TIPSINDLTD</t>
  </si>
  <si>
    <t>Prudent Corporate Advisory Services Ltd</t>
  </si>
  <si>
    <t>PRUDENT</t>
  </si>
  <si>
    <t>ITD Cementation India Ltd</t>
  </si>
  <si>
    <t>ITDCEM</t>
  </si>
  <si>
    <t>Usha Martin Ltd</t>
  </si>
  <si>
    <t>USHAMART</t>
  </si>
  <si>
    <t>Power Mech Projects Ltd</t>
  </si>
  <si>
    <t>POWERMECH</t>
  </si>
  <si>
    <t>Brookfield India Real Estate Trust</t>
  </si>
  <si>
    <t>BIRET</t>
  </si>
  <si>
    <t>Keystone Realtors Ltd</t>
  </si>
  <si>
    <t>RUSTOMJEE</t>
  </si>
  <si>
    <t>Azad Engineering Ltd</t>
  </si>
  <si>
    <t>AZAD</t>
  </si>
  <si>
    <t>ESAB India Ltd</t>
  </si>
  <si>
    <t>ESABINDIA</t>
  </si>
  <si>
    <t>KNR Constructions Ltd</t>
  </si>
  <si>
    <t>KNRCON</t>
  </si>
  <si>
    <t>Route Mobile Ltd</t>
  </si>
  <si>
    <t>ROUTE</t>
  </si>
  <si>
    <t>India Grid Trust</t>
  </si>
  <si>
    <t>INDIGRID</t>
  </si>
  <si>
    <t>Avanti Feeds Ltd</t>
  </si>
  <si>
    <t>AVANTIFEED</t>
  </si>
  <si>
    <t>Gujarat Narmada Valley Fertilizers &amp; Chemicals Ltd</t>
  </si>
  <si>
    <t>GNFC</t>
  </si>
  <si>
    <t>Lemon Tree Hotels Ltd</t>
  </si>
  <si>
    <t>LEMONTREE</t>
  </si>
  <si>
    <t>Sammaan Capital Ltd</t>
  </si>
  <si>
    <t>SAMMAANCAP</t>
  </si>
  <si>
    <t>Archean Chemical Industries Ltd</t>
  </si>
  <si>
    <t>ACI</t>
  </si>
  <si>
    <t>CCL Products (India) Ltd</t>
  </si>
  <si>
    <t>CCL</t>
  </si>
  <si>
    <t>Thomas Cook (India) Ltd</t>
  </si>
  <si>
    <t>THOMASCOOK</t>
  </si>
  <si>
    <t>Lloyds Engineering Works Ltd</t>
  </si>
  <si>
    <t>LLOYDSENGG</t>
  </si>
  <si>
    <t>Equitas Small Finance Bank Ltd</t>
  </si>
  <si>
    <t>EQUITASBNK</t>
  </si>
  <si>
    <t>CMS Info Systems Ltd</t>
  </si>
  <si>
    <t>CMSINFO</t>
  </si>
  <si>
    <t>JK Lakshmi Cement Ltd</t>
  </si>
  <si>
    <t>JKLAKSHMI</t>
  </si>
  <si>
    <t>RedTape</t>
  </si>
  <si>
    <t>REDTAPE</t>
  </si>
  <si>
    <t>Mahindra Lifespace Developers Ltd</t>
  </si>
  <si>
    <t>MAHLIFE</t>
  </si>
  <si>
    <t>National Standard (India) Ltd</t>
  </si>
  <si>
    <t>NATIONSTD</t>
  </si>
  <si>
    <t>Home First Finance Company India Ltd</t>
  </si>
  <si>
    <t>HOMEFIRST</t>
  </si>
  <si>
    <t>SBFC Finance Ltd</t>
  </si>
  <si>
    <t>SBFC</t>
  </si>
  <si>
    <t>Ahluwalia Contracts (India) Ltd</t>
  </si>
  <si>
    <t>AHLUCONT</t>
  </si>
  <si>
    <t>Max Estates Ltd</t>
  </si>
  <si>
    <t>MAXESTATES</t>
  </si>
  <si>
    <t>Gujarat State Fertilizers &amp; Chemicals Ltd</t>
  </si>
  <si>
    <t>GSFC</t>
  </si>
  <si>
    <t>ELANTAS Beck India Ltd</t>
  </si>
  <si>
    <t>ELANTAS</t>
  </si>
  <si>
    <t>Reliance Infrastructure Ltd</t>
  </si>
  <si>
    <t>RELINFRA</t>
  </si>
  <si>
    <t>Black Box Ltd</t>
  </si>
  <si>
    <t>BBOX</t>
  </si>
  <si>
    <t>Kama Holdings Ltd</t>
  </si>
  <si>
    <t>KAMAHOLD</t>
  </si>
  <si>
    <t>Time Technoplast Ltd</t>
  </si>
  <si>
    <t>TIMETECHNO</t>
  </si>
  <si>
    <t>Electronics Mart India Ltd</t>
  </si>
  <si>
    <t>EMIL</t>
  </si>
  <si>
    <t>Jupiter Life Line Hospitals Ltd</t>
  </si>
  <si>
    <t>JLHL</t>
  </si>
  <si>
    <t>Shriram Pistons &amp; Rings Ltd</t>
  </si>
  <si>
    <t>SHRIPISTON</t>
  </si>
  <si>
    <t>Shakti Pumps (India) Ltd</t>
  </si>
  <si>
    <t>SHAKTIPUMP</t>
  </si>
  <si>
    <t>JM Financial Ltd</t>
  </si>
  <si>
    <t>JMFINANCIL</t>
  </si>
  <si>
    <t>Anupam Rasayan India Ltd</t>
  </si>
  <si>
    <t>ANURAS</t>
  </si>
  <si>
    <t>Procter &amp; Gamble Health Ltd</t>
  </si>
  <si>
    <t>PGHL</t>
  </si>
  <si>
    <t>Va Tech Wabag Ltd</t>
  </si>
  <si>
    <t>WABAG</t>
  </si>
  <si>
    <t>Water Management</t>
  </si>
  <si>
    <t>Eureka Forbes Ltd</t>
  </si>
  <si>
    <t>EUREKAFORBE</t>
  </si>
  <si>
    <t>Household Appliances</t>
  </si>
  <si>
    <t>Senco Gold Ltd</t>
  </si>
  <si>
    <t>SENCO</t>
  </si>
  <si>
    <t>Mrs. Bectors Food Specialities Ltd</t>
  </si>
  <si>
    <t>BECTORFOOD</t>
  </si>
  <si>
    <t>Gallantt Ispat Ltd</t>
  </si>
  <si>
    <t>GALLANTT</t>
  </si>
  <si>
    <t>Campus Activewear Ltd</t>
  </si>
  <si>
    <t>CAMPUS</t>
  </si>
  <si>
    <t>Rajesh Exports Ltd</t>
  </si>
  <si>
    <t>RAJESHEXPO</t>
  </si>
  <si>
    <t>Kotak Nifty Bank ETF</t>
  </si>
  <si>
    <t>BANKNIFTY1</t>
  </si>
  <si>
    <t>Star Cement Ltd</t>
  </si>
  <si>
    <t>STARCEMENT</t>
  </si>
  <si>
    <t>Juniper Hotels Ltd</t>
  </si>
  <si>
    <t>JUNIPER</t>
  </si>
  <si>
    <t>Sunteck Realty Ltd</t>
  </si>
  <si>
    <t>SUNTECK</t>
  </si>
  <si>
    <t>Mastek Ltd</t>
  </si>
  <si>
    <t>MASTEK</t>
  </si>
  <si>
    <t>Infibeam Avenues Ltd</t>
  </si>
  <si>
    <t>INFIBEAM</t>
  </si>
  <si>
    <t>Technocraft Industries (India) Ltd</t>
  </si>
  <si>
    <t>TIIL</t>
  </si>
  <si>
    <t>Ion Exchange (India) Ltd</t>
  </si>
  <si>
    <t>IONEXCHANG</t>
  </si>
  <si>
    <t>Environmental Services</t>
  </si>
  <si>
    <t>Vijaya Diagnostic Centre Ltd</t>
  </si>
  <si>
    <t>VIJAYA</t>
  </si>
  <si>
    <t>Shoppers Stop Ltd</t>
  </si>
  <si>
    <t>SHOPERSTOP</t>
  </si>
  <si>
    <t>Rategain Travel Technologies Ltd</t>
  </si>
  <si>
    <t>RATEGAIN</t>
  </si>
  <si>
    <t>ASK Automotive Ltd</t>
  </si>
  <si>
    <t>ASKAUTOLTD</t>
  </si>
  <si>
    <t>TVS Supply Chain Solutions Ltd</t>
  </si>
  <si>
    <t>TVSSCS</t>
  </si>
  <si>
    <t>Allied Blenders and Distillers Ltd</t>
  </si>
  <si>
    <t>ABDL</t>
  </si>
  <si>
    <t>SBI Nifty 50 ETF</t>
  </si>
  <si>
    <t>SETFNIF50</t>
  </si>
  <si>
    <t>Astra Microwave Products Ltd</t>
  </si>
  <si>
    <t>ASTRAMICRO</t>
  </si>
  <si>
    <t>BHARAT Bond ETF-April 2023-Growth</t>
  </si>
  <si>
    <t>EBBETF0423</t>
  </si>
  <si>
    <t>Debt</t>
  </si>
  <si>
    <t>Maharashtra Seamless Ltd</t>
  </si>
  <si>
    <t>MAHSEAMLES</t>
  </si>
  <si>
    <t>JK Paper Ltd</t>
  </si>
  <si>
    <t>JKPAPER</t>
  </si>
  <si>
    <t>Sandur Manganese and Iron Ores Ltd</t>
  </si>
  <si>
    <t>SANDUMA</t>
  </si>
  <si>
    <t>Mining - Manganese</t>
  </si>
  <si>
    <t>Moil Ltd</t>
  </si>
  <si>
    <t>MOIL</t>
  </si>
  <si>
    <t>RattanIndia Power Ltd</t>
  </si>
  <si>
    <t>RTNPOWER</t>
  </si>
  <si>
    <t>Karnataka Bank Ltd</t>
  </si>
  <si>
    <t>KTKBANK</t>
  </si>
  <si>
    <t>Equinox India Developments Ltd</t>
  </si>
  <si>
    <t>EMBDL</t>
  </si>
  <si>
    <t>Edelweiss Financial Services Ltd</t>
  </si>
  <si>
    <t>EDELWEISS</t>
  </si>
  <si>
    <t>Varroc Engineering Ltd</t>
  </si>
  <si>
    <t>VARROC</t>
  </si>
  <si>
    <t>Dhanuka Agritech Ltd</t>
  </si>
  <si>
    <t>DHANUKA</t>
  </si>
  <si>
    <t>Kirloskar Pneumatic Company Ltd</t>
  </si>
  <si>
    <t>KIRLPNU</t>
  </si>
  <si>
    <t>Choice International Ltd</t>
  </si>
  <si>
    <t>CHOICEIN</t>
  </si>
  <si>
    <t>Mishra Dhatu Nigam Ltd</t>
  </si>
  <si>
    <t>MIDHANI</t>
  </si>
  <si>
    <t>Texmaco Rail &amp; Engineering Ltd</t>
  </si>
  <si>
    <t>TEXRAIL</t>
  </si>
  <si>
    <t>Blue Jet Healthcare Ltd</t>
  </si>
  <si>
    <t>BLUEJET</t>
  </si>
  <si>
    <t>TV18 Broadcast Ltd</t>
  </si>
  <si>
    <t>TV18BRDCST</t>
  </si>
  <si>
    <t>Ethos Ltd</t>
  </si>
  <si>
    <t>ETHOSLTD</t>
  </si>
  <si>
    <t>Suprajit Engineering Ltd</t>
  </si>
  <si>
    <t>SUPRAJIT</t>
  </si>
  <si>
    <t>Transport Corporation of India Ltd</t>
  </si>
  <si>
    <t>TCI</t>
  </si>
  <si>
    <t>Mahindra Holidays and Resorts India Ltd</t>
  </si>
  <si>
    <t>MHRIL</t>
  </si>
  <si>
    <t>Sansera Engineering Ltd</t>
  </si>
  <si>
    <t>SANSERA</t>
  </si>
  <si>
    <t>IFB Industries Ltd</t>
  </si>
  <si>
    <t>IFBIND</t>
  </si>
  <si>
    <t>Ujjivan Small Finance Bank Ltd</t>
  </si>
  <si>
    <t>UJJIVANSFB</t>
  </si>
  <si>
    <t>Protean eGov Technologies Ltd</t>
  </si>
  <si>
    <t>PROTEAN</t>
  </si>
  <si>
    <t>IT Consulting &amp; Other Services</t>
  </si>
  <si>
    <t>Hindustan Construction Company Ltd</t>
  </si>
  <si>
    <t>HCC</t>
  </si>
  <si>
    <t>EPL Ltd</t>
  </si>
  <si>
    <t>EPL</t>
  </si>
  <si>
    <t>Packaging</t>
  </si>
  <si>
    <t>F D C Ltd</t>
  </si>
  <si>
    <t>FDC</t>
  </si>
  <si>
    <t>Religare Enterprises Ltd</t>
  </si>
  <si>
    <t>RELIGARE</t>
  </si>
  <si>
    <t>Prism Johnson Ltd</t>
  </si>
  <si>
    <t>PRSMJOHNSN</t>
  </si>
  <si>
    <t>Chemplast Sanmar Ltd</t>
  </si>
  <si>
    <t>CHEMPLASTS</t>
  </si>
  <si>
    <t>GMR Power and Urban Infra Ltd</t>
  </si>
  <si>
    <t>GMRP&amp;UI</t>
  </si>
  <si>
    <t>India Shelter Finance Corporation Ltd</t>
  </si>
  <si>
    <t>INDIASHLTR</t>
  </si>
  <si>
    <t>Epigral Ltd</t>
  </si>
  <si>
    <t>EPIGRAL</t>
  </si>
  <si>
    <t>HEG Ltd</t>
  </si>
  <si>
    <t>HEG</t>
  </si>
  <si>
    <t>Responsive Industries Ltd</t>
  </si>
  <si>
    <t>RESPONIND</t>
  </si>
  <si>
    <t>Building Products - Granite</t>
  </si>
  <si>
    <t>Indo Count Industries Ltd</t>
  </si>
  <si>
    <t>ICIL</t>
  </si>
  <si>
    <t>Welspun Enterprises Ltd</t>
  </si>
  <si>
    <t>WELENT</t>
  </si>
  <si>
    <t>MedPlus Health Services Ltd</t>
  </si>
  <si>
    <t>MEDPLUS</t>
  </si>
  <si>
    <t>Garware Hi-Tech Films Ltd</t>
  </si>
  <si>
    <t>GRWRHITECH</t>
  </si>
  <si>
    <t>PDS Limited</t>
  </si>
  <si>
    <t>PDSL</t>
  </si>
  <si>
    <t>Ganesh Housing Corp Ltd</t>
  </si>
  <si>
    <t>GANESHHOUC</t>
  </si>
  <si>
    <t>Sharda Motor Industries Ltd</t>
  </si>
  <si>
    <t>SHARDAMOTR</t>
  </si>
  <si>
    <t>JSW Holdings Ltd</t>
  </si>
  <si>
    <t>JSWHL</t>
  </si>
  <si>
    <t>Syrma SGS Technology Ltd</t>
  </si>
  <si>
    <t>SYRMA</t>
  </si>
  <si>
    <t>Dilip Buildcon Ltd</t>
  </si>
  <si>
    <t>DBL</t>
  </si>
  <si>
    <t>Laxmi Organic Industries Ltd</t>
  </si>
  <si>
    <t>LXCHEM</t>
  </si>
  <si>
    <t>Dodla Dairy Ltd</t>
  </si>
  <si>
    <t>DODLA</t>
  </si>
  <si>
    <t>Garware Technical Fibres Ltd</t>
  </si>
  <si>
    <t>GARFIBRES</t>
  </si>
  <si>
    <t>Diamond Power Infrastructure Ltd</t>
  </si>
  <si>
    <t>DIACABS</t>
  </si>
  <si>
    <t>Surya Roshni Ltd</t>
  </si>
  <si>
    <t>SURYAROSNI</t>
  </si>
  <si>
    <t>Tamilnad Mercantile Bank Ltd</t>
  </si>
  <si>
    <t>TMB</t>
  </si>
  <si>
    <t>V-mart Retail Ltd</t>
  </si>
  <si>
    <t>VMART</t>
  </si>
  <si>
    <t>Greenlam Industries Ltd</t>
  </si>
  <si>
    <t>GREENLAM</t>
  </si>
  <si>
    <t>Building Products - Laminates</t>
  </si>
  <si>
    <t>Gabriel India Ltd</t>
  </si>
  <si>
    <t>GABRIEL</t>
  </si>
  <si>
    <t>Jindal Worldwide Ltd</t>
  </si>
  <si>
    <t>JINDWORLD</t>
  </si>
  <si>
    <t>Nazara Technologies Ltd</t>
  </si>
  <si>
    <t>NAZARA</t>
  </si>
  <si>
    <t>Theme Parks &amp; Gaming</t>
  </si>
  <si>
    <t>Man Infraconstruction Ltd</t>
  </si>
  <si>
    <t>MANINFRA</t>
  </si>
  <si>
    <t>Orchid Pharma Ltd</t>
  </si>
  <si>
    <t>ORCHPHARMA</t>
  </si>
  <si>
    <t>Inox Green Energy Services Ltd</t>
  </si>
  <si>
    <t>INOXGREEN</t>
  </si>
  <si>
    <t>Piccadily Agro Industries Ltd</t>
  </si>
  <si>
    <t>PICCADIL</t>
  </si>
  <si>
    <t>Paradeep Phosphates Ltd</t>
  </si>
  <si>
    <t>PARADEEP</t>
  </si>
  <si>
    <t>Balaji Amines Ltd</t>
  </si>
  <si>
    <t>BALAMINES</t>
  </si>
  <si>
    <t>Sun Pharma Advanced Research Co Ltd</t>
  </si>
  <si>
    <t>SPARC</t>
  </si>
  <si>
    <t>Orient Cement Ltd</t>
  </si>
  <si>
    <t>ORIENTCEM</t>
  </si>
  <si>
    <t>Easy Trip Planners Ltd</t>
  </si>
  <si>
    <t>EASEMYTRIP</t>
  </si>
  <si>
    <t>Indigo Paints Ltd</t>
  </si>
  <si>
    <t>INDIGOPNTS</t>
  </si>
  <si>
    <t>Ceigall India Ltd</t>
  </si>
  <si>
    <t>CEIGALL</t>
  </si>
  <si>
    <t>Magellanic Cloud Ltd</t>
  </si>
  <si>
    <t>MCLOUD</t>
  </si>
  <si>
    <t>Sudarshan Chemical Industries Ltd</t>
  </si>
  <si>
    <t>SUDARSCHEM</t>
  </si>
  <si>
    <t>IIFL Securities Ltd</t>
  </si>
  <si>
    <t>IIFLSEC</t>
  </si>
  <si>
    <t>Bondada Engineering Ltd</t>
  </si>
  <si>
    <t>BONDADA</t>
  </si>
  <si>
    <t>TD Power Systems Ltd</t>
  </si>
  <si>
    <t>TDPOWERSYS</t>
  </si>
  <si>
    <t>KRBL Ltd</t>
  </si>
  <si>
    <t>KRBL</t>
  </si>
  <si>
    <t>National Highways Infra Trust</t>
  </si>
  <si>
    <t>NHIT</t>
  </si>
  <si>
    <t>Shilpa Medicare Ltd</t>
  </si>
  <si>
    <t>SHILPAMED</t>
  </si>
  <si>
    <t>Borosil Renewables Ltd</t>
  </si>
  <si>
    <t>BORORENEW</t>
  </si>
  <si>
    <t>Housewares</t>
  </si>
  <si>
    <t>South Indian Bank Ltd</t>
  </si>
  <si>
    <t>SOUTHBANK</t>
  </si>
  <si>
    <t>Sundaram Finance Holdings Ltd</t>
  </si>
  <si>
    <t>SUNDARMHLD</t>
  </si>
  <si>
    <t>Insolation Energy Ltd</t>
  </si>
  <si>
    <t>INA</t>
  </si>
  <si>
    <t>Semiconductors</t>
  </si>
  <si>
    <t>Jai Corp Ltd</t>
  </si>
  <si>
    <t>JAICORPLTD</t>
  </si>
  <si>
    <t>BHARAT Bond ETF-April 2030-Growth</t>
  </si>
  <si>
    <t>EBBETF0430</t>
  </si>
  <si>
    <t>Prince Pipes and Fittings Ltd</t>
  </si>
  <si>
    <t>PRINCEPIPE</t>
  </si>
  <si>
    <t>Ashoka Buildcon Ltd</t>
  </si>
  <si>
    <t>ASHOKA</t>
  </si>
  <si>
    <t>Rallis India Ltd</t>
  </si>
  <si>
    <t>RALLIS</t>
  </si>
  <si>
    <t>India Tourism Development Corp Ltd</t>
  </si>
  <si>
    <t>ITDC</t>
  </si>
  <si>
    <t>Lux Industries Ltd</t>
  </si>
  <si>
    <t>LUXIND</t>
  </si>
  <si>
    <t>Kennametal India Ltd</t>
  </si>
  <si>
    <t>KENNAMET</t>
  </si>
  <si>
    <t>eMudhra Ltd</t>
  </si>
  <si>
    <t>EMUDHRA</t>
  </si>
  <si>
    <t>J Kumar Infraprojects Ltd</t>
  </si>
  <si>
    <t>JKIL</t>
  </si>
  <si>
    <t>Hindustan Foods Ltd</t>
  </si>
  <si>
    <t>HNDFDS</t>
  </si>
  <si>
    <t>Sterlite Technologies Ltd</t>
  </si>
  <si>
    <t>STLTECH</t>
  </si>
  <si>
    <t>Gulf Oil Lubricants India Ltd</t>
  </si>
  <si>
    <t>GULFOILLUB</t>
  </si>
  <si>
    <t>National Fertilizers Ltd</t>
  </si>
  <si>
    <t>NFL</t>
  </si>
  <si>
    <t>Nesco Ltd</t>
  </si>
  <si>
    <t>NESCO</t>
  </si>
  <si>
    <t>BHARAT Bond ETF-April 2032</t>
  </si>
  <si>
    <t>BBETF0432</t>
  </si>
  <si>
    <t>VST Industries Ltd</t>
  </si>
  <si>
    <t>VSTIND</t>
  </si>
  <si>
    <t>Kesoram Industries Ltd</t>
  </si>
  <si>
    <t>KESORAMIND</t>
  </si>
  <si>
    <t>Gokaldas Exports Ltd</t>
  </si>
  <si>
    <t>GOKEX</t>
  </si>
  <si>
    <t>Tarc Ltd</t>
  </si>
  <si>
    <t>TARC</t>
  </si>
  <si>
    <t>V I P Industries Ltd</t>
  </si>
  <si>
    <t>VIPIND</t>
  </si>
  <si>
    <t>India Infrastructure Trust</t>
  </si>
  <si>
    <t>INFRATRUST</t>
  </si>
  <si>
    <t>Arvind Fashions Ltd</t>
  </si>
  <si>
    <t>ARVINDFASN</t>
  </si>
  <si>
    <t>Niit Learning Systems Ltd</t>
  </si>
  <si>
    <t>NIITMTS</t>
  </si>
  <si>
    <t>Education Services</t>
  </si>
  <si>
    <t>Pricol Ltd</t>
  </si>
  <si>
    <t>PRICOLLTD</t>
  </si>
  <si>
    <t>Indinfravit Trust</t>
  </si>
  <si>
    <t>INDINFR</t>
  </si>
  <si>
    <t>Cyient DLM Ltd</t>
  </si>
  <si>
    <t>CYIENTDLM</t>
  </si>
  <si>
    <t>Go Fashion (India) Ltd</t>
  </si>
  <si>
    <t>GOCOLORS</t>
  </si>
  <si>
    <t>PTC India Ltd</t>
  </si>
  <si>
    <t>PTC</t>
  </si>
  <si>
    <t>Aditya Vision Ltd</t>
  </si>
  <si>
    <t>AVL</t>
  </si>
  <si>
    <t>Retail - Speciality</t>
  </si>
  <si>
    <t>DB Corp Ltd</t>
  </si>
  <si>
    <t>DBCORP</t>
  </si>
  <si>
    <t>Publishing</t>
  </si>
  <si>
    <t>Le Travenues Technology Ltd</t>
  </si>
  <si>
    <t>IXIGO</t>
  </si>
  <si>
    <t>Rolex Rings Ltd</t>
  </si>
  <si>
    <t>ROLEXRINGS</t>
  </si>
  <si>
    <t>Allcargo Logistics Ltd</t>
  </si>
  <si>
    <t>ALLCARGO</t>
  </si>
  <si>
    <t>SIS Ltd</t>
  </si>
  <si>
    <t>SIS</t>
  </si>
  <si>
    <t>Gujarat Ambuja Exports Ltd</t>
  </si>
  <si>
    <t>GAEL</t>
  </si>
  <si>
    <t>Balu Forge Industries Ltd</t>
  </si>
  <si>
    <t>BALUFORGE</t>
  </si>
  <si>
    <t>GHCL Ltd</t>
  </si>
  <si>
    <t>GHCL</t>
  </si>
  <si>
    <t>Share India Securities Ltd</t>
  </si>
  <si>
    <t>SHAREINDIA</t>
  </si>
  <si>
    <t>Kovai Medical Center and Hospital Ltd</t>
  </si>
  <si>
    <t>KOVAI</t>
  </si>
  <si>
    <t>GMM Pfaudler Ltd</t>
  </si>
  <si>
    <t>GMMPFAUDLR</t>
  </si>
  <si>
    <t>Jana Small Finance Bank Ltd</t>
  </si>
  <si>
    <t>JSFB</t>
  </si>
  <si>
    <t>Kirloskar Industries Ltd</t>
  </si>
  <si>
    <t>KIRLOSIND</t>
  </si>
  <si>
    <t>Paisalo Digital Ltd</t>
  </si>
  <si>
    <t>PAISALO</t>
  </si>
  <si>
    <t>Network People Services Technologies Ltd</t>
  </si>
  <si>
    <t>NPST</t>
  </si>
  <si>
    <t>Privi Speciality Chemicals Ltd</t>
  </si>
  <si>
    <t>PRIVISCL</t>
  </si>
  <si>
    <t>MSTC Ltd</t>
  </si>
  <si>
    <t>MSTCLTD</t>
  </si>
  <si>
    <t>Orient Electric Ltd</t>
  </si>
  <si>
    <t>ORIENTELEC</t>
  </si>
  <si>
    <t>AGI Greenpac Ltd</t>
  </si>
  <si>
    <t>AGI</t>
  </si>
  <si>
    <t>Hemisphere Properties India Ltd</t>
  </si>
  <si>
    <t>HEMIPROP</t>
  </si>
  <si>
    <t>Entero Healthcare Solutions Ltd</t>
  </si>
  <si>
    <t>ENTERO</t>
  </si>
  <si>
    <t>Bansal Wire Industries Ltd</t>
  </si>
  <si>
    <t>BANSALWIRE</t>
  </si>
  <si>
    <t>ICRA Ltd</t>
  </si>
  <si>
    <t>ICRA</t>
  </si>
  <si>
    <t>Bharat Bijlee Ltd</t>
  </si>
  <si>
    <t>BBL</t>
  </si>
  <si>
    <t>R Systems International Ltd</t>
  </si>
  <si>
    <t>RSYSTEMS</t>
  </si>
  <si>
    <t>LS Industries Ltd</t>
  </si>
  <si>
    <t>LSIND</t>
  </si>
  <si>
    <t>Uflex Ltd</t>
  </si>
  <si>
    <t>UFLEX</t>
  </si>
  <si>
    <t>Imagicaaworld Entertainment Ltd</t>
  </si>
  <si>
    <t>IMAGICAA</t>
  </si>
  <si>
    <t>CSB Bank Ltd</t>
  </si>
  <si>
    <t>CSBBANK</t>
  </si>
  <si>
    <t>Gujarat Alkalies And Chemicals Ltd</t>
  </si>
  <si>
    <t>GUJALKALI</t>
  </si>
  <si>
    <t>Kaveri Seed Company Ltd</t>
  </si>
  <si>
    <t>KSCL</t>
  </si>
  <si>
    <t>Seeds</t>
  </si>
  <si>
    <t>Aarti Pharmalabs Ltd</t>
  </si>
  <si>
    <t>AARTIPHARM</t>
  </si>
  <si>
    <t>Pilani Investment And Industries Corporation Ltd</t>
  </si>
  <si>
    <t>PILANIINVS</t>
  </si>
  <si>
    <t>MTAR Technologies Ltd</t>
  </si>
  <si>
    <t>MTARTECH</t>
  </si>
  <si>
    <t>Utkarsh Small Finance Bank Ltd</t>
  </si>
  <si>
    <t>UTKARSHBNK</t>
  </si>
  <si>
    <t>Restaurant Brands Asia Ltd</t>
  </si>
  <si>
    <t>RBA</t>
  </si>
  <si>
    <t>Bharat Rasayan Ltd</t>
  </si>
  <si>
    <t>BHARATRAS</t>
  </si>
  <si>
    <t>Rain Industries Ltd</t>
  </si>
  <si>
    <t>RAIN</t>
  </si>
  <si>
    <t>Sharda Cropchem Ltd</t>
  </si>
  <si>
    <t>SHARDACROP</t>
  </si>
  <si>
    <t>Advanced Enzyme Technologies Ltd</t>
  </si>
  <si>
    <t>ADVENZYMES</t>
  </si>
  <si>
    <t>Bajaj Hindusthan Sugar Ltd</t>
  </si>
  <si>
    <t>BAJAJHIND</t>
  </si>
  <si>
    <t>Ami Organics Ltd</t>
  </si>
  <si>
    <t>AMIORG</t>
  </si>
  <si>
    <t>TeamLease Services Ltd</t>
  </si>
  <si>
    <t>TEAMLEASE</t>
  </si>
  <si>
    <t>Awfis Space Solutions Ltd</t>
  </si>
  <si>
    <t>AWFIS</t>
  </si>
  <si>
    <t>Nippon India ETF Gold BeES</t>
  </si>
  <si>
    <t>GOLDBEES</t>
  </si>
  <si>
    <t>Gold</t>
  </si>
  <si>
    <t>Johnson Controls-Hitachi Air Conditioning India Ltd</t>
  </si>
  <si>
    <t>JCHAC</t>
  </si>
  <si>
    <t>Rossari Biotech Ltd</t>
  </si>
  <si>
    <t>ROSSARI</t>
  </si>
  <si>
    <t>Heritage Foods Ltd</t>
  </si>
  <si>
    <t>HERITGFOOD</t>
  </si>
  <si>
    <t>Jamna Auto Industries Ltd</t>
  </si>
  <si>
    <t>JAMNAAUTO</t>
  </si>
  <si>
    <t>Gateway Distriparks Ltd</t>
  </si>
  <si>
    <t>GATEWAY</t>
  </si>
  <si>
    <t>MAS Financial Services Ltd</t>
  </si>
  <si>
    <t>MASFIN</t>
  </si>
  <si>
    <t>Vaibhav Global Ltd</t>
  </si>
  <si>
    <t>VAIBHAVGBL</t>
  </si>
  <si>
    <t>Heidelbergcement India Ltd</t>
  </si>
  <si>
    <t>HEIDELBERG</t>
  </si>
  <si>
    <t>Dynamatic Technologies Ltd</t>
  </si>
  <si>
    <t>DYNAMATECH</t>
  </si>
  <si>
    <t>Blue Cloud Softech Solutions Ltd</t>
  </si>
  <si>
    <t>BLUECLOUDS</t>
  </si>
  <si>
    <t>Healthcare Global Enterprises Ltd</t>
  </si>
  <si>
    <t>HCG</t>
  </si>
  <si>
    <t>Borosil Ltd</t>
  </si>
  <si>
    <t>BOROLTD</t>
  </si>
  <si>
    <t>Ujaas Energy Ltd</t>
  </si>
  <si>
    <t>UEL</t>
  </si>
  <si>
    <t>Paras Defence and Space Technologies Ltd</t>
  </si>
  <si>
    <t>PARAS</t>
  </si>
  <si>
    <t>Thangamayil Jewellery Ltd</t>
  </si>
  <si>
    <t>THANGAMAYL</t>
  </si>
  <si>
    <t>Subros Ltd</t>
  </si>
  <si>
    <t>SUBROS</t>
  </si>
  <si>
    <t>Manorama Industries Ltd</t>
  </si>
  <si>
    <t>MANORAMA</t>
  </si>
  <si>
    <t>Harsha Engineers International Ltd</t>
  </si>
  <si>
    <t>HARSHA</t>
  </si>
  <si>
    <t>Ramky Infrastructure Ltd</t>
  </si>
  <si>
    <t>RAMKY</t>
  </si>
  <si>
    <t>Exicom Tele-Systems Ltd</t>
  </si>
  <si>
    <t>EXICOM</t>
  </si>
  <si>
    <t>Aarti Drugs Ltd</t>
  </si>
  <si>
    <t>AARTIDRUGS</t>
  </si>
  <si>
    <t>Lloyds Enterprises Ltd</t>
  </si>
  <si>
    <t>LLOYDSENT</t>
  </si>
  <si>
    <t>Trading Companies &amp; Distributors</t>
  </si>
  <si>
    <t>Bhagiradha Chemicals and Industries Ltd</t>
  </si>
  <si>
    <t>BHAGCHEM</t>
  </si>
  <si>
    <t>EMS Ltd</t>
  </si>
  <si>
    <t>EMSLIMITED</t>
  </si>
  <si>
    <t>Shilchar Technologies Ltd</t>
  </si>
  <si>
    <t>SHILCTECH</t>
  </si>
  <si>
    <t>Nocil Ltd</t>
  </si>
  <si>
    <t>NOCIL</t>
  </si>
  <si>
    <t>Pitti Engineering Ltd</t>
  </si>
  <si>
    <t>PITTIENG</t>
  </si>
  <si>
    <t>Skipper Ltd</t>
  </si>
  <si>
    <t>SKIPPER</t>
  </si>
  <si>
    <t>Banco Products (India) Ltd</t>
  </si>
  <si>
    <t>BANCOINDIA</t>
  </si>
  <si>
    <t>Thyrocare Technologies Ltd</t>
  </si>
  <si>
    <t>THYROCARE</t>
  </si>
  <si>
    <t>VRL Logistics Ltd</t>
  </si>
  <si>
    <t>VRLLOG</t>
  </si>
  <si>
    <t>Orissa Minerals Development Company Ltd</t>
  </si>
  <si>
    <t>ORISSAMINE</t>
  </si>
  <si>
    <t>Greenply Industries Ltd</t>
  </si>
  <si>
    <t>GREENPLY</t>
  </si>
  <si>
    <t>Moschip Technologies Ltd</t>
  </si>
  <si>
    <t>MOSCHIP</t>
  </si>
  <si>
    <t>Ganesha Ecosphere Ltd</t>
  </si>
  <si>
    <t>GANECOS</t>
  </si>
  <si>
    <t>Wonderla Holidays Ltd</t>
  </si>
  <si>
    <t>WONDERLA</t>
  </si>
  <si>
    <t>Grauer And Weil (India) Ltd</t>
  </si>
  <si>
    <t>GRAUWEIL</t>
  </si>
  <si>
    <t>Balmer Lawrie and Company Ltd</t>
  </si>
  <si>
    <t>BALMLAWRIE</t>
  </si>
  <si>
    <t>Jain Irrigation Systems Ltd</t>
  </si>
  <si>
    <t>JISLJALEQS</t>
  </si>
  <si>
    <t>Agricultural &amp; Farm Machinery</t>
  </si>
  <si>
    <t>PC Jeweller Ltd</t>
  </si>
  <si>
    <t>PCJEWELLER</t>
  </si>
  <si>
    <t>Hawkins Cookers Ltd</t>
  </si>
  <si>
    <t>HAWKINCOOK</t>
  </si>
  <si>
    <t>Pearl Global Industries Ltd</t>
  </si>
  <si>
    <t>PGIL</t>
  </si>
  <si>
    <t>Shaily Engineering Plastics Ltd</t>
  </si>
  <si>
    <t>SHAILY</t>
  </si>
  <si>
    <t>Tinplate Company of India Ltd</t>
  </si>
  <si>
    <t>TINPLATE</t>
  </si>
  <si>
    <t>Patel Engineering Ltd</t>
  </si>
  <si>
    <t>PATELENG</t>
  </si>
  <si>
    <t>Shanthi Gears Ltd</t>
  </si>
  <si>
    <t>SHANTIGEAR</t>
  </si>
  <si>
    <t>Spicejet Ltd</t>
  </si>
  <si>
    <t>SPICEJET</t>
  </si>
  <si>
    <t>WPIL Ltd</t>
  </si>
  <si>
    <t>WPIL</t>
  </si>
  <si>
    <t>Jayaswal Neco Industries Ltd</t>
  </si>
  <si>
    <t>JAYNECOIND</t>
  </si>
  <si>
    <t>Nippon India ETF Nifty 50 BeES</t>
  </si>
  <si>
    <t>NIFTYBEES</t>
  </si>
  <si>
    <t>Zaggle Prepaid Ocean Services Ltd</t>
  </si>
  <si>
    <t>ZAGGLE</t>
  </si>
  <si>
    <t>Styrenix Performance Materials Ltd</t>
  </si>
  <si>
    <t>STYRENIX</t>
  </si>
  <si>
    <t>Tilaknagar Industries Ltd</t>
  </si>
  <si>
    <t>TI</t>
  </si>
  <si>
    <t>Avantel Ltd</t>
  </si>
  <si>
    <t>AVANTEL</t>
  </si>
  <si>
    <t>Bombay Dyeing and Mfg Co Ltd</t>
  </si>
  <si>
    <t>BOMDYEING</t>
  </si>
  <si>
    <t>JTEKT India Ltd</t>
  </si>
  <si>
    <t>JTEKTINDIA</t>
  </si>
  <si>
    <t>Greenpanel Industries Ltd</t>
  </si>
  <si>
    <t>GREENPANEL</t>
  </si>
  <si>
    <t>Fedbank Financial Services Ltd</t>
  </si>
  <si>
    <t>FEDFINA</t>
  </si>
  <si>
    <t>Gopal Snacks Ltd</t>
  </si>
  <si>
    <t>GOPAL</t>
  </si>
  <si>
    <t>Spandana Sphoorty Financial Ltd</t>
  </si>
  <si>
    <t>SPANDANA</t>
  </si>
  <si>
    <t>Optiemus Infracom Ltd</t>
  </si>
  <si>
    <t>OPTIEMUS</t>
  </si>
  <si>
    <t>Supriya Lifescience Ltd</t>
  </si>
  <si>
    <t>SUPRIYA</t>
  </si>
  <si>
    <t>Samhi Hotels Ltd</t>
  </si>
  <si>
    <t>SAMHI</t>
  </si>
  <si>
    <t>Oriana Power Ltd</t>
  </si>
  <si>
    <t>ORIANA</t>
  </si>
  <si>
    <t>Venus Pipes and Tubes Ltd</t>
  </si>
  <si>
    <t>VENUSPIPES</t>
  </si>
  <si>
    <t>Fineotex Chemical Ltd</t>
  </si>
  <si>
    <t>FCL</t>
  </si>
  <si>
    <t>Neogen Chemicals Ltd</t>
  </si>
  <si>
    <t>NEOGEN</t>
  </si>
  <si>
    <t>JNK India Ltd</t>
  </si>
  <si>
    <t>JNKINDIA</t>
  </si>
  <si>
    <t>Shipping Corporation of India Land and Assets Ltd</t>
  </si>
  <si>
    <t>SCILAL</t>
  </si>
  <si>
    <t>Cartrade Tech Ltd</t>
  </si>
  <si>
    <t>CARTRADE</t>
  </si>
  <si>
    <t>Spright Agro Ltd</t>
  </si>
  <si>
    <t>SPRIGHT</t>
  </si>
  <si>
    <t>Yatharth Hospital &amp; Trauma Care Services Ltd</t>
  </si>
  <si>
    <t>YATHARTH</t>
  </si>
  <si>
    <t>Prime Focus Ltd</t>
  </si>
  <si>
    <t>PFOCUS</t>
  </si>
  <si>
    <t>Animation</t>
  </si>
  <si>
    <t>SG Mart Ltd</t>
  </si>
  <si>
    <t>SGMART</t>
  </si>
  <si>
    <t>Renewable Electricity</t>
  </si>
  <si>
    <t>Polyplex Corp Ltd</t>
  </si>
  <si>
    <t>POLYPLEX</t>
  </si>
  <si>
    <t>Sula Vineyards Ltd</t>
  </si>
  <si>
    <t>SULA</t>
  </si>
  <si>
    <t>LG Balakrishnan &amp; Bros Ltd</t>
  </si>
  <si>
    <t>LGBBROSLTD</t>
  </si>
  <si>
    <t>Shrem InvIT</t>
  </si>
  <si>
    <t>SHREMINVIT</t>
  </si>
  <si>
    <t>Tide Water Oil Co India Ltd</t>
  </si>
  <si>
    <t>TIDEWATER</t>
  </si>
  <si>
    <t>JTL Industries Ltd</t>
  </si>
  <si>
    <t>JTLIND</t>
  </si>
  <si>
    <t>TCI Express Ltd</t>
  </si>
  <si>
    <t>TCIEXP</t>
  </si>
  <si>
    <t>HPL Electric &amp; Power Ltd</t>
  </si>
  <si>
    <t>HPL</t>
  </si>
  <si>
    <t>KDDL Ltd</t>
  </si>
  <si>
    <t>KDDL</t>
  </si>
  <si>
    <t>Savita Oil Technologies Ltd</t>
  </si>
  <si>
    <t>SOTL</t>
  </si>
  <si>
    <t>Hikal Ltd</t>
  </si>
  <si>
    <t>HIKAL</t>
  </si>
  <si>
    <t>West Coast Paper Mills Ltd</t>
  </si>
  <si>
    <t>WSTCSTPAPR</t>
  </si>
  <si>
    <t>Bajaj Consumer Care Ltd</t>
  </si>
  <si>
    <t>BAJAJCON</t>
  </si>
  <si>
    <t>Sunflag Iron and Steel Co Ltd</t>
  </si>
  <si>
    <t>SUNFLAG</t>
  </si>
  <si>
    <t>India Glycols Ltd</t>
  </si>
  <si>
    <t>INDIAGLYCO</t>
  </si>
  <si>
    <t>Medi Assist Healthcare Services Ltd</t>
  </si>
  <si>
    <t>MEDIASSIST</t>
  </si>
  <si>
    <t>Innova Captab Ltd</t>
  </si>
  <si>
    <t>INNOVACAP</t>
  </si>
  <si>
    <t>SeQuent Scientific Ltd</t>
  </si>
  <si>
    <t>SEQUENT</t>
  </si>
  <si>
    <t>Unichem Laboratories Ltd</t>
  </si>
  <si>
    <t>UNICHEMLAB</t>
  </si>
  <si>
    <t>Greaves Cotton Ltd</t>
  </si>
  <si>
    <t>GREAVESCOT</t>
  </si>
  <si>
    <t>Jindal Poly Films Ltd</t>
  </si>
  <si>
    <t>JINDALPOLY</t>
  </si>
  <si>
    <t>MPS Ltd</t>
  </si>
  <si>
    <t>MPSLTD</t>
  </si>
  <si>
    <t>Alembic Ltd</t>
  </si>
  <si>
    <t>ALEMBICLTD</t>
  </si>
  <si>
    <t>Bannari Amman Sugars Ltd</t>
  </si>
  <si>
    <t>BANARISUG</t>
  </si>
  <si>
    <t>Anup Engineering Ltd</t>
  </si>
  <si>
    <t>ANUP</t>
  </si>
  <si>
    <t>Bhansali Engg Polymers Ltd</t>
  </si>
  <si>
    <t>BEPL</t>
  </si>
  <si>
    <t>Morepen Laboratories Ltd</t>
  </si>
  <si>
    <t>MOREPENLAB</t>
  </si>
  <si>
    <t>Gujarat Themis Biosyn Ltd</t>
  </si>
  <si>
    <t>GUJTHEM</t>
  </si>
  <si>
    <t>Kewal Kiran Clothing Ltd</t>
  </si>
  <si>
    <t>KKCL</t>
  </si>
  <si>
    <t>Apeejay Surrendra Park Hotels Ltd</t>
  </si>
  <si>
    <t>PARKHOTELS</t>
  </si>
  <si>
    <t>Nirlon Ltd</t>
  </si>
  <si>
    <t>NIRLON</t>
  </si>
  <si>
    <t>DCB Bank Ltd</t>
  </si>
  <si>
    <t>DCBBANK</t>
  </si>
  <si>
    <t>Seamec Ltd</t>
  </si>
  <si>
    <t>SEAMECLTD</t>
  </si>
  <si>
    <t>Oil &amp; Gas - Equipment &amp; Services</t>
  </si>
  <si>
    <t>Mahanagar Telephone Nigam Ltd</t>
  </si>
  <si>
    <t>MTNL</t>
  </si>
  <si>
    <t>DCX Systems Ltd</t>
  </si>
  <si>
    <t>DCXINDIA</t>
  </si>
  <si>
    <t>Sandhar Technologies Ltd</t>
  </si>
  <si>
    <t>SANDHAR</t>
  </si>
  <si>
    <t>Fiem Industries Ltd</t>
  </si>
  <si>
    <t>FIEMIND</t>
  </si>
  <si>
    <t>IRB InvIT Fund</t>
  </si>
  <si>
    <t>IRBINVIT</t>
  </si>
  <si>
    <t>Motilal Oswal NASDAQ 100 ETF</t>
  </si>
  <si>
    <t>MON100</t>
  </si>
  <si>
    <t>Hathway Cable and Datacom Ltd</t>
  </si>
  <si>
    <t>HATHWAY</t>
  </si>
  <si>
    <t>Cable &amp; D2H</t>
  </si>
  <si>
    <t>Cigniti Technologies Ltd</t>
  </si>
  <si>
    <t>CIGNITITEC</t>
  </si>
  <si>
    <t>Muthoot Microfin Ltd</t>
  </si>
  <si>
    <t>MUTHOOTMF</t>
  </si>
  <si>
    <t>Microfinancing</t>
  </si>
  <si>
    <t>Websol Energy System Ltd</t>
  </si>
  <si>
    <t>WEBELSOLAR</t>
  </si>
  <si>
    <t>Honda India Power Products Ltd</t>
  </si>
  <si>
    <t>HONDAPOWER</t>
  </si>
  <si>
    <t>Indian Metals and Ferro Alloys Ltd</t>
  </si>
  <si>
    <t>IMFA</t>
  </si>
  <si>
    <t>GTL Infrastructure Ltd</t>
  </si>
  <si>
    <t>GTLINFRA</t>
  </si>
  <si>
    <t>Swaraj Engines Ltd</t>
  </si>
  <si>
    <t>SWARAJENG</t>
  </si>
  <si>
    <t>Suraj Estate Developers Ltd</t>
  </si>
  <si>
    <t>SURAJEST</t>
  </si>
  <si>
    <t>Real Estate Rental, Development &amp; Operations</t>
  </si>
  <si>
    <t>Mahindra Logistics Ltd</t>
  </si>
  <si>
    <t>MAHLOG</t>
  </si>
  <si>
    <t>Lumax AutoTechnologies Ltd</t>
  </si>
  <si>
    <t>LUMAXTECH</t>
  </si>
  <si>
    <t>Gensol Engineering Ltd</t>
  </si>
  <si>
    <t>GENSOL</t>
  </si>
  <si>
    <t>Kingfa Science and Technology (India) Ltd</t>
  </si>
  <si>
    <t>KINGFA</t>
  </si>
  <si>
    <t>TCNS Clothing Co Ltd</t>
  </si>
  <si>
    <t>TCNSBRANDS</t>
  </si>
  <si>
    <t>Prakash Industries Ltd</t>
  </si>
  <si>
    <t>PRAKASH</t>
  </si>
  <si>
    <t>Sanghvi Movers Ltd</t>
  </si>
  <si>
    <t>SANGHVIMOV</t>
  </si>
  <si>
    <t>Marine Electricals (India) Ltd</t>
  </si>
  <si>
    <t>MARINE</t>
  </si>
  <si>
    <t>PTC India Financial Services Ltd</t>
  </si>
  <si>
    <t>PFS</t>
  </si>
  <si>
    <t>Ashiana Housing Ltd</t>
  </si>
  <si>
    <t>ASHIANA</t>
  </si>
  <si>
    <t>Jeena Sikho Lifecare Ltd</t>
  </si>
  <si>
    <t>JSLL</t>
  </si>
  <si>
    <t>Navneet Education Ltd</t>
  </si>
  <si>
    <t>NAVNETEDUL</t>
  </si>
  <si>
    <t>RPG Life Sciences Limited</t>
  </si>
  <si>
    <t>RPGLIFE</t>
  </si>
  <si>
    <t>IndoStar Capital Finance Ltd</t>
  </si>
  <si>
    <t>INDOSTAR</t>
  </si>
  <si>
    <t>Ddev Plastiks Industries Ltd</t>
  </si>
  <si>
    <t>DDEVPLASTIK</t>
  </si>
  <si>
    <t>Shivalik Bimetal Controls Ltd</t>
  </si>
  <si>
    <t>SBCL</t>
  </si>
  <si>
    <t>V2 Retail Ltd</t>
  </si>
  <si>
    <t>V2RETAIL</t>
  </si>
  <si>
    <t>Steel Strips Wheels Ltd</t>
  </si>
  <si>
    <t>SSWL</t>
  </si>
  <si>
    <t>Gufic Biosciences Ltd</t>
  </si>
  <si>
    <t>GUFICBIO</t>
  </si>
  <si>
    <t>La Opala R G Ltd</t>
  </si>
  <si>
    <t>LAOPALA</t>
  </si>
  <si>
    <t>Artemis Medicare Services Ltd</t>
  </si>
  <si>
    <t>ARTEMISMED</t>
  </si>
  <si>
    <t>Sundaram Clayton Ltd</t>
  </si>
  <si>
    <t>SUNCLAY</t>
  </si>
  <si>
    <t>Delta Corp Ltd</t>
  </si>
  <si>
    <t>DELTACORP</t>
  </si>
  <si>
    <t>Eveready Industries India Ltd</t>
  </si>
  <si>
    <t>EVEREADY</t>
  </si>
  <si>
    <t>Fischer Medical Ventures Ltd</t>
  </si>
  <si>
    <t>FISCHER</t>
  </si>
  <si>
    <t>Dalmia Bharat Sugar and Industries Ltd</t>
  </si>
  <si>
    <t>DALMIASUG</t>
  </si>
  <si>
    <t>Hinduja Global Solutions Ltd</t>
  </si>
  <si>
    <t>HGS</t>
  </si>
  <si>
    <t>Sky Gold Ltd</t>
  </si>
  <si>
    <t>SKYGOLD</t>
  </si>
  <si>
    <t>Hindustan Oil Exploration Company Ltd</t>
  </si>
  <si>
    <t>HINDOILEXP</t>
  </si>
  <si>
    <t>TVS Srichakra Ltd</t>
  </si>
  <si>
    <t>TVSSRICHAK</t>
  </si>
  <si>
    <t>Kalyani Steels Ltd</t>
  </si>
  <si>
    <t>KSL</t>
  </si>
  <si>
    <t>Thirumalai Chemicals Ltd</t>
  </si>
  <si>
    <t>TIRUMALCHM</t>
  </si>
  <si>
    <t>Huhtamaki India Ltd</t>
  </si>
  <si>
    <t>HUHTAMAKI</t>
  </si>
  <si>
    <t>Refex Industries Ltd</t>
  </si>
  <si>
    <t>REFEX</t>
  </si>
  <si>
    <t>Apollo Micro Systems Ltd</t>
  </si>
  <si>
    <t>APOLLO</t>
  </si>
  <si>
    <t>Datamatics Global Services Ltd</t>
  </si>
  <si>
    <t>DATAMATICS</t>
  </si>
  <si>
    <t>Gujarat Industries Power Company Ltd</t>
  </si>
  <si>
    <t>GIPCL</t>
  </si>
  <si>
    <t>Stylam Industries Ltd</t>
  </si>
  <si>
    <t>STYLAMIND</t>
  </si>
  <si>
    <t>Rajoo Engineers Ltd</t>
  </si>
  <si>
    <t>RAJOOENG</t>
  </si>
  <si>
    <t>Gokul Agro Resources Ltd</t>
  </si>
  <si>
    <t>GOKULAGRO</t>
  </si>
  <si>
    <t>VST Tillers Tractors Ltd</t>
  </si>
  <si>
    <t>VSTTILLERS</t>
  </si>
  <si>
    <t>Premier Explosives Ltd</t>
  </si>
  <si>
    <t>PREMEXPLN</t>
  </si>
  <si>
    <t>Venky's (India) Ltd</t>
  </si>
  <si>
    <t>VENKEYS</t>
  </si>
  <si>
    <t>Hi-Tech Pipes Ltd</t>
  </si>
  <si>
    <t>HITECH</t>
  </si>
  <si>
    <t>Salasar Techno Engineering Ltd</t>
  </si>
  <si>
    <t>SALASAR</t>
  </si>
  <si>
    <t>Quick Heal Technologies Ltd</t>
  </si>
  <si>
    <t>QUICKHEAL</t>
  </si>
  <si>
    <t>Suven Life Sciences Ltd</t>
  </si>
  <si>
    <t>SUVEN</t>
  </si>
  <si>
    <t>SJS Enterprises Ltd</t>
  </si>
  <si>
    <t>SJS</t>
  </si>
  <si>
    <t>Arvind Smartspaces Ltd</t>
  </si>
  <si>
    <t>ARVSMART</t>
  </si>
  <si>
    <t>Foseco India Ltd</t>
  </si>
  <si>
    <t>FOSECOIND</t>
  </si>
  <si>
    <t>Maithan Alloys Ltd</t>
  </si>
  <si>
    <t>MAITHANALL</t>
  </si>
  <si>
    <t>Ashapura Minechem Ltd</t>
  </si>
  <si>
    <t>ASHAPURMIN</t>
  </si>
  <si>
    <t>Max Ventures and Industries Ltd</t>
  </si>
  <si>
    <t>MAXVIL</t>
  </si>
  <si>
    <t>Sindhu Trade Links Ltd</t>
  </si>
  <si>
    <t>SINDHUTRAD</t>
  </si>
  <si>
    <t>Avalon Technologies Ltd</t>
  </si>
  <si>
    <t>AVALON</t>
  </si>
  <si>
    <t>Nucleus Software Exports Ltd</t>
  </si>
  <si>
    <t>NUCLEUS</t>
  </si>
  <si>
    <t>E2E Networks Ltd</t>
  </si>
  <si>
    <t>E2E</t>
  </si>
  <si>
    <t>S H Kelkar and Company Ltd</t>
  </si>
  <si>
    <t>SHK</t>
  </si>
  <si>
    <t>Bajel Projects Ltd</t>
  </si>
  <si>
    <t>BAJEL</t>
  </si>
  <si>
    <t>Electric Utilities</t>
  </si>
  <si>
    <t>Flair Writing Industries Ltd</t>
  </si>
  <si>
    <t>FLAIR</t>
  </si>
  <si>
    <t>Tinna Rubber and Infrastructure Ltd</t>
  </si>
  <si>
    <t>TINNARUBR</t>
  </si>
  <si>
    <t>Indraprastha Medical Corporation Ltd</t>
  </si>
  <si>
    <t>INDRAMEDCO</t>
  </si>
  <si>
    <t>Indoco Remedies Ltd</t>
  </si>
  <si>
    <t>INDOCO</t>
  </si>
  <si>
    <t>NRB Bearings Ltd</t>
  </si>
  <si>
    <t>NRBBEARING</t>
  </si>
  <si>
    <t>ideaForge Technology Ltd</t>
  </si>
  <si>
    <t>IDEAFORGE</t>
  </si>
  <si>
    <t>Dhani Services Ltd</t>
  </si>
  <si>
    <t>DHANI</t>
  </si>
  <si>
    <t>Capacite Infraprojects Ltd</t>
  </si>
  <si>
    <t>CAPACITE</t>
  </si>
  <si>
    <t>Thejo Engineering Ltd</t>
  </si>
  <si>
    <t>THEJO</t>
  </si>
  <si>
    <t>Somany Ceramics Ltd</t>
  </si>
  <si>
    <t>SOMANYCERA</t>
  </si>
  <si>
    <t>Repco Home Finance Ltd</t>
  </si>
  <si>
    <t>REPCOHOME</t>
  </si>
  <si>
    <t>Stanley Lifestyles Ltd</t>
  </si>
  <si>
    <t>STANLEY</t>
  </si>
  <si>
    <t>Wendt (India) Limited</t>
  </si>
  <si>
    <t>WENDT</t>
  </si>
  <si>
    <t>Vindhya Telelinks Ltd</t>
  </si>
  <si>
    <t>VINDHYATEL</t>
  </si>
  <si>
    <t>Sagar Cements Ltd</t>
  </si>
  <si>
    <t>SAGCEM</t>
  </si>
  <si>
    <t>SEPC Ltd</t>
  </si>
  <si>
    <t>SEPC</t>
  </si>
  <si>
    <t>Rajratan Global Wire Ltd</t>
  </si>
  <si>
    <t>RAJRATAN</t>
  </si>
  <si>
    <t>Goodluck India Ltd</t>
  </si>
  <si>
    <t>GOODLUCK</t>
  </si>
  <si>
    <t>BF Utilities Ltd</t>
  </si>
  <si>
    <t>BFUTILITIE</t>
  </si>
  <si>
    <t>Tasty Bite Eatables Ltd</t>
  </si>
  <si>
    <t>TASTYBITE</t>
  </si>
  <si>
    <t>Vishnu Prakash R Punglia Ltd</t>
  </si>
  <si>
    <t>VPRPL</t>
  </si>
  <si>
    <t>Fino Payments Bank Ltd</t>
  </si>
  <si>
    <t>FINOPB</t>
  </si>
  <si>
    <t>JITF Infralogistics Ltd</t>
  </si>
  <si>
    <t>JITFINFRA</t>
  </si>
  <si>
    <t>Servotech Power Systems Ltd</t>
  </si>
  <si>
    <t>SERVOTECH</t>
  </si>
  <si>
    <t>D P Abhushan Ltd</t>
  </si>
  <si>
    <t>DPABHUSHAN</t>
  </si>
  <si>
    <t>RPSG Ventures Ltd</t>
  </si>
  <si>
    <t>RPSGVENT</t>
  </si>
  <si>
    <t>CARE Ratings Ltd</t>
  </si>
  <si>
    <t>CARERATING</t>
  </si>
  <si>
    <t>Jash Engineering Ltd</t>
  </si>
  <si>
    <t>JASH</t>
  </si>
  <si>
    <t>Mayur Uniquoters Ltd</t>
  </si>
  <si>
    <t>MAYURUNIQ</t>
  </si>
  <si>
    <t>Ge Power India Ltd</t>
  </si>
  <si>
    <t>GEPIL</t>
  </si>
  <si>
    <t>Marathon Nextgen Realty Ltd</t>
  </si>
  <si>
    <t>MARATHON</t>
  </si>
  <si>
    <t>Automotive Axles Ltd</t>
  </si>
  <si>
    <t>AUTOAXLES</t>
  </si>
  <si>
    <t>Man Industries (India) Ltd</t>
  </si>
  <si>
    <t>MANINDS</t>
  </si>
  <si>
    <t>Vadilal Industries Ltd</t>
  </si>
  <si>
    <t>VADILALIND</t>
  </si>
  <si>
    <t>MM Forgings Ltd</t>
  </si>
  <si>
    <t>MMFL</t>
  </si>
  <si>
    <t>Vishnu Chemicals Ltd</t>
  </si>
  <si>
    <t>VISHNU</t>
  </si>
  <si>
    <t>Vertoz Advertising Ltd</t>
  </si>
  <si>
    <t>VERTOZ</t>
  </si>
  <si>
    <t>Abans Holdings Ltd</t>
  </si>
  <si>
    <t>AHL</t>
  </si>
  <si>
    <t>Fusion Finance Ltd</t>
  </si>
  <si>
    <t>FUSION</t>
  </si>
  <si>
    <t>Saksoft Ltd</t>
  </si>
  <si>
    <t>SAKSOFT</t>
  </si>
  <si>
    <t>SML Isuzu Ltd</t>
  </si>
  <si>
    <t>SMLISUZU</t>
  </si>
  <si>
    <t>Shalby Ltd</t>
  </si>
  <si>
    <t>SHALBY</t>
  </si>
  <si>
    <t>KCP Ltd</t>
  </si>
  <si>
    <t>KCP</t>
  </si>
  <si>
    <t>TCPL Packaging Ltd</t>
  </si>
  <si>
    <t>TCPLPACK</t>
  </si>
  <si>
    <t>Confidence Petroleum India Ltd</t>
  </si>
  <si>
    <t>CONFIPET</t>
  </si>
  <si>
    <t>Spectrum Electrical Industries Ltd</t>
  </si>
  <si>
    <t>SPECTRUM</t>
  </si>
  <si>
    <t>HLE Glascoat Ltd</t>
  </si>
  <si>
    <t>HLEGLAS</t>
  </si>
  <si>
    <t>Hindware Home Innovation Ltd</t>
  </si>
  <si>
    <t>HINDWAREAP</t>
  </si>
  <si>
    <t>Dollar Industries Ltd</t>
  </si>
  <si>
    <t>DOLLAR</t>
  </si>
  <si>
    <t>Genesys International Corporation Ltd</t>
  </si>
  <si>
    <t>GENESYS</t>
  </si>
  <si>
    <t>DISA India Ltd</t>
  </si>
  <si>
    <t>DISAQ</t>
  </si>
  <si>
    <t>Precision Wires India Ltd</t>
  </si>
  <si>
    <t>PRECWIRE</t>
  </si>
  <si>
    <t>Pokarna Ltd</t>
  </si>
  <si>
    <t>POKARNA</t>
  </si>
  <si>
    <t>Nilkamal Ltd</t>
  </si>
  <si>
    <t>NILKAMAL</t>
  </si>
  <si>
    <t>Rashi Peripherals Ltd</t>
  </si>
  <si>
    <t>RPTECH</t>
  </si>
  <si>
    <t>Kolte-Patil Developers Ltd</t>
  </si>
  <si>
    <t>KOLTEPATIL</t>
  </si>
  <si>
    <t>Novartis India Ltd</t>
  </si>
  <si>
    <t>NOVARTIND</t>
  </si>
  <si>
    <t>Dishman Carbogen Amcis Ltd</t>
  </si>
  <si>
    <t>DCAL</t>
  </si>
  <si>
    <t>NIBE Ltd</t>
  </si>
  <si>
    <t>NIBE</t>
  </si>
  <si>
    <t>PSP Projects Ltd</t>
  </si>
  <si>
    <t>PSPPROJECT</t>
  </si>
  <si>
    <t>Insecticides (India) Ltd</t>
  </si>
  <si>
    <t>INSECTICID</t>
  </si>
  <si>
    <t>Indian Hume Pipe Company Ltd</t>
  </si>
  <si>
    <t>INDIANHUME</t>
  </si>
  <si>
    <t>EFC (I) Ltd</t>
  </si>
  <si>
    <t>EFCIL</t>
  </si>
  <si>
    <t>Distributors</t>
  </si>
  <si>
    <t>Dish TV India Ltd</t>
  </si>
  <si>
    <t>DISHTV</t>
  </si>
  <si>
    <t>Goodyear India Ltd</t>
  </si>
  <si>
    <t>GOODYEAR</t>
  </si>
  <si>
    <t>Solara Active Pharma Sciences Ltd</t>
  </si>
  <si>
    <t>SOLARA</t>
  </si>
  <si>
    <t>Andrew Yule &amp; Co Ltd</t>
  </si>
  <si>
    <t>ANDREWYU</t>
  </si>
  <si>
    <t>ESAF Small Finance Bank Limited</t>
  </si>
  <si>
    <t>ESAFSFB</t>
  </si>
  <si>
    <t>Xpro India Ltd</t>
  </si>
  <si>
    <t>XPROINDIA</t>
  </si>
  <si>
    <t>SBI Gold ETF</t>
  </si>
  <si>
    <t>SETFGOLD</t>
  </si>
  <si>
    <t>Dolphin Offshore Enterprises (India) Ltd</t>
  </si>
  <si>
    <t>DOLPHIN</t>
  </si>
  <si>
    <t>Lotus Chocolate Company Ltd</t>
  </si>
  <si>
    <t>LOTUSCHO</t>
  </si>
  <si>
    <t>K.P. Energy Ltd</t>
  </si>
  <si>
    <t>KPEL</t>
  </si>
  <si>
    <t>Raghav Productivity Enhancers Ltd</t>
  </si>
  <si>
    <t>RPEL</t>
  </si>
  <si>
    <t>Monarch Networth Capital Ltd</t>
  </si>
  <si>
    <t>MONARCH</t>
  </si>
  <si>
    <t>Lumax Industries Ltd</t>
  </si>
  <si>
    <t>LUMAXIND</t>
  </si>
  <si>
    <t>Dolat Algotech Ltd</t>
  </si>
  <si>
    <t>DOLATALGO</t>
  </si>
  <si>
    <t>Mangalam Cement Ltd</t>
  </si>
  <si>
    <t>MANGLMCEM</t>
  </si>
  <si>
    <t>Nippon India ETF Nifty 1D Rate Liquid BeES</t>
  </si>
  <si>
    <t>LIQUIDBEES</t>
  </si>
  <si>
    <t>Mold-Tek Packaging Ltd</t>
  </si>
  <si>
    <t>MOLDTKPAC</t>
  </si>
  <si>
    <t>Dredging Corporation of India Ltd</t>
  </si>
  <si>
    <t>DREDGECORP</t>
  </si>
  <si>
    <t>Dredging</t>
  </si>
  <si>
    <t>Rane Holdings Ltd</t>
  </si>
  <si>
    <t>RANEHOLDIN</t>
  </si>
  <si>
    <t>Accelya Solutions India Ltd</t>
  </si>
  <si>
    <t>ACCELYA</t>
  </si>
  <si>
    <t>Federal-Mogul Goetze (India) Ltd</t>
  </si>
  <si>
    <t>FMGOETZE</t>
  </si>
  <si>
    <t>SMS Pharmaceuticals Ltd</t>
  </si>
  <si>
    <t>SMSPHARMA</t>
  </si>
  <si>
    <t>Ajmera Realty &amp; Infra India Ltd</t>
  </si>
  <si>
    <t>AJMERA</t>
  </si>
  <si>
    <t>KP Green Engineering Ltd</t>
  </si>
  <si>
    <t>KPGEL</t>
  </si>
  <si>
    <t>Heavy Electrical Equipment</t>
  </si>
  <si>
    <t>HMA Agro Industries Ltd</t>
  </si>
  <si>
    <t>HMAAGRO</t>
  </si>
  <si>
    <t>Cupid Ltd</t>
  </si>
  <si>
    <t>CUPID</t>
  </si>
  <si>
    <t>Globus Spirits Ltd</t>
  </si>
  <si>
    <t>GLOBUSSPR</t>
  </si>
  <si>
    <t>Rupa &amp; Company Ltd</t>
  </si>
  <si>
    <t>RUPA</t>
  </si>
  <si>
    <t>Jubilant Industries Ltd</t>
  </si>
  <si>
    <t>JUBLINDS</t>
  </si>
  <si>
    <t>B L Kashyap and Sons Ltd</t>
  </si>
  <si>
    <t>BLKASHYAP</t>
  </si>
  <si>
    <t>EIH Associated Hotels Ltd</t>
  </si>
  <si>
    <t>EIHAHOTELS</t>
  </si>
  <si>
    <t>Stove Kraft Ltd</t>
  </si>
  <si>
    <t>STOVEKRAFT</t>
  </si>
  <si>
    <t>Goldiam International Ltd</t>
  </si>
  <si>
    <t>GOLDIAM</t>
  </si>
  <si>
    <t>Geojit Financial Services Ltd</t>
  </si>
  <si>
    <t>GEOJITFSL</t>
  </si>
  <si>
    <t>Kalyani Investment Company Ltd</t>
  </si>
  <si>
    <t>KICL</t>
  </si>
  <si>
    <t>John Cockerill India Ltd</t>
  </si>
  <si>
    <t>COCKERILL</t>
  </si>
  <si>
    <t>Industrial Machinery &amp; Supplies &amp; Components</t>
  </si>
  <si>
    <t>ADF Foods Ltd</t>
  </si>
  <si>
    <t>ADFFOODS</t>
  </si>
  <si>
    <t>TIL Ltd</t>
  </si>
  <si>
    <t>TIL</t>
  </si>
  <si>
    <t>Unitech Ltd</t>
  </si>
  <si>
    <t>UNITECH</t>
  </si>
  <si>
    <t>Tarsons Products Ltd</t>
  </si>
  <si>
    <t>TARSONS</t>
  </si>
  <si>
    <t>Sai Silks (Kalamandir) Ltd</t>
  </si>
  <si>
    <t>KALAMANDIR</t>
  </si>
  <si>
    <t>Barbeque-Nation Hospitality Ltd</t>
  </si>
  <si>
    <t>BARBEQUE</t>
  </si>
  <si>
    <t>Orient Green Power Company Ltd</t>
  </si>
  <si>
    <t>GREENPOWER</t>
  </si>
  <si>
    <t>Kitex Garments Ltd</t>
  </si>
  <si>
    <t>KITEX</t>
  </si>
  <si>
    <t>Themis Medicare Ltd</t>
  </si>
  <si>
    <t>THEMISMED</t>
  </si>
  <si>
    <t>Paramount Communications Ltd</t>
  </si>
  <si>
    <t>PARACABLES</t>
  </si>
  <si>
    <t>Owais Metal and Mineral Processing Ltd</t>
  </si>
  <si>
    <t>OWAIS</t>
  </si>
  <si>
    <t>DEE Development Engineers Ltd</t>
  </si>
  <si>
    <t>DEEDEV</t>
  </si>
  <si>
    <t>Nitin Spinners Ltd</t>
  </si>
  <si>
    <t>NITINSPIN</t>
  </si>
  <si>
    <t>GRP Ltd</t>
  </si>
  <si>
    <t>GRPLTD</t>
  </si>
  <si>
    <t>Veritas (India) Ltd</t>
  </si>
  <si>
    <t>VERITAS</t>
  </si>
  <si>
    <t>Pennar Industries Ltd</t>
  </si>
  <si>
    <t>PENIND</t>
  </si>
  <si>
    <t>DEN Networks Ltd</t>
  </si>
  <si>
    <t>DEN</t>
  </si>
  <si>
    <t>Panama Petrochem Ltd</t>
  </si>
  <si>
    <t>PANAMAPET</t>
  </si>
  <si>
    <t>India Pesticides Ltd</t>
  </si>
  <si>
    <t>IPL</t>
  </si>
  <si>
    <t>Cosmo First Ltd</t>
  </si>
  <si>
    <t>COSMOFIRST</t>
  </si>
  <si>
    <t>Meghmani Organics Ltd</t>
  </si>
  <si>
    <t>MOL</t>
  </si>
  <si>
    <t>Oriental Hotels Ltd</t>
  </si>
  <si>
    <t>ORIENTHOT</t>
  </si>
  <si>
    <t>Carysil Ltd</t>
  </si>
  <si>
    <t>CARYSIL</t>
  </si>
  <si>
    <t>Universal Cables Ltd</t>
  </si>
  <si>
    <t>UNIVCABLES</t>
  </si>
  <si>
    <t>IOL Chemicals and Pharmaceuticals Ltd</t>
  </si>
  <si>
    <t>IOLCP</t>
  </si>
  <si>
    <t>Welspun Specialty Solutions Ltd</t>
  </si>
  <si>
    <t>WELSPLSOL</t>
  </si>
  <si>
    <t>Sasken Technologies Ltd</t>
  </si>
  <si>
    <t>SASKEN</t>
  </si>
  <si>
    <t>Epack Durable Ltd</t>
  </si>
  <si>
    <t>EPACK</t>
  </si>
  <si>
    <t>DCW Ltd</t>
  </si>
  <si>
    <t>DCW</t>
  </si>
  <si>
    <t>Sanghi Industries Ltd</t>
  </si>
  <si>
    <t>SANGHIIND</t>
  </si>
  <si>
    <t>Unicommerce eSolutions Ltd</t>
  </si>
  <si>
    <t>UNIECOM</t>
  </si>
  <si>
    <t>Jyoti Structures Ltd</t>
  </si>
  <si>
    <t>JYOTISTRUC</t>
  </si>
  <si>
    <t>Parag Milk Foods Ltd</t>
  </si>
  <si>
    <t>PARAGMILK</t>
  </si>
  <si>
    <t>Landmark Cars Ltd</t>
  </si>
  <si>
    <t>LANDMARK</t>
  </si>
  <si>
    <t>Dreamfolks Services Ltd</t>
  </si>
  <si>
    <t>DREAMFOLKS</t>
  </si>
  <si>
    <t>Kody Technolab Ltd</t>
  </si>
  <si>
    <t>KODYTECH</t>
  </si>
  <si>
    <t>Astec Lifesciences Ltd</t>
  </si>
  <si>
    <t>ASTEC</t>
  </si>
  <si>
    <t>Tatva Chintan Pharma Chem Ltd</t>
  </si>
  <si>
    <t>TATVA</t>
  </si>
  <si>
    <t>Axiscades Technologies Ltd</t>
  </si>
  <si>
    <t>AXISCADES</t>
  </si>
  <si>
    <t>Vakrangee Limited</t>
  </si>
  <si>
    <t>VAKRANGEE</t>
  </si>
  <si>
    <t>Satin Creditcare Network Ltd</t>
  </si>
  <si>
    <t>SATIN</t>
  </si>
  <si>
    <t>Deccan Gold Mines Ltd</t>
  </si>
  <si>
    <t>DECNGOLD</t>
  </si>
  <si>
    <t>Nalwa Sons Investments Ltd</t>
  </si>
  <si>
    <t>NSIL</t>
  </si>
  <si>
    <t>Sanstar Ltd</t>
  </si>
  <si>
    <t>SANSTAR</t>
  </si>
  <si>
    <t>Apollo Pipes Ltd</t>
  </si>
  <si>
    <t>APOLLOPIPE</t>
  </si>
  <si>
    <t>TTK Healthcare Ltd</t>
  </si>
  <si>
    <t>TTKHLTCARE</t>
  </si>
  <si>
    <t>Suratwwala Business Group Ltd</t>
  </si>
  <si>
    <t>SBGLP</t>
  </si>
  <si>
    <t>Omaxe Ltd</t>
  </si>
  <si>
    <t>OMAXE</t>
  </si>
  <si>
    <t>GKW Ltd</t>
  </si>
  <si>
    <t>GKWLIMITED</t>
  </si>
  <si>
    <t>Ugro Capital Ltd</t>
  </si>
  <si>
    <t>UGROCAP</t>
  </si>
  <si>
    <t>S.P.Apparels Ltd</t>
  </si>
  <si>
    <t>SPAL</t>
  </si>
  <si>
    <t>IKIO Lighting Ltd</t>
  </si>
  <si>
    <t>IKIO</t>
  </si>
  <si>
    <t>Siyaram Silk Mills Ltd</t>
  </si>
  <si>
    <t>SIYSIL</t>
  </si>
  <si>
    <t>Krsnaa Diagnostics Ltd</t>
  </si>
  <si>
    <t>KRSNAA</t>
  </si>
  <si>
    <t>BLS E-Services Ltd</t>
  </si>
  <si>
    <t>BLSE</t>
  </si>
  <si>
    <t>IFGL Refractories Ltd</t>
  </si>
  <si>
    <t>IFGLEXPOR</t>
  </si>
  <si>
    <t>Hariom Pipe Industries Ltd</t>
  </si>
  <si>
    <t>HARIOMPIPE</t>
  </si>
  <si>
    <t>Uniparts India Ltd</t>
  </si>
  <si>
    <t>UNIPARTS</t>
  </si>
  <si>
    <t>Vidhi Specialty Food Ingredients Ltd</t>
  </si>
  <si>
    <t>VIDHIING</t>
  </si>
  <si>
    <t>Apcotex Industries Ltd</t>
  </si>
  <si>
    <t>APCOTEXIND</t>
  </si>
  <si>
    <t>Praveg Ltd</t>
  </si>
  <si>
    <t>PRAVEG</t>
  </si>
  <si>
    <t>GPT Infraprojects Ltd</t>
  </si>
  <si>
    <t>GPTINFRA</t>
  </si>
  <si>
    <t>Cantabil Retail India Ltd</t>
  </si>
  <si>
    <t>CANTABIL</t>
  </si>
  <si>
    <t>Rossell India Ltd</t>
  </si>
  <si>
    <t>ROSSELLIND</t>
  </si>
  <si>
    <t>ICICI Prudential Nifty 50 ETF</t>
  </si>
  <si>
    <t>NIFTYIETF</t>
  </si>
  <si>
    <t>Gocl Corporation Ltd</t>
  </si>
  <si>
    <t>GOCLCORP</t>
  </si>
  <si>
    <t>Hubtown Ltd</t>
  </si>
  <si>
    <t>HUBTOWN</t>
  </si>
  <si>
    <t>Amrutanjan Health Care Ltd</t>
  </si>
  <si>
    <t>AMRUTANJAN</t>
  </si>
  <si>
    <t>Mukand Ltd</t>
  </si>
  <si>
    <t>MUKANDLTD</t>
  </si>
  <si>
    <t>Navkar Corporation Ltd</t>
  </si>
  <si>
    <t>NAVKARCORP</t>
  </si>
  <si>
    <t>Updater Services Ltd</t>
  </si>
  <si>
    <t>UDS</t>
  </si>
  <si>
    <t>Tanfac Industries Ltd</t>
  </si>
  <si>
    <t>TANFACIND</t>
  </si>
  <si>
    <t>Pnb Gilts Ltd</t>
  </si>
  <si>
    <t>PNBGILTS</t>
  </si>
  <si>
    <t>63 Moons Technologies Ltd</t>
  </si>
  <si>
    <t>63MOONS</t>
  </si>
  <si>
    <t>Ram Ratna Wires Ltd</t>
  </si>
  <si>
    <t>RAMRAT</t>
  </si>
  <si>
    <t>Talbros Automotive Components Ltd</t>
  </si>
  <si>
    <t>TALBROAUTO</t>
  </si>
  <si>
    <t>Deep Industries Ltd</t>
  </si>
  <si>
    <t>DEEPINDS</t>
  </si>
  <si>
    <t>Som Distilleries and Breweries Ltd</t>
  </si>
  <si>
    <t>SDBL</t>
  </si>
  <si>
    <t>Jaiprakash Associates Ltd</t>
  </si>
  <si>
    <t>JPASSOCIAT</t>
  </si>
  <si>
    <t>BF Investment Ltd</t>
  </si>
  <si>
    <t>BFINVEST</t>
  </si>
  <si>
    <t>Nelco Ltd</t>
  </si>
  <si>
    <t>NELCO</t>
  </si>
  <si>
    <t>Seshasayee Paper and Boards Ltd</t>
  </si>
  <si>
    <t>SESHAPAPER</t>
  </si>
  <si>
    <t>SG Finserve Ltd</t>
  </si>
  <si>
    <t>SGFIN</t>
  </si>
  <si>
    <t>Yasho Industries Ltd</t>
  </si>
  <si>
    <t>YASHO</t>
  </si>
  <si>
    <t>Agro Tech Foods Ltd</t>
  </si>
  <si>
    <t>ATFL</t>
  </si>
  <si>
    <t>Antony Waste Handling Cell Ltd</t>
  </si>
  <si>
    <t>AWHCL</t>
  </si>
  <si>
    <t>Alicon Castalloy Ltd</t>
  </si>
  <si>
    <t>ALICON</t>
  </si>
  <si>
    <t>Andhra Paper Ltd</t>
  </si>
  <si>
    <t>ANDHRAPAP</t>
  </si>
  <si>
    <t>Summit Securities Ltd</t>
  </si>
  <si>
    <t>SUMMITSEC</t>
  </si>
  <si>
    <t>Hester Biosciences Ltd</t>
  </si>
  <si>
    <t>HESTERBIO</t>
  </si>
  <si>
    <t>Veranda Learning Solutions Ltd</t>
  </si>
  <si>
    <t>VERANDA</t>
  </si>
  <si>
    <t>JISLDVREQS</t>
  </si>
  <si>
    <t>D Link (India) Limited</t>
  </si>
  <si>
    <t>DLINKINDIA</t>
  </si>
  <si>
    <t>Vardhman Special Steels Ltd</t>
  </si>
  <si>
    <t>VSSL</t>
  </si>
  <si>
    <t>PIX Transmissions Ltd</t>
  </si>
  <si>
    <t>PIXTRANS</t>
  </si>
  <si>
    <t>Advait Infratech Ltd</t>
  </si>
  <si>
    <t>ADVAIT</t>
  </si>
  <si>
    <t>Electrical Components &amp; Equipment</t>
  </si>
  <si>
    <t>Walchandnagar Industries Ltd</t>
  </si>
  <si>
    <t>WALCHANNAG</t>
  </si>
  <si>
    <t>Aeroflex Industries Ltd</t>
  </si>
  <si>
    <t>AEROFLEX</t>
  </si>
  <si>
    <t>Suryoday Small Finance Bank Ltd</t>
  </si>
  <si>
    <t>SURYODAY</t>
  </si>
  <si>
    <t>Mufin Green Finance Ltd</t>
  </si>
  <si>
    <t>MUFIN</t>
  </si>
  <si>
    <t>TechNVision Ventures Ltd</t>
  </si>
  <si>
    <t>TECHNVISN</t>
  </si>
  <si>
    <t>Prataap Snacks Ltd</t>
  </si>
  <si>
    <t>DIAMONDYD</t>
  </si>
  <si>
    <t>HIL Ltd</t>
  </si>
  <si>
    <t>HIL</t>
  </si>
  <si>
    <t>Master Trust Ltd</t>
  </si>
  <si>
    <t>MASTERTR</t>
  </si>
  <si>
    <t>Expleo Solutions Ltd</t>
  </si>
  <si>
    <t>EXPLEOSOL</t>
  </si>
  <si>
    <t>Gandhar Oil Refinery (INDIA) Ltd</t>
  </si>
  <si>
    <t>GANDHAR</t>
  </si>
  <si>
    <t>Sangam (India) Ltd</t>
  </si>
  <si>
    <t>SANGAMIND</t>
  </si>
  <si>
    <t>Igarashi Motors India Ltd</t>
  </si>
  <si>
    <t>IGARASHI</t>
  </si>
  <si>
    <t>Wheels India Ltd</t>
  </si>
  <si>
    <t>WHEELS</t>
  </si>
  <si>
    <t>Yatra Online Ltd</t>
  </si>
  <si>
    <t>YATRA</t>
  </si>
  <si>
    <t>Sigachi Industries Ltd</t>
  </si>
  <si>
    <t>SIGACHI</t>
  </si>
  <si>
    <t>Dynacons Systems and Solutions Ltd</t>
  </si>
  <si>
    <t>DSSL</t>
  </si>
  <si>
    <t>Wonder Electricals Ltd</t>
  </si>
  <si>
    <t>WEL</t>
  </si>
  <si>
    <t>Centum Electronics Ltd</t>
  </si>
  <si>
    <t>CENTUM</t>
  </si>
  <si>
    <t>Alpex Solar Ltd</t>
  </si>
  <si>
    <t>ALPEXSOLAR</t>
  </si>
  <si>
    <t>Kotak Gold Etf</t>
  </si>
  <si>
    <t>GOLD1</t>
  </si>
  <si>
    <t>Divgi TorqTransfer Systems Ltd</t>
  </si>
  <si>
    <t>DIVGIITTS</t>
  </si>
  <si>
    <t>Balmer Lawrie Investments Ltd</t>
  </si>
  <si>
    <t>BLIL</t>
  </si>
  <si>
    <t>Ramco Industries Ltd</t>
  </si>
  <si>
    <t>RAMCOIND</t>
  </si>
  <si>
    <t>Indo Tech Transformers Ltd</t>
  </si>
  <si>
    <t>INDOTECH</t>
  </si>
  <si>
    <t>Jagran Prakashan Ltd</t>
  </si>
  <si>
    <t>JAGRAN</t>
  </si>
  <si>
    <t>Oriental Rail Infrastructure Ltd</t>
  </si>
  <si>
    <t>ORIRAIL</t>
  </si>
  <si>
    <t>Bombay Super Hybrid Seeds Ltd</t>
  </si>
  <si>
    <t>BSHSL</t>
  </si>
  <si>
    <t>Platinum Industries Ltd</t>
  </si>
  <si>
    <t>PLATIND</t>
  </si>
  <si>
    <t>Everest Kanto Cylinder Ltd</t>
  </si>
  <si>
    <t>EKC</t>
  </si>
  <si>
    <t>TAJ GVK Hotels and Resorts Ltd</t>
  </si>
  <si>
    <t>TAJGVK</t>
  </si>
  <si>
    <t>HDFC Gold Exchange Traded Fund</t>
  </si>
  <si>
    <t>HDFCGOLD</t>
  </si>
  <si>
    <t>ICICI Prudential Gold ETF</t>
  </si>
  <si>
    <t>GOLDIETF</t>
  </si>
  <si>
    <t>Dr Agarwal's Eye Hospital Ltd</t>
  </si>
  <si>
    <t>DRAGARWQ</t>
  </si>
  <si>
    <t>Hercules Hoists Ltd</t>
  </si>
  <si>
    <t>HERCULES</t>
  </si>
  <si>
    <t>Nippon India ETF Nifty Next 50 Junior BeES</t>
  </si>
  <si>
    <t>JUNIORBEES</t>
  </si>
  <si>
    <t>India Power Corporation Ltd</t>
  </si>
  <si>
    <t>DPSCLTD</t>
  </si>
  <si>
    <t>I G Petrochemicals Ltd</t>
  </si>
  <si>
    <t>IGPL</t>
  </si>
  <si>
    <t>Eco Recycling Ltd</t>
  </si>
  <si>
    <t>ECORECO</t>
  </si>
  <si>
    <t>Udaipur Cement Works Ltd</t>
  </si>
  <si>
    <t>UDAICEMENT</t>
  </si>
  <si>
    <t>Jindal Drilling and Industries Ltd</t>
  </si>
  <si>
    <t>JINDRILL</t>
  </si>
  <si>
    <t>Heranba Industries Ltd</t>
  </si>
  <si>
    <t>HERANBA</t>
  </si>
  <si>
    <t>Kiri Industries Ltd</t>
  </si>
  <si>
    <t>KIRIINDUS</t>
  </si>
  <si>
    <t>Madhya Bharat Agro Products Ltd</t>
  </si>
  <si>
    <t>MBAPL</t>
  </si>
  <si>
    <t>Oriental Aromatics Ltd</t>
  </si>
  <si>
    <t>OAL</t>
  </si>
  <si>
    <t>Sterling Tools Ltd</t>
  </si>
  <si>
    <t>STERTOOLS</t>
  </si>
  <si>
    <t>Bharat Wire Ropes Ltd</t>
  </si>
  <si>
    <t>BHARATWIRE</t>
  </si>
  <si>
    <t>Kilburn Engineering Ltd</t>
  </si>
  <si>
    <t>KLBRENG-B</t>
  </si>
  <si>
    <t>Agarwal Industrial Corporation Ltd</t>
  </si>
  <si>
    <t>AGARIND</t>
  </si>
  <si>
    <t>Fratelli Vineyards Ltd</t>
  </si>
  <si>
    <t>TINNATFL</t>
  </si>
  <si>
    <t>Excel Industries Ltd</t>
  </si>
  <si>
    <t>EXCELINDUS</t>
  </si>
  <si>
    <t>G M Breweries Ltd</t>
  </si>
  <si>
    <t>GMBREW</t>
  </si>
  <si>
    <t>Om Infra Ltd</t>
  </si>
  <si>
    <t>OMINFRAL</t>
  </si>
  <si>
    <t>Motisons Jewellers Ltd</t>
  </si>
  <si>
    <t>MOTISONS</t>
  </si>
  <si>
    <t>Apparel &amp; Accessories Retailers</t>
  </si>
  <si>
    <t>Atul Auto Ltd</t>
  </si>
  <si>
    <t>ATULAUTO</t>
  </si>
  <si>
    <t>Three Wheelers</t>
  </si>
  <si>
    <t>GTPL Hathway Ltd</t>
  </si>
  <si>
    <t>GTPL</t>
  </si>
  <si>
    <t>Reliance Industrial Infrastructure Ltd</t>
  </si>
  <si>
    <t>RIIL</t>
  </si>
  <si>
    <t>Southern Petrochemical Industries Corporation Ltd</t>
  </si>
  <si>
    <t>SPIC</t>
  </si>
  <si>
    <t>Automobile Corp Of Goa Ltd</t>
  </si>
  <si>
    <t>ACGL</t>
  </si>
  <si>
    <t>Fedders Holding Ltd</t>
  </si>
  <si>
    <t>FEDDERSHOL</t>
  </si>
  <si>
    <t>Paushak Ltd</t>
  </si>
  <si>
    <t>PAUSHAKLTD</t>
  </si>
  <si>
    <t>Roto Pumps Ltd</t>
  </si>
  <si>
    <t>ROTO</t>
  </si>
  <si>
    <t>Fairchem Organics Ltd</t>
  </si>
  <si>
    <t>FAIRCHEMOR</t>
  </si>
  <si>
    <t>Kesar India Ltd</t>
  </si>
  <si>
    <t>KESAR</t>
  </si>
  <si>
    <t>Real Estate Development</t>
  </si>
  <si>
    <t>Madras Fertilizers Ltd</t>
  </si>
  <si>
    <t>MADRASFERT</t>
  </si>
  <si>
    <t>Kokuyo Camlin Ltd</t>
  </si>
  <si>
    <t>KOKUYOCMLN</t>
  </si>
  <si>
    <t>Elpro International Ltd</t>
  </si>
  <si>
    <t>ELPROINTL</t>
  </si>
  <si>
    <t>Bigbloc Construction Ltd</t>
  </si>
  <si>
    <t>BIGBLOC</t>
  </si>
  <si>
    <t>Sirca Paints India Ltd</t>
  </si>
  <si>
    <t>SIRCA</t>
  </si>
  <si>
    <t>Dcm Shriram Industries Ltd</t>
  </si>
  <si>
    <t>DCMSRIND</t>
  </si>
  <si>
    <t>Ador Welding Ltd</t>
  </si>
  <si>
    <t>ADORWELD</t>
  </si>
  <si>
    <t>Everest Industries Ltd</t>
  </si>
  <si>
    <t>EVERESTIND</t>
  </si>
  <si>
    <t>Building Products - Prefab Structures</t>
  </si>
  <si>
    <t>Mishtann Foods Ltd</t>
  </si>
  <si>
    <t>MISHTANN</t>
  </si>
  <si>
    <t>BCL Industries Ltd</t>
  </si>
  <si>
    <t>BCLIND</t>
  </si>
  <si>
    <t>KKRRAFTON Developers Limited</t>
  </si>
  <si>
    <t>KDL</t>
  </si>
  <si>
    <t>Camlin Fine Sciences Ltd</t>
  </si>
  <si>
    <t>CAMLINFINE</t>
  </si>
  <si>
    <t>Rane (Madras) Ltd</t>
  </si>
  <si>
    <t>RML</t>
  </si>
  <si>
    <t>GNA Axles Ltd</t>
  </si>
  <si>
    <t>GNA</t>
  </si>
  <si>
    <t>Precision Camshafts Ltd</t>
  </si>
  <si>
    <t>PRECAM</t>
  </si>
  <si>
    <t>Amines and Plasticizers Ltd</t>
  </si>
  <si>
    <t>AMNPLST</t>
  </si>
  <si>
    <t>Zota Health Care Ltd</t>
  </si>
  <si>
    <t>ZOTA</t>
  </si>
  <si>
    <t>Hi-Tech Gears Ltd</t>
  </si>
  <si>
    <t>HITECHGEAR</t>
  </si>
  <si>
    <t>Rama Steel Tubes Ltd</t>
  </si>
  <si>
    <t>RAMASTEEL</t>
  </si>
  <si>
    <t>Media Matrix Worldwide Ltd</t>
  </si>
  <si>
    <t>MMWL</t>
  </si>
  <si>
    <t>Shriram Properties Ltd</t>
  </si>
  <si>
    <t>SHRIRAMPPS</t>
  </si>
  <si>
    <t>India Nippon Electricals Ltd</t>
  </si>
  <si>
    <t>INDNIPPON</t>
  </si>
  <si>
    <t>Sadhana Nitro Chem Ltd</t>
  </si>
  <si>
    <t>SADHNANIQ</t>
  </si>
  <si>
    <t>MIC Electronics Ltd</t>
  </si>
  <si>
    <t>MICEL</t>
  </si>
  <si>
    <t>Salzer Electronics Ltd</t>
  </si>
  <si>
    <t>SALZERELEC</t>
  </si>
  <si>
    <t>Tourism Finance Corporation of India Ltd</t>
  </si>
  <si>
    <t>TFCILTD</t>
  </si>
  <si>
    <t>Jyoti Resins and Adhesives Ltd</t>
  </si>
  <si>
    <t>JYOTIRES</t>
  </si>
  <si>
    <t>Arman Financial Services Ltd</t>
  </si>
  <si>
    <t>ARMANFIN</t>
  </si>
  <si>
    <t>Pondy Oxides and Chemicals Ltd</t>
  </si>
  <si>
    <t>POCL</t>
  </si>
  <si>
    <t>Forbes Precision Tools and Machine Parts Ltd</t>
  </si>
  <si>
    <t>TOTEM</t>
  </si>
  <si>
    <t>Shanti Educational Initiatives Ltd</t>
  </si>
  <si>
    <t>SEIL</t>
  </si>
  <si>
    <t>Sportking India Ltd</t>
  </si>
  <si>
    <t>SPORTKING</t>
  </si>
  <si>
    <t>Irm Energy Ltd</t>
  </si>
  <si>
    <t>IRMENERGY</t>
  </si>
  <si>
    <t>Filatex India Ltd</t>
  </si>
  <si>
    <t>FILATEX</t>
  </si>
  <si>
    <t>Windlas Biotech Ltd</t>
  </si>
  <si>
    <t>WINDLAS</t>
  </si>
  <si>
    <t>Borosil Scientific Ltd</t>
  </si>
  <si>
    <t>BOROSCI</t>
  </si>
  <si>
    <t>Last Mile Enterprises Ltd</t>
  </si>
  <si>
    <t>LASTMILE</t>
  </si>
  <si>
    <t>Subex Ltd</t>
  </si>
  <si>
    <t>SUBEXLTD</t>
  </si>
  <si>
    <t>Likhitha Infrastructure Ltd</t>
  </si>
  <si>
    <t>LIKHITHA</t>
  </si>
  <si>
    <t>ASM Technologies Ltd</t>
  </si>
  <si>
    <t>ASMTEC</t>
  </si>
  <si>
    <t>Peninsula Land Ltd</t>
  </si>
  <si>
    <t>PENINLAND</t>
  </si>
  <si>
    <t>Allsec Technologies Ltd</t>
  </si>
  <si>
    <t>ALLSEC</t>
  </si>
  <si>
    <t>India Motor Parts &amp; Accessories Ltd</t>
  </si>
  <si>
    <t>IMPAL</t>
  </si>
  <si>
    <t>Yamuna Syndicate Ltd</t>
  </si>
  <si>
    <t>YSL</t>
  </si>
  <si>
    <t>Eimco Elecon (India) Ltd</t>
  </si>
  <si>
    <t>EIMCOELECO</t>
  </si>
  <si>
    <t>Rico Auto Industries Ltd</t>
  </si>
  <si>
    <t>RICOAUTO</t>
  </si>
  <si>
    <t>Shiva Cement Ltd</t>
  </si>
  <si>
    <t>SHIVACEM</t>
  </si>
  <si>
    <t>Yuken India Ltd</t>
  </si>
  <si>
    <t>YUKEN</t>
  </si>
  <si>
    <t>BMW Industries Ltd</t>
  </si>
  <si>
    <t>BMW</t>
  </si>
  <si>
    <t>Texmaco Infrastructure &amp; Holdings Ltd</t>
  </si>
  <si>
    <t>TEXINFRA</t>
  </si>
  <si>
    <t>Matrimony.Com Ltd</t>
  </si>
  <si>
    <t>MATRIMONY</t>
  </si>
  <si>
    <t>Popular Vehicles and Services Ltd</t>
  </si>
  <si>
    <t>PVSL</t>
  </si>
  <si>
    <t>Systematix Corporate Services Ltd</t>
  </si>
  <si>
    <t>SYSTMTXC</t>
  </si>
  <si>
    <t>Vascon Engineers Ltd</t>
  </si>
  <si>
    <t>VASCONEQ</t>
  </si>
  <si>
    <t>Century Enka Ltd</t>
  </si>
  <si>
    <t>CENTENKA</t>
  </si>
  <si>
    <t>AMIC Forging Ltd</t>
  </si>
  <si>
    <t>AMIC</t>
  </si>
  <si>
    <t>Steel</t>
  </si>
  <si>
    <t>Manali Petrochemicals Ltd</t>
  </si>
  <si>
    <t>MANALIPETC</t>
  </si>
  <si>
    <t>TV Today Network Limited</t>
  </si>
  <si>
    <t>TVTODAY</t>
  </si>
  <si>
    <t>Tamilnadu Newsprint &amp; Papers Ltd</t>
  </si>
  <si>
    <t>TNPL</t>
  </si>
  <si>
    <t>Kellton Tech Solutions Ltd</t>
  </si>
  <si>
    <t>KELLTONTEC</t>
  </si>
  <si>
    <t>GPT Healthcare Ltd</t>
  </si>
  <si>
    <t>GPTHEALTH</t>
  </si>
  <si>
    <t>Steel Exchange India Ltd</t>
  </si>
  <si>
    <t>STEELXIND</t>
  </si>
  <si>
    <t>Swelect Energy Systems Ltd</t>
  </si>
  <si>
    <t>SWELECTES</t>
  </si>
  <si>
    <t>Krishana Phoschem Ltd</t>
  </si>
  <si>
    <t>KRISHANA</t>
  </si>
  <si>
    <t>Dhunseri Ventures Ltd</t>
  </si>
  <si>
    <t>DVL</t>
  </si>
  <si>
    <t>Suyog Telematics Ltd</t>
  </si>
  <si>
    <t>SUYOG</t>
  </si>
  <si>
    <t>5Paisa Capital Ltd</t>
  </si>
  <si>
    <t>5PAISA</t>
  </si>
  <si>
    <t>SMC Global Securities Ltd</t>
  </si>
  <si>
    <t>SMCGLOBAL</t>
  </si>
  <si>
    <t>Butterfly Gandhimathi Appliances Ltd</t>
  </si>
  <si>
    <t>BUTTERFLY</t>
  </si>
  <si>
    <t>NIIT Ltd</t>
  </si>
  <si>
    <t>NIITLTD</t>
  </si>
  <si>
    <t>Ramco Systems Ltd</t>
  </si>
  <si>
    <t>RAMCOSYS</t>
  </si>
  <si>
    <t>Syncom Formulations (India) Ltd</t>
  </si>
  <si>
    <t>SYNCOMF</t>
  </si>
  <si>
    <t>Brightcom Group Ltd</t>
  </si>
  <si>
    <t>BCG</t>
  </si>
  <si>
    <t>Mangalore Chemicals and Fertilisers Ltd</t>
  </si>
  <si>
    <t>MANGCHEFER</t>
  </si>
  <si>
    <t>Aurum Proptech Ltd</t>
  </si>
  <si>
    <t>AURUM</t>
  </si>
  <si>
    <t>Centrum Capital Ltd</t>
  </si>
  <si>
    <t>CENTRUM</t>
  </si>
  <si>
    <t>Solex Energy Ltd</t>
  </si>
  <si>
    <t>SOLEX</t>
  </si>
  <si>
    <t>Aaswa Trading and Exports Ltd</t>
  </si>
  <si>
    <t>TCC</t>
  </si>
  <si>
    <t>Real Estate Services</t>
  </si>
  <si>
    <t>Mukka Proteins Ltd</t>
  </si>
  <si>
    <t>MUKKA</t>
  </si>
  <si>
    <t>Kotak Nifty 50 ETF</t>
  </si>
  <si>
    <t>NIFTY1</t>
  </si>
  <si>
    <t>Andhra Sugars Ltd</t>
  </si>
  <si>
    <t>ANDHRSUGAR</t>
  </si>
  <si>
    <t>One Point One Solutions Ltd</t>
  </si>
  <si>
    <t>ONEPOINT</t>
  </si>
  <si>
    <t>Ngl Fine Chem Ltd</t>
  </si>
  <si>
    <t>NGLFINE</t>
  </si>
  <si>
    <t>Taneja Aerospace and Aviation Ltd</t>
  </si>
  <si>
    <t>TANAA</t>
  </si>
  <si>
    <t>Punjab Chemicals and Crop Protection Ltd</t>
  </si>
  <si>
    <t>PUNJABCHEM</t>
  </si>
  <si>
    <t>Timex Group India Ltd</t>
  </si>
  <si>
    <t>TIMEX</t>
  </si>
  <si>
    <t>Polo Queen Industrial and Fintech Ltd</t>
  </si>
  <si>
    <t>PQIF</t>
  </si>
  <si>
    <t>Kopran Ltd</t>
  </si>
  <si>
    <t>KOPRAN</t>
  </si>
  <si>
    <t>Eraaya Lifespaces Ltd</t>
  </si>
  <si>
    <t>ERAAYA</t>
  </si>
  <si>
    <t>ULTRAMARINE &amp; PIGMENTS Ltd</t>
  </si>
  <si>
    <t>ULTRAMAR</t>
  </si>
  <si>
    <t>Kernex Microsystems (India) Ltd</t>
  </si>
  <si>
    <t>KERNEX</t>
  </si>
  <si>
    <t>Hind Rectifiers Ltd</t>
  </si>
  <si>
    <t>HIRECT</t>
  </si>
  <si>
    <t>Shree Digvijay Cement Co Ltd</t>
  </si>
  <si>
    <t>SHREDIGCEM</t>
  </si>
  <si>
    <t>Wardwizard Innovations &amp; Mobility Ltd</t>
  </si>
  <si>
    <t>WARDINMOBI</t>
  </si>
  <si>
    <t>Himatsingka Seide Ltd</t>
  </si>
  <si>
    <t>HIMATSEIDE</t>
  </si>
  <si>
    <t>Macpower CNC Machines Ltd</t>
  </si>
  <si>
    <t>MACPOWER</t>
  </si>
  <si>
    <t>Remus Pharmaceuticals Ltd</t>
  </si>
  <si>
    <t>REMUS</t>
  </si>
  <si>
    <t>Associated Alcohols &amp; Breweries Ltd</t>
  </si>
  <si>
    <t>ASALCBR</t>
  </si>
  <si>
    <t>Marsons Ltd</t>
  </si>
  <si>
    <t>MARSONS</t>
  </si>
  <si>
    <t>Kirloskar Electric Company Ltd</t>
  </si>
  <si>
    <t>KECL</t>
  </si>
  <si>
    <t>RIR Power Electronics Ltd</t>
  </si>
  <si>
    <t>RIR</t>
  </si>
  <si>
    <t>Wealth First Portfolio Managers Ltd</t>
  </si>
  <si>
    <t>WEALTH</t>
  </si>
  <si>
    <t>Spacenet Enterprises India Ltd</t>
  </si>
  <si>
    <t>SPCENET</t>
  </si>
  <si>
    <t>Rishabh Instruments Ltd</t>
  </si>
  <si>
    <t>RISHABH</t>
  </si>
  <si>
    <t>Shankara Building Products Ltd</t>
  </si>
  <si>
    <t>SHANKARA</t>
  </si>
  <si>
    <t>Signpost India Ltd</t>
  </si>
  <si>
    <t>SIGNPOST</t>
  </si>
  <si>
    <t>CFF Fluid Control Ltd</t>
  </si>
  <si>
    <t>CFF</t>
  </si>
  <si>
    <t>Aerospace &amp; Defense</t>
  </si>
  <si>
    <t>Hexa Tradex Ltd</t>
  </si>
  <si>
    <t>HEXATRADEX</t>
  </si>
  <si>
    <t>KMC Speciality Hospitals (India) Ltd</t>
  </si>
  <si>
    <t>KMCSHIL</t>
  </si>
  <si>
    <t>Selan Exploration Technology Ltd</t>
  </si>
  <si>
    <t>SELAN</t>
  </si>
  <si>
    <t>HLV Ltd</t>
  </si>
  <si>
    <t>HLVLTD</t>
  </si>
  <si>
    <t>Sakuma Exports Ltd</t>
  </si>
  <si>
    <t>SAKUMA</t>
  </si>
  <si>
    <t>Sunshine Capital Ltd</t>
  </si>
  <si>
    <t>SCL</t>
  </si>
  <si>
    <t>MSP Steel &amp; Power Ltd</t>
  </si>
  <si>
    <t>MSPL</t>
  </si>
  <si>
    <t>Allcargo Gati Ltd</t>
  </si>
  <si>
    <t>ACLGATI</t>
  </si>
  <si>
    <t>Monte Carlo Fashions Ltd</t>
  </si>
  <si>
    <t>MONTECARLO</t>
  </si>
  <si>
    <t>Kabra Extrusion Technik Ltd</t>
  </si>
  <si>
    <t>KABRAEXTRU</t>
  </si>
  <si>
    <t>Avadh Sugar &amp; Energy Ltd</t>
  </si>
  <si>
    <t>AVADHSUGAR</t>
  </si>
  <si>
    <t>Cosmic CRF Ltd</t>
  </si>
  <si>
    <t>COSMICCRF</t>
  </si>
  <si>
    <t>Xchanging Solutions Ltd</t>
  </si>
  <si>
    <t>XCHANGING</t>
  </si>
  <si>
    <t>Lincoln Pharmaceuticals Ltd</t>
  </si>
  <si>
    <t>LINCOLN</t>
  </si>
  <si>
    <t>Knowledge Marine &amp; Engineering Works Ltd</t>
  </si>
  <si>
    <t>KMEW</t>
  </si>
  <si>
    <t>Marine Transportation</t>
  </si>
  <si>
    <t>Dhampur Sugar Mills Ltd</t>
  </si>
  <si>
    <t>DHAMPURSUG</t>
  </si>
  <si>
    <t>Capital Small Finance Bank Ltd</t>
  </si>
  <si>
    <t>CAPITALSFB</t>
  </si>
  <si>
    <t>Kamdhenu Ltd</t>
  </si>
  <si>
    <t>KAMDHENU</t>
  </si>
  <si>
    <t>Dwarikesh Sugar Industries Ltd</t>
  </si>
  <si>
    <t>DWARKESH</t>
  </si>
  <si>
    <t>Saurashtra Cement Ltd</t>
  </si>
  <si>
    <t>SAURASHCEM</t>
  </si>
  <si>
    <t>Prakash Pipes Ltd</t>
  </si>
  <si>
    <t>PPL</t>
  </si>
  <si>
    <t>NDR Auto Components Ltd</t>
  </si>
  <si>
    <t>NDRAUTO</t>
  </si>
  <si>
    <t>Beta Drugs Ltd</t>
  </si>
  <si>
    <t>BETA</t>
  </si>
  <si>
    <t>Chemfab Alkalis Ltd</t>
  </si>
  <si>
    <t>CHEMFAB</t>
  </si>
  <si>
    <t>Beekay Steel Industries Ltd</t>
  </si>
  <si>
    <t>BEEKAY</t>
  </si>
  <si>
    <t>Ester Industries Ltd</t>
  </si>
  <si>
    <t>ESTER</t>
  </si>
  <si>
    <t>Panorama Studios International Ltd</t>
  </si>
  <si>
    <t>PANORAMA</t>
  </si>
  <si>
    <t>Automotive Stampings and Assemblies Ltd</t>
  </si>
  <si>
    <t>ASAL</t>
  </si>
  <si>
    <t>Basilic Fly Studio Ltd</t>
  </si>
  <si>
    <t>BASILIC</t>
  </si>
  <si>
    <t>Kuantum Papers Ltd</t>
  </si>
  <si>
    <t>KUANTUM</t>
  </si>
  <si>
    <t>AVT Natural Products Ltd</t>
  </si>
  <si>
    <t>AVTNPL</t>
  </si>
  <si>
    <t>Trident Techlabs Ltd</t>
  </si>
  <si>
    <t>TECHLABS</t>
  </si>
  <si>
    <t>New Delhi Television Ltd</t>
  </si>
  <si>
    <t>NDTV</t>
  </si>
  <si>
    <t>Asian Star Co Ltd</t>
  </si>
  <si>
    <t>ASTAR</t>
  </si>
  <si>
    <t>Best Agrolife Ltd</t>
  </si>
  <si>
    <t>BESTAGRO</t>
  </si>
  <si>
    <t>JG Chemicals Ltd</t>
  </si>
  <si>
    <t>JGCHEM</t>
  </si>
  <si>
    <t>Steelcast Ltd</t>
  </si>
  <si>
    <t>STEELCAS</t>
  </si>
  <si>
    <t>Dynamic Cables Ltd</t>
  </si>
  <si>
    <t>DYCL</t>
  </si>
  <si>
    <t>Alphalogic Techsys Ltd</t>
  </si>
  <si>
    <t>ALPHALOGIC</t>
  </si>
  <si>
    <t>Crest Ventures Ltd</t>
  </si>
  <si>
    <t>CREST</t>
  </si>
  <si>
    <t>Khazanchi Jewellers Ltd</t>
  </si>
  <si>
    <t>KHAZANCHI</t>
  </si>
  <si>
    <t>Apparel, Accessories &amp; Luxury Goods</t>
  </si>
  <si>
    <t>Mercury Ev-Tech Ltd</t>
  </si>
  <si>
    <t>MERCURYEV</t>
  </si>
  <si>
    <t>R K Swamy Ltd</t>
  </si>
  <si>
    <t>RKSWAMY</t>
  </si>
  <si>
    <t>Control Print Ltd</t>
  </si>
  <si>
    <t>CONTROLPR</t>
  </si>
  <si>
    <t>SPML Infra Ltd</t>
  </si>
  <si>
    <t>SPMLINFRA</t>
  </si>
  <si>
    <t>GIC Housing Finance Ltd</t>
  </si>
  <si>
    <t>GICHSGFIN</t>
  </si>
  <si>
    <t>Chaman Lal Setia Exports Ltd</t>
  </si>
  <si>
    <t>CLSEL</t>
  </si>
  <si>
    <t>Aptech Ltd</t>
  </si>
  <si>
    <t>APTECHT</t>
  </si>
  <si>
    <t>Vardhman Holdings Ltd</t>
  </si>
  <si>
    <t>VHL</t>
  </si>
  <si>
    <t>Uttam Sugar Mills Ltd</t>
  </si>
  <si>
    <t>UTTAMSUGAR</t>
  </si>
  <si>
    <t>Nelcast Ltd</t>
  </si>
  <si>
    <t>NELCAST</t>
  </si>
  <si>
    <t>Asian Energy Services Ltd</t>
  </si>
  <si>
    <t>ASIANENE</t>
  </si>
  <si>
    <t>VLS Finance Ltd</t>
  </si>
  <si>
    <t>VLSFINANCE</t>
  </si>
  <si>
    <t>Snowman Logistics Ltd</t>
  </si>
  <si>
    <t>SNOWMAN</t>
  </si>
  <si>
    <t>Arrow Greentech Ltd</t>
  </si>
  <si>
    <t>ARROWGREEN</t>
  </si>
  <si>
    <t>Saint-Gobain Sekurit India Ltd</t>
  </si>
  <si>
    <t>SAINTGOBAIN</t>
  </si>
  <si>
    <t>Pakka Limited</t>
  </si>
  <si>
    <t>PAKKA</t>
  </si>
  <si>
    <t>Sandesh Ltd</t>
  </si>
  <si>
    <t>SANDESH</t>
  </si>
  <si>
    <t>3B Blackbio DX Ltd</t>
  </si>
  <si>
    <t>3BBLACKBIO</t>
  </si>
  <si>
    <t>Fertilizers &amp; Agricultural Chemicals</t>
  </si>
  <si>
    <t>Raj Rayon Industries Ltd</t>
  </si>
  <si>
    <t>RAJRILTD</t>
  </si>
  <si>
    <t>Max India Ltd</t>
  </si>
  <si>
    <t>MAXIND</t>
  </si>
  <si>
    <t>Arihant Superstructures Ltd</t>
  </si>
  <si>
    <t>ARIHANTSUP</t>
  </si>
  <si>
    <t>Allied Digital Services Ltd</t>
  </si>
  <si>
    <t>ADSL</t>
  </si>
  <si>
    <t>Bliss GVS Pharma Ltd</t>
  </si>
  <si>
    <t>BLISSGVS</t>
  </si>
  <si>
    <t>Mafatlal Industries Ltd</t>
  </si>
  <si>
    <t>MAFATIND</t>
  </si>
  <si>
    <t>Sat Industries Ltd</t>
  </si>
  <si>
    <t>SATINDLTD</t>
  </si>
  <si>
    <t>Kamdhenu Ventures Ltd</t>
  </si>
  <si>
    <t>KAMOPAINTS</t>
  </si>
  <si>
    <t>Sika Interplant Systems Ltd</t>
  </si>
  <si>
    <t>SIKA</t>
  </si>
  <si>
    <t>Tribhovandas Bhimji Zaveri Ltd</t>
  </si>
  <si>
    <t>TBZ</t>
  </si>
  <si>
    <t>Ksolves India Ltd</t>
  </si>
  <si>
    <t>KSOLVES</t>
  </si>
  <si>
    <t>Indo Amines Ltd</t>
  </si>
  <si>
    <t>INDOAMIN</t>
  </si>
  <si>
    <t>Vashu Bhagnani Industries Ltd</t>
  </si>
  <si>
    <t>POOJAENT</t>
  </si>
  <si>
    <t>Sri Adhikari Brothers Television Network Ltd</t>
  </si>
  <si>
    <t>SABTNL</t>
  </si>
  <si>
    <t>Dharmaj Crop Guard Ltd</t>
  </si>
  <si>
    <t>DHARMAJ</t>
  </si>
  <si>
    <t>Electrotherm (India) Ltd</t>
  </si>
  <si>
    <t>ELECTHERM</t>
  </si>
  <si>
    <t>Credo Brands Marketing Ltd</t>
  </si>
  <si>
    <t>MUFTI</t>
  </si>
  <si>
    <t>Men's Clothing</t>
  </si>
  <si>
    <t>Ganesh Green Bharat Ltd</t>
  </si>
  <si>
    <t>GGBL</t>
  </si>
  <si>
    <t>Enkei Wheels (India) Ltd</t>
  </si>
  <si>
    <t>ENKEIWHEL</t>
  </si>
  <si>
    <t>Satia Industries Ltd</t>
  </si>
  <si>
    <t>SATIA</t>
  </si>
  <si>
    <t>NACL Industries Ltd</t>
  </si>
  <si>
    <t>NACLIND</t>
  </si>
  <si>
    <t>Ceinsys Tech Ltd</t>
  </si>
  <si>
    <t>CEINSYSTECH</t>
  </si>
  <si>
    <t>Faze Three Ltd</t>
  </si>
  <si>
    <t>FAZE3Q</t>
  </si>
  <si>
    <t>IST Ltd</t>
  </si>
  <si>
    <t>ISTLTD</t>
  </si>
  <si>
    <t>Nahar Spinning Mills Ltd</t>
  </si>
  <si>
    <t>NAHARSPING</t>
  </si>
  <si>
    <t>State Trading Corporation of India Ltd</t>
  </si>
  <si>
    <t>STCINDIA</t>
  </si>
  <si>
    <t>Indo Rama Synthetics (India) Ltd</t>
  </si>
  <si>
    <t>INDORAMA</t>
  </si>
  <si>
    <t>Kriti Industries (India) Limited</t>
  </si>
  <si>
    <t>KRITI</t>
  </si>
  <si>
    <t>AGI Infra Ltd</t>
  </si>
  <si>
    <t>AGIIL</t>
  </si>
  <si>
    <t>BEML Land Assets Ltd</t>
  </si>
  <si>
    <t>BLAL</t>
  </si>
  <si>
    <t>Jay Bharat Maruti Ltd</t>
  </si>
  <si>
    <t>JAYBARMARU</t>
  </si>
  <si>
    <t>Saraswati Commercial (India) Ltd</t>
  </si>
  <si>
    <t>ZSARACOM</t>
  </si>
  <si>
    <t>20 Microns Ltd</t>
  </si>
  <si>
    <t>20MICRONS</t>
  </si>
  <si>
    <t>Urja Global Ltd</t>
  </si>
  <si>
    <t>URJA</t>
  </si>
  <si>
    <t>Waaree Technologies Ltd</t>
  </si>
  <si>
    <t>WAAREE</t>
  </si>
  <si>
    <t>Transindia Real Estate Ltd</t>
  </si>
  <si>
    <t>TREL</t>
  </si>
  <si>
    <t>Lancer Container Lines Ltd</t>
  </si>
  <si>
    <t>LANCER</t>
  </si>
  <si>
    <t>Oswal Greentech Ltd</t>
  </si>
  <si>
    <t>OSWALGREEN</t>
  </si>
  <si>
    <t>Gulshan Polyols Ltd</t>
  </si>
  <si>
    <t>GULPOLY</t>
  </si>
  <si>
    <t>Windsor Machines Ltd</t>
  </si>
  <si>
    <t>WINDMACHIN</t>
  </si>
  <si>
    <t>Ganesh Benzoplast Ltd</t>
  </si>
  <si>
    <t>GANESHBE</t>
  </si>
  <si>
    <t>Ice Make Refrigeration Ltd</t>
  </si>
  <si>
    <t>ICEMAKE</t>
  </si>
  <si>
    <t>Z F Steering Gear (India) Ltd</t>
  </si>
  <si>
    <t>ZFSTEERING</t>
  </si>
  <si>
    <t>Manoj Vaibhav Gems N Jewellers Ltd</t>
  </si>
  <si>
    <t>MVGJL</t>
  </si>
  <si>
    <t>Sahana System Ltd</t>
  </si>
  <si>
    <t>SAHANA</t>
  </si>
  <si>
    <t>Vilas Transcore Ltd</t>
  </si>
  <si>
    <t>VILAS</t>
  </si>
  <si>
    <t>Vinyas Innovative Technologies Ltd</t>
  </si>
  <si>
    <t>VINYAS</t>
  </si>
  <si>
    <t>RACL Geartech Ltd</t>
  </si>
  <si>
    <t>RACLGEAR</t>
  </si>
  <si>
    <t>Shalimar Paints Ltd</t>
  </si>
  <si>
    <t>SHALPAINTS</t>
  </si>
  <si>
    <t>Veefin Solutions Ltd</t>
  </si>
  <si>
    <t>VEEFIN</t>
  </si>
  <si>
    <t>Application Software</t>
  </si>
  <si>
    <t>Bajaj Healthcare Ltd</t>
  </si>
  <si>
    <t>BAJAJHCARE</t>
  </si>
  <si>
    <t>Zodiac Energy Ltd</t>
  </si>
  <si>
    <t>ZODIAC</t>
  </si>
  <si>
    <t>Allcargo Terminals Ltd</t>
  </si>
  <si>
    <t>ATL</t>
  </si>
  <si>
    <t>Ravindra Energy Ltd</t>
  </si>
  <si>
    <t>RELTD</t>
  </si>
  <si>
    <t>VL E-Governance &amp; IT Solutions Ltd</t>
  </si>
  <si>
    <t>VLEGOV</t>
  </si>
  <si>
    <t>Pudumjee Paper Products Ltd</t>
  </si>
  <si>
    <t>PDMJEPAPER</t>
  </si>
  <si>
    <t>Bharat Parenterals Ltd</t>
  </si>
  <si>
    <t>BPLPHARMA</t>
  </si>
  <si>
    <t>Heubach Colorants India Ltd</t>
  </si>
  <si>
    <t>HEUBACHIND</t>
  </si>
  <si>
    <t>Panacea Biotec Ltd</t>
  </si>
  <si>
    <t>PANACEABIO</t>
  </si>
  <si>
    <t>Filatex Fashions Ltd</t>
  </si>
  <si>
    <t>FILATFASH</t>
  </si>
  <si>
    <t>AGS Transact Technologies Ltd</t>
  </si>
  <si>
    <t>AGSTRA</t>
  </si>
  <si>
    <t>Uniphos Enterprises Ltd</t>
  </si>
  <si>
    <t>UNIENTER</t>
  </si>
  <si>
    <t>Vimta Labs Ltd</t>
  </si>
  <si>
    <t>VIMTALABS</t>
  </si>
  <si>
    <t>Voith Paper Fabrics India Ltd</t>
  </si>
  <si>
    <t>VOITHPAPR</t>
  </si>
  <si>
    <t>Innovana Thinklabs Ltd</t>
  </si>
  <si>
    <t>INNOVANA</t>
  </si>
  <si>
    <t>Valiant Organics Ltd</t>
  </si>
  <si>
    <t>VALIANTORG</t>
  </si>
  <si>
    <t>Magadh Sugar &amp; Energy Ltd</t>
  </si>
  <si>
    <t>MAGADSUGAR</t>
  </si>
  <si>
    <t>Finkurve Financial Services Ltd</t>
  </si>
  <si>
    <t>FINKURVE</t>
  </si>
  <si>
    <t>Kothari Petrochemicals Ltd</t>
  </si>
  <si>
    <t>KOTHARIPET</t>
  </si>
  <si>
    <t>Sutlej Textiles and Industries Ltd</t>
  </si>
  <si>
    <t>SUTLEJTEX</t>
  </si>
  <si>
    <t>Radhika Jeweltech Ltd</t>
  </si>
  <si>
    <t>RADHIKAJWE</t>
  </si>
  <si>
    <t>Jaykay Enterprises Ltd</t>
  </si>
  <si>
    <t>JAYKAY</t>
  </si>
  <si>
    <t>Elin Electronics Ltd</t>
  </si>
  <si>
    <t>ELIN</t>
  </si>
  <si>
    <t>Industrial and Prudential Investment Co Ltd</t>
  </si>
  <si>
    <t>INDPRUD</t>
  </si>
  <si>
    <t>Vintage Coffee and Beverages Ltd</t>
  </si>
  <si>
    <t>VINCOFE</t>
  </si>
  <si>
    <t>Rushil Decor Ltd</t>
  </si>
  <si>
    <t>RUSHIL</t>
  </si>
  <si>
    <t>RSWM Ltd</t>
  </si>
  <si>
    <t>RSWM</t>
  </si>
  <si>
    <t>TGV SRAAC Ltd</t>
  </si>
  <si>
    <t>TGVSL</t>
  </si>
  <si>
    <t>Foods and Inns Ltd</t>
  </si>
  <si>
    <t>FOODSIN</t>
  </si>
  <si>
    <t>CSL Finance Ltd</t>
  </si>
  <si>
    <t>CSLFINANCE</t>
  </si>
  <si>
    <t>Asian Granito India Ltd</t>
  </si>
  <si>
    <t>ASIANTILES</t>
  </si>
  <si>
    <t>Bajaj Steel Industries Ltd</t>
  </si>
  <si>
    <t>BAJAJST</t>
  </si>
  <si>
    <t>Visaka Industries Ltd</t>
  </si>
  <si>
    <t>VISAKAIND</t>
  </si>
  <si>
    <t>Entertainment Network (India) Ltd</t>
  </si>
  <si>
    <t>ENIL</t>
  </si>
  <si>
    <t>Radio</t>
  </si>
  <si>
    <t>Munjal Auto Industries Ltd</t>
  </si>
  <si>
    <t>MUNJALAU</t>
  </si>
  <si>
    <t>Benares Hotels Ltd</t>
  </si>
  <si>
    <t>BENARAS</t>
  </si>
  <si>
    <t>GHCL Textiles Ltd</t>
  </si>
  <si>
    <t>GHCLTEXTIL</t>
  </si>
  <si>
    <t>Orient Paper and Industries Ltd</t>
  </si>
  <si>
    <t>ORIENTPPR</t>
  </si>
  <si>
    <t>Dhanlaxmi Bank Ltd</t>
  </si>
  <si>
    <t>DHANBANK</t>
  </si>
  <si>
    <t>Krystal Integrated Services Ltd</t>
  </si>
  <si>
    <t>KRYSTAL</t>
  </si>
  <si>
    <t>Meson Valves India Ltd</t>
  </si>
  <si>
    <t>MESON</t>
  </si>
  <si>
    <t>Emkay Taps and Cutting Tools Ltd</t>
  </si>
  <si>
    <t>EMKAYTOOLS</t>
  </si>
  <si>
    <t>Infobeans Technologies Ltd</t>
  </si>
  <si>
    <t>INFOBEAN</t>
  </si>
  <si>
    <t>K&amp;R Rail Engineering Ltd</t>
  </si>
  <si>
    <t>KRRAIL</t>
  </si>
  <si>
    <t>Algoquant Fintech Ltd</t>
  </si>
  <si>
    <t>AQFINTECH</t>
  </si>
  <si>
    <t>Zuari Industries Ltd</t>
  </si>
  <si>
    <t>ZUARIIND</t>
  </si>
  <si>
    <t>Aimtron Electronics Ltd</t>
  </si>
  <si>
    <t>AIMTRON</t>
  </si>
  <si>
    <t>Anuh Pharma Ltd</t>
  </si>
  <si>
    <t>ANUHPHR</t>
  </si>
  <si>
    <t>NCL Industries Ltd</t>
  </si>
  <si>
    <t>NCLIND</t>
  </si>
  <si>
    <t>Jagsonpal Pharmaceuticals Ltd</t>
  </si>
  <si>
    <t>JAGSNPHARM</t>
  </si>
  <si>
    <t>Sastasundar Ventures Ltd</t>
  </si>
  <si>
    <t>SASTASUNDR</t>
  </si>
  <si>
    <t>Bodal Chemicals Ltd</t>
  </si>
  <si>
    <t>BODALCHEM</t>
  </si>
  <si>
    <t>Hardwyn India Ltd</t>
  </si>
  <si>
    <t>HARDWYN</t>
  </si>
  <si>
    <t>Building Products - Glass</t>
  </si>
  <si>
    <t>Tuticorin Alkali Chemicals and Fertilizers Ltd</t>
  </si>
  <si>
    <t>TUTIALKA</t>
  </si>
  <si>
    <t>Australian Premium Solar (India) Ltd</t>
  </si>
  <si>
    <t>APS</t>
  </si>
  <si>
    <t>Photovoltaic Solar Systems &amp; Equipment</t>
  </si>
  <si>
    <t>SBC Exports Ltd</t>
  </si>
  <si>
    <t>SBC</t>
  </si>
  <si>
    <t>Primo Chemicals Ltd</t>
  </si>
  <si>
    <t>PRIMO</t>
  </si>
  <si>
    <t>Chemcon Speciality Chemicals Ltd</t>
  </si>
  <si>
    <t>CHEMCON</t>
  </si>
  <si>
    <t>Mindteck (India) Ltd</t>
  </si>
  <si>
    <t>MINDTECK</t>
  </si>
  <si>
    <t>Silver Touch Technologies Ltd</t>
  </si>
  <si>
    <t>SILVERTUC</t>
  </si>
  <si>
    <t>Investment Trust of India Ltd</t>
  </si>
  <si>
    <t>THEINVEST</t>
  </si>
  <si>
    <t>MMP Industries Ltd</t>
  </si>
  <si>
    <t>MMP</t>
  </si>
  <si>
    <t>Sree Rayalaseema Hi-Strength Hypo Ltd</t>
  </si>
  <si>
    <t>SRHHYPOLTD</t>
  </si>
  <si>
    <t>Essar Shipping Ltd</t>
  </si>
  <si>
    <t>ESSARSHPNG</t>
  </si>
  <si>
    <t>Renaissance Global Ltd</t>
  </si>
  <si>
    <t>RGL</t>
  </si>
  <si>
    <t>Tracxn Technologies Ltd</t>
  </si>
  <si>
    <t>TRACXN</t>
  </si>
  <si>
    <t>Transpek Industry Ltd</t>
  </si>
  <si>
    <t>TRANSPEK</t>
  </si>
  <si>
    <t>Gandhi Special Tubes Ltd</t>
  </si>
  <si>
    <t>GANDHITUBE</t>
  </si>
  <si>
    <t>Ambika Cotton Mills Ltd</t>
  </si>
  <si>
    <t>AMBIKCO</t>
  </si>
  <si>
    <t>Creative Newtech Ltd</t>
  </si>
  <si>
    <t>CREATIVE</t>
  </si>
  <si>
    <t>Sar Auto Products Ltd</t>
  </si>
  <si>
    <t>SAPL</t>
  </si>
  <si>
    <t>TAAL Enterprises Ltd</t>
  </si>
  <si>
    <t>TAALENT</t>
  </si>
  <si>
    <t>Jayant Agro-Organics Ltd</t>
  </si>
  <si>
    <t>JAYAGROGN</t>
  </si>
  <si>
    <t>Moneyboxx Finance Ltd</t>
  </si>
  <si>
    <t>MONEYBOXX</t>
  </si>
  <si>
    <t>Rhetan TMT Ltd</t>
  </si>
  <si>
    <t>RHETAN</t>
  </si>
  <si>
    <t>Royal Orchid Hotels Ltd</t>
  </si>
  <si>
    <t>ROHLTD</t>
  </si>
  <si>
    <t>Shree Ganesh Remedies Ltd</t>
  </si>
  <si>
    <t>SGRL</t>
  </si>
  <si>
    <t>SAR Televenture Ltd</t>
  </si>
  <si>
    <t>SARTELE</t>
  </si>
  <si>
    <t>Davangere Sugar Company Ltd</t>
  </si>
  <si>
    <t>DAVANGERE</t>
  </si>
  <si>
    <t>SPEL Semiconductor Ltd</t>
  </si>
  <si>
    <t>SPELS</t>
  </si>
  <si>
    <t>W S Industries (India) Ltd</t>
  </si>
  <si>
    <t>WSI</t>
  </si>
  <si>
    <t>Rajapalayam Mills Ltd</t>
  </si>
  <si>
    <t>RAJPALAYAM</t>
  </si>
  <si>
    <t>NINtec Systems Ltd</t>
  </si>
  <si>
    <t>NINSYS</t>
  </si>
  <si>
    <t>Axtel Industries Ltd</t>
  </si>
  <si>
    <t>AXTEL</t>
  </si>
  <si>
    <t>Onward Technologies Ltd</t>
  </si>
  <si>
    <t>ONWARDTEC</t>
  </si>
  <si>
    <t>Eldeco Housing and Industries Ltd</t>
  </si>
  <si>
    <t>ELDEHSG</t>
  </si>
  <si>
    <t>KSE Ltd</t>
  </si>
  <si>
    <t>KSE</t>
  </si>
  <si>
    <t>Deccan Cements Ltd</t>
  </si>
  <si>
    <t>DECCANCE</t>
  </si>
  <si>
    <t>Ugar Sugar Works Ltd</t>
  </si>
  <si>
    <t>UGARSUGAR</t>
  </si>
  <si>
    <t>Vikas Lifecare Ltd</t>
  </si>
  <si>
    <t>VIKASLIFE</t>
  </si>
  <si>
    <t>Career Point Ltd</t>
  </si>
  <si>
    <t>CAREERP</t>
  </si>
  <si>
    <t>Ritco Logistics Ltd</t>
  </si>
  <si>
    <t>RITCO</t>
  </si>
  <si>
    <t>Hindustan Composites Ltd</t>
  </si>
  <si>
    <t>HINDCOMPOS</t>
  </si>
  <si>
    <t>EKI Energy Services Ltd</t>
  </si>
  <si>
    <t>EKI</t>
  </si>
  <si>
    <t>Environmental &amp; Facilities Services</t>
  </si>
  <si>
    <t>ADC India Communications Ltd</t>
  </si>
  <si>
    <t>ADCINDIA</t>
  </si>
  <si>
    <t>Dhunseri Investments Ltd</t>
  </si>
  <si>
    <t>DHUNINV</t>
  </si>
  <si>
    <t>STEL Holdings Ltd</t>
  </si>
  <si>
    <t>STEL</t>
  </si>
  <si>
    <t>Aditya Birla Money Ltd</t>
  </si>
  <si>
    <t>BIRLAMONEY</t>
  </si>
  <si>
    <t>Radiant Cash Management Services Ltd</t>
  </si>
  <si>
    <t>RADIANTCMS</t>
  </si>
  <si>
    <t>Alliance Integrated Metaliks Ltd</t>
  </si>
  <si>
    <t>AIML</t>
  </si>
  <si>
    <t>TPL Plastech Ltd</t>
  </si>
  <si>
    <t>TPLPLASTEH</t>
  </si>
  <si>
    <t>Linc Ltd</t>
  </si>
  <si>
    <t>LINC</t>
  </si>
  <si>
    <t>Hp Adhesives Ltd</t>
  </si>
  <si>
    <t>HPAL</t>
  </si>
  <si>
    <t>Integra Engineering India Ltd</t>
  </si>
  <si>
    <t>INTEGRAEN</t>
  </si>
  <si>
    <t>Dhampur Bio Organics Ltd</t>
  </si>
  <si>
    <t>DBOL</t>
  </si>
  <si>
    <t>Cheviot Co Ltd</t>
  </si>
  <si>
    <t>CHEVIOT</t>
  </si>
  <si>
    <t>Jindal Poly Investment and Finance Company Ltd</t>
  </si>
  <si>
    <t>JPOLYINVST</t>
  </si>
  <si>
    <t>Capital India Finance Ltd</t>
  </si>
  <si>
    <t>CIFL</t>
  </si>
  <si>
    <t>RMC Switchgears Ltd</t>
  </si>
  <si>
    <t>RMC</t>
  </si>
  <si>
    <t>V-Marc India Ltd</t>
  </si>
  <si>
    <t>VMARCIND</t>
  </si>
  <si>
    <t>Vasa Denticity Ltd</t>
  </si>
  <si>
    <t>DENTALKART</t>
  </si>
  <si>
    <t>GFL Ltd</t>
  </si>
  <si>
    <t>GFLLIMITED</t>
  </si>
  <si>
    <t>HDFC Nifty 50 ETF</t>
  </si>
  <si>
    <t>HDFCNIFTY</t>
  </si>
  <si>
    <t>Kotyark Industries Ltd</t>
  </si>
  <si>
    <t>KOTYARK</t>
  </si>
  <si>
    <t>Sarveshwar Foods Ltd</t>
  </si>
  <si>
    <t>SARVESHWAR</t>
  </si>
  <si>
    <t>Digispice Technologies Ltd</t>
  </si>
  <si>
    <t>DIGISPICE</t>
  </si>
  <si>
    <t>Permanent Magnets Ltd</t>
  </si>
  <si>
    <t>PERMAGN</t>
  </si>
  <si>
    <t>Jindal Photo Ltd</t>
  </si>
  <si>
    <t>JINDALPHOT</t>
  </si>
  <si>
    <t>Apex Frozen Foods Ltd</t>
  </si>
  <si>
    <t>APEX</t>
  </si>
  <si>
    <t>Jagatjit Industries Ltd</t>
  </si>
  <si>
    <t>JAGAJITIND</t>
  </si>
  <si>
    <t>GRM Overseas Ltd</t>
  </si>
  <si>
    <t>GRMOVER</t>
  </si>
  <si>
    <t>Liberty Shoes Ltd</t>
  </si>
  <si>
    <t>LIBERTSHOE</t>
  </si>
  <si>
    <t>R S Software (India) Ltd</t>
  </si>
  <si>
    <t>RSSOFTWARE</t>
  </si>
  <si>
    <t>Coffee Day Enterprises Ltd</t>
  </si>
  <si>
    <t>COFFEEDAY</t>
  </si>
  <si>
    <t>Andhra Cements Ltd</t>
  </si>
  <si>
    <t>ACL</t>
  </si>
  <si>
    <t>Integrated Industries Ltd</t>
  </si>
  <si>
    <t>IIL</t>
  </si>
  <si>
    <t>Electronic Components</t>
  </si>
  <si>
    <t>Nahar Poly Films Ltd</t>
  </si>
  <si>
    <t>NAHARPOLY</t>
  </si>
  <si>
    <t>PNGS Gargi Fashion Jewellery Ltd</t>
  </si>
  <si>
    <t>GARGI</t>
  </si>
  <si>
    <t>Apparel Retail</t>
  </si>
  <si>
    <t>Mallcom (India) Ltd</t>
  </si>
  <si>
    <t>MALLCOM</t>
  </si>
  <si>
    <t>Krishna Defence &amp; Allied Industries Ltd</t>
  </si>
  <si>
    <t>KRISHNADEF</t>
  </si>
  <si>
    <t>Prime Securities Ltd</t>
  </si>
  <si>
    <t>PRIMESECU</t>
  </si>
  <si>
    <t>Chembond Chemicals Ltd</t>
  </si>
  <si>
    <t>CHEMBOND</t>
  </si>
  <si>
    <t>Onmobile Global Ltd</t>
  </si>
  <si>
    <t>ONMOBILE</t>
  </si>
  <si>
    <t>Tamilnadu Petroproducts Ltd</t>
  </si>
  <si>
    <t>TNPETRO</t>
  </si>
  <si>
    <t>Ratnaveer Precision Engineering Ltd</t>
  </si>
  <si>
    <t>RATNAVEER</t>
  </si>
  <si>
    <t>Zuari Agro Chemicals Ltd</t>
  </si>
  <si>
    <t>ZUARI</t>
  </si>
  <si>
    <t>Giriraj Civil Developers Ltd</t>
  </si>
  <si>
    <t>GIRIRAJ</t>
  </si>
  <si>
    <t>Shivalik Rasayan Ltd</t>
  </si>
  <si>
    <t>SHIVALIK</t>
  </si>
  <si>
    <t>Gloster Ltd</t>
  </si>
  <si>
    <t>GLOSTERLTD</t>
  </si>
  <si>
    <t>Oswal Agro Mills Ltd</t>
  </si>
  <si>
    <t>OSWALAGRO</t>
  </si>
  <si>
    <t>Zee Media Corporation Ltd</t>
  </si>
  <si>
    <t>ZEEMEDIA</t>
  </si>
  <si>
    <t>Spencer's Retail Ltd</t>
  </si>
  <si>
    <t>SPENCERS</t>
  </si>
  <si>
    <t>S J Logistics (India) Ltd</t>
  </si>
  <si>
    <t>SJLOGISTIC</t>
  </si>
  <si>
    <t>Khaitan Chemicals and Fertilizers Ltd</t>
  </si>
  <si>
    <t>KHAICHEM</t>
  </si>
  <si>
    <t>Repro India Ltd</t>
  </si>
  <si>
    <t>REPRO</t>
  </si>
  <si>
    <t>Sical Logistics Ltd</t>
  </si>
  <si>
    <t>SICALLOG</t>
  </si>
  <si>
    <t>Speciality Restaurants Ltd</t>
  </si>
  <si>
    <t>SPECIALITY</t>
  </si>
  <si>
    <t>Frontier Springs Ltd</t>
  </si>
  <si>
    <t>FRONTSP</t>
  </si>
  <si>
    <t>De Nora India Ltd</t>
  </si>
  <si>
    <t>DENORA</t>
  </si>
  <si>
    <t>Shankar Lal Rampal Dye-Chem Ltd</t>
  </si>
  <si>
    <t>SRD</t>
  </si>
  <si>
    <t>Morganite Crucible (India) Ltd</t>
  </si>
  <si>
    <t>MORGANITE</t>
  </si>
  <si>
    <t>The Ruby Mills Ltd</t>
  </si>
  <si>
    <t>RUBYMILLS</t>
  </si>
  <si>
    <t>Andhra Petrochemicals Ltd</t>
  </si>
  <si>
    <t>ANDHRAPET</t>
  </si>
  <si>
    <t>Vishnusurya Projects and Infra Ltd</t>
  </si>
  <si>
    <t>VISHNUINFR</t>
  </si>
  <si>
    <t>Concord Control Systems Ltd</t>
  </si>
  <si>
    <t>CNCRD</t>
  </si>
  <si>
    <t>GeeCee Ventures Ltd</t>
  </si>
  <si>
    <t>GEECEE</t>
  </si>
  <si>
    <t>Wim Plast Ltd</t>
  </si>
  <si>
    <t>WIMPLAST</t>
  </si>
  <si>
    <t>Emami Paper Mills Ltd</t>
  </si>
  <si>
    <t>EMAMIPAP</t>
  </si>
  <si>
    <t>Shree Pushkar Chemicals &amp; Fertilisers Ltd</t>
  </si>
  <si>
    <t>SHREEPUSHK</t>
  </si>
  <si>
    <t>Kore Digital Ltd</t>
  </si>
  <si>
    <t>Sathlokhar Synergys E&amp;C Global Ltd</t>
  </si>
  <si>
    <t>SSEGL</t>
  </si>
  <si>
    <t>S Chand and Company Ltd</t>
  </si>
  <si>
    <t>SCHAND</t>
  </si>
  <si>
    <t>All e Technologies Ltd</t>
  </si>
  <si>
    <t>ALLETEC</t>
  </si>
  <si>
    <t>Kisan Mouldings Ltd</t>
  </si>
  <si>
    <t>KISAN</t>
  </si>
  <si>
    <t>Race Eco Chain Ltd</t>
  </si>
  <si>
    <t>RACE</t>
  </si>
  <si>
    <t>Sahaj Solar Ltd</t>
  </si>
  <si>
    <t>SAHAJSOLAR</t>
  </si>
  <si>
    <t>Arihant Capital Markets Ltd</t>
  </si>
  <si>
    <t>ARIHANTCAP</t>
  </si>
  <si>
    <t>Fermenta Biotech Ltd</t>
  </si>
  <si>
    <t>FERMENTA</t>
  </si>
  <si>
    <t>Birla Cable Ltd</t>
  </si>
  <si>
    <t>BIRLACABLE</t>
  </si>
  <si>
    <t>U. P. Hotels Ltd</t>
  </si>
  <si>
    <t>UPHOT</t>
  </si>
  <si>
    <t>Parsvnath Developers Ltd</t>
  </si>
  <si>
    <t>PARSVNATH</t>
  </si>
  <si>
    <t>Veljan Denison Ltd</t>
  </si>
  <si>
    <t>VELJAN</t>
  </si>
  <si>
    <t>Cropster Agro Ltd</t>
  </si>
  <si>
    <t>CROPSTER</t>
  </si>
  <si>
    <t>ABS Marine Services Ltd</t>
  </si>
  <si>
    <t>ABSMARINE</t>
  </si>
  <si>
    <t>Sarla Performance Fibers Ltd</t>
  </si>
  <si>
    <t>SARLAPOLY</t>
  </si>
  <si>
    <t>Shree Tirupati Balajee FIBC Ltd</t>
  </si>
  <si>
    <t>TIRUPATI</t>
  </si>
  <si>
    <t>Kriti Nutrients Ltd</t>
  </si>
  <si>
    <t>KRITINUT</t>
  </si>
  <si>
    <t>Rane Brake Linings Ltd</t>
  </si>
  <si>
    <t>RBL</t>
  </si>
  <si>
    <t>Shriram Asset Management Co Ltd</t>
  </si>
  <si>
    <t>SRAMSET</t>
  </si>
  <si>
    <t>RPP Infra Projects Ltd</t>
  </si>
  <si>
    <t>RPPINFRA</t>
  </si>
  <si>
    <t>Sukhjit Starch and Chemicals Ltd</t>
  </si>
  <si>
    <t>SUKHJITS</t>
  </si>
  <si>
    <t>Simplex Infrastructures Ltd</t>
  </si>
  <si>
    <t>SIMPLEXINF</t>
  </si>
  <si>
    <t>IND Swift Laboratories Ltd</t>
  </si>
  <si>
    <t>INDSWFTLAB</t>
  </si>
  <si>
    <t>Viceroy Hotels Ltd</t>
  </si>
  <si>
    <t>VHLTD</t>
  </si>
  <si>
    <t>Global Surfaces Ltd</t>
  </si>
  <si>
    <t>GSLSU</t>
  </si>
  <si>
    <t>Plastiblends India Ltd</t>
  </si>
  <si>
    <t>PLASTIBLEN</t>
  </si>
  <si>
    <t>Nitta Gelatin India Ltd</t>
  </si>
  <si>
    <t>NITTAGELA</t>
  </si>
  <si>
    <t>Virtuoso Optoelectronics Ltd</t>
  </si>
  <si>
    <t>VOEPL</t>
  </si>
  <si>
    <t>Hampton Sky Realty Ltd</t>
  </si>
  <si>
    <t>HAMPTON</t>
  </si>
  <si>
    <t>Vinyl Chemicals (India) Ltd</t>
  </si>
  <si>
    <t>VINYLINDIA</t>
  </si>
  <si>
    <t>Mac Charles (India) Ltd</t>
  </si>
  <si>
    <t>MCCHRLS-B</t>
  </si>
  <si>
    <t>GVK Power &amp; Infrastructure Ltd</t>
  </si>
  <si>
    <t>GVKPIL</t>
  </si>
  <si>
    <t>Airports</t>
  </si>
  <si>
    <t>Mkventures Capital Ltd</t>
  </si>
  <si>
    <t>MKVENTURES</t>
  </si>
  <si>
    <t>Bhageria Industries Ltd</t>
  </si>
  <si>
    <t>BHAGERIA</t>
  </si>
  <si>
    <t>Jay Jalaram Technologies Ltd</t>
  </si>
  <si>
    <t>KORE</t>
  </si>
  <si>
    <t>Stovec Industries Ltd</t>
  </si>
  <si>
    <t>STOVACQ</t>
  </si>
  <si>
    <t>Hazoor Multi Projects Ltd</t>
  </si>
  <si>
    <t>HAZOOR</t>
  </si>
  <si>
    <t>Shreyas Shipping and Logistics Ltd</t>
  </si>
  <si>
    <t>SHREYAS</t>
  </si>
  <si>
    <t>Artemis Electricals and Projects Ltd</t>
  </si>
  <si>
    <t>AEPL</t>
  </si>
  <si>
    <t>Kaycee Industries Ltd</t>
  </si>
  <si>
    <t>KAYCEEI</t>
  </si>
  <si>
    <t>Foce India Ltd</t>
  </si>
  <si>
    <t>FOCE</t>
  </si>
  <si>
    <t>EFFWA Infra &amp; Research Ltd</t>
  </si>
  <si>
    <t>EFFWA</t>
  </si>
  <si>
    <t>Forbes &amp; Company Ltd</t>
  </si>
  <si>
    <t>FORBESCO</t>
  </si>
  <si>
    <t>PVP Ventures Ltd</t>
  </si>
  <si>
    <t>PVP</t>
  </si>
  <si>
    <t>Pashupati Cotspin Ltd</t>
  </si>
  <si>
    <t>PASHUPATI</t>
  </si>
  <si>
    <t>Nectar Lifesciences Ltd</t>
  </si>
  <si>
    <t>NECLIFE</t>
  </si>
  <si>
    <t>Macfos Ltd</t>
  </si>
  <si>
    <t>ROBU</t>
  </si>
  <si>
    <t>Computer &amp; Electronics Retail</t>
  </si>
  <si>
    <t>Shri Jagdamba Polymers Ltd</t>
  </si>
  <si>
    <t>SHRJAGP</t>
  </si>
  <si>
    <t>N R Agarwal Industries Ltd</t>
  </si>
  <si>
    <t>NRAIL</t>
  </si>
  <si>
    <t>Annapurna Swadisht Ltd</t>
  </si>
  <si>
    <t>ANNAPURNA</t>
  </si>
  <si>
    <t>Ashima Ltd</t>
  </si>
  <si>
    <t>ASHIMASYN</t>
  </si>
  <si>
    <t>Advani Hotels and Resorts (India) Ltd</t>
  </si>
  <si>
    <t>ADVANIHOTR</t>
  </si>
  <si>
    <t>RBM Infracon Ltd</t>
  </si>
  <si>
    <t>RBMINFRA</t>
  </si>
  <si>
    <t>Swiss Military Consumer Goods Ltd</t>
  </si>
  <si>
    <t>SWISSMLTRY</t>
  </si>
  <si>
    <t>Cellecor Gadgets Ltd</t>
  </si>
  <si>
    <t>CELLECOR</t>
  </si>
  <si>
    <t>Newtime Infrastructure Ltd</t>
  </si>
  <si>
    <t>NEWINFRA</t>
  </si>
  <si>
    <t>Bedmutha Industries Ltd</t>
  </si>
  <si>
    <t>BEDMUTHA</t>
  </si>
  <si>
    <t>Menon Bearings Ltd</t>
  </si>
  <si>
    <t>MENONBE</t>
  </si>
  <si>
    <t>Balaji Telefilms Ltd</t>
  </si>
  <si>
    <t>BALAJITELE</t>
  </si>
  <si>
    <t>Black Rose Industries Ltd</t>
  </si>
  <si>
    <t>BLACKROSE</t>
  </si>
  <si>
    <t>Vraj Iron and Steel Ltd</t>
  </si>
  <si>
    <t>VRAJ</t>
  </si>
  <si>
    <t>Alankit Ltd</t>
  </si>
  <si>
    <t>ALANKIT</t>
  </si>
  <si>
    <t>Nile Ltd</t>
  </si>
  <si>
    <t>NILE</t>
  </si>
  <si>
    <t>Shivalic Power Control Ltd</t>
  </si>
  <si>
    <t>SPCL</t>
  </si>
  <si>
    <t>Albert David Ltd</t>
  </si>
  <si>
    <t>ALBERTDAVD</t>
  </si>
  <si>
    <t>Sunshield Chemicals Ltd</t>
  </si>
  <si>
    <t>SUNSHIEL</t>
  </si>
  <si>
    <t>Consolidated Finvest &amp; Holdings Ltd</t>
  </si>
  <si>
    <t>CONSOFINVT</t>
  </si>
  <si>
    <t>DMCC Speciality Chemicals Ltd</t>
  </si>
  <si>
    <t>DMCC</t>
  </si>
  <si>
    <t>Donear Industries Ltd</t>
  </si>
  <si>
    <t>DONEAR</t>
  </si>
  <si>
    <t>RDB Realty &amp; Infrastructure Ltd</t>
  </si>
  <si>
    <t>RDBRIL</t>
  </si>
  <si>
    <t>A K Capital Services Ltd</t>
  </si>
  <si>
    <t>AKCAPIT</t>
  </si>
  <si>
    <t>Sakar Healthcare Ltd</t>
  </si>
  <si>
    <t>SAKAR</t>
  </si>
  <si>
    <t>Nova Agritech Ltd</t>
  </si>
  <si>
    <t>NOVAAGRI</t>
  </si>
  <si>
    <t>Megatherm Induction Ltd</t>
  </si>
  <si>
    <t>MEGATHERM</t>
  </si>
  <si>
    <t>Brand Concepts Ltd</t>
  </si>
  <si>
    <t>BCONCEPTS</t>
  </si>
  <si>
    <t>Nicco Parks &amp; Resorts Ltd</t>
  </si>
  <si>
    <t>NICCOPAR</t>
  </si>
  <si>
    <t>Nandan Denim Ltd</t>
  </si>
  <si>
    <t>NDL</t>
  </si>
  <si>
    <t>AFCOM Holdings Ltd</t>
  </si>
  <si>
    <t>AFCOM</t>
  </si>
  <si>
    <t>Tara Chand Infralogistic Solutions Ltd</t>
  </si>
  <si>
    <t>TARACHAND</t>
  </si>
  <si>
    <t>Khadim India Ltd</t>
  </si>
  <si>
    <t>KHADIM</t>
  </si>
  <si>
    <t>Modern Insulators Ltd</t>
  </si>
  <si>
    <t>MODINSU</t>
  </si>
  <si>
    <t>Sreeleathers Ltd</t>
  </si>
  <si>
    <t>SREEL</t>
  </si>
  <si>
    <t>PREVEST DENPRO LTD</t>
  </si>
  <si>
    <t>PREVEST</t>
  </si>
  <si>
    <t>Health Care Supplies</t>
  </si>
  <si>
    <t>Bright Outdoor Media Ltd</t>
  </si>
  <si>
    <t>BRIGHT</t>
  </si>
  <si>
    <t>Danlaw Technologies India Ltd</t>
  </si>
  <si>
    <t>DANLAW</t>
  </si>
  <si>
    <t>MBL Infrastructure Ltd</t>
  </si>
  <si>
    <t>MBLINFRA</t>
  </si>
  <si>
    <t>Hindustan Media Ventures Ltd</t>
  </si>
  <si>
    <t>HMVL</t>
  </si>
  <si>
    <t>LIC MF S&amp;P BSE Sensex ETF</t>
  </si>
  <si>
    <t>LICNETFSEN</t>
  </si>
  <si>
    <t>Vikas Ecotech Ltd</t>
  </si>
  <si>
    <t>VIKASECO</t>
  </si>
  <si>
    <t>Rudra Ecovation Ltd</t>
  </si>
  <si>
    <t>RUDRAECO</t>
  </si>
  <si>
    <t>Sayaji Hotels Ltd</t>
  </si>
  <si>
    <t>SAYAJIHOTL</t>
  </si>
  <si>
    <t>Supreme Power Equipment Ltd</t>
  </si>
  <si>
    <t>SUPREMEPWR</t>
  </si>
  <si>
    <t>Petro Carbon and Chemicals Ltd</t>
  </si>
  <si>
    <t>PCCL</t>
  </si>
  <si>
    <t>Metals - Coke</t>
  </si>
  <si>
    <t>DIC India Ltd</t>
  </si>
  <si>
    <t>DICIND</t>
  </si>
  <si>
    <t>Haldyn Glass Ltd</t>
  </si>
  <si>
    <t>HALDYNGL</t>
  </si>
  <si>
    <t>Lokesh Machines Ltd</t>
  </si>
  <si>
    <t>LOKESHMACH</t>
  </si>
  <si>
    <t>R &amp; B Denims Ltd</t>
  </si>
  <si>
    <t>RNBDENIMS</t>
  </si>
  <si>
    <t>Indag Rubber Ltd</t>
  </si>
  <si>
    <t>INDAG</t>
  </si>
  <si>
    <t>Suraj Products Ltd</t>
  </si>
  <si>
    <t>SURAJ</t>
  </si>
  <si>
    <t>Drone Destination Ltd</t>
  </si>
  <si>
    <t>DRONE</t>
  </si>
  <si>
    <t>VVIP Infratech Ltd</t>
  </si>
  <si>
    <t>VVIPIL</t>
  </si>
  <si>
    <t>TVS Electronics Ltd</t>
  </si>
  <si>
    <t>TVSELECT</t>
  </si>
  <si>
    <t>SRM Contractors Ltd</t>
  </si>
  <si>
    <t>SRM</t>
  </si>
  <si>
    <t>TAC Infosec Ltd</t>
  </si>
  <si>
    <t>TAC</t>
  </si>
  <si>
    <t>Nahar Industrial Enterprises Ltd</t>
  </si>
  <si>
    <t>NAHARINDUS</t>
  </si>
  <si>
    <t>Aym Syntex Ltd</t>
  </si>
  <si>
    <t>AYMSYNTEX</t>
  </si>
  <si>
    <t>IIRM Holdings India Ltd</t>
  </si>
  <si>
    <t>IIRM</t>
  </si>
  <si>
    <t>ATMASTCO Ltd</t>
  </si>
  <si>
    <t>ATMASTCO</t>
  </si>
  <si>
    <t>Goa Carbon Ltd</t>
  </si>
  <si>
    <t>GOACARBON</t>
  </si>
  <si>
    <t>Munjal Showa Ltd</t>
  </si>
  <si>
    <t>MUNJALSHOW</t>
  </si>
  <si>
    <t>Arfin India Ltd</t>
  </si>
  <si>
    <t>ARFIN</t>
  </si>
  <si>
    <t>Shivam Autotech Ltd</t>
  </si>
  <si>
    <t>SHIVAMAUTO</t>
  </si>
  <si>
    <t>Maan Aluminium Ltd</t>
  </si>
  <si>
    <t>MAANALU</t>
  </si>
  <si>
    <t>UTI Gold Exchange Traded Fund</t>
  </si>
  <si>
    <t>GOLDSHARE</t>
  </si>
  <si>
    <t>Genus Paper &amp; Boards Ltd</t>
  </si>
  <si>
    <t>GENUSPAPER</t>
  </si>
  <si>
    <t>AVG Logistics Ltd</t>
  </si>
  <si>
    <t>AVG</t>
  </si>
  <si>
    <t>Hindustan Motors Ltd</t>
  </si>
  <si>
    <t>HINDMOTORS</t>
  </si>
  <si>
    <t>Kwality Pharmaceuticals Ltd</t>
  </si>
  <si>
    <t>KPL</t>
  </si>
  <si>
    <t>Indo Borax and Chemicals Ltd</t>
  </si>
  <si>
    <t>INDOBORAX</t>
  </si>
  <si>
    <t>RBZ Jewellers Ltd</t>
  </si>
  <si>
    <t>RBZJEWEL</t>
  </si>
  <si>
    <t>Jewelry &amp; Watch Retailers</t>
  </si>
  <si>
    <t>Kaya Ltd</t>
  </si>
  <si>
    <t>KAYA</t>
  </si>
  <si>
    <t>Orient Ceratech Ltd</t>
  </si>
  <si>
    <t>ORIENTCER</t>
  </si>
  <si>
    <t>Pyramid Technoplast Ltd</t>
  </si>
  <si>
    <t>PYRAMID</t>
  </si>
  <si>
    <t>Remsons Industries Ltd</t>
  </si>
  <si>
    <t>REMSONSIND</t>
  </si>
  <si>
    <t>Wanbury Ltd</t>
  </si>
  <si>
    <t>WANBURY</t>
  </si>
  <si>
    <t>High Energy Batteries (India) Ltd</t>
  </si>
  <si>
    <t>HIGHENE</t>
  </si>
  <si>
    <t>Tantia Constructions Ltd</t>
  </si>
  <si>
    <t>TCLCONS</t>
  </si>
  <si>
    <t>Empire Industries Ltd</t>
  </si>
  <si>
    <t>EMPIND</t>
  </si>
  <si>
    <t>Nagarjuna Fertilizers and Chemicals Ltd</t>
  </si>
  <si>
    <t>NAGAFERT</t>
  </si>
  <si>
    <t>Artson Engineering Ltd</t>
  </si>
  <si>
    <t>ARTSONEN</t>
  </si>
  <si>
    <t>Wise Travel India Ltd</t>
  </si>
  <si>
    <t>WTICAB</t>
  </si>
  <si>
    <t>Oricon Enterprises Ltd</t>
  </si>
  <si>
    <t>ORICONENT</t>
  </si>
  <si>
    <t>D P Wires Ltd</t>
  </si>
  <si>
    <t>DPWIRES</t>
  </si>
  <si>
    <t>SKM Egg Products Export India Ltd</t>
  </si>
  <si>
    <t>SKMEGGPROD</t>
  </si>
  <si>
    <t>Rathi Steel and Power Ltd</t>
  </si>
  <si>
    <t>RATHIST</t>
  </si>
  <si>
    <t>FCS Software Solutions Ltd</t>
  </si>
  <si>
    <t>FCSSOFT</t>
  </si>
  <si>
    <t>Focus Lighting and Fixtures Ltd</t>
  </si>
  <si>
    <t>FOCUS</t>
  </si>
  <si>
    <t>Mold-Tek Technologies Ltd</t>
  </si>
  <si>
    <t>MOLDTECH</t>
  </si>
  <si>
    <t>Music Broadcast Ltd</t>
  </si>
  <si>
    <t>RADIOCITY</t>
  </si>
  <si>
    <t>Asahi Songwon Colors Ltd</t>
  </si>
  <si>
    <t>ASAHISONG</t>
  </si>
  <si>
    <t>BPL Ltd</t>
  </si>
  <si>
    <t>BPL</t>
  </si>
  <si>
    <t>Affordable Robotic &amp; Automation Ltd</t>
  </si>
  <si>
    <t>AFFORDABLE</t>
  </si>
  <si>
    <t>Aerpace Industries Ltd</t>
  </si>
  <si>
    <t>AERPACE</t>
  </si>
  <si>
    <t>Axita Cotton Ltd</t>
  </si>
  <si>
    <t>AXITA</t>
  </si>
  <si>
    <t>Worth Investment &amp; Trading Co Ltd</t>
  </si>
  <si>
    <t>WORTH</t>
  </si>
  <si>
    <t>Deep Energy Resources Ltd</t>
  </si>
  <si>
    <t>DEEPENR</t>
  </si>
  <si>
    <t>Naperol Investments Ltd</t>
  </si>
  <si>
    <t>NAPEROL</t>
  </si>
  <si>
    <t>Asset Management &amp; Custody Banks</t>
  </si>
  <si>
    <t>Mirza International Ltd</t>
  </si>
  <si>
    <t>MIRZAINT</t>
  </si>
  <si>
    <t>Inspirisys Solutions Ltd</t>
  </si>
  <si>
    <t>INSPIRISYS</t>
  </si>
  <si>
    <t>Manaksia Ltd</t>
  </si>
  <si>
    <t>MANAKSIA</t>
  </si>
  <si>
    <t>Sil Investments Ltd</t>
  </si>
  <si>
    <t>SILINV</t>
  </si>
  <si>
    <t>Balaxi Pharmaceuticals Ltd</t>
  </si>
  <si>
    <t>BALAXI</t>
  </si>
  <si>
    <t>UTI Nifty Next 50 Exchange Traded Fund</t>
  </si>
  <si>
    <t>UTINEXT50</t>
  </si>
  <si>
    <t>Kamat Hotels (India) Ltd</t>
  </si>
  <si>
    <t>KAMATHOTEL</t>
  </si>
  <si>
    <t>Vantage Knowledge Academy Ltd</t>
  </si>
  <si>
    <t>VKAL</t>
  </si>
  <si>
    <t>Harita Seating Systems Ltd</t>
  </si>
  <si>
    <t>HARITASEAT</t>
  </si>
  <si>
    <t>Teerth Gopicon Ltd</t>
  </si>
  <si>
    <t>TGL</t>
  </si>
  <si>
    <t>Precot Ltd</t>
  </si>
  <si>
    <t>PRECOT</t>
  </si>
  <si>
    <t>Nitco Ltd</t>
  </si>
  <si>
    <t>NITCO</t>
  </si>
  <si>
    <t>Gretex Corporate Services Ltd</t>
  </si>
  <si>
    <t>GCSL</t>
  </si>
  <si>
    <t>PTL Enterprises Ltd</t>
  </si>
  <si>
    <t>PTL</t>
  </si>
  <si>
    <t>Niyogin Fintech Ltd</t>
  </si>
  <si>
    <t>NIYOGIN</t>
  </si>
  <si>
    <t>Nikhil Adhesives Ltd</t>
  </si>
  <si>
    <t>NIKHILAD</t>
  </si>
  <si>
    <t>Proventus Agrocom Ltd</t>
  </si>
  <si>
    <t>PROV</t>
  </si>
  <si>
    <t>Izmo Ltd</t>
  </si>
  <si>
    <t>IZMO</t>
  </si>
  <si>
    <t>Uni-Abex Alloy Products Ltd</t>
  </si>
  <si>
    <t>UNIABEXAL</t>
  </si>
  <si>
    <t>Cybertech Systems and Software Ltd</t>
  </si>
  <si>
    <t>CYBERTECH</t>
  </si>
  <si>
    <t>Reliance Communications Ltd</t>
  </si>
  <si>
    <t>RCOM</t>
  </si>
  <si>
    <t>Nupur Recyclers Ltd</t>
  </si>
  <si>
    <t>NRL</t>
  </si>
  <si>
    <t>3i Infotech Ltd</t>
  </si>
  <si>
    <t>3IINFOLTD</t>
  </si>
  <si>
    <t>NBI Industrial Finance Company Ltd</t>
  </si>
  <si>
    <t>NBIFIN</t>
  </si>
  <si>
    <t>HT Media Ltd</t>
  </si>
  <si>
    <t>HTMEDIA</t>
  </si>
  <si>
    <t>Accent Microcell Ltd</t>
  </si>
  <si>
    <t>ACCENTMIC</t>
  </si>
  <si>
    <t>Vikram Thermo (India) Ltd</t>
  </si>
  <si>
    <t>VIKRAMTH</t>
  </si>
  <si>
    <t>Trucap Finance Ltd</t>
  </si>
  <si>
    <t>TRU</t>
  </si>
  <si>
    <t>Sealmatic India Ltd</t>
  </si>
  <si>
    <t>SEALMATIC</t>
  </si>
  <si>
    <t>Suraj Ltd</t>
  </si>
  <si>
    <t>SURAJLTD</t>
  </si>
  <si>
    <t>KCP Sugar and Industries Corp Ltd</t>
  </si>
  <si>
    <t>KCPSUGIND</t>
  </si>
  <si>
    <t>Delton Cables Ltd</t>
  </si>
  <si>
    <t>DLTNCBL</t>
  </si>
  <si>
    <t>Kothari Products Ltd</t>
  </si>
  <si>
    <t>KOTHARIPRO</t>
  </si>
  <si>
    <t>Uravi T &amp; Wedge Lamps Ltd</t>
  </si>
  <si>
    <t>URAVI</t>
  </si>
  <si>
    <t>Bhartiya International Ltd</t>
  </si>
  <si>
    <t>BIL</t>
  </si>
  <si>
    <t>KN Agri Resources Ltd</t>
  </si>
  <si>
    <t>KNAGRI</t>
  </si>
  <si>
    <t>Swaraj Suiting Ltd</t>
  </si>
  <si>
    <t>SWARAJ</t>
  </si>
  <si>
    <t>Orient Bell Ltd</t>
  </si>
  <si>
    <t>ORIENTBELL</t>
  </si>
  <si>
    <t>MIRC Electronics Ltd</t>
  </si>
  <si>
    <t>MIRCELECTR</t>
  </si>
  <si>
    <t>Aarti Surfactants Ltd</t>
  </si>
  <si>
    <t>AARTISURF</t>
  </si>
  <si>
    <t>IFB Agro Industries Ltd</t>
  </si>
  <si>
    <t>IFBAGRO</t>
  </si>
  <si>
    <t>Trust Fintech Ltd</t>
  </si>
  <si>
    <t>TRUST</t>
  </si>
  <si>
    <t>Shardul Securities Ltd</t>
  </si>
  <si>
    <t>SHARDUL</t>
  </si>
  <si>
    <t>Taylormade Renewables Ltd</t>
  </si>
  <si>
    <t>TRL</t>
  </si>
  <si>
    <t>Manomay Tex India Ltd</t>
  </si>
  <si>
    <t>MANOMAY</t>
  </si>
  <si>
    <t>HCL Infosystems Ltd</t>
  </si>
  <si>
    <t>HCL-INSYS</t>
  </si>
  <si>
    <t>Valiant Communications Ltd</t>
  </si>
  <si>
    <t>VALIANT</t>
  </si>
  <si>
    <t>StarlinePS Enterprises Ltd</t>
  </si>
  <si>
    <t>STARLENT</t>
  </si>
  <si>
    <t>Royal India Corporation Ltd</t>
  </si>
  <si>
    <t>ROYALIND</t>
  </si>
  <si>
    <t>Anjani Portland Cement Ltd</t>
  </si>
  <si>
    <t>APCL</t>
  </si>
  <si>
    <t>DC Infotech and Communication Ltd</t>
  </si>
  <si>
    <t>DCI</t>
  </si>
  <si>
    <t>Meghna Infracon Infrastructure Ltd</t>
  </si>
  <si>
    <t>MIIL</t>
  </si>
  <si>
    <t>Laxmi Goldorna House Ltd</t>
  </si>
  <si>
    <t>LGHL</t>
  </si>
  <si>
    <t>Rudra Global Infra Products Ltd</t>
  </si>
  <si>
    <t>RUDRA</t>
  </si>
  <si>
    <t>TRF Ltd</t>
  </si>
  <si>
    <t>TRF</t>
  </si>
  <si>
    <t>National Peroxide Ltd</t>
  </si>
  <si>
    <t>NPL</t>
  </si>
  <si>
    <t>Kilitch Drugs (India) Ltd</t>
  </si>
  <si>
    <t>KILITCH</t>
  </si>
  <si>
    <t>Diamines and Chemicals Ltd</t>
  </si>
  <si>
    <t>DIAMINESQ</t>
  </si>
  <si>
    <t>International Conveyors Ltd</t>
  </si>
  <si>
    <t>INTLCONV</t>
  </si>
  <si>
    <t>Sinclairs Hotels Ltd</t>
  </si>
  <si>
    <t>SINCLAIR</t>
  </si>
  <si>
    <t>Industrial Investment Trust Ltd</t>
  </si>
  <si>
    <t>IITL</t>
  </si>
  <si>
    <t>Shree Karni Fabcom Ltd</t>
  </si>
  <si>
    <t>SHREEKARNI</t>
  </si>
  <si>
    <t>Airan Ltd</t>
  </si>
  <si>
    <t>AIRAN</t>
  </si>
  <si>
    <t>ZIM Laboratories Ltd</t>
  </si>
  <si>
    <t>ZIMLAB</t>
  </si>
  <si>
    <t>Frog Cellsat Ltd</t>
  </si>
  <si>
    <t>FROG</t>
  </si>
  <si>
    <t>Vinsys IT Services India Ltd</t>
  </si>
  <si>
    <t>VINSYS</t>
  </si>
  <si>
    <t>Kronox Lab Sciences Ltd</t>
  </si>
  <si>
    <t>KRONOX</t>
  </si>
  <si>
    <t>Nila Infrastructures Ltd</t>
  </si>
  <si>
    <t>NILAINFRA</t>
  </si>
  <si>
    <t>Iris Clothings Ltd</t>
  </si>
  <si>
    <t>IRISDOREME</t>
  </si>
  <si>
    <t>Modi's Navnirman Ltd</t>
  </si>
  <si>
    <t>MODIS</t>
  </si>
  <si>
    <t>Bharat Seats Ltd</t>
  </si>
  <si>
    <t>BHARATSE</t>
  </si>
  <si>
    <t>Almondz Global Securities Ltd</t>
  </si>
  <si>
    <t>ALMONDZ</t>
  </si>
  <si>
    <t>Nahar Capital and Financial Services Ltd</t>
  </si>
  <si>
    <t>NAHARCAP</t>
  </si>
  <si>
    <t>Autoline Industries Ltd</t>
  </si>
  <si>
    <t>AUTOIND</t>
  </si>
  <si>
    <t>Dhabriya Polywood Ltd</t>
  </si>
  <si>
    <t>DHABRIYA</t>
  </si>
  <si>
    <t>Indo Us Bio-Tech Ltd</t>
  </si>
  <si>
    <t>INDOUS</t>
  </si>
  <si>
    <t>International Travel House Ltd</t>
  </si>
  <si>
    <t>ITHL</t>
  </si>
  <si>
    <t>Kanoria Chemicals and Industries Ltd</t>
  </si>
  <si>
    <t>KANORICHEM</t>
  </si>
  <si>
    <t>Birla Precision Technologies Ltd</t>
  </si>
  <si>
    <t>BIRLAPREC</t>
  </si>
  <si>
    <t>Kiran Vyapar Ltd</t>
  </si>
  <si>
    <t>KIRANVYPAR</t>
  </si>
  <si>
    <t>Geekay Wires Ltd</t>
  </si>
  <si>
    <t>GEEKAYWIRE</t>
  </si>
  <si>
    <t>Xtglobal Infotech Ltd</t>
  </si>
  <si>
    <t>XTGLOBAL</t>
  </si>
  <si>
    <t>Phantom Digital Effects Ltd</t>
  </si>
  <si>
    <t>PHANTOMFX</t>
  </si>
  <si>
    <t>IRIS Business Services Ltd</t>
  </si>
  <si>
    <t>IRIS</t>
  </si>
  <si>
    <t>Viviana Power Tech Ltd</t>
  </si>
  <si>
    <t>VIVIANA</t>
  </si>
  <si>
    <t>Pavna Industries Ltd</t>
  </si>
  <si>
    <t>PAVNAIND</t>
  </si>
  <si>
    <t>Super Sales India Ltd</t>
  </si>
  <si>
    <t>SUPER</t>
  </si>
  <si>
    <t>Tierra Agrotech Ltd</t>
  </si>
  <si>
    <t>TIERRA</t>
  </si>
  <si>
    <t>Agricultural Products &amp; Services</t>
  </si>
  <si>
    <t>Kritika Wires Ltd</t>
  </si>
  <si>
    <t>KRITIKA</t>
  </si>
  <si>
    <t>Shalibhadra Finance Ltd</t>
  </si>
  <si>
    <t>SAHLIBHFI</t>
  </si>
  <si>
    <t>Modison Ltd</t>
  </si>
  <si>
    <t>MODISONLTD</t>
  </si>
  <si>
    <t>Cressanda Railway Solutions Ltd</t>
  </si>
  <si>
    <t>CRESSAN</t>
  </si>
  <si>
    <t>Jost's Engineering Company Ltd</t>
  </si>
  <si>
    <t>JOSTS</t>
  </si>
  <si>
    <t>Sadbhav Engineering Ltd</t>
  </si>
  <si>
    <t>SADBHAV</t>
  </si>
  <si>
    <t>Synergy Green Industries Ltd</t>
  </si>
  <si>
    <t>SGIL</t>
  </si>
  <si>
    <t>SRG Housing Finance Ltd</t>
  </si>
  <si>
    <t>SRGHFL</t>
  </si>
  <si>
    <t>Mazda Ltd</t>
  </si>
  <si>
    <t>MAZDA</t>
  </si>
  <si>
    <t>Krishival Foods Ltd</t>
  </si>
  <si>
    <t>KRISHIVAL</t>
  </si>
  <si>
    <t>Rubfila International Ltd</t>
  </si>
  <si>
    <t>RUBFILA</t>
  </si>
  <si>
    <t>United Drilling Tools Ltd</t>
  </si>
  <si>
    <t>UNIDT</t>
  </si>
  <si>
    <t>Goodricke Group Ltd</t>
  </si>
  <si>
    <t>GOODRICKE</t>
  </si>
  <si>
    <t>Bartronics India Ltd</t>
  </si>
  <si>
    <t>ASMS</t>
  </si>
  <si>
    <t>Aban Offshore Ltd</t>
  </si>
  <si>
    <t>ABAN</t>
  </si>
  <si>
    <t>GEM Enviro Management Ltd</t>
  </si>
  <si>
    <t>GEMENVIRO</t>
  </si>
  <si>
    <t>Vardhman Acrylics Ltd</t>
  </si>
  <si>
    <t>VARDHACRLC</t>
  </si>
  <si>
    <t>DU Digital Global Ltd</t>
  </si>
  <si>
    <t>DUGLOBAL</t>
  </si>
  <si>
    <t>Medicamen Biotech Ltd</t>
  </si>
  <si>
    <t>MEDICAMEQ</t>
  </si>
  <si>
    <t>Megasoft Ltd</t>
  </si>
  <si>
    <t>MEGASOFT</t>
  </si>
  <si>
    <t>Muthoot Capital Services Ltd</t>
  </si>
  <si>
    <t>MUTHOOTCAP</t>
  </si>
  <si>
    <t>Banswara Syntex Ltd</t>
  </si>
  <si>
    <t>BANSWRAS</t>
  </si>
  <si>
    <t>Singer India Ltd</t>
  </si>
  <si>
    <t>SINGER</t>
  </si>
  <si>
    <t>Vibhor Steel Tubes Ltd</t>
  </si>
  <si>
    <t>VSTL</t>
  </si>
  <si>
    <t>Akme Fintrade India Ltd</t>
  </si>
  <si>
    <t>AFIL</t>
  </si>
  <si>
    <t>Thirdwave Financial Intermediaries Ltd</t>
  </si>
  <si>
    <t>THIRDFIN</t>
  </si>
  <si>
    <t>Triton Valves Ltd</t>
  </si>
  <si>
    <t>TRITONV</t>
  </si>
  <si>
    <t>BEW Engineering Ltd</t>
  </si>
  <si>
    <t>BEWLTD</t>
  </si>
  <si>
    <t>B&amp;B Triplewall Containers Ltd</t>
  </si>
  <si>
    <t>BBTCL</t>
  </si>
  <si>
    <t>Krishca Strapping Solutions Ltd</t>
  </si>
  <si>
    <t>KRISHCA</t>
  </si>
  <si>
    <t>SoftSol India Ltd</t>
  </si>
  <si>
    <t>SOFTSOL</t>
  </si>
  <si>
    <t>U Y Fincorp Ltd</t>
  </si>
  <si>
    <t>UYFINCORP</t>
  </si>
  <si>
    <t>TBI Corn Ltd</t>
  </si>
  <si>
    <t>TBI</t>
  </si>
  <si>
    <t>Titan Biotech Ltd</t>
  </si>
  <si>
    <t>TITANBIO</t>
  </si>
  <si>
    <t>ELGI Rubber Co Ltd</t>
  </si>
  <si>
    <t>ELGIRUBCO</t>
  </si>
  <si>
    <t>Bella Casa Fashion &amp; Retail Ltd</t>
  </si>
  <si>
    <t>BELLACASA</t>
  </si>
  <si>
    <t>Markolines Pavement Technologies Ltd</t>
  </si>
  <si>
    <t>MARKOLINES</t>
  </si>
  <si>
    <t>Highways &amp; Railtracks</t>
  </si>
  <si>
    <t>Comfort Intech Ltd</t>
  </si>
  <si>
    <t>COMFINTE</t>
  </si>
  <si>
    <t>UFO Moviez India Ltd</t>
  </si>
  <si>
    <t>UFO</t>
  </si>
  <si>
    <t>Raghuvir Synthetics Ltd</t>
  </si>
  <si>
    <t>RAGHUSYN</t>
  </si>
  <si>
    <t>Pradeep Metals Ltd</t>
  </si>
  <si>
    <t>PRADPME</t>
  </si>
  <si>
    <t>Integra Essentia Ltd</t>
  </si>
  <si>
    <t>ESSENTIA</t>
  </si>
  <si>
    <t>Aditya BSL Nifty 50 ETF</t>
  </si>
  <si>
    <t>BSLNIFTY</t>
  </si>
  <si>
    <t>MOS Utility Ltd</t>
  </si>
  <si>
    <t>MOS</t>
  </si>
  <si>
    <t>Dai Ichi Karkaria Ltd</t>
  </si>
  <si>
    <t>DAICHI</t>
  </si>
  <si>
    <t>Orbit Exports Ltd</t>
  </si>
  <si>
    <t>ORBTEXP</t>
  </si>
  <si>
    <t>Dynamic Services &amp; Security Ltd</t>
  </si>
  <si>
    <t>DYNAMIC</t>
  </si>
  <si>
    <t>Ambalal Sarabhai Enterprises Ltd</t>
  </si>
  <si>
    <t>AMBALALSA</t>
  </si>
  <si>
    <t>Lehar Footwears Ltd</t>
  </si>
  <si>
    <t>LEHAR</t>
  </si>
  <si>
    <t>Supershakti Metaliks Ltd</t>
  </si>
  <si>
    <t>SUPERSHAKT</t>
  </si>
  <si>
    <t>RM Drip &amp; Sprinklers Systems Ltd</t>
  </si>
  <si>
    <t>RMDRIP</t>
  </si>
  <si>
    <t>Ador Fontech Ltd</t>
  </si>
  <si>
    <t>ADORFO</t>
  </si>
  <si>
    <t>Le Merite Exports Ltd</t>
  </si>
  <si>
    <t>LEMERITE</t>
  </si>
  <si>
    <t>Valiant Laboratories Ltd</t>
  </si>
  <si>
    <t>VALIANTLAB</t>
  </si>
  <si>
    <t>Creative Graphics Solutions India Ltd</t>
  </si>
  <si>
    <t>CGRAPHICS</t>
  </si>
  <si>
    <t>Bharat Agri Fert &amp; Realty Ltd</t>
  </si>
  <si>
    <t>BHARATAGRI</t>
  </si>
  <si>
    <t>Pratham EPC Projects Ltd</t>
  </si>
  <si>
    <t>PRATHAM</t>
  </si>
  <si>
    <t>Pritika Auto Industries Ltd</t>
  </si>
  <si>
    <t>PRITIKAUTO</t>
  </si>
  <si>
    <t>Euro Panel Products Ltd</t>
  </si>
  <si>
    <t>EUROBOND</t>
  </si>
  <si>
    <t>Madhav Infra Projects Ltd</t>
  </si>
  <si>
    <t>MADHAVIPL</t>
  </si>
  <si>
    <t>Prozone Realty Ltd</t>
  </si>
  <si>
    <t>PROZONER</t>
  </si>
  <si>
    <t>Vadilal Enterprises Ltd</t>
  </si>
  <si>
    <t>VADILENT</t>
  </si>
  <si>
    <t>Bombay Oxygen Investments Ltd</t>
  </si>
  <si>
    <t>BOMOXY-B1</t>
  </si>
  <si>
    <t>Emkay Global Financial Services Ltd</t>
  </si>
  <si>
    <t>EMKAY</t>
  </si>
  <si>
    <t>SoftTech Engineers Ltd</t>
  </si>
  <si>
    <t>SOFTTECH</t>
  </si>
  <si>
    <t>Indian Bright Steel Co Ltd</t>
  </si>
  <si>
    <t>IBRIGST</t>
  </si>
  <si>
    <t>Manaksia Coated Metals &amp; Industries Ltd</t>
  </si>
  <si>
    <t>MANAKCOAT</t>
  </si>
  <si>
    <t>Addictive Learning Technology Ltd</t>
  </si>
  <si>
    <t>LAWSIKHO</t>
  </si>
  <si>
    <t>Sakthi Sugars Ltd</t>
  </si>
  <si>
    <t>SAKHTISUG</t>
  </si>
  <si>
    <t>Il&amp;Fs Engineering and Construction Company Ltd</t>
  </si>
  <si>
    <t>IL&amp;FSENGG</t>
  </si>
  <si>
    <t>Tiger Logistics (India) Ltd</t>
  </si>
  <si>
    <t>TIGERLOGS</t>
  </si>
  <si>
    <t>Ponni Sugars (Erode) Ltd</t>
  </si>
  <si>
    <t>PONNIERODE</t>
  </si>
  <si>
    <t>Kothari Sugars and Chemicals Ltd</t>
  </si>
  <si>
    <t>KOTARISUG</t>
  </si>
  <si>
    <t>Hi-Green Carbon Ltd</t>
  </si>
  <si>
    <t>HIGREEN</t>
  </si>
  <si>
    <t>Venus Remedies Ltd</t>
  </si>
  <si>
    <t>VENUSREM</t>
  </si>
  <si>
    <t>Mawana Sugars Ltd</t>
  </si>
  <si>
    <t>MAWANASUG</t>
  </si>
  <si>
    <t>Vipul Ltd</t>
  </si>
  <si>
    <t>VIPULLTD</t>
  </si>
  <si>
    <t>Sheetal Cool Products Ltd</t>
  </si>
  <si>
    <t>SCPL</t>
  </si>
  <si>
    <t>Kinetic Engineering Ltd</t>
  </si>
  <si>
    <t>KINETICENG</t>
  </si>
  <si>
    <t>Modi Naturals Ltd</t>
  </si>
  <si>
    <t>MODINATUR</t>
  </si>
  <si>
    <t>IL &amp; FS Investment Managers Ltd</t>
  </si>
  <si>
    <t>IVC</t>
  </si>
  <si>
    <t>Sudarshan Pharma Industries Ltd</t>
  </si>
  <si>
    <t>SUDARSHAN</t>
  </si>
  <si>
    <t>Sumit Woods Ltd</t>
  </si>
  <si>
    <t>SUMIT</t>
  </si>
  <si>
    <t>Gokul Refoils and Solvent Ltd</t>
  </si>
  <si>
    <t>GOKUL</t>
  </si>
  <si>
    <t>Premier Polyfilm Ltd</t>
  </si>
  <si>
    <t>PREMIERPOL</t>
  </si>
  <si>
    <t>Galaxy Bearings Ltd</t>
  </si>
  <si>
    <t>GALXBRG</t>
  </si>
  <si>
    <t>Riddhi Siddhi Gluco Biols Ltd</t>
  </si>
  <si>
    <t>RIDDHI</t>
  </si>
  <si>
    <t>Thaai Casting Limited</t>
  </si>
  <si>
    <t>TCL</t>
  </si>
  <si>
    <t>Swadeshi Polytex Ltd</t>
  </si>
  <si>
    <t>SWADPOL</t>
  </si>
  <si>
    <t>KPT Industries Ltd</t>
  </si>
  <si>
    <t>KPT</t>
  </si>
  <si>
    <t>Shish Industries Ltd</t>
  </si>
  <si>
    <t>SHISHIND</t>
  </si>
  <si>
    <t>Dynemic Products Ltd</t>
  </si>
  <si>
    <t>DYNPRO</t>
  </si>
  <si>
    <t>Saakshi Medtech and Panels Ltd</t>
  </si>
  <si>
    <t>SAAKSHI</t>
  </si>
  <si>
    <t>Nephro Care India Ltd</t>
  </si>
  <si>
    <t>NEPHROCARE</t>
  </si>
  <si>
    <t>Menon Pistons Ltd</t>
  </si>
  <si>
    <t>MENNPIS</t>
  </si>
  <si>
    <t>Batliboi Ltd</t>
  </si>
  <si>
    <t>BATLIBOI</t>
  </si>
  <si>
    <t>Jet Airways (India) Ltd</t>
  </si>
  <si>
    <t>JETAIRWAYS</t>
  </si>
  <si>
    <t>Lyka Labs Ltd</t>
  </si>
  <si>
    <t>LYKALABS</t>
  </si>
  <si>
    <t>Logica Infoway Ltd</t>
  </si>
  <si>
    <t>LOGICA</t>
  </si>
  <si>
    <t>Nath Bio-Genes (I) Ltd</t>
  </si>
  <si>
    <t>NATHBIOGEN</t>
  </si>
  <si>
    <t>Pasupati Acrylon Ltd</t>
  </si>
  <si>
    <t>PASUPTAC</t>
  </si>
  <si>
    <t>Cineline India Ltd</t>
  </si>
  <si>
    <t>CINELINE</t>
  </si>
  <si>
    <t>Shemaroo Entertainment Ltd</t>
  </si>
  <si>
    <t>SHEMAROO</t>
  </si>
  <si>
    <t>Gourmet Gateway India Ltd</t>
  </si>
  <si>
    <t>GOURMET</t>
  </si>
  <si>
    <t>Restaurants</t>
  </si>
  <si>
    <t>Poddar Pigments Ltd</t>
  </si>
  <si>
    <t>PODDARMENT</t>
  </si>
  <si>
    <t>CL Educate Ltd</t>
  </si>
  <si>
    <t>CLEDUCATE</t>
  </si>
  <si>
    <t>Milkfood Ltd</t>
  </si>
  <si>
    <t>MLKFOOD</t>
  </si>
  <si>
    <t>Mangalam Industrial Finance Ltd</t>
  </si>
  <si>
    <t>MANGIND</t>
  </si>
  <si>
    <t>DCM Nouvelle Ltd</t>
  </si>
  <si>
    <t>DCMNVL</t>
  </si>
  <si>
    <t>Euro India Fresh Foods Ltd</t>
  </si>
  <si>
    <t>EIFFL</t>
  </si>
  <si>
    <t>Newjaisa Technologies Ltd</t>
  </si>
  <si>
    <t>NEWJAISA</t>
  </si>
  <si>
    <t>Aryaman Financial Services Ltd</t>
  </si>
  <si>
    <t>ARYAMAN</t>
  </si>
  <si>
    <t>Mangalam Organics Ltd</t>
  </si>
  <si>
    <t>MANORG</t>
  </si>
  <si>
    <t>Majestic Auto Ltd</t>
  </si>
  <si>
    <t>MAJESAUT</t>
  </si>
  <si>
    <t>Harrisons Malayalam Ltd</t>
  </si>
  <si>
    <t>HARRMALAYA</t>
  </si>
  <si>
    <t>Kataria Industries Ltd</t>
  </si>
  <si>
    <t>KATARIA</t>
  </si>
  <si>
    <t>Indo National Ltd</t>
  </si>
  <si>
    <t>NIPPOBATRY</t>
  </si>
  <si>
    <t>Ceenik Exports (India) Ltd</t>
  </si>
  <si>
    <t>CEENIK</t>
  </si>
  <si>
    <t>Kings Infra Ventures Ltd</t>
  </si>
  <si>
    <t>KINGSINFR</t>
  </si>
  <si>
    <t>Ruchira Papers Ltd</t>
  </si>
  <si>
    <t>RUCHIRA</t>
  </si>
  <si>
    <t>Amal Ltd</t>
  </si>
  <si>
    <t>AMAL</t>
  </si>
  <si>
    <t>Lakshmi Mills Company Ltd</t>
  </si>
  <si>
    <t>LAKSHMIMIL</t>
  </si>
  <si>
    <t>Z-Tech (India) Ltd</t>
  </si>
  <si>
    <t>ZTECH</t>
  </si>
  <si>
    <t>AVP Infracon Ltd</t>
  </si>
  <si>
    <t>AVPINFRA</t>
  </si>
  <si>
    <t>Aion-Tech Solutions Ltd</t>
  </si>
  <si>
    <t>GOLDTECH</t>
  </si>
  <si>
    <t>Quint Digital Ltd</t>
  </si>
  <si>
    <t>QUINT</t>
  </si>
  <si>
    <t>Broadcasting</t>
  </si>
  <si>
    <t>Jenburkt Pharmaceuticals Ltd</t>
  </si>
  <si>
    <t>JENBURPH</t>
  </si>
  <si>
    <t>Panchmahal Steel Ltd</t>
  </si>
  <si>
    <t>PANCHMAHQ</t>
  </si>
  <si>
    <t>Hindusthan Urban Infrastructure Ltd</t>
  </si>
  <si>
    <t>HUIL</t>
  </si>
  <si>
    <t>Quest Capital Markets Ltd</t>
  </si>
  <si>
    <t>QUESTCAP</t>
  </si>
  <si>
    <t>Bharat Road Network Ltd</t>
  </si>
  <si>
    <t>BRNL</t>
  </si>
  <si>
    <t>Mangalam Global Enterprise Ltd</t>
  </si>
  <si>
    <t>MGEL</t>
  </si>
  <si>
    <t>Indian Emulsifiers Ltd</t>
  </si>
  <si>
    <t>IEML</t>
  </si>
  <si>
    <t>Emami Realty Ltd</t>
  </si>
  <si>
    <t>EMAMIREAL</t>
  </si>
  <si>
    <t>Indian Toners &amp; Developers Ltd</t>
  </si>
  <si>
    <t>INDTONER</t>
  </si>
  <si>
    <t>Keltech Energies Ltd</t>
  </si>
  <si>
    <t>KELENRG</t>
  </si>
  <si>
    <t>Vishal Fabrics Ltd</t>
  </si>
  <si>
    <t>VISHAL</t>
  </si>
  <si>
    <t>Refractory Shapes Ltd</t>
  </si>
  <si>
    <t>REFRACTORY</t>
  </si>
  <si>
    <t>Shera Energy Ltd</t>
  </si>
  <si>
    <t>SHERA</t>
  </si>
  <si>
    <t>Suyog Gurbaxani Funicular Ropeways Ltd</t>
  </si>
  <si>
    <t>SGFRL</t>
  </si>
  <si>
    <t>Hitech Corporation Ltd</t>
  </si>
  <si>
    <t>HITECHCORP</t>
  </si>
  <si>
    <t>Shiv Aum Steels Ltd</t>
  </si>
  <si>
    <t>SHIVAUM</t>
  </si>
  <si>
    <t>Universus Photo Imagings Ltd</t>
  </si>
  <si>
    <t>UNIVPHOTO</t>
  </si>
  <si>
    <t>Baroda Rayon Corporation Ltd</t>
  </si>
  <si>
    <t>BARODARY</t>
  </si>
  <si>
    <t>Panasonic Energy India Co Ltd</t>
  </si>
  <si>
    <t>PANAENERG</t>
  </si>
  <si>
    <t>SMS Lifesciences India Ltd</t>
  </si>
  <si>
    <t>SMSLIFE</t>
  </si>
  <si>
    <t>Zenotech Laboratories Ltd</t>
  </si>
  <si>
    <t>ZENOTECH</t>
  </si>
  <si>
    <t>Lorenzini Apparels Ltd</t>
  </si>
  <si>
    <t>LAL</t>
  </si>
  <si>
    <t>RNFI Services Ltd</t>
  </si>
  <si>
    <t>RNFI</t>
  </si>
  <si>
    <t>Winsol Engineers Ltd</t>
  </si>
  <si>
    <t>WINSOL</t>
  </si>
  <si>
    <t>Innovators Facade Systems Ltd</t>
  </si>
  <si>
    <t>INNOVATORS</t>
  </si>
  <si>
    <t>Chavda Infra Ltd</t>
  </si>
  <si>
    <t>CHAVDA</t>
  </si>
  <si>
    <t>Prithvi Exchange (India) Ltd</t>
  </si>
  <si>
    <t>PRITHVIEXCH</t>
  </si>
  <si>
    <t>Investment &amp; Precision Castings Ltd</t>
  </si>
  <si>
    <t>INVPRECQ</t>
  </si>
  <si>
    <t>Osia Hyper Retail Ltd</t>
  </si>
  <si>
    <t>OSIAHYPER</t>
  </si>
  <si>
    <t>Shri Keshav Cements and Infra Ltd</t>
  </si>
  <si>
    <t>SKCIL</t>
  </si>
  <si>
    <t>A-1 Acid Ltd</t>
  </si>
  <si>
    <t>AAL</t>
  </si>
  <si>
    <t>Nitin Castings Ltd</t>
  </si>
  <si>
    <t>NITINCAST</t>
  </si>
  <si>
    <t>Metals - Iron</t>
  </si>
  <si>
    <t>M K Proteins Ltd</t>
  </si>
  <si>
    <t>MKPL</t>
  </si>
  <si>
    <t>Sahyadri Industries Ltd</t>
  </si>
  <si>
    <t>SAHYADRI</t>
  </si>
  <si>
    <t>Building Products - Others</t>
  </si>
  <si>
    <t>Kerala Ayurveda Ltd</t>
  </si>
  <si>
    <t>KERALAYUR</t>
  </si>
  <si>
    <t>Northern Spirits Ltd</t>
  </si>
  <si>
    <t>NSL</t>
  </si>
  <si>
    <t>Utssav CZ Gold Jewels Ltd</t>
  </si>
  <si>
    <t>UTSSAV</t>
  </si>
  <si>
    <t>Variman Global Enterprises Ltd</t>
  </si>
  <si>
    <t>VARIMAN</t>
  </si>
  <si>
    <t>Technology Distributors</t>
  </si>
  <si>
    <t>Byke Hospitality Ltd</t>
  </si>
  <si>
    <t>BYKE</t>
  </si>
  <si>
    <t>Energy-Mission Machineries (India) Ltd</t>
  </si>
  <si>
    <t>EMMIL</t>
  </si>
  <si>
    <t>Cool Caps Industries Ltd</t>
  </si>
  <si>
    <t>COOLCAPS</t>
  </si>
  <si>
    <t>VIP Clothing Ltd</t>
  </si>
  <si>
    <t>VIPCLOTHNG</t>
  </si>
  <si>
    <t>A B Infrabuild Ltd</t>
  </si>
  <si>
    <t>ABINFRA</t>
  </si>
  <si>
    <t>GP Eco Solutions India Ltd</t>
  </si>
  <si>
    <t>GPECO</t>
  </si>
  <si>
    <t>Nila Spaces Ltd</t>
  </si>
  <si>
    <t>NILASPACES</t>
  </si>
  <si>
    <t>Sigma Solve Ltd</t>
  </si>
  <si>
    <t>SIGMA</t>
  </si>
  <si>
    <t>POCL Enterprises Ltd</t>
  </si>
  <si>
    <t>POEL</t>
  </si>
  <si>
    <t>Global Education Ltd</t>
  </si>
  <si>
    <t>GLOBAL</t>
  </si>
  <si>
    <t>Esconet Technologies Ltd</t>
  </si>
  <si>
    <t>ESCONET</t>
  </si>
  <si>
    <t>Plaza Wires Ltd</t>
  </si>
  <si>
    <t>PLAZACABLE</t>
  </si>
  <si>
    <t>Apollo Sindoori Hotels Ltd</t>
  </si>
  <si>
    <t>APOLSINHOT</t>
  </si>
  <si>
    <t>Rockingdeals Circular Economy Ltd</t>
  </si>
  <si>
    <t>ROCKINGDCE</t>
  </si>
  <si>
    <t>Kaka Industries Ltd</t>
  </si>
  <si>
    <t>KAKA</t>
  </si>
  <si>
    <t>Building Products</t>
  </si>
  <si>
    <t>Bannari Amman Spinning Mills Ltd</t>
  </si>
  <si>
    <t>BASML</t>
  </si>
  <si>
    <t>Gennex Laboratories Ltd</t>
  </si>
  <si>
    <t>GENNEX</t>
  </si>
  <si>
    <t>Nippon India ETF Nifty Midcap 150</t>
  </si>
  <si>
    <t>MID150BEES</t>
  </si>
  <si>
    <t>Fredun Pharmaceuticals Ltd</t>
  </si>
  <si>
    <t>FREDUN</t>
  </si>
  <si>
    <t>Sunita Tools Ltd</t>
  </si>
  <si>
    <t>SUNITATOOL</t>
  </si>
  <si>
    <t>Jay Shree Tea and Industries Ltd</t>
  </si>
  <si>
    <t>JAYSREETEA</t>
  </si>
  <si>
    <t>Felix Industries Ltd</t>
  </si>
  <si>
    <t>FELIX</t>
  </si>
  <si>
    <t>DJ Mediaprint &amp; Logistics Ltd</t>
  </si>
  <si>
    <t>DJML</t>
  </si>
  <si>
    <t>Chemtech Industrial Valves Ltd</t>
  </si>
  <si>
    <t>CHEMTECH</t>
  </si>
  <si>
    <t>Maruti Infrastructure Ltd</t>
  </si>
  <si>
    <t>MAINFRA</t>
  </si>
  <si>
    <t>Exxaro Tiles Ltd</t>
  </si>
  <si>
    <t>EXXARO</t>
  </si>
  <si>
    <t>Shree Rama Multi-Tech Ltd</t>
  </si>
  <si>
    <t>SHREERAMA</t>
  </si>
  <si>
    <t>Star Paper Mills Ltd</t>
  </si>
  <si>
    <t>STARPAPER</t>
  </si>
  <si>
    <t>OK Play India Ltd</t>
  </si>
  <si>
    <t>OKPLA</t>
  </si>
  <si>
    <t>Mahindra EPC Irrigation Ltd</t>
  </si>
  <si>
    <t>MAHEPC</t>
  </si>
  <si>
    <t>Rana Sugars Ltd</t>
  </si>
  <si>
    <t>RANASUG</t>
  </si>
  <si>
    <t>Shreyans Industries Ltd</t>
  </si>
  <si>
    <t>SHREYANIND</t>
  </si>
  <si>
    <t>Coastal Corporation Ltd</t>
  </si>
  <si>
    <t>COASTCORP</t>
  </si>
  <si>
    <t>UCAL Ltd</t>
  </si>
  <si>
    <t>UCAL</t>
  </si>
  <si>
    <t>Patels Airtemp (India) Ltd</t>
  </si>
  <si>
    <t>PATELSAI</t>
  </si>
  <si>
    <t>Global Vectra Helicorp Ltd</t>
  </si>
  <si>
    <t>GLOBALVECT</t>
  </si>
  <si>
    <t>Hindustan Organic Chemicals Ltd</t>
  </si>
  <si>
    <t>HOCL</t>
  </si>
  <si>
    <t>Aelea Commodities Ltd</t>
  </si>
  <si>
    <t>ACLD</t>
  </si>
  <si>
    <t>Trigyn Technologies Ltd</t>
  </si>
  <si>
    <t>TRIGYN</t>
  </si>
  <si>
    <t>Systango Technologies Ltd</t>
  </si>
  <si>
    <t>SYSTANGO</t>
  </si>
  <si>
    <t>Sintercom India Ltd</t>
  </si>
  <si>
    <t>SINTERCOM</t>
  </si>
  <si>
    <t>Indowind Energy Ltd</t>
  </si>
  <si>
    <t>INDOWIND</t>
  </si>
  <si>
    <t>Manaksia Steels Ltd</t>
  </si>
  <si>
    <t>MANAKSTEEL</t>
  </si>
  <si>
    <t>Bhilwara Technical Textiles Ltd</t>
  </si>
  <si>
    <t>BTTL</t>
  </si>
  <si>
    <t>Panchsheel Organics Ltd</t>
  </si>
  <si>
    <t>PANCHSHEEL</t>
  </si>
  <si>
    <t>Aries Agro Ltd (CN)</t>
  </si>
  <si>
    <t>ARIES</t>
  </si>
  <si>
    <t>Remedium Lifecare Ltd</t>
  </si>
  <si>
    <t>REMLIFE</t>
  </si>
  <si>
    <t>Shyam Century Ferrous Ltd</t>
  </si>
  <si>
    <t>SHYAMCENT</t>
  </si>
  <si>
    <t>Vaarad Ventures Ltd</t>
  </si>
  <si>
    <t>VAARAD</t>
  </si>
  <si>
    <t>Purv Flexipack Ltd</t>
  </si>
  <si>
    <t>PURVFLEXI</t>
  </si>
  <si>
    <t>K M Sugar Mills Ltd</t>
  </si>
  <si>
    <t>KMSUGAR</t>
  </si>
  <si>
    <t>Aditya BSL Gold ETF</t>
  </si>
  <si>
    <t>BSLGOLDETF</t>
  </si>
  <si>
    <t>Supreme Holdings &amp; Hospitality (India) Ltd</t>
  </si>
  <si>
    <t>SUPREME</t>
  </si>
  <si>
    <t>Star Housing Finance Ltd</t>
  </si>
  <si>
    <t>STARHFL</t>
  </si>
  <si>
    <t>Commercial &amp; Residential Mortgage Finance</t>
  </si>
  <si>
    <t>Atlantaa Ltd</t>
  </si>
  <si>
    <t>ATLANTAA</t>
  </si>
  <si>
    <t>Captain Polyplast Ltd</t>
  </si>
  <si>
    <t>CPL</t>
  </si>
  <si>
    <t>Evexia Lifecare Ltd</t>
  </si>
  <si>
    <t>EVEXIA</t>
  </si>
  <si>
    <t>Sundaram Brake Linings Ltd</t>
  </si>
  <si>
    <t>SUNDRMBRAK</t>
  </si>
  <si>
    <t>GP Petroleums Ltd</t>
  </si>
  <si>
    <t>GULFPETRO</t>
  </si>
  <si>
    <t>Talbros Engineering Ltd</t>
  </si>
  <si>
    <t>TALBROSENG</t>
  </si>
  <si>
    <t>Alufluoride Ltd</t>
  </si>
  <si>
    <t>ALUFLUOR</t>
  </si>
  <si>
    <t>North Eastern Carrying Corporation Ltd</t>
  </si>
  <si>
    <t>NECCLTD</t>
  </si>
  <si>
    <t>Murudeshwar Ceramics Ltd</t>
  </si>
  <si>
    <t>MURUDCERA</t>
  </si>
  <si>
    <t>Multibase India Ltd</t>
  </si>
  <si>
    <t>MULTIBASE</t>
  </si>
  <si>
    <t>SKP Bearing Industries Ltd</t>
  </si>
  <si>
    <t>SKP</t>
  </si>
  <si>
    <t>Country Club Hospitality &amp; Holidays Ltd</t>
  </si>
  <si>
    <t>CCHHL</t>
  </si>
  <si>
    <t>Bemco Hydraulics Ltd</t>
  </si>
  <si>
    <t>BEMHY</t>
  </si>
  <si>
    <t>CWD Limited</t>
  </si>
  <si>
    <t>CWD</t>
  </si>
  <si>
    <t>Consumer Electronics</t>
  </si>
  <si>
    <t>Inertia Steel Ltd</t>
  </si>
  <si>
    <t>INERTIAST</t>
  </si>
  <si>
    <t>Mangalam Worldwide Ltd</t>
  </si>
  <si>
    <t>MWL</t>
  </si>
  <si>
    <t>Megastar Foods Ltd</t>
  </si>
  <si>
    <t>MEGASTAR</t>
  </si>
  <si>
    <t>Veer Global Infraconstruction Ltd</t>
  </si>
  <si>
    <t>VGIL</t>
  </si>
  <si>
    <t>Rajnandini Metal Ltd</t>
  </si>
  <si>
    <t>RAJMET</t>
  </si>
  <si>
    <t>Surani Steel Tubes Ltd</t>
  </si>
  <si>
    <t>SURANI</t>
  </si>
  <si>
    <t>NDL Ventures Ltd</t>
  </si>
  <si>
    <t>NDLVENTURE</t>
  </si>
  <si>
    <t>Robust Hotels Ltd</t>
  </si>
  <si>
    <t>RHL</t>
  </si>
  <si>
    <t>Scan Steels Ltd</t>
  </si>
  <si>
    <t>SCANSTL</t>
  </si>
  <si>
    <t>Kanoria Energy &amp; Infrastructure Limited</t>
  </si>
  <si>
    <t>KEIL</t>
  </si>
  <si>
    <t>Asian Hotels (North) Ltd</t>
  </si>
  <si>
    <t>ASIANHOTNR</t>
  </si>
  <si>
    <t>DRC Systems India Ltd</t>
  </si>
  <si>
    <t>DRCSYSTEMS</t>
  </si>
  <si>
    <t>Udayshivakumar Infra Ltd</t>
  </si>
  <si>
    <t>USK</t>
  </si>
  <si>
    <t>Intense Technologies Ltd</t>
  </si>
  <si>
    <t>INTENTECH</t>
  </si>
  <si>
    <t>Shah Metacorp Ltd</t>
  </si>
  <si>
    <t>SHAH</t>
  </si>
  <si>
    <t>Ruchi Infrastructure Ltd</t>
  </si>
  <si>
    <t>RUCHINFRA</t>
  </si>
  <si>
    <t>Virinchi Ltd</t>
  </si>
  <si>
    <t>VIRINCHI</t>
  </si>
  <si>
    <t>Competent Automobiles Company Ltd</t>
  </si>
  <si>
    <t>COMPEAU</t>
  </si>
  <si>
    <t>Sanjivani Paranteral Ltd</t>
  </si>
  <si>
    <t>SANJIVIN</t>
  </si>
  <si>
    <t>Fluidomat Ltd</t>
  </si>
  <si>
    <t>FLUIDOM</t>
  </si>
  <si>
    <t>Waterbase Ltd</t>
  </si>
  <si>
    <t>WATERBASE</t>
  </si>
  <si>
    <t>Welspun Investments and Commercials Ltd</t>
  </si>
  <si>
    <t>WELINV</t>
  </si>
  <si>
    <t>A2z Infra Engineering Ltd</t>
  </si>
  <si>
    <t>A2ZINFRA</t>
  </si>
  <si>
    <t>Shree Rama Newsprint Ltd</t>
  </si>
  <si>
    <t>RAMANEWS</t>
  </si>
  <si>
    <t>India Finsec Ltd</t>
  </si>
  <si>
    <t>IFINSEC</t>
  </si>
  <si>
    <t>Magna Electro Castings Ltd</t>
  </si>
  <si>
    <t>MAGNAELQ</t>
  </si>
  <si>
    <t>Rama Phosphates Ltd</t>
  </si>
  <si>
    <t>RAMAPHO</t>
  </si>
  <si>
    <t>K2 Infragen Ltd</t>
  </si>
  <si>
    <t>K2INFRA</t>
  </si>
  <si>
    <t>Navkar Urbanstructure Ltd</t>
  </si>
  <si>
    <t>NAVKAR</t>
  </si>
  <si>
    <t>Capital Trade Links Ltd</t>
  </si>
  <si>
    <t>CTL</t>
  </si>
  <si>
    <t>Graviss Hospitality Ltd</t>
  </si>
  <si>
    <t>GRAVISSHO</t>
  </si>
  <si>
    <t>Karnika Industries Ltd</t>
  </si>
  <si>
    <t>KARNIKA</t>
  </si>
  <si>
    <t>Apollo Finvest (India) Ltd</t>
  </si>
  <si>
    <t>APOLLOFI</t>
  </si>
  <si>
    <t>MK Exim (India) Ltd</t>
  </si>
  <si>
    <t>MKEXIM</t>
  </si>
  <si>
    <t>Sejal Glass Ltd</t>
  </si>
  <si>
    <t>SEJALLTD</t>
  </si>
  <si>
    <t>Trident Lifeline Ltd</t>
  </si>
  <si>
    <t>TLL</t>
  </si>
  <si>
    <t>Ravinder Heights Ltd</t>
  </si>
  <si>
    <t>RVHL</t>
  </si>
  <si>
    <t>Goyal Salt Ltd</t>
  </si>
  <si>
    <t>GOYALSALT</t>
  </si>
  <si>
    <t>Magnum Ventures Ltd</t>
  </si>
  <si>
    <t>MAGNUM</t>
  </si>
  <si>
    <t>Shraddha Prime Projects Ltd</t>
  </si>
  <si>
    <t>SHRADDHA</t>
  </si>
  <si>
    <t>Gujarat Apollo Industries Ltd</t>
  </si>
  <si>
    <t>GUJAPOLLO</t>
  </si>
  <si>
    <t>Rane Engine Valve Ltd</t>
  </si>
  <si>
    <t>RANEENGINE</t>
  </si>
  <si>
    <t>SBEC Sugar Ltd</t>
  </si>
  <si>
    <t>SBECSUG</t>
  </si>
  <si>
    <t>Kay Cee Energy &amp; Infra Ltd</t>
  </si>
  <si>
    <t>KCEIL</t>
  </si>
  <si>
    <t>Axis Gold ETF</t>
  </si>
  <si>
    <t>AXISGOLD</t>
  </si>
  <si>
    <t>Vintron Informatics Ltd</t>
  </si>
  <si>
    <t>VINTRON</t>
  </si>
  <si>
    <t>Zodiac Clothing Company Ltd</t>
  </si>
  <si>
    <t>ZODIACLOTH</t>
  </si>
  <si>
    <t>BGR Energy Systems Ltd</t>
  </si>
  <si>
    <t>BGRENERGY</t>
  </si>
  <si>
    <t>Rajshree Polypack Ltd</t>
  </si>
  <si>
    <t>RPPL</t>
  </si>
  <si>
    <t>Parin Furniture Ltd</t>
  </si>
  <si>
    <t>PARIN</t>
  </si>
  <si>
    <t>Bhagyanagar India Ltd</t>
  </si>
  <si>
    <t>BHAGYANGR</t>
  </si>
  <si>
    <t>NTC Industries Ltd</t>
  </si>
  <si>
    <t>NTCIND</t>
  </si>
  <si>
    <t>Medico Remedies Ltd</t>
  </si>
  <si>
    <t>MEDICO</t>
  </si>
  <si>
    <t>Surana Telecom and Power Ltd</t>
  </si>
  <si>
    <t>SURANAT&amp;P</t>
  </si>
  <si>
    <t>Arihant Foundations &amp; Housing Ltd</t>
  </si>
  <si>
    <t>ARIHANT</t>
  </si>
  <si>
    <t>Zee Learn Ltd</t>
  </si>
  <si>
    <t>ZEELEARN</t>
  </si>
  <si>
    <t>ABM Knowledgeware Ltd</t>
  </si>
  <si>
    <t>ABMKNO</t>
  </si>
  <si>
    <t>Exhicon Events Media Solutions Ltd</t>
  </si>
  <si>
    <t>EXHICON</t>
  </si>
  <si>
    <t>Naga Dhunseri Group Ltd</t>
  </si>
  <si>
    <t>NDGL</t>
  </si>
  <si>
    <t>RDB Rasayans Ltd</t>
  </si>
  <si>
    <t>RDBRL</t>
  </si>
  <si>
    <t>VETO Switch Gears And Cables Ltd</t>
  </si>
  <si>
    <t>VETO</t>
  </si>
  <si>
    <t>Jhaveri Credits and Capital Ltd</t>
  </si>
  <si>
    <t>JHACC</t>
  </si>
  <si>
    <t>Baheti Recycling Industries Ltd</t>
  </si>
  <si>
    <t>BAHETI</t>
  </si>
  <si>
    <t>Droneacharya Aerial Innovations Ltd</t>
  </si>
  <si>
    <t>DRONACHRYA</t>
  </si>
  <si>
    <t>Research &amp; Consulting Services</t>
  </si>
  <si>
    <t>Avonmore Capital &amp; Management Services Ltd</t>
  </si>
  <si>
    <t>AVONMORE</t>
  </si>
  <si>
    <t>Maral Overseas Ltd</t>
  </si>
  <si>
    <t>MARALOVER</t>
  </si>
  <si>
    <t>Madhuveer Com 18 Network Ltd</t>
  </si>
  <si>
    <t>MADHUVEER</t>
  </si>
  <si>
    <t>Vipul Organics Ltd</t>
  </si>
  <si>
    <t>VIPULORG</t>
  </si>
  <si>
    <t>Emmforce Autotech Ltd</t>
  </si>
  <si>
    <t>EMMFORCE</t>
  </si>
  <si>
    <t>Automotive Parts &amp; Equipment</t>
  </si>
  <si>
    <t>Crown Lifters Ltd</t>
  </si>
  <si>
    <t>CROWN</t>
  </si>
  <si>
    <t>Rox Hi-Tech Ltd</t>
  </si>
  <si>
    <t>ROXHITECH</t>
  </si>
  <si>
    <t>Chemcrux Enterprises Ltd</t>
  </si>
  <si>
    <t>CHEMCRUX</t>
  </si>
  <si>
    <t>Inventure Growth &amp; Securities Ltd</t>
  </si>
  <si>
    <t>INVENTURE</t>
  </si>
  <si>
    <t>Tunwal E-Motors Ltd</t>
  </si>
  <si>
    <t>TUNWAL</t>
  </si>
  <si>
    <t>Seacoast Shipping Services Ltd</t>
  </si>
  <si>
    <t>SEACOAST</t>
  </si>
  <si>
    <t>Vijay Solvex Ltd</t>
  </si>
  <si>
    <t>VIJSOLX</t>
  </si>
  <si>
    <t>P.E. Analytics Ltd</t>
  </si>
  <si>
    <t>PROPEQUITY</t>
  </si>
  <si>
    <t>Sayaji Hotels (Indore) Ltd</t>
  </si>
  <si>
    <t>SHILINDORE</t>
  </si>
  <si>
    <t>South West Pinnacle Exploration Ltd</t>
  </si>
  <si>
    <t>SOUTHWEST</t>
  </si>
  <si>
    <t>Vishwaraj Sugar Industries Ltd</t>
  </si>
  <si>
    <t>VISHWARAJ</t>
  </si>
  <si>
    <t>Lucent Industries Ltd</t>
  </si>
  <si>
    <t>LUCENT</t>
  </si>
  <si>
    <t>Essen Speciality Films Ltd</t>
  </si>
  <si>
    <t>ESFL</t>
  </si>
  <si>
    <t>Crayons Advertising Ltd</t>
  </si>
  <si>
    <t>CRAYONS</t>
  </si>
  <si>
    <t>Inflame Appliances Ltd</t>
  </si>
  <si>
    <t>INFLAME</t>
  </si>
  <si>
    <t>Prime Fresh Ltd</t>
  </si>
  <si>
    <t>PRIMEFRESH</t>
  </si>
  <si>
    <t>UMA Exports Ltd</t>
  </si>
  <si>
    <t>UMAEXPORTS</t>
  </si>
  <si>
    <t>Jasch Gauging Technologies Ltd</t>
  </si>
  <si>
    <t>JGTL</t>
  </si>
  <si>
    <t>Omax Autos Ltd</t>
  </si>
  <si>
    <t>OMAXAUTO</t>
  </si>
  <si>
    <t>Digikore Studios Ltd</t>
  </si>
  <si>
    <t>DIGIKORE</t>
  </si>
  <si>
    <t>Alphalogic Industries Ltd</t>
  </si>
  <si>
    <t>ALPHAIND</t>
  </si>
  <si>
    <t>Office Services &amp; Supplies</t>
  </si>
  <si>
    <t>Axis Nifty AAA Bond Plus SDL Apr 2026 50:50 ETF</t>
  </si>
  <si>
    <t>AXISBPSETF</t>
  </si>
  <si>
    <t>Lords Chloro Alkali Ltd</t>
  </si>
  <si>
    <t>LORDSCHLO</t>
  </si>
  <si>
    <t>Trejhara Solutions Ltd</t>
  </si>
  <si>
    <t>TREJHARA</t>
  </si>
  <si>
    <t>KCK Industries Ltd</t>
  </si>
  <si>
    <t>KCK</t>
  </si>
  <si>
    <t>Rudrabhishek Enterprises Ltd</t>
  </si>
  <si>
    <t>REPL</t>
  </si>
  <si>
    <t>Captain Technocast Ltd</t>
  </si>
  <si>
    <t>CTCL</t>
  </si>
  <si>
    <t>Bambino Agro Industries Ltd</t>
  </si>
  <si>
    <t>BAMBINO</t>
  </si>
  <si>
    <t>Rajnish Wellness Ltd</t>
  </si>
  <si>
    <t>RAJNISH</t>
  </si>
  <si>
    <t>GEE Ltd</t>
  </si>
  <si>
    <t>GEE</t>
  </si>
  <si>
    <t>Maha Rashtra Apex Corporation Ltd</t>
  </si>
  <si>
    <t>MAHAPEXLTD</t>
  </si>
  <si>
    <t>International Combustion (India) Ltd</t>
  </si>
  <si>
    <t>INTLCOMBQ</t>
  </si>
  <si>
    <t>Alacrity Securities Ltd</t>
  </si>
  <si>
    <t>ALSL</t>
  </si>
  <si>
    <t>Par Drugs and Chemicals Ltd</t>
  </si>
  <si>
    <t>PAR</t>
  </si>
  <si>
    <t>Rajasthan Gases Ltd</t>
  </si>
  <si>
    <t>RAJGASES</t>
  </si>
  <si>
    <t>Oil &amp; Gas Storage &amp; Transportation</t>
  </si>
  <si>
    <t>Natural Capsules Ltd</t>
  </si>
  <si>
    <t>NATCAPSUQ</t>
  </si>
  <si>
    <t>Mercantile Ventures Ltd</t>
  </si>
  <si>
    <t>MERCANTILE</t>
  </si>
  <si>
    <t>VTM Ltd</t>
  </si>
  <si>
    <t>VTMLTD</t>
  </si>
  <si>
    <t>RKEC Projects Ltd</t>
  </si>
  <si>
    <t>RKEC</t>
  </si>
  <si>
    <t>McLeod Russel India Ltd</t>
  </si>
  <si>
    <t>MCLEODRUSS</t>
  </si>
  <si>
    <t>LOYAL EQUIPMENTS Ltd</t>
  </si>
  <si>
    <t>LOYAL</t>
  </si>
  <si>
    <t>Premier Roadlines Ltd</t>
  </si>
  <si>
    <t>PRLIND</t>
  </si>
  <si>
    <t>Pune E - Stock Broking Ltd</t>
  </si>
  <si>
    <t>PESB</t>
  </si>
  <si>
    <t>On Door Concepts Ltd</t>
  </si>
  <si>
    <t>ONDOOR</t>
  </si>
  <si>
    <t>Retail - Online</t>
  </si>
  <si>
    <t>PPAP Automotive Ltd</t>
  </si>
  <si>
    <t>PPAP</t>
  </si>
  <si>
    <t>Kanchi Karpooram Ltd</t>
  </si>
  <si>
    <t>KANCHI</t>
  </si>
  <si>
    <t>Lancor Holdings Ltd</t>
  </si>
  <si>
    <t>LANCORHOL</t>
  </si>
  <si>
    <t>Paul Merchants Ltd</t>
  </si>
  <si>
    <t>PML</t>
  </si>
  <si>
    <t>Thomas Scott (India) Ltd</t>
  </si>
  <si>
    <t>THOMASCOTT</t>
  </si>
  <si>
    <t>Neelamalai Agro Industries Ltd</t>
  </si>
  <si>
    <t>NEAGI</t>
  </si>
  <si>
    <t>Shukra Pharmaceuticals Ltd</t>
  </si>
  <si>
    <t>SHUKRAPHAR</t>
  </si>
  <si>
    <t>Esprit Stones Ltd</t>
  </si>
  <si>
    <t>ESPRIT</t>
  </si>
  <si>
    <t>Chatha Foods Ltd</t>
  </si>
  <si>
    <t>CHATHA</t>
  </si>
  <si>
    <t>Mirae Asset Nifty 50 ETF</t>
  </si>
  <si>
    <t>NIFTYETF</t>
  </si>
  <si>
    <t>Brooks Laboratories Ltd</t>
  </si>
  <si>
    <t>BROOKS</t>
  </si>
  <si>
    <t>Loyal Textile Mills Ltd</t>
  </si>
  <si>
    <t>LOYALTEX</t>
  </si>
  <si>
    <t>Caspian Corporate Services Ltd</t>
  </si>
  <si>
    <t>CASPIAN</t>
  </si>
  <si>
    <t>Kalyani Cast-Tech Ltd</t>
  </si>
  <si>
    <t>KALYANI</t>
  </si>
  <si>
    <t>Aaron Industries Ltd</t>
  </si>
  <si>
    <t>AARON</t>
  </si>
  <si>
    <t>Uday Jewellery Industries Ltd</t>
  </si>
  <si>
    <t>UDAYJEW</t>
  </si>
  <si>
    <t>Paragon Fine &amp; Speciality Chemical Ltd</t>
  </si>
  <si>
    <t>PARAGON</t>
  </si>
  <si>
    <t>Shekhawati Industries Ltd</t>
  </si>
  <si>
    <t>SHEKHAWATI</t>
  </si>
  <si>
    <t>DEV Information Technology Ltd</t>
  </si>
  <si>
    <t>DEVIT</t>
  </si>
  <si>
    <t>Archidply Industries Ltd</t>
  </si>
  <si>
    <t>ARCHIDPLY</t>
  </si>
  <si>
    <t>Sadhav Shipping Ltd</t>
  </si>
  <si>
    <t>SADHAV</t>
  </si>
  <si>
    <t>Duroply Industries Ltd</t>
  </si>
  <si>
    <t>DUROPLY</t>
  </si>
  <si>
    <t>Pil Italica Lifestyle Ltd</t>
  </si>
  <si>
    <t>PILITA</t>
  </si>
  <si>
    <t>Panasonic Carbon India Co Ltd</t>
  </si>
  <si>
    <t>PANCARBON</t>
  </si>
  <si>
    <t>Mangalam Seeds Ltd</t>
  </si>
  <si>
    <t>MSL</t>
  </si>
  <si>
    <t>Jay Ushin Ltd</t>
  </si>
  <si>
    <t>JAYUSH</t>
  </si>
  <si>
    <t>Coral Laboratories Ltd</t>
  </si>
  <si>
    <t>CORALAB</t>
  </si>
  <si>
    <t>SAB Industries Ltd</t>
  </si>
  <si>
    <t>SAB</t>
  </si>
  <si>
    <t>Tembo Global Industries Ltd</t>
  </si>
  <si>
    <t>TEMBO</t>
  </si>
  <si>
    <t>Maxposure Ltd</t>
  </si>
  <si>
    <t>MAXPOSURE</t>
  </si>
  <si>
    <t>Goldkart Jewels Ltd</t>
  </si>
  <si>
    <t>GOLDKART</t>
  </si>
  <si>
    <t>Alphageo (India) Ltd</t>
  </si>
  <si>
    <t>ALPHAGEO</t>
  </si>
  <si>
    <t>Sicagen India Ltd</t>
  </si>
  <si>
    <t>SICAGEN</t>
  </si>
  <si>
    <t>Take Solutions Ltd</t>
  </si>
  <si>
    <t>TAKE</t>
  </si>
  <si>
    <t>Raj Television Network Ltd</t>
  </si>
  <si>
    <t>RAJTV</t>
  </si>
  <si>
    <t>Nureca Ltd</t>
  </si>
  <si>
    <t>NURECA</t>
  </si>
  <si>
    <t>Available Finance Ltd</t>
  </si>
  <si>
    <t>AVAILFC</t>
  </si>
  <si>
    <t>Bhatia Communications &amp; Retail (India) Ltd</t>
  </si>
  <si>
    <t>BHATIA</t>
  </si>
  <si>
    <t>ASI Industries Ltd</t>
  </si>
  <si>
    <t>ASIIL</t>
  </si>
  <si>
    <t>LKP Finance Ltd</t>
  </si>
  <si>
    <t>LKPFIN</t>
  </si>
  <si>
    <t>Empower India Ltd</t>
  </si>
  <si>
    <t>EMPOWER</t>
  </si>
  <si>
    <t>Shri Dinesh Mills Ltd</t>
  </si>
  <si>
    <t>SHRIDINE</t>
  </si>
  <si>
    <t>Amba Enterprises Ltd</t>
  </si>
  <si>
    <t>AEL</t>
  </si>
  <si>
    <t>Sharda Ispat Ltd</t>
  </si>
  <si>
    <t>SHRDAIS</t>
  </si>
  <si>
    <t>Refex Renewables &amp; Infrastructure Ltd</t>
  </si>
  <si>
    <t>REFEXRENEW</t>
  </si>
  <si>
    <t>Canarys Automations Ltd</t>
  </si>
  <si>
    <t>CANARYS</t>
  </si>
  <si>
    <t>Oriental Carbon &amp; Chemicals Ltd</t>
  </si>
  <si>
    <t>OCCL</t>
  </si>
  <si>
    <t>Infinium Pharmachem Ltd</t>
  </si>
  <si>
    <t>INFINIUM</t>
  </si>
  <si>
    <t>Halder Venture Ltd</t>
  </si>
  <si>
    <t>HALDER</t>
  </si>
  <si>
    <t>Indian Terrain Fashions Ltd</t>
  </si>
  <si>
    <t>INDTERRAIN</t>
  </si>
  <si>
    <t>Hindcon Chemicals Ltd</t>
  </si>
  <si>
    <t>HINDCON</t>
  </si>
  <si>
    <t>Trom Industries Ltd</t>
  </si>
  <si>
    <t>TROM</t>
  </si>
  <si>
    <t>Brady And Morris Engineering Co Ltd</t>
  </si>
  <si>
    <t>BRADYM</t>
  </si>
  <si>
    <t>Purple Finance Ltd</t>
  </si>
  <si>
    <t>PURPLEFIN</t>
  </si>
  <si>
    <t>Brahmaputra Infrastructure Ltd</t>
  </si>
  <si>
    <t>BRAHMINFRA</t>
  </si>
  <si>
    <t>Infollion Research Services Ltd</t>
  </si>
  <si>
    <t>INFOLLION</t>
  </si>
  <si>
    <t>E Factor Experiences Ltd</t>
  </si>
  <si>
    <t>EFACTOR</t>
  </si>
  <si>
    <t>Prime Industries Ltd</t>
  </si>
  <si>
    <t>PRIMIND</t>
  </si>
  <si>
    <t>Noida Toll Bridge Company Ltd</t>
  </si>
  <si>
    <t>NOIDATOLL</t>
  </si>
  <si>
    <t>Vardhman Polytex Ltd</t>
  </si>
  <si>
    <t>VARDMNPOLY</t>
  </si>
  <si>
    <t>JSL Industries Ltd</t>
  </si>
  <si>
    <t>JSLINDL</t>
  </si>
  <si>
    <t>Dhunseri Tea &amp; Industries Ltd</t>
  </si>
  <si>
    <t>DTIL</t>
  </si>
  <si>
    <t>Tahmar Enterprises Ltd</t>
  </si>
  <si>
    <t>TAHMARENT</t>
  </si>
  <si>
    <t>Standard Capital Markets Ltd</t>
  </si>
  <si>
    <t>STANCAP</t>
  </si>
  <si>
    <t>Konstelec Engineers Ltd</t>
  </si>
  <si>
    <t>KONSTELEC</t>
  </si>
  <si>
    <t>Commercial Syn Bags Ltd</t>
  </si>
  <si>
    <t>COMSYN</t>
  </si>
  <si>
    <t>PG Foils Ltd</t>
  </si>
  <si>
    <t>PGFOILQ</t>
  </si>
  <si>
    <t>Sona Machinery Ltd</t>
  </si>
  <si>
    <t>SONAMAC</t>
  </si>
  <si>
    <t>JK Agri Genetics Ltd</t>
  </si>
  <si>
    <t>JK AGRI</t>
  </si>
  <si>
    <t>Indo Thai Securities Ltd</t>
  </si>
  <si>
    <t>INDOTHAI</t>
  </si>
  <si>
    <t>Shradha Infraprojects Ltd</t>
  </si>
  <si>
    <t>SHRADHA</t>
  </si>
  <si>
    <t>India Gelatine &amp; Chemicals Ltd</t>
  </si>
  <si>
    <t>INDGELA</t>
  </si>
  <si>
    <t>Cords Cable Industries Ltd</t>
  </si>
  <si>
    <t>CORDSCABLE</t>
  </si>
  <si>
    <t>Ajanta Soya Ltd</t>
  </si>
  <si>
    <t>AJANTSOY</t>
  </si>
  <si>
    <t>Generic Engineering Construction and Projects Ltd</t>
  </si>
  <si>
    <t>GENCON</t>
  </si>
  <si>
    <t>Anlon Technology Solutions Ltd</t>
  </si>
  <si>
    <t>ANLON</t>
  </si>
  <si>
    <t>Univastu India Ltd</t>
  </si>
  <si>
    <t>UNIVASTU</t>
  </si>
  <si>
    <t>Mason Infratech Ltd</t>
  </si>
  <si>
    <t>MASON</t>
  </si>
  <si>
    <t>Smartlink Holdings Ltd</t>
  </si>
  <si>
    <t>SMARTLINK</t>
  </si>
  <si>
    <t>KBC Global Ltd</t>
  </si>
  <si>
    <t>KBCGLOBAL</t>
  </si>
  <si>
    <t>Aksharchem (India) Ltd</t>
  </si>
  <si>
    <t>AKSHARCHEM</t>
  </si>
  <si>
    <t>Ginni Filaments Ltd</t>
  </si>
  <si>
    <t>GINNIFILA</t>
  </si>
  <si>
    <t>Starteck Finance Ltd</t>
  </si>
  <si>
    <t>STARTECK</t>
  </si>
  <si>
    <t>Storage Technologies and Automation Ltd</t>
  </si>
  <si>
    <t>STAL</t>
  </si>
  <si>
    <t>Regis Industries Ltd</t>
  </si>
  <si>
    <t>REGIS</t>
  </si>
  <si>
    <t>Ashika Credit Capital Ltd</t>
  </si>
  <si>
    <t>ASHIKA</t>
  </si>
  <si>
    <t>Tirupati Forge Ltd</t>
  </si>
  <si>
    <t>TIRUPATIFL</t>
  </si>
  <si>
    <t>Ashapuri Gold Ornament Ltd</t>
  </si>
  <si>
    <t>AGOL</t>
  </si>
  <si>
    <t>Spectrum Talent Management Ltd</t>
  </si>
  <si>
    <t>SPECTSTM</t>
  </si>
  <si>
    <t>Goldstar Power Ltd</t>
  </si>
  <si>
    <t>GOLDSTAR</t>
  </si>
  <si>
    <t>Sadbhav Infrastructure Projects Ltd</t>
  </si>
  <si>
    <t>SADBHIN</t>
  </si>
  <si>
    <t>Garnet International Ltd</t>
  </si>
  <si>
    <t>GARNETINT</t>
  </si>
  <si>
    <t>Shri Venkatesh Refineries Ltd</t>
  </si>
  <si>
    <t>SVRL</t>
  </si>
  <si>
    <t>Maagh Advertising and Marketing Services Ltd</t>
  </si>
  <si>
    <t>MAAGHADV</t>
  </si>
  <si>
    <t>Bimetal Bearings Ltd</t>
  </si>
  <si>
    <t>BIMETAL</t>
  </si>
  <si>
    <t>Vinny Overseas Ltd</t>
  </si>
  <si>
    <t>VINNY</t>
  </si>
  <si>
    <t>Espire Hospitality Ltd</t>
  </si>
  <si>
    <t>ESPIRE</t>
  </si>
  <si>
    <t>Nitiraj Engineers Ltd</t>
  </si>
  <si>
    <t>NITIRAJ</t>
  </si>
  <si>
    <t>T T Ltd</t>
  </si>
  <si>
    <t>TTL</t>
  </si>
  <si>
    <t>RRIL Ltd</t>
  </si>
  <si>
    <t>RRIL</t>
  </si>
  <si>
    <t>Lloyds Luxuries Ltd</t>
  </si>
  <si>
    <t>LLOYDS</t>
  </si>
  <si>
    <t>Nirman Agri Genetics Ltd</t>
  </si>
  <si>
    <t>NIRMAN</t>
  </si>
  <si>
    <t>Jaysynth Orgochem Ltd</t>
  </si>
  <si>
    <t>JDORGOCHEM</t>
  </si>
  <si>
    <t>Dolfin Rubbers Ltd</t>
  </si>
  <si>
    <t>DOLFIN</t>
  </si>
  <si>
    <t>Zeal Global Services Ltd</t>
  </si>
  <si>
    <t>ZEAL</t>
  </si>
  <si>
    <t>G G Engineering Ltd</t>
  </si>
  <si>
    <t>GGENG</t>
  </si>
  <si>
    <t>Aashka Hospitals Ltd</t>
  </si>
  <si>
    <t>AASHKA</t>
  </si>
  <si>
    <t>Health Care Facilities</t>
  </si>
  <si>
    <t>Aurangabad Distillery Ltd</t>
  </si>
  <si>
    <t>AURDIS</t>
  </si>
  <si>
    <t>Maximus International Ltd</t>
  </si>
  <si>
    <t>MAXIMUS</t>
  </si>
  <si>
    <t>Shree Vasu Logistics Ltd</t>
  </si>
  <si>
    <t>SVLL</t>
  </si>
  <si>
    <t>Naman In-Store (India) Ltd</t>
  </si>
  <si>
    <t>NAMAN</t>
  </si>
  <si>
    <t>Super House Ltd</t>
  </si>
  <si>
    <t>SUPERHOUSE</t>
  </si>
  <si>
    <t>Umang Dairies Ltd</t>
  </si>
  <si>
    <t>UMANGDAIRY</t>
  </si>
  <si>
    <t>Diksat Transworld Ltd</t>
  </si>
  <si>
    <t>DIKSAT</t>
  </si>
  <si>
    <t>Jullundur Motor Agency (Delhi) Ltd</t>
  </si>
  <si>
    <t>JMA</t>
  </si>
  <si>
    <t>Mini Diamonds (India) Ltd</t>
  </si>
  <si>
    <t>MINID</t>
  </si>
  <si>
    <t>G M Polyplast Ltd</t>
  </si>
  <si>
    <t>GMPL</t>
  </si>
  <si>
    <t>CAPTAIN PIPES Ltd</t>
  </si>
  <si>
    <t>CAPPIPES</t>
  </si>
  <si>
    <t>Modi Rubber Ltd</t>
  </si>
  <si>
    <t>MODIRUBBER</t>
  </si>
  <si>
    <t>Shree Osfm E-Mobility Ltd</t>
  </si>
  <si>
    <t>SHREEOSFM</t>
  </si>
  <si>
    <t>Prajay Engineers Syndicate Ltd</t>
  </si>
  <si>
    <t>PRAENG</t>
  </si>
  <si>
    <t>Rajshree Sugars &amp; Chemicals Ltd</t>
  </si>
  <si>
    <t>RAJSREESUG</t>
  </si>
  <si>
    <t>National Plastic Technologies Ltd</t>
  </si>
  <si>
    <t>NATPLASTI</t>
  </si>
  <si>
    <t>SBI Nifty Bank ETF</t>
  </si>
  <si>
    <t>SETFNIFBK</t>
  </si>
  <si>
    <t>Aayush Art and Bullion Ltd</t>
  </si>
  <si>
    <t>AAYUSHBULL</t>
  </si>
  <si>
    <t>Kanpur Plastipack Ltd</t>
  </si>
  <si>
    <t>KANPRPLA</t>
  </si>
  <si>
    <t>Pmc Fincorp Ltd</t>
  </si>
  <si>
    <t>PMCFIN</t>
  </si>
  <si>
    <t>Equippp Social Impact Technologies Ltd</t>
  </si>
  <si>
    <t>EQUIPPP</t>
  </si>
  <si>
    <t xml:space="preserve"> IT Services &amp; Consulting</t>
  </si>
  <si>
    <t>Cochin Minerals and Rutile Ltd</t>
  </si>
  <si>
    <t>COCHINM</t>
  </si>
  <si>
    <t>Arham Technologies Ltd</t>
  </si>
  <si>
    <t>ARHAM</t>
  </si>
  <si>
    <t>Tips Films Ltd</t>
  </si>
  <si>
    <t>TIPSFILMS</t>
  </si>
  <si>
    <t>S &amp; S Power Switchgear Ltd</t>
  </si>
  <si>
    <t>S&amp;SPOWER</t>
  </si>
  <si>
    <t>ResGen Ltd</t>
  </si>
  <si>
    <t>RESGEN</t>
  </si>
  <si>
    <t>Coal &amp; Consumable Fuels</t>
  </si>
  <si>
    <t>Yash Optics &amp; Lens Ltd</t>
  </si>
  <si>
    <t>YASHOPTICS</t>
  </si>
  <si>
    <t>Gretex Industries Ltd</t>
  </si>
  <si>
    <t>GRETEX</t>
  </si>
  <si>
    <t>LGB Forge Ltd</t>
  </si>
  <si>
    <t>LGBFORGE</t>
  </si>
  <si>
    <t>DCG Cables &amp; Wires Ltd</t>
  </si>
  <si>
    <t>DCG</t>
  </si>
  <si>
    <t>Phoenix Township Ltd</t>
  </si>
  <si>
    <t>PHOENIXTN</t>
  </si>
  <si>
    <t>A B Cotspin India Ltd</t>
  </si>
  <si>
    <t>ABCOTS</t>
  </si>
  <si>
    <t>Lovable Lingerie Ltd</t>
  </si>
  <si>
    <t>LOVABLE</t>
  </si>
  <si>
    <t>City Pulse Multiplex Ltd</t>
  </si>
  <si>
    <t>CPML</t>
  </si>
  <si>
    <t>Movies &amp; Entertainment</t>
  </si>
  <si>
    <t>Lagnam Spintex Ltd</t>
  </si>
  <si>
    <t>LAGNAM</t>
  </si>
  <si>
    <t>ICICI Prudential Nifty 100 Low Vol 30 ETF</t>
  </si>
  <si>
    <t>LOWVOLIETF</t>
  </si>
  <si>
    <t>Sayaji Hotels (Pune) Ltd</t>
  </si>
  <si>
    <t>SHPLPUNE</t>
  </si>
  <si>
    <t>Kaushalya Logistics Ltd</t>
  </si>
  <si>
    <t>KLL</t>
  </si>
  <si>
    <t>Ground Freight &amp; Logistics</t>
  </si>
  <si>
    <t>Madhusudan Masala Ltd</t>
  </si>
  <si>
    <t>MADHUSUDAN</t>
  </si>
  <si>
    <t>Sarthak Metals Ltd</t>
  </si>
  <si>
    <t>SMLT</t>
  </si>
  <si>
    <t>Raja Bahadur International Ltd</t>
  </si>
  <si>
    <t>RAJABAH</t>
  </si>
  <si>
    <t>Capital Trust Ltd</t>
  </si>
  <si>
    <t>CAPTRUST</t>
  </si>
  <si>
    <t>Visa Steel Ltd</t>
  </si>
  <si>
    <t>VISASTEEL</t>
  </si>
  <si>
    <t>Delphi World Money Ltd</t>
  </si>
  <si>
    <t>DELPHIFX</t>
  </si>
  <si>
    <t>Swastika Investmart Ltd</t>
  </si>
  <si>
    <t>SWASTIKA</t>
  </si>
  <si>
    <t>Kimia Biosciences Ltd</t>
  </si>
  <si>
    <t>KIMIABL</t>
  </si>
  <si>
    <t>Aspinwall and Company Ltd</t>
  </si>
  <si>
    <t>ASPINWALL</t>
  </si>
  <si>
    <t>Cosmo Ferrites Ltd</t>
  </si>
  <si>
    <t>COSMOFE</t>
  </si>
  <si>
    <t>Nettlinx Ltd</t>
  </si>
  <si>
    <t>NETTLINX</t>
  </si>
  <si>
    <t>ShreeOswal Seeds and Chemicals Ltd</t>
  </si>
  <si>
    <t>OSWALSEEDS</t>
  </si>
  <si>
    <t>Compucom Software Ltd</t>
  </si>
  <si>
    <t>COMPUSOFT</t>
  </si>
  <si>
    <t>Rajputana Industries Ltd</t>
  </si>
  <si>
    <t>RAJINDLTD</t>
  </si>
  <si>
    <t>Metals - Copper</t>
  </si>
  <si>
    <t>Shiva Texyarn Ltd</t>
  </si>
  <si>
    <t>SHIVATEX</t>
  </si>
  <si>
    <t>Denis Chem Lab Ltd</t>
  </si>
  <si>
    <t>DENISCHEM</t>
  </si>
  <si>
    <t>Mangal Credit and Fincorp Ltd</t>
  </si>
  <si>
    <t>MANCREDIT</t>
  </si>
  <si>
    <t>Edvenswa Enterprises Ltd</t>
  </si>
  <si>
    <t>EDVENSWA</t>
  </si>
  <si>
    <t>Star Delta Transformers Ltd</t>
  </si>
  <si>
    <t>STARDELTA</t>
  </si>
  <si>
    <t>WAA Solar Ltd</t>
  </si>
  <si>
    <t>WAA</t>
  </si>
  <si>
    <t>Ducon Infratechnologies Ltd</t>
  </si>
  <si>
    <t>DUCON</t>
  </si>
  <si>
    <t>Incredible Industries Ltd</t>
  </si>
  <si>
    <t>INCREDIBLE</t>
  </si>
  <si>
    <t>Shri Bajrang Alliance Ltd</t>
  </si>
  <si>
    <t>SHBAJRG</t>
  </si>
  <si>
    <t>Dindigul Farm Product Ltd</t>
  </si>
  <si>
    <t>DFPL</t>
  </si>
  <si>
    <t>V R Infraspace Ltd</t>
  </si>
  <si>
    <t>VR</t>
  </si>
  <si>
    <t>Duncan Engineering Ltd</t>
  </si>
  <si>
    <t>DUNCANENG</t>
  </si>
  <si>
    <t>Aartech Solonics Ltd</t>
  </si>
  <si>
    <t>AARTECH</t>
  </si>
  <si>
    <t>Indiabulls Enterprises Ltd</t>
  </si>
  <si>
    <t>IEL</t>
  </si>
  <si>
    <t>delaPlex Ltd</t>
  </si>
  <si>
    <t>DELAPLEX</t>
  </si>
  <si>
    <t>Narmada Gelatines Ltd</t>
  </si>
  <si>
    <t>SHAWGELTIN</t>
  </si>
  <si>
    <t>Organic Recycling Systems Ltd</t>
  </si>
  <si>
    <t>ORGANICREC</t>
  </si>
  <si>
    <t>MITCON Consultancy &amp; Engineering Services Ltd</t>
  </si>
  <si>
    <t>MITCON</t>
  </si>
  <si>
    <t>Asian Hotels (East) Ltd</t>
  </si>
  <si>
    <t>AHLEAST</t>
  </si>
  <si>
    <t>Techknowgreen Solutions Ltd</t>
  </si>
  <si>
    <t>TECHKGREEN</t>
  </si>
  <si>
    <t>Quest Laboratories Ltd</t>
  </si>
  <si>
    <t>QUESTLAB</t>
  </si>
  <si>
    <t>AMJ Land Holdings Ltd</t>
  </si>
  <si>
    <t>AMJLAND</t>
  </si>
  <si>
    <t>Tarmat Ltd</t>
  </si>
  <si>
    <t>TARMAT</t>
  </si>
  <si>
    <t>GTL Ltd</t>
  </si>
  <si>
    <t>GTL</t>
  </si>
  <si>
    <t>Coral India Finance and Housing Ltd</t>
  </si>
  <si>
    <t>CORALFINAC</t>
  </si>
  <si>
    <t>Pansari Developers Ltd</t>
  </si>
  <si>
    <t>PANSARI</t>
  </si>
  <si>
    <t>Supreme Infrastructure India Ltd</t>
  </si>
  <si>
    <t>SUPREMEINF</t>
  </si>
  <si>
    <t>BSL Ltd</t>
  </si>
  <si>
    <t>BSL</t>
  </si>
  <si>
    <t>Sel Manufacturing Company Ltd</t>
  </si>
  <si>
    <t>SELMC</t>
  </si>
  <si>
    <t>Global Offshore Services Ltd</t>
  </si>
  <si>
    <t>GLOBOFFS</t>
  </si>
  <si>
    <t>Sprayking Ltd</t>
  </si>
  <si>
    <t>SPRAYKING</t>
  </si>
  <si>
    <t>ACE Software Exports Ltd</t>
  </si>
  <si>
    <t>ACESOFT</t>
  </si>
  <si>
    <t>Sanmit Infra Ltd</t>
  </si>
  <si>
    <t>SANINFRA</t>
  </si>
  <si>
    <t>Indbank Merchant Banking Services Ltd</t>
  </si>
  <si>
    <t>INDBANK</t>
  </si>
  <si>
    <t>Akanksha Power and Infrastructure Ltd</t>
  </si>
  <si>
    <t>AKANKSHA</t>
  </si>
  <si>
    <t>Century Extrusions Ltd</t>
  </si>
  <si>
    <t>CENTEXT</t>
  </si>
  <si>
    <t>Indrayani Biotech Ltd</t>
  </si>
  <si>
    <t>INDRANIB</t>
  </si>
  <si>
    <t>Enser Communications Ltd</t>
  </si>
  <si>
    <t>ENSER</t>
  </si>
  <si>
    <t>Gayatri Rubbers and Chemicals Ltd</t>
  </si>
  <si>
    <t>GRCL</t>
  </si>
  <si>
    <t>IP Rings Ltd</t>
  </si>
  <si>
    <t>IPRINGLTD</t>
  </si>
  <si>
    <t>Urban Enviro Waste Management Ltd</t>
  </si>
  <si>
    <t>URBAN</t>
  </si>
  <si>
    <t>Radix Industries (India) Ltd</t>
  </si>
  <si>
    <t>RADIXIND</t>
  </si>
  <si>
    <t>Ashapura Logistics Ltd</t>
  </si>
  <si>
    <t>ASHALOG</t>
  </si>
  <si>
    <t>Alpa Laboratories Ltd</t>
  </si>
  <si>
    <t>ALPA</t>
  </si>
  <si>
    <t>Indian Wood Products Co Ltd</t>
  </si>
  <si>
    <t>IWP</t>
  </si>
  <si>
    <t>Oil Country Tubular Ltd</t>
  </si>
  <si>
    <t>OILCOUNTUB</t>
  </si>
  <si>
    <t>Salasar Exteriors and Contour Ltd</t>
  </si>
  <si>
    <t>SECL</t>
  </si>
  <si>
    <t>Mauria Udyog Ltd</t>
  </si>
  <si>
    <t>MUL</t>
  </si>
  <si>
    <t>Shree Ajit Pulp and Paper Ltd</t>
  </si>
  <si>
    <t>SAPPL</t>
  </si>
  <si>
    <t>United Nilgiri Tea Estates Company Ltd</t>
  </si>
  <si>
    <t>UNITEDTEA</t>
  </si>
  <si>
    <t>Emerald Finance Ltd</t>
  </si>
  <si>
    <t>EMERALD</t>
  </si>
  <si>
    <t>Maheshwari Logistics Ltd</t>
  </si>
  <si>
    <t>MAHESHWARI</t>
  </si>
  <si>
    <t>Cian Agro Industries &amp; Infrastructure Ltd</t>
  </si>
  <si>
    <t>CIANAGRO</t>
  </si>
  <si>
    <t>Flexituff Ventures International Ltd</t>
  </si>
  <si>
    <t>FLEXITUFF</t>
  </si>
  <si>
    <t>Somi Conveyor Beltings Ltd</t>
  </si>
  <si>
    <t>SOMICONVEY</t>
  </si>
  <si>
    <t>Intrasoft Technologies Ltd</t>
  </si>
  <si>
    <t>ISFT</t>
  </si>
  <si>
    <t>Qualitek Labs Ltd</t>
  </si>
  <si>
    <t>QLL</t>
  </si>
  <si>
    <t>Texmo Pipes and Products Ltd</t>
  </si>
  <si>
    <t>TEXMOPIPES</t>
  </si>
  <si>
    <t>Gujarat State Financial Corp</t>
  </si>
  <si>
    <t>GUJSTATFIN</t>
  </si>
  <si>
    <t>Ramdevbaba Solvent Ltd</t>
  </si>
  <si>
    <t>RBS</t>
  </si>
  <si>
    <t>Signet Industries Ltd</t>
  </si>
  <si>
    <t>SIGIND</t>
  </si>
  <si>
    <t>BDH Industries Ltd</t>
  </si>
  <si>
    <t>BDH</t>
  </si>
  <si>
    <t>Alpine Housing Development Corporation Limited</t>
  </si>
  <si>
    <t>ALPINEHOU</t>
  </si>
  <si>
    <t>Worth Peripherals Ltd</t>
  </si>
  <si>
    <t>Aryaman Capital Markets Ltd</t>
  </si>
  <si>
    <t>ARYACAPM</t>
  </si>
  <si>
    <t>Sylvan Plyboard (India) Ltd</t>
  </si>
  <si>
    <t>SYLVANPLY</t>
  </si>
  <si>
    <t>Aesthetik Engineers Ltd</t>
  </si>
  <si>
    <t>AESTHETIK</t>
  </si>
  <si>
    <t>GVP Infotech Ltd</t>
  </si>
  <si>
    <t>GVPTECH</t>
  </si>
  <si>
    <t>Dhruv Consultancy Services Ltd</t>
  </si>
  <si>
    <t>DHRUV</t>
  </si>
  <si>
    <t>Prima Plastics Ltd</t>
  </si>
  <si>
    <t>PRIMAPLA</t>
  </si>
  <si>
    <t>Deep Polymers Ltd</t>
  </si>
  <si>
    <t>DEEP</t>
  </si>
  <si>
    <t>GSS Infotech Ltd</t>
  </si>
  <si>
    <t>GSS</t>
  </si>
  <si>
    <t>Beacon Trusteeship Ltd</t>
  </si>
  <si>
    <t>BEACON</t>
  </si>
  <si>
    <t>Weizmann Limited</t>
  </si>
  <si>
    <t>WEIZMANIND</t>
  </si>
  <si>
    <t>Arvee Laboratories (India) Ltd</t>
  </si>
  <si>
    <t>ARVEE</t>
  </si>
  <si>
    <t>Universal Autofoundry Ltd</t>
  </si>
  <si>
    <t>UNIAUTO</t>
  </si>
  <si>
    <t>United Polyfab Gujarat Ltd</t>
  </si>
  <si>
    <t>UNITEDPOLY</t>
  </si>
  <si>
    <t>Eco Hotels and Resorts Ltd</t>
  </si>
  <si>
    <t>ECOHOTELS</t>
  </si>
  <si>
    <t>SAH Polymers Ltd</t>
  </si>
  <si>
    <t>SAH</t>
  </si>
  <si>
    <t>Aarvi Encon Ltd</t>
  </si>
  <si>
    <t>AARVI</t>
  </si>
  <si>
    <t>Rts Power Corporation Ltd</t>
  </si>
  <si>
    <t>RTSPOWR</t>
  </si>
  <si>
    <t>Aarnav Fashions Ltd</t>
  </si>
  <si>
    <t>AARNAV</t>
  </si>
  <si>
    <t>Mahamaya Steel Industries Ltd</t>
  </si>
  <si>
    <t>MAHASTEEL</t>
  </si>
  <si>
    <t>Keynote Financial Services Ltd</t>
  </si>
  <si>
    <t>KEYFINSERV</t>
  </si>
  <si>
    <t>Lactose (India) Ltd</t>
  </si>
  <si>
    <t>LACTOSE</t>
  </si>
  <si>
    <t>Digicontent Ltd</t>
  </si>
  <si>
    <t>DGCONTENT</t>
  </si>
  <si>
    <t>Surat Trade and Mercantile Ltd</t>
  </si>
  <si>
    <t>SURATRAML</t>
  </si>
  <si>
    <t>Swati Projects Ltd</t>
  </si>
  <si>
    <t>SWATIPRO</t>
  </si>
  <si>
    <t>Globus Power Generation Ltd</t>
  </si>
  <si>
    <t>GLOBUSCON</t>
  </si>
  <si>
    <t>Abans Enterprises Ltd</t>
  </si>
  <si>
    <t>ABANSENT</t>
  </si>
  <si>
    <t>GIR Natureview Resorts Ltd</t>
  </si>
  <si>
    <t>GIRRESORTS</t>
  </si>
  <si>
    <t>Rulka Electricals Ltd</t>
  </si>
  <si>
    <t>RULKA</t>
  </si>
  <si>
    <t>LA Tim Metal &amp; Industries Ltd</t>
  </si>
  <si>
    <t>LATIMMETAL</t>
  </si>
  <si>
    <t>Digidrive Distributors Ltd</t>
  </si>
  <si>
    <t>DIGIDRIVE</t>
  </si>
  <si>
    <t>Housing Development and Infrastructure Ltd</t>
  </si>
  <si>
    <t>HDIL</t>
  </si>
  <si>
    <t>Odyssey Technologies Ltd</t>
  </si>
  <si>
    <t>ODYSSEY</t>
  </si>
  <si>
    <t>Srivari Spices and Foods Ltd</t>
  </si>
  <si>
    <t>SSFL</t>
  </si>
  <si>
    <t>Jyoti Ltd</t>
  </si>
  <si>
    <t>JYOTI</t>
  </si>
  <si>
    <t>Modern Threads (India) Ltd</t>
  </si>
  <si>
    <t>MODTHREAD</t>
  </si>
  <si>
    <t>South India Paper Mills Ltd</t>
  </si>
  <si>
    <t>STHINPA</t>
  </si>
  <si>
    <t>Kesar Petroproducts Ltd</t>
  </si>
  <si>
    <t>KESARPE</t>
  </si>
  <si>
    <t>Vaishali Pharma Ltd</t>
  </si>
  <si>
    <t>VAISHALI</t>
  </si>
  <si>
    <t>Reliance Home Finance Ltd</t>
  </si>
  <si>
    <t>RHFL</t>
  </si>
  <si>
    <t>AKI India Ltd</t>
  </si>
  <si>
    <t>AKI</t>
  </si>
  <si>
    <t>IVP Ltd</t>
  </si>
  <si>
    <t>IVP</t>
  </si>
  <si>
    <t>Vital Chemtech Ltd</t>
  </si>
  <si>
    <t>VITAL</t>
  </si>
  <si>
    <t>Shahlon Silk Industries Ltd</t>
  </si>
  <si>
    <t>SHAHLON</t>
  </si>
  <si>
    <t>Sonam Ltd</t>
  </si>
  <si>
    <t>SONAMLTD</t>
  </si>
  <si>
    <t>Ovobel Foods Ltd</t>
  </si>
  <si>
    <t>OVOBELE</t>
  </si>
  <si>
    <t>Atam Valves Ltd</t>
  </si>
  <si>
    <t>ATAM</t>
  </si>
  <si>
    <t>Fonebox Retail Ltd</t>
  </si>
  <si>
    <t>FONEBOX</t>
  </si>
  <si>
    <t>Shri Balaji Valve Components Ltd</t>
  </si>
  <si>
    <t>SBVCL</t>
  </si>
  <si>
    <t>Dcm Ltd</t>
  </si>
  <si>
    <t>DCM</t>
  </si>
  <si>
    <t>Sir Shadi Lal Enterprises Ltd</t>
  </si>
  <si>
    <t>SSLEL</t>
  </si>
  <si>
    <t>S V Global Mill Ltd</t>
  </si>
  <si>
    <t>SVGLOBAL</t>
  </si>
  <si>
    <t>Bafna Pharmaceuticals Ltd</t>
  </si>
  <si>
    <t>BAFNAPH</t>
  </si>
  <si>
    <t>Gujarat Intrux Ltd</t>
  </si>
  <si>
    <t>GUJINTRX</t>
  </si>
  <si>
    <t>Kapston Services Ltd</t>
  </si>
  <si>
    <t>KAPSTON</t>
  </si>
  <si>
    <t>Airo Lam Ltd</t>
  </si>
  <si>
    <t>AIROLAM</t>
  </si>
  <si>
    <t>Hindustan Tin Works Ltd</t>
  </si>
  <si>
    <t>HINDTIN</t>
  </si>
  <si>
    <t>S A Tech Software India Ltd</t>
  </si>
  <si>
    <t>SATECH</t>
  </si>
  <si>
    <t>Divine Power Energy Ltd</t>
  </si>
  <si>
    <t>DPEL</t>
  </si>
  <si>
    <t>Emmbi Industries Ltd</t>
  </si>
  <si>
    <t>EMMBI</t>
  </si>
  <si>
    <t>QMS Medical Allied Services Ltd</t>
  </si>
  <si>
    <t>QMSMEDI</t>
  </si>
  <si>
    <t>Upsurge Seeds Of Agriculture Ltd</t>
  </si>
  <si>
    <t>USASEEDS</t>
  </si>
  <si>
    <t>Tainwala Chemicals and Plastics (India) Ltd</t>
  </si>
  <si>
    <t>TAINWALCHM</t>
  </si>
  <si>
    <t>JHS Svendgaard Laboratories Ltd</t>
  </si>
  <si>
    <t>JHS</t>
  </si>
  <si>
    <t>Samkrg Pistons and Rings Ltd</t>
  </si>
  <si>
    <t>SAMKRG</t>
  </si>
  <si>
    <t>Rajnish Retail Ltd</t>
  </si>
  <si>
    <t>RRETAIL</t>
  </si>
  <si>
    <t>Aveer Foods Ltd</t>
  </si>
  <si>
    <t>AVEER</t>
  </si>
  <si>
    <t>Anik Industries Ltd</t>
  </si>
  <si>
    <t>ANIKINDS</t>
  </si>
  <si>
    <t>Metroglobal Ltd</t>
  </si>
  <si>
    <t>METROGLOBL</t>
  </si>
  <si>
    <t>Surana Solar Ltd</t>
  </si>
  <si>
    <t>SURANASOL</t>
  </si>
  <si>
    <t>Raghuvansh Agrofarms Ltd</t>
  </si>
  <si>
    <t>RAFL</t>
  </si>
  <si>
    <t>Stratmont Industries Ltd</t>
  </si>
  <si>
    <t>STRATMONT</t>
  </si>
  <si>
    <t>Lambodhara Textiles Ltd</t>
  </si>
  <si>
    <t>LAMBODHARA</t>
  </si>
  <si>
    <t>Jocil Ltd</t>
  </si>
  <si>
    <t>JOCIL</t>
  </si>
  <si>
    <t>CHL Ltd</t>
  </si>
  <si>
    <t>CHLLTD</t>
  </si>
  <si>
    <t>Cambridge Technology Enterprises Ltd</t>
  </si>
  <si>
    <t>CTE</t>
  </si>
  <si>
    <t>Cenlub Industries Ltd</t>
  </si>
  <si>
    <t>CENLUB</t>
  </si>
  <si>
    <t>Mitsu Chem Plast Ltd</t>
  </si>
  <si>
    <t>MITSU</t>
  </si>
  <si>
    <t>Touchwood Entertainment Ltd</t>
  </si>
  <si>
    <t>TOUCHWOOD</t>
  </si>
  <si>
    <t>Srestha Finvest Ltd</t>
  </si>
  <si>
    <t>SRESTHA</t>
  </si>
  <si>
    <t>Kalyani Forge Ltd</t>
  </si>
  <si>
    <t>KALYANIFRG</t>
  </si>
  <si>
    <t>Western India Plywoods Ltd</t>
  </si>
  <si>
    <t>WIPL</t>
  </si>
  <si>
    <t>Toyam Sports Ltd</t>
  </si>
  <si>
    <t>TOYAMSL</t>
  </si>
  <si>
    <t>Caprihans India Ltd</t>
  </si>
  <si>
    <t>CAPRIHANS</t>
  </si>
  <si>
    <t>Dhoot Industrial Finance Ltd</t>
  </si>
  <si>
    <t>DHOOTIN</t>
  </si>
  <si>
    <t>Kovilpatti Lakshmi Roller Flour Mills Ltd</t>
  </si>
  <si>
    <t>KLRFM</t>
  </si>
  <si>
    <t>Nagpur Power and Industries Ltd</t>
  </si>
  <si>
    <t>NAGPI</t>
  </si>
  <si>
    <t>Unihealth Consultancy Ltd</t>
  </si>
  <si>
    <t>UNIHEALTH</t>
  </si>
  <si>
    <t>Sikko Industries Ltd</t>
  </si>
  <si>
    <t>SIKKO</t>
  </si>
  <si>
    <t>Shigan Quantum Technologies Ltd</t>
  </si>
  <si>
    <t>SHIGAN</t>
  </si>
  <si>
    <t>RSD Finance Ltd</t>
  </si>
  <si>
    <t>RSDFIN</t>
  </si>
  <si>
    <t>IL&amp;FS Transportation Networks Ltd</t>
  </si>
  <si>
    <t>IL&amp;FSTRANS</t>
  </si>
  <si>
    <t>Greenchef Appliances Ltd</t>
  </si>
  <si>
    <t>GREENCHEF</t>
  </si>
  <si>
    <t>Priti International Ltd</t>
  </si>
  <si>
    <t>PRITI</t>
  </si>
  <si>
    <t>Savera Industries Ltd</t>
  </si>
  <si>
    <t>SAVERA</t>
  </si>
  <si>
    <t>Marvel Decor Ltd</t>
  </si>
  <si>
    <t>MDL</t>
  </si>
  <si>
    <t>Khemani Distributors &amp; Marketing Ltd</t>
  </si>
  <si>
    <t>KDML</t>
  </si>
  <si>
    <t>Bihar Sponge Iron Ltd</t>
  </si>
  <si>
    <t>BIHSPONG</t>
  </si>
  <si>
    <t>Silicon Rental Solutions Ltd</t>
  </si>
  <si>
    <t>SRSOLTD</t>
  </si>
  <si>
    <t>CG VAK Software and Exports Ltd</t>
  </si>
  <si>
    <t>CGVAK</t>
  </si>
  <si>
    <t>Indian Infotech and Software Ltd</t>
  </si>
  <si>
    <t>INDINFO</t>
  </si>
  <si>
    <t>Chaman Metallics Ltd</t>
  </si>
  <si>
    <t>CMNL</t>
  </si>
  <si>
    <t>Mahalaxmi Rubtech Ltd</t>
  </si>
  <si>
    <t>MHLXMIRU</t>
  </si>
  <si>
    <t>Manaksia Aluminium Co Ltd</t>
  </si>
  <si>
    <t>MANAKALUCO</t>
  </si>
  <si>
    <t>HCP Plastene Bulkpack Ltd</t>
  </si>
  <si>
    <t>HPBL</t>
  </si>
  <si>
    <t>Paper &amp; Plastic Packaging Products &amp; Materials</t>
  </si>
  <si>
    <t>Syschem (India) Ltd</t>
  </si>
  <si>
    <t>SYSCHEM</t>
  </si>
  <si>
    <t>Simplex Castings Ltd</t>
  </si>
  <si>
    <t>SIMPLEXCAS</t>
  </si>
  <si>
    <t>NipponINETFNifty SDL Apr 2026 Top 20 Equal Weight</t>
  </si>
  <si>
    <t>SDL26BEES</t>
  </si>
  <si>
    <t>Hindustan Adhesives Ltd</t>
  </si>
  <si>
    <t>HINDADH</t>
  </si>
  <si>
    <t>Upsurge Investment and Finance Ltd</t>
  </si>
  <si>
    <t>UPSURGE</t>
  </si>
  <si>
    <t>Praxis Home Retail Ltd</t>
  </si>
  <si>
    <t>PRAXIS</t>
  </si>
  <si>
    <t>Anmol India Ltd</t>
  </si>
  <si>
    <t>ANMOL</t>
  </si>
  <si>
    <t>Wardwizard Foods and Beverages Ltd</t>
  </si>
  <si>
    <t>WARDWIZFBL</t>
  </si>
  <si>
    <t>BN Rathi Securities Ltd</t>
  </si>
  <si>
    <t>BNRSEC</t>
  </si>
  <si>
    <t>Lakshmi Automatic Loom Works Ltd</t>
  </si>
  <si>
    <t>LXMIATO</t>
  </si>
  <si>
    <t>Winsome Textile Industries Ltd</t>
  </si>
  <si>
    <t>WINSOMTX</t>
  </si>
  <si>
    <t>Sharat Industries Ltd</t>
  </si>
  <si>
    <t>SHINDL</t>
  </si>
  <si>
    <t>Gillanders Arbuthnot &amp; Co Ltd</t>
  </si>
  <si>
    <t>GILLANDERS</t>
  </si>
  <si>
    <t>Standard Industries Ltd</t>
  </si>
  <si>
    <t>SIL</t>
  </si>
  <si>
    <t>Bal Pharma Ltd</t>
  </si>
  <si>
    <t>BALPHARMA</t>
  </si>
  <si>
    <t>Vibrant Global Capital Ltd</t>
  </si>
  <si>
    <t>VGCL</t>
  </si>
  <si>
    <t>SPL Industries Ltd</t>
  </si>
  <si>
    <t>SPLIL</t>
  </si>
  <si>
    <t>Basant Agro Tech (India) Ltd</t>
  </si>
  <si>
    <t>BASANTGL</t>
  </si>
  <si>
    <t>Interiors &amp; More Ltd</t>
  </si>
  <si>
    <t>INM</t>
  </si>
  <si>
    <t>Polson Ltd</t>
  </si>
  <si>
    <t>POLSON</t>
  </si>
  <si>
    <t>Mangalam Drugs and Organics Ltd</t>
  </si>
  <si>
    <t>MANGALAM</t>
  </si>
  <si>
    <t>Power and Instrumentation (Gujarat) Ltd</t>
  </si>
  <si>
    <t>PIGL</t>
  </si>
  <si>
    <t>Rungta Irrigation Ltd</t>
  </si>
  <si>
    <t>RUNGTAIR</t>
  </si>
  <si>
    <t>Eros International Media Ltd</t>
  </si>
  <si>
    <t>EROSMEDIA</t>
  </si>
  <si>
    <t>Ducol Organics &amp; Colours Ltd</t>
  </si>
  <si>
    <t>DUCOL</t>
  </si>
  <si>
    <t>Tyche Industries Ltd</t>
  </si>
  <si>
    <t>TYCHE</t>
  </si>
  <si>
    <t>Zeal Aqua Ltd</t>
  </si>
  <si>
    <t>Panyam Cements And Mineral Industrties Ltd</t>
  </si>
  <si>
    <t>PANCM</t>
  </si>
  <si>
    <t>Indian Sucrose Ltd</t>
  </si>
  <si>
    <t>INDSUCR</t>
  </si>
  <si>
    <t>Machino Plastics Ltd</t>
  </si>
  <si>
    <t>MACPLASQ</t>
  </si>
  <si>
    <t>Homesfy Realty Ltd</t>
  </si>
  <si>
    <t>HOMESFY</t>
  </si>
  <si>
    <t>VJTF Eduservices Ltd</t>
  </si>
  <si>
    <t>VJTFEDU</t>
  </si>
  <si>
    <t>Niraj Cement Structurals Ltd</t>
  </si>
  <si>
    <t>NIRAJ</t>
  </si>
  <si>
    <t>Baid Finserv Ltd</t>
  </si>
  <si>
    <t>BAIDFIN</t>
  </si>
  <si>
    <t>Prizor Viztech Ltd</t>
  </si>
  <si>
    <t>PRIZOR</t>
  </si>
  <si>
    <t>Avance Technologies Ltd</t>
  </si>
  <si>
    <t>AVANCE</t>
  </si>
  <si>
    <t>Confidence Futuristic Energetech Ltd</t>
  </si>
  <si>
    <t>CFEL</t>
  </si>
  <si>
    <t>Kakatiya Cement Sugar and Industries Ltd</t>
  </si>
  <si>
    <t>KAKATCEM</t>
  </si>
  <si>
    <t>Kaira Can Co Ltd</t>
  </si>
  <si>
    <t>KAIRA</t>
  </si>
  <si>
    <t>Globe International Carriers Ltd</t>
  </si>
  <si>
    <t>GICL</t>
  </si>
  <si>
    <t>Sera Investments &amp; Finance India Ltd</t>
  </si>
  <si>
    <t>SERA</t>
  </si>
  <si>
    <t>Hindprakash Industries Ltd</t>
  </si>
  <si>
    <t>HPIL</t>
  </si>
  <si>
    <t>Visco Trade Associates Ltd</t>
  </si>
  <si>
    <t>VISCO</t>
  </si>
  <si>
    <t>Vuenow Infratech Ltd</t>
  </si>
  <si>
    <t>VUENOW</t>
  </si>
  <si>
    <t>Krebs Biochemicals and Industries Ltd</t>
  </si>
  <si>
    <t>KREBSBIO</t>
  </si>
  <si>
    <t>Eyantra Ventures Ltd</t>
  </si>
  <si>
    <t>EY</t>
  </si>
  <si>
    <t>B &amp; A Packaging India Ltd</t>
  </si>
  <si>
    <t>BAPACK</t>
  </si>
  <si>
    <t>B-Right RealEstate Ltd</t>
  </si>
  <si>
    <t>BRRL</t>
  </si>
  <si>
    <t>HIM Teknoforge Ltd</t>
  </si>
  <si>
    <t>HIMTEK</t>
  </si>
  <si>
    <t>Ratnabhumi Developers Ltd</t>
  </si>
  <si>
    <t>RATNABHUMI</t>
  </si>
  <si>
    <t>Shri Techtex Ltd</t>
  </si>
  <si>
    <t>SHRITECH</t>
  </si>
  <si>
    <t>Hindusthan National Glass And Industries Ltd</t>
  </si>
  <si>
    <t>HINDNATGLS</t>
  </si>
  <si>
    <t>Chetana Education Ltd</t>
  </si>
  <si>
    <t>CHETANA</t>
  </si>
  <si>
    <t>MRO-TEK Realty Ltd</t>
  </si>
  <si>
    <t>MRO-TEK</t>
  </si>
  <si>
    <t>Art Nirman Ltd</t>
  </si>
  <si>
    <t>ARTNIRMAN</t>
  </si>
  <si>
    <t>MPS Infotecnics Ltd</t>
  </si>
  <si>
    <t>VISESHINFO</t>
  </si>
  <si>
    <t>Reliance Chemotex Industries Ltd</t>
  </si>
  <si>
    <t>RELCHEMQ</t>
  </si>
  <si>
    <t>B.A.G. Films and Media Ltd</t>
  </si>
  <si>
    <t>BAGFILMS</t>
  </si>
  <si>
    <t>Radhe Developers (India) Ltd</t>
  </si>
  <si>
    <t>RADHEDE</t>
  </si>
  <si>
    <t>Hemant Surgical Industries Ltd</t>
  </si>
  <si>
    <t>HSIL</t>
  </si>
  <si>
    <t>Health Care Distributors</t>
  </si>
  <si>
    <t>Bodhi Tree Multimedia Ltd</t>
  </si>
  <si>
    <t>BTML</t>
  </si>
  <si>
    <t>Hilton Metal Forging Ltd</t>
  </si>
  <si>
    <t>HILTON</t>
  </si>
  <si>
    <t>Flex Foods Ltd</t>
  </si>
  <si>
    <t>FLEXFO</t>
  </si>
  <si>
    <t>Precision Electronics Ltd</t>
  </si>
  <si>
    <t>PRECISIO</t>
  </si>
  <si>
    <t>Ambey Laboratories Ltd</t>
  </si>
  <si>
    <t>AMBEY</t>
  </si>
  <si>
    <t>Siyaram Recycling Industries Ltd</t>
  </si>
  <si>
    <t>SIYARAM</t>
  </si>
  <si>
    <t>Aarey Drugs and Pharmaceuticals Ltd</t>
  </si>
  <si>
    <t>AAREYDRUGS</t>
  </si>
  <si>
    <t>Semac Consultants Ltd</t>
  </si>
  <si>
    <t>SEMAC</t>
  </si>
  <si>
    <t>Saptarishi Agro Industries Ltd</t>
  </si>
  <si>
    <t>SPTRSHI</t>
  </si>
  <si>
    <t>Piccadily Sugar and Allied Industries Ltd</t>
  </si>
  <si>
    <t>PICCASUG</t>
  </si>
  <si>
    <t>Shradha AI Technologies Ltd</t>
  </si>
  <si>
    <t>SHRAAITECH</t>
  </si>
  <si>
    <t>Oil &amp; Gas Drilling</t>
  </si>
  <si>
    <t>Galaxy Cloud Kitchens Ltd</t>
  </si>
  <si>
    <t>GCKL</t>
  </si>
  <si>
    <t>B &amp; A Ltd</t>
  </si>
  <si>
    <t>BNALTD</t>
  </si>
  <si>
    <t>DIGJAM Ltd</t>
  </si>
  <si>
    <t>DIGJAMLMTD</t>
  </si>
  <si>
    <t>Reliance Naval and Engineering Ltd</t>
  </si>
  <si>
    <t>RNAVAL</t>
  </si>
  <si>
    <t>Sotac Pharmaceuticals Ltd</t>
  </si>
  <si>
    <t>SOTAC</t>
  </si>
  <si>
    <t>Indian Acrylics Ltd</t>
  </si>
  <si>
    <t>INDIANACRY</t>
  </si>
  <si>
    <t>HB Estate Developers Ltd</t>
  </si>
  <si>
    <t>HBESD</t>
  </si>
  <si>
    <t>Ascom Leasing &amp; Investments Ltd</t>
  </si>
  <si>
    <t>ASCOM</t>
  </si>
  <si>
    <t>SunGarner Energies Ltd</t>
  </si>
  <si>
    <t>SEL</t>
  </si>
  <si>
    <t>Kifs Financial Services Ltd</t>
  </si>
  <si>
    <t>KIFS</t>
  </si>
  <si>
    <t>Smruthi Organics Ltd</t>
  </si>
  <si>
    <t>SMRUTHIORG</t>
  </si>
  <si>
    <t>Indian Card Clothing Company Ltd</t>
  </si>
  <si>
    <t>INDIANCARD</t>
  </si>
  <si>
    <t>Suryalata Spinning Mills Ltd</t>
  </si>
  <si>
    <t>SURYALA</t>
  </si>
  <si>
    <t>Surya Lakshmi Cotton Mills Ltd</t>
  </si>
  <si>
    <t>SURYALAXMI</t>
  </si>
  <si>
    <t>Accuracy Shipping Ltd</t>
  </si>
  <si>
    <t>ACCURACY</t>
  </si>
  <si>
    <t>Mukta Arts Ltd</t>
  </si>
  <si>
    <t>MUKTAARTS</t>
  </si>
  <si>
    <t>Money Masters Leasing and Finance Ltd</t>
  </si>
  <si>
    <t>MMLF</t>
  </si>
  <si>
    <t>Rishiroop Ltd</t>
  </si>
  <si>
    <t>RISHIROOP</t>
  </si>
  <si>
    <t>Ganges Securities Ltd</t>
  </si>
  <si>
    <t>GANGESSECU</t>
  </si>
  <si>
    <t>Bhandari Hosiery Exports Ltd</t>
  </si>
  <si>
    <t>BHANDARI</t>
  </si>
  <si>
    <t>LKP Securities Ltd</t>
  </si>
  <si>
    <t>LKPSEC</t>
  </si>
  <si>
    <t>Panache Digilife Ltd</t>
  </si>
  <si>
    <t>PANACHE</t>
  </si>
  <si>
    <t>Total Transport Systems Ltd</t>
  </si>
  <si>
    <t>TOTAL</t>
  </si>
  <si>
    <t>Scanpoint Geomatics Ltd</t>
  </si>
  <si>
    <t>SCANPGEOM</t>
  </si>
  <si>
    <t>Transwarranty Finance Ltd</t>
  </si>
  <si>
    <t>TFL</t>
  </si>
  <si>
    <t>BCPL Railway Infrastructure Ltd</t>
  </si>
  <si>
    <t>BCPL</t>
  </si>
  <si>
    <t>Dhatre Udyog Ltd</t>
  </si>
  <si>
    <t>DHATRE</t>
  </si>
  <si>
    <t>Bharat Gears Ltd</t>
  </si>
  <si>
    <t>BHARATGEAR</t>
  </si>
  <si>
    <t>W H Brady &amp; Company Ltd</t>
  </si>
  <si>
    <t>WHBRADY</t>
  </si>
  <si>
    <t>Tanvi Foods (India) Ltd</t>
  </si>
  <si>
    <t>TANVI</t>
  </si>
  <si>
    <t>Arunjyoti Bio Ventures Ltd</t>
  </si>
  <si>
    <t>ABVL</t>
  </si>
  <si>
    <t>Sumuka Agro Industries Ltd</t>
  </si>
  <si>
    <t>SUMUKA</t>
  </si>
  <si>
    <t>SAL Steel Ltd</t>
  </si>
  <si>
    <t>SALSTEEL</t>
  </si>
  <si>
    <t>Cubex Tubings Ltd</t>
  </si>
  <si>
    <t>CUBEXTUB</t>
  </si>
  <si>
    <t>GV Films Ltd</t>
  </si>
  <si>
    <t>GVFILM</t>
  </si>
  <si>
    <t>DB (International) Stock Brokers Ltd</t>
  </si>
  <si>
    <t>DBSTOCKBRO</t>
  </si>
  <si>
    <t>VL Infraprojects Ltd</t>
  </si>
  <si>
    <t>VLINFRA</t>
  </si>
  <si>
    <t>Nippon India ETF Nifty PSU Bank BeES</t>
  </si>
  <si>
    <t>PSUBNKBEES</t>
  </si>
  <si>
    <t>Parshva Enterprises Ltd</t>
  </si>
  <si>
    <t>PARSHVA</t>
  </si>
  <si>
    <t>Jamshri Realty Ltd</t>
  </si>
  <si>
    <t>JAMSHRI</t>
  </si>
  <si>
    <t>Real Estate Operating Companies</t>
  </si>
  <si>
    <t>Steelman Telecom Ltd</t>
  </si>
  <si>
    <t>STML</t>
  </si>
  <si>
    <t>Integrated Telecommunication Services</t>
  </si>
  <si>
    <t>Thakkers Developers Ltd</t>
  </si>
  <si>
    <t>THAKDEV</t>
  </si>
  <si>
    <t>Manas Properties Ltd</t>
  </si>
  <si>
    <t>MANAS</t>
  </si>
  <si>
    <t>Active Clothing Co Ltd</t>
  </si>
  <si>
    <t>ACTIVE</t>
  </si>
  <si>
    <t>Sizemasters Technology Ltd</t>
  </si>
  <si>
    <t>SIZEMASTER</t>
  </si>
  <si>
    <t>Samrat Forgings Ltd</t>
  </si>
  <si>
    <t>SAMRATFORG</t>
  </si>
  <si>
    <t>KHFM Hospitality and Facility Management Services Ltd</t>
  </si>
  <si>
    <t>KHFM</t>
  </si>
  <si>
    <t>Setco Automotive Ltd</t>
  </si>
  <si>
    <t>SETCO</t>
  </si>
  <si>
    <t>Ansal Housing Ltd</t>
  </si>
  <si>
    <t>ANSALHSG</t>
  </si>
  <si>
    <t>Winsome Breweries Ltd</t>
  </si>
  <si>
    <t>WINSOMBR</t>
  </si>
  <si>
    <t>Brewers</t>
  </si>
  <si>
    <t>CIL Nova Petrochemicals Ltd</t>
  </si>
  <si>
    <t>CNOVAPETRO</t>
  </si>
  <si>
    <t>Indsil Hydro Power and Manganese Ltd</t>
  </si>
  <si>
    <t>INDSILHYD</t>
  </si>
  <si>
    <t>Ansal Properties and Infrastructure Ltd</t>
  </si>
  <si>
    <t>ANSALAPI</t>
  </si>
  <si>
    <t>Tirupati Starch &amp; Chemicals Ltd</t>
  </si>
  <si>
    <t>TIRUSTA</t>
  </si>
  <si>
    <t>Calcom Vision Ltd</t>
  </si>
  <si>
    <t>CALCOM</t>
  </si>
  <si>
    <t>Krishanveer Forge Ltd</t>
  </si>
  <si>
    <t>KVFORGE</t>
  </si>
  <si>
    <t>Colab Cloud Platforms Ltd</t>
  </si>
  <si>
    <t>COLABCLOUD</t>
  </si>
  <si>
    <t>Jainam Ferro Alloys (I) Ltd</t>
  </si>
  <si>
    <t>JAINAM</t>
  </si>
  <si>
    <t>ATV Projects India Ltd</t>
  </si>
  <si>
    <t>ATVPR</t>
  </si>
  <si>
    <t>Pacific Industries Ltd</t>
  </si>
  <si>
    <t>PACIFICI</t>
  </si>
  <si>
    <t>AMD Industries Ltd</t>
  </si>
  <si>
    <t>AMDIND</t>
  </si>
  <si>
    <t>Xelpmoc Design and Tech Ltd</t>
  </si>
  <si>
    <t>XELPMOC</t>
  </si>
  <si>
    <t>Parvati Sweetners and Power Ltd</t>
  </si>
  <si>
    <t>PARVATI</t>
  </si>
  <si>
    <t>Ai Champdany Industries Ltd</t>
  </si>
  <si>
    <t>AICHAMP</t>
  </si>
  <si>
    <t>Shreeji Translogistics Ltd</t>
  </si>
  <si>
    <t>STL</t>
  </si>
  <si>
    <t>Athena Global Technologies Ltd</t>
  </si>
  <si>
    <t>ATHENAGLO</t>
  </si>
  <si>
    <t>Samor Reality Ltd</t>
  </si>
  <si>
    <t>SAMOR</t>
  </si>
  <si>
    <t>ANI Integrated Services Ltd</t>
  </si>
  <si>
    <t>AISL</t>
  </si>
  <si>
    <t>Pee Cee Cosma Sope Ltd</t>
  </si>
  <si>
    <t>PCCOSMA</t>
  </si>
  <si>
    <t>Ecoplast Ltd</t>
  </si>
  <si>
    <t>ECOPLAST</t>
  </si>
  <si>
    <t>United Van Der Horst Ltd</t>
  </si>
  <si>
    <t>UVDRHOR</t>
  </si>
  <si>
    <t>Enfuse Solutions Ltd</t>
  </si>
  <si>
    <t>ENFUSE</t>
  </si>
  <si>
    <t>Baweja Studios Ltd</t>
  </si>
  <si>
    <t>BAWEJA</t>
  </si>
  <si>
    <t>De Neers Tools Ltd</t>
  </si>
  <si>
    <t>DENEERS</t>
  </si>
  <si>
    <t>Lotus Eye Hospital and Institute Ltd</t>
  </si>
  <si>
    <t>LOTUSEYE</t>
  </si>
  <si>
    <t>Electro Force (India) Ltd</t>
  </si>
  <si>
    <t>EFORCE</t>
  </si>
  <si>
    <t>Electronic Equipment &amp; Parts</t>
  </si>
  <si>
    <t>Prakash Steelage Ltd</t>
  </si>
  <si>
    <t>PRAKASHSTL</t>
  </si>
  <si>
    <t>Salona Cotspin Ltd</t>
  </si>
  <si>
    <t>SALONA</t>
  </si>
  <si>
    <t>Bhilwara Spinners Ltd</t>
  </si>
  <si>
    <t>BHILSPIN</t>
  </si>
  <si>
    <t>Munoth Capital Market Ltd</t>
  </si>
  <si>
    <t>MUNCAPM</t>
  </si>
  <si>
    <t>Fidel Softech Ltd</t>
  </si>
  <si>
    <t>FIDEL</t>
  </si>
  <si>
    <t>DHP India Ltd</t>
  </si>
  <si>
    <t>DHPIND</t>
  </si>
  <si>
    <t>Patel Integrated Logistics Ltd</t>
  </si>
  <si>
    <t>PATINTLOG</t>
  </si>
  <si>
    <t>Vedavaag Systems Ltd</t>
  </si>
  <si>
    <t>VEDAVAAG</t>
  </si>
  <si>
    <t>WeP Solutions Ltd</t>
  </si>
  <si>
    <t>WEPSOLN</t>
  </si>
  <si>
    <t>Deepak Spinners Ltd</t>
  </si>
  <si>
    <t>DEEPAKSP</t>
  </si>
  <si>
    <t>Manglam Infra &amp; Engineering Ltd</t>
  </si>
  <si>
    <t>MIEL</t>
  </si>
  <si>
    <t>AAA Technologies Ltd</t>
  </si>
  <si>
    <t>AAATECH</t>
  </si>
  <si>
    <t>Gayatri Sugars Ltd</t>
  </si>
  <si>
    <t>GAYATRI</t>
  </si>
  <si>
    <t>Mehai Technology Ltd</t>
  </si>
  <si>
    <t>MEHAI</t>
  </si>
  <si>
    <t>Kohinoor Foods Ltd</t>
  </si>
  <si>
    <t>KOHINOOR</t>
  </si>
  <si>
    <t>Kesar Enterprises Ltd</t>
  </si>
  <si>
    <t>KESARENT</t>
  </si>
  <si>
    <t>Pramara Promotions Ltd</t>
  </si>
  <si>
    <t>PRAMARA</t>
  </si>
  <si>
    <t>Beardsell Ltd</t>
  </si>
  <si>
    <t>BEARDSELL</t>
  </si>
  <si>
    <t>New Swan Multitech Ltd</t>
  </si>
  <si>
    <t>SWANAGRO</t>
  </si>
  <si>
    <t>Amarjothi Spinning Mills Ltd</t>
  </si>
  <si>
    <t>AMARJOTHI</t>
  </si>
  <si>
    <t>Aksh Optifibre Ltd</t>
  </si>
  <si>
    <t>AKSHOPTFBR</t>
  </si>
  <si>
    <t>Sonal Mercantile Ltd</t>
  </si>
  <si>
    <t>SONAL</t>
  </si>
  <si>
    <t>Likhami Consulting Ltd</t>
  </si>
  <si>
    <t>LIKHAMI</t>
  </si>
  <si>
    <t>Pharmaids Pharmaceuticals Ltd</t>
  </si>
  <si>
    <t>PHARMAID</t>
  </si>
  <si>
    <t>Aluwind Architectural Ltd</t>
  </si>
  <si>
    <t>ALUWIND</t>
  </si>
  <si>
    <t>ITL Industries Ltd</t>
  </si>
  <si>
    <t>ITL</t>
  </si>
  <si>
    <t>Leading Leasing Finance and Investment Company Ltd</t>
  </si>
  <si>
    <t>LLFICL</t>
  </si>
  <si>
    <t>Vaswani Industries Ltd</t>
  </si>
  <si>
    <t>VASWANI</t>
  </si>
  <si>
    <t>Ultracab (India) Ltd</t>
  </si>
  <si>
    <t>ULTRACAB</t>
  </si>
  <si>
    <t>K I C Metaliks Ltd</t>
  </si>
  <si>
    <t>KAJARIR</t>
  </si>
  <si>
    <t>Sal Automotive Ltd</t>
  </si>
  <si>
    <t>SALAUTO</t>
  </si>
  <si>
    <t>Binayak Tex Processors Ltd</t>
  </si>
  <si>
    <t>ZBINTXPP</t>
  </si>
  <si>
    <t>Gayatri Projects Ltd</t>
  </si>
  <si>
    <t>GAYAPROJ</t>
  </si>
  <si>
    <t>Pritika Engineering Components Ltd</t>
  </si>
  <si>
    <t>PRITIKA</t>
  </si>
  <si>
    <t>7Seas Entertainment Ltd</t>
  </si>
  <si>
    <t>7SEASL</t>
  </si>
  <si>
    <t>Interactive Home Entertainment</t>
  </si>
  <si>
    <t>Master Components Ltd</t>
  </si>
  <si>
    <t>MASTER</t>
  </si>
  <si>
    <t>Gujarat Toolroom Ltd</t>
  </si>
  <si>
    <t>GUJTLRM</t>
  </si>
  <si>
    <t>Maitreya Medicare Ltd</t>
  </si>
  <si>
    <t>MAITREYA</t>
  </si>
  <si>
    <t>Wallfort Financial Services Ltd</t>
  </si>
  <si>
    <t>WALLFORT</t>
  </si>
  <si>
    <t>Gujchem Distillers India Ltd</t>
  </si>
  <si>
    <t>GUJCMDS</t>
  </si>
  <si>
    <t>Shervani Industrial Syndicate Ltd</t>
  </si>
  <si>
    <t>SHERVANI</t>
  </si>
  <si>
    <t>Sundaram Multi Pap Ltd</t>
  </si>
  <si>
    <t>SUNDARAM</t>
  </si>
  <si>
    <t>MEP Infrastructure Developers Ltd</t>
  </si>
  <si>
    <t>MEP</t>
  </si>
  <si>
    <t>Atishay Ltd</t>
  </si>
  <si>
    <t>ATISHAY</t>
  </si>
  <si>
    <t>Aprameya Engineering Ltd</t>
  </si>
  <si>
    <t>APRAMEYA</t>
  </si>
  <si>
    <t>Fiberweb (India) Ltd</t>
  </si>
  <si>
    <t>FIBERWEB</t>
  </si>
  <si>
    <t>VMS Industries Ltd</t>
  </si>
  <si>
    <t>VMS</t>
  </si>
  <si>
    <t>Dhruva Capital Services Ltd</t>
  </si>
  <si>
    <t>DHRUVCA</t>
  </si>
  <si>
    <t>3rd Rock Multimedia Ltd</t>
  </si>
  <si>
    <t>3RDROCK</t>
  </si>
  <si>
    <t>India Steel Works Ltd</t>
  </si>
  <si>
    <t>ISWL</t>
  </si>
  <si>
    <t>Barak Valley Cements Ltd</t>
  </si>
  <si>
    <t>BVCL</t>
  </si>
  <si>
    <t>Diensten Tech Ltd</t>
  </si>
  <si>
    <t>DTL</t>
  </si>
  <si>
    <t>Srivasavi Adhesive Tapes Ltd</t>
  </si>
  <si>
    <t>SRIVASAVI</t>
  </si>
  <si>
    <t>Bengal Tea &amp; Fabrics Ltd</t>
  </si>
  <si>
    <t>BENGALT</t>
  </si>
  <si>
    <t>Kundan Edifice Ltd</t>
  </si>
  <si>
    <t>KEL</t>
  </si>
  <si>
    <t>SNL Bearings Ltd</t>
  </si>
  <si>
    <t>SNL</t>
  </si>
  <si>
    <t>Swastik Pipe Ltd</t>
  </si>
  <si>
    <t>SWASTIK</t>
  </si>
  <si>
    <t>Zenith Exports Ltd</t>
  </si>
  <si>
    <t>ZENITHEXPO</t>
  </si>
  <si>
    <t>Jhandewalas Foods Ltd</t>
  </si>
  <si>
    <t>JFL</t>
  </si>
  <si>
    <t>Rexnord Electronics and Controls Ltd</t>
  </si>
  <si>
    <t>REXNORD</t>
  </si>
  <si>
    <t>Ausom Enterprise Ltd</t>
  </si>
  <si>
    <t>AUSOMENT</t>
  </si>
  <si>
    <t>Kotak S&amp;P BSE Sensex ETF</t>
  </si>
  <si>
    <t>SENSEX1</t>
  </si>
  <si>
    <t>Relicab Cable Manufacturing Ltd</t>
  </si>
  <si>
    <t>RELICAB</t>
  </si>
  <si>
    <t>Globe Textiles (India) Ltd</t>
  </si>
  <si>
    <t>GLOBE</t>
  </si>
  <si>
    <t>Ludlow Jute &amp; Specialities Ltd</t>
  </si>
  <si>
    <t>LUDLOWJUT</t>
  </si>
  <si>
    <t>ITCONS e-Solutions Ltd</t>
  </si>
  <si>
    <t>ITCONS</t>
  </si>
  <si>
    <t>Human Resource &amp; Employment Services</t>
  </si>
  <si>
    <t>Motor and General Finance Ltd</t>
  </si>
  <si>
    <t>MOTOGENFIN</t>
  </si>
  <si>
    <t>BSEL Algo Ltd</t>
  </si>
  <si>
    <t>BSELALGO</t>
  </si>
  <si>
    <t>Cerebra Integrated Technologies Ltd</t>
  </si>
  <si>
    <t>CEREBRAINT</t>
  </si>
  <si>
    <t>Virat Crane Industries Ltd</t>
  </si>
  <si>
    <t>VIRATCRA</t>
  </si>
  <si>
    <t>Premco Global Ltd</t>
  </si>
  <si>
    <t>PREMCO</t>
  </si>
  <si>
    <t>ICICI Prudential Nifty Next 50 ETF</t>
  </si>
  <si>
    <t>NEXT50IETF</t>
  </si>
  <si>
    <t>Yarn Syndicate Ltd</t>
  </si>
  <si>
    <t>YARNSYN</t>
  </si>
  <si>
    <t>Quadrant Televentures Ltd</t>
  </si>
  <si>
    <t>QUADRANT</t>
  </si>
  <si>
    <t>Apis India Ltd</t>
  </si>
  <si>
    <t>APIS</t>
  </si>
  <si>
    <t>DRS Dilip Roadlines Ltd</t>
  </si>
  <si>
    <t>DRSDILIP</t>
  </si>
  <si>
    <t>IBL Finance Ltd</t>
  </si>
  <si>
    <t>IBLFL</t>
  </si>
  <si>
    <t>Financial Technology</t>
  </si>
  <si>
    <t>GTV Engineering Ltd</t>
  </si>
  <si>
    <t>GTV</t>
  </si>
  <si>
    <t>Sagarsoft (India) Ltd</t>
  </si>
  <si>
    <t>SAGARSOFT</t>
  </si>
  <si>
    <t>Skil Infrastructure Ltd</t>
  </si>
  <si>
    <t>SKIL</t>
  </si>
  <si>
    <t>Credent Global Finance Ltd</t>
  </si>
  <si>
    <t>CGFL</t>
  </si>
  <si>
    <t>Steel City Securities Ltd</t>
  </si>
  <si>
    <t>STEELCITY</t>
  </si>
  <si>
    <t>Landmark Property Development Co Ltd</t>
  </si>
  <si>
    <t>LPDC</t>
  </si>
  <si>
    <t>Facor Alloys Ltd</t>
  </si>
  <si>
    <t>FACORALL</t>
  </si>
  <si>
    <t>Zenith Drugs Ltd</t>
  </si>
  <si>
    <t>ZENITHDRUG</t>
  </si>
  <si>
    <t>Garg Furnace Ltd</t>
  </si>
  <si>
    <t>GARGFUR</t>
  </si>
  <si>
    <t>Saumya Consultants Ltd</t>
  </si>
  <si>
    <t>SAUMYA</t>
  </si>
  <si>
    <t>Transteel Seating Technologies Ltd</t>
  </si>
  <si>
    <t>TRANSTEEL</t>
  </si>
  <si>
    <t>Golkunda Diamonds and Jewellery Ltd</t>
  </si>
  <si>
    <t>GOLKUNDIA</t>
  </si>
  <si>
    <t>Rainbow Foundations Ltd</t>
  </si>
  <si>
    <t>RAINBOWF</t>
  </si>
  <si>
    <t>Bilcare Ltd</t>
  </si>
  <si>
    <t>BI</t>
  </si>
  <si>
    <t>Ansal Buildwell Ltd</t>
  </si>
  <si>
    <t>ANSALBU</t>
  </si>
  <si>
    <t>Nagreeka Exports Ltd</t>
  </si>
  <si>
    <t>NAGREEKEXP</t>
  </si>
  <si>
    <t>TCI Industries Ltd</t>
  </si>
  <si>
    <t>TCIIND</t>
  </si>
  <si>
    <t>COSCO (India) Ltd</t>
  </si>
  <si>
    <t>COSCO</t>
  </si>
  <si>
    <t>Adtech Systems Ltd</t>
  </si>
  <si>
    <t>ADTECH</t>
  </si>
  <si>
    <t>Teamo Productions HQ Ltd</t>
  </si>
  <si>
    <t>TPHQ</t>
  </si>
  <si>
    <t>Party Cruisers Ltd</t>
  </si>
  <si>
    <t>PARTYCRUS</t>
  </si>
  <si>
    <t>Tamboli Industries Ltd</t>
  </si>
  <si>
    <t>TAMBOLIIN</t>
  </si>
  <si>
    <t>Accel Ltd</t>
  </si>
  <si>
    <t>ACCEL</t>
  </si>
  <si>
    <t>Ahlada Engineers Ltd</t>
  </si>
  <si>
    <t>AHLADA</t>
  </si>
  <si>
    <t>Bhagyanagar Properties Ltd</t>
  </si>
  <si>
    <t>BHAGYAPROP</t>
  </si>
  <si>
    <t>Nidhi Granites Ltd</t>
  </si>
  <si>
    <t>NIDHGRN</t>
  </si>
  <si>
    <t>Rajeshwari Cans Ltd</t>
  </si>
  <si>
    <t>RCAN</t>
  </si>
  <si>
    <t>Metal, Glass &amp; Plastic Containers</t>
  </si>
  <si>
    <t>Sanco Trans Ltd</t>
  </si>
  <si>
    <t>SANCTRN</t>
  </si>
  <si>
    <t>Emerald Leisures Ltd</t>
  </si>
  <si>
    <t>EMERALL</t>
  </si>
  <si>
    <t>Aspire &amp; Innovative Advertising Ltd</t>
  </si>
  <si>
    <t>ASPIRE</t>
  </si>
  <si>
    <t>Regency Ceramics Ltd</t>
  </si>
  <si>
    <t>REGENCERAM</t>
  </si>
  <si>
    <t>Virat Leasing Ltd</t>
  </si>
  <si>
    <t>VLL</t>
  </si>
  <si>
    <t>Macobs Technologies Ltd</t>
  </si>
  <si>
    <t>MACOBSTECH</t>
  </si>
  <si>
    <t>Sampann Utpadan India Ltd</t>
  </si>
  <si>
    <t>SAMPANN</t>
  </si>
  <si>
    <t>Cinerad Communications Ltd</t>
  </si>
  <si>
    <t>CINERAD</t>
  </si>
  <si>
    <t>Jayant Infratech Ltd</t>
  </si>
  <si>
    <t>JAYANT</t>
  </si>
  <si>
    <t>Peria Karamalai Tea and Produce Company Ltd</t>
  </si>
  <si>
    <t>PKTEA</t>
  </si>
  <si>
    <t>Lahoti Overseas Ltd</t>
  </si>
  <si>
    <t>LAHOTIOV</t>
  </si>
  <si>
    <t>Pioneer Embroideries Ltd</t>
  </si>
  <si>
    <t>PIONEEREMB</t>
  </si>
  <si>
    <t>Nath Industries Ltd</t>
  </si>
  <si>
    <t>NATHIND</t>
  </si>
  <si>
    <t>Banka BioLoo Ltd</t>
  </si>
  <si>
    <t>BANKA</t>
  </si>
  <si>
    <t>Future Consumer Ltd</t>
  </si>
  <si>
    <t>FCONSUMER</t>
  </si>
  <si>
    <t>Palash Securities Ltd</t>
  </si>
  <si>
    <t>PALASHSECU</t>
  </si>
  <si>
    <t>Rishi Laser Ltd</t>
  </si>
  <si>
    <t>RISHILASE</t>
  </si>
  <si>
    <t>Bhagwati Autocast Ltd</t>
  </si>
  <si>
    <t>BGWTATO</t>
  </si>
  <si>
    <t>Zenith Steel Pipes &amp; Industries Ltd</t>
  </si>
  <si>
    <t>ZENITHSTL</t>
  </si>
  <si>
    <t>Aakash Exploration Services Ltd</t>
  </si>
  <si>
    <t>AAKASH</t>
  </si>
  <si>
    <t>Rama Vision Ltd</t>
  </si>
  <si>
    <t>RAMAVISION</t>
  </si>
  <si>
    <t>Goyal Aluminiums Ltd</t>
  </si>
  <si>
    <t>GOYALALUM</t>
  </si>
  <si>
    <t>WSFx Global Pay Ltd</t>
  </si>
  <si>
    <t>WSFX</t>
  </si>
  <si>
    <t>Sharp Chucks and Machines Ltd</t>
  </si>
  <si>
    <t>SCML</t>
  </si>
  <si>
    <t>Cravatex Ltd</t>
  </si>
  <si>
    <t>CRAVATEX</t>
  </si>
  <si>
    <t>Maiden Forgings Ltd</t>
  </si>
  <si>
    <t>MAIDEN</t>
  </si>
  <si>
    <t>Rudra Gas Enterprise Ltd</t>
  </si>
  <si>
    <t>RUDRAGAS</t>
  </si>
  <si>
    <t>B C C Fuba India Ltd</t>
  </si>
  <si>
    <t>BCCFUBA</t>
  </si>
  <si>
    <t>Key Corp Ltd</t>
  </si>
  <si>
    <t>KEYCORP</t>
  </si>
  <si>
    <t>Quantum Gold Fund</t>
  </si>
  <si>
    <t>QGOLDHALF</t>
  </si>
  <si>
    <t>Bharat Immunologicals and Biologicals Corporation Ltd</t>
  </si>
  <si>
    <t>BIBCL</t>
  </si>
  <si>
    <t>HDFC S&amp;P BSE Sensex ETF</t>
  </si>
  <si>
    <t>HDFCSENSEX</t>
  </si>
  <si>
    <t>Vishal Bearings Ltd</t>
  </si>
  <si>
    <t>VISHALBL</t>
  </si>
  <si>
    <t>Agri-Tech (India) Ltd</t>
  </si>
  <si>
    <t>AGRITECH</t>
  </si>
  <si>
    <t>Ind Swift Ltd</t>
  </si>
  <si>
    <t>INDSWFTLTD</t>
  </si>
  <si>
    <t>Suraj Industries Ltd</t>
  </si>
  <si>
    <t>SURJIND</t>
  </si>
  <si>
    <t>Dhariwalcorp Ltd</t>
  </si>
  <si>
    <t>DHARIWAL</t>
  </si>
  <si>
    <t>Tulive Developers Ltd</t>
  </si>
  <si>
    <t>TULIVE</t>
  </si>
  <si>
    <t>BN Holdings Ltd</t>
  </si>
  <si>
    <t>BNHOLDINGS</t>
  </si>
  <si>
    <t>Energy Development Company Ltd</t>
  </si>
  <si>
    <t>ENERGYDEV</t>
  </si>
  <si>
    <t>Oxygenta Pharmaceutical Ltd</t>
  </si>
  <si>
    <t>OXYGENTAPH</t>
  </si>
  <si>
    <t>Trishakti Industries Ltd</t>
  </si>
  <si>
    <t>TRISHAKT</t>
  </si>
  <si>
    <t>Vaidya Sane Ayurved Laboratories Ltd</t>
  </si>
  <si>
    <t>MADHAVBAUG</t>
  </si>
  <si>
    <t>Lasa Supergenerics Ltd</t>
  </si>
  <si>
    <t>LASA</t>
  </si>
  <si>
    <t>Mysore Petro Chemicals Ltd</t>
  </si>
  <si>
    <t>MYSORPETRO</t>
  </si>
  <si>
    <t>Three M Paper Boards Ltd</t>
  </si>
  <si>
    <t>THREEMPAPE</t>
  </si>
  <si>
    <t>MRP Agro Ltd</t>
  </si>
  <si>
    <t>MRP</t>
  </si>
  <si>
    <t>Food Distributors</t>
  </si>
  <si>
    <t>Pulz Electronics Ltd</t>
  </si>
  <si>
    <t>PULZ</t>
  </si>
  <si>
    <t>Transcorp International Ltd</t>
  </si>
  <si>
    <t>TRANSCOR</t>
  </si>
  <si>
    <t>Alkali Metals Ltd</t>
  </si>
  <si>
    <t>ALKALI</t>
  </si>
  <si>
    <t>Thacker and Company Ltd</t>
  </si>
  <si>
    <t>THACKER</t>
  </si>
  <si>
    <t>Orissa Bengal Carrier Ltd</t>
  </si>
  <si>
    <t>OBCL</t>
  </si>
  <si>
    <t>G. G. Automotive Gears Ltd</t>
  </si>
  <si>
    <t>GGAUTO</t>
  </si>
  <si>
    <t>Aayush Wellness Ltd</t>
  </si>
  <si>
    <t>AAYUSH</t>
  </si>
  <si>
    <t>Royal Cushion Vinyl Products Ltd</t>
  </si>
  <si>
    <t>ROYALCU</t>
  </si>
  <si>
    <t>Prerna Infrabuild Ltd</t>
  </si>
  <si>
    <t>PRERINFRA</t>
  </si>
  <si>
    <t>National Fittings Ltd</t>
  </si>
  <si>
    <t>NATFIT</t>
  </si>
  <si>
    <t>Bright Brothers Ltd</t>
  </si>
  <si>
    <t>BRIGHTBR</t>
  </si>
  <si>
    <t>Genpharmasec Ltd</t>
  </si>
  <si>
    <t>GENPHARMA</t>
  </si>
  <si>
    <t>Asarfi Hospital Ltd</t>
  </si>
  <si>
    <t>ASARFI</t>
  </si>
  <si>
    <t>Himalaya Food International Ltd</t>
  </si>
  <si>
    <t>HFIL</t>
  </si>
  <si>
    <t>Shah Alloys Ltd</t>
  </si>
  <si>
    <t>SHAHALLOYS</t>
  </si>
  <si>
    <t>Mcon Rasayan India Ltd</t>
  </si>
  <si>
    <t>MCON</t>
  </si>
  <si>
    <t>Integrated Personnel Services Ltd</t>
  </si>
  <si>
    <t>IPSL</t>
  </si>
  <si>
    <t>Goel Food Products Ltd</t>
  </si>
  <si>
    <t>GOEL</t>
  </si>
  <si>
    <t>APM Industries Ltd</t>
  </si>
  <si>
    <t>APMIN</t>
  </si>
  <si>
    <t>Gujarat Natural Resources Ltd</t>
  </si>
  <si>
    <t>GNRL</t>
  </si>
  <si>
    <t>Arshiya Ltd</t>
  </si>
  <si>
    <t>ARSHIYA</t>
  </si>
  <si>
    <t>Shri Gang Industries and Allied Products Ltd</t>
  </si>
  <si>
    <t>SHRIGANG</t>
  </si>
  <si>
    <t>Womancart Ltd</t>
  </si>
  <si>
    <t>WOMANCART</t>
  </si>
  <si>
    <t>Sayaji Industries Ltd</t>
  </si>
  <si>
    <t>SAYAJIIND</t>
  </si>
  <si>
    <t>Harshdeep Hortico Ltd</t>
  </si>
  <si>
    <t>HARSHDEEP</t>
  </si>
  <si>
    <t>Home Furnishings</t>
  </si>
  <si>
    <t>Kemp and Company Ltd</t>
  </si>
  <si>
    <t>KEMP</t>
  </si>
  <si>
    <t>Suvidhaa Infoserve Ltd</t>
  </si>
  <si>
    <t>SUVIDHAA</t>
  </si>
  <si>
    <t>Shanti Spintex Ltd</t>
  </si>
  <si>
    <t>SHANTIDENM</t>
  </si>
  <si>
    <t>Samrat Pharmachem Ltd</t>
  </si>
  <si>
    <t>SAMRATPH</t>
  </si>
  <si>
    <t>Swashthik Plascon Ltd</t>
  </si>
  <si>
    <t>SPL</t>
  </si>
  <si>
    <t>Akar Auto Industries Ltd</t>
  </si>
  <si>
    <t>AAIL</t>
  </si>
  <si>
    <t>Asit C Mehta Financial Services Ltd</t>
  </si>
  <si>
    <t>ASITCFIN</t>
  </si>
  <si>
    <t>Paras Petrofils Ltd</t>
  </si>
  <si>
    <t>PARASPETRO</t>
  </si>
  <si>
    <t>Abhinav Capital Services Ltd</t>
  </si>
  <si>
    <t>ABHICAP</t>
  </si>
  <si>
    <t>Alfred Herbert (India) Ltd</t>
  </si>
  <si>
    <t>ALFREDHE</t>
  </si>
  <si>
    <t>Moksh Ornaments Ltd</t>
  </si>
  <si>
    <t>MOKSH</t>
  </si>
  <si>
    <t>Source Natural Foods and Herbal Supplements Ltd</t>
  </si>
  <si>
    <t>SOURCENTRL</t>
  </si>
  <si>
    <t>Precision Metaliks Ltd</t>
  </si>
  <si>
    <t>PRECISION</t>
  </si>
  <si>
    <t>Avro India Ltd</t>
  </si>
  <si>
    <t>AVROIND</t>
  </si>
  <si>
    <t>Blue Pebble Ltd</t>
  </si>
  <si>
    <t>BLUEPEBBLE</t>
  </si>
  <si>
    <t>Ishan Dyes and Chemicals Ltd</t>
  </si>
  <si>
    <t>ISHANCH</t>
  </si>
  <si>
    <t>Advik Capital Ltd</t>
  </si>
  <si>
    <t>ADVIKCA</t>
  </si>
  <si>
    <t>Kkalpana Industries (India) Ltd</t>
  </si>
  <si>
    <t>KKALPANAIND</t>
  </si>
  <si>
    <t>Narbada Gems and Jewellery Ltd</t>
  </si>
  <si>
    <t>NARBADA</t>
  </si>
  <si>
    <t>Picturepost Studios Ltd</t>
  </si>
  <si>
    <t>PPSL</t>
  </si>
  <si>
    <t>Ajooni Biotech Ltd</t>
  </si>
  <si>
    <t>AJOONI</t>
  </si>
  <si>
    <t>Tilak Ventures Ltd</t>
  </si>
  <si>
    <t>TILAK</t>
  </si>
  <si>
    <t>Times Guaranty Ltd</t>
  </si>
  <si>
    <t>TIMESGTY</t>
  </si>
  <si>
    <t>Securekloud Technologies Ltd</t>
  </si>
  <si>
    <t>SECURKLOUD</t>
  </si>
  <si>
    <t>Modern Dairies Ltd</t>
  </si>
  <si>
    <t>MODAIRY</t>
  </si>
  <si>
    <t>CNI Research Ltd</t>
  </si>
  <si>
    <t>CNIRESLTD</t>
  </si>
  <si>
    <t>Durlax Top Surface Ltd</t>
  </si>
  <si>
    <t>DURLAX</t>
  </si>
  <si>
    <t>Aztec Fluids &amp; Machinery Ltd</t>
  </si>
  <si>
    <t>AZTEC</t>
  </si>
  <si>
    <t>Veekayem Fashion &amp; Apparels Ltd</t>
  </si>
  <si>
    <t>VEEKAYEM</t>
  </si>
  <si>
    <t>Parnax Lab Ltd</t>
  </si>
  <si>
    <t>PARNAXLAB</t>
  </si>
  <si>
    <t>Maruti Interior Products Ltd</t>
  </si>
  <si>
    <t>SPITZE</t>
  </si>
  <si>
    <t>Grob Tea Co Ltd</t>
  </si>
  <si>
    <t>GROBTEA</t>
  </si>
  <si>
    <t>Kothari Fermentation and Biochem Ltd</t>
  </si>
  <si>
    <t>KFBL</t>
  </si>
  <si>
    <t>Debock Industries Ltd</t>
  </si>
  <si>
    <t>DIL</t>
  </si>
  <si>
    <t>Resonance Specialties Ltd</t>
  </si>
  <si>
    <t>RESONANCE</t>
  </si>
  <si>
    <t>Fortis Malar Hospitals Ltd</t>
  </si>
  <si>
    <t>FORTISMLR</t>
  </si>
  <si>
    <t>Anjani Foods Ltd</t>
  </si>
  <si>
    <t>ANJANIFOODS</t>
  </si>
  <si>
    <t>Raaj Medisafe India Ltd</t>
  </si>
  <si>
    <t>RAAJMEDI</t>
  </si>
  <si>
    <t>Soma Textiles &amp; Industries Ltd</t>
  </si>
  <si>
    <t>SOMATEX</t>
  </si>
  <si>
    <t>Cadsys (India) Ltd</t>
  </si>
  <si>
    <t>CADSYS</t>
  </si>
  <si>
    <t>Sattrix Information Security Ltd</t>
  </si>
  <si>
    <t>SATTRIX</t>
  </si>
  <si>
    <t>Jasch Industries Ltd</t>
  </si>
  <si>
    <t>JASCH</t>
  </si>
  <si>
    <t>Auro Laboratories Ltd</t>
  </si>
  <si>
    <t>AUROLAB</t>
  </si>
  <si>
    <t>Dynavision Ltd</t>
  </si>
  <si>
    <t>DYNAVSN</t>
  </si>
  <si>
    <t>DRS Cargo Movers Ltd</t>
  </si>
  <si>
    <t>DRSCARGO</t>
  </si>
  <si>
    <t>Ahasolar Technologies Ltd</t>
  </si>
  <si>
    <t>AHASOLAR</t>
  </si>
  <si>
    <t>Home Improvement Retail</t>
  </si>
  <si>
    <t>Mercury Laboratories Ltd</t>
  </si>
  <si>
    <t>MERCURYLAB</t>
  </si>
  <si>
    <t>Promax Power Ltd</t>
  </si>
  <si>
    <t>PROMAX</t>
  </si>
  <si>
    <t>Polychem Ltd</t>
  </si>
  <si>
    <t>POLYCHEM</t>
  </si>
  <si>
    <t>Retina Paints Ltd</t>
  </si>
  <si>
    <t>RETINA</t>
  </si>
  <si>
    <t>Damodar Industries Ltd</t>
  </si>
  <si>
    <t>DAMODARIND</t>
  </si>
  <si>
    <t>Aditya Consumer Marketing Ltd</t>
  </si>
  <si>
    <t>ACML</t>
  </si>
  <si>
    <t>AK Spintex Ltd</t>
  </si>
  <si>
    <t>AKSPINTEX</t>
  </si>
  <si>
    <t>Holmarc Opto-Mechatronics Ltd</t>
  </si>
  <si>
    <t>HOLMARC</t>
  </si>
  <si>
    <t>Super Tannery Ltd</t>
  </si>
  <si>
    <t>SUPTANERY</t>
  </si>
  <si>
    <t>Aditya BSL Nifty Next 50 ETF</t>
  </si>
  <si>
    <t>ABSLNN50ET</t>
  </si>
  <si>
    <t>Mohini Health &amp; Hygiene Ltd</t>
  </si>
  <si>
    <t>MHHL</t>
  </si>
  <si>
    <t>D &amp; H India Ltd</t>
  </si>
  <si>
    <t>DHINDIA</t>
  </si>
  <si>
    <t>Palred Technologies Ltd</t>
  </si>
  <si>
    <t>PALREDTEC</t>
  </si>
  <si>
    <t>Astron Paper &amp; Board Mill Ltd</t>
  </si>
  <si>
    <t>ASTRON</t>
  </si>
  <si>
    <t>Southern Magnesium and Chemicals Ltd</t>
  </si>
  <si>
    <t>SOUTHMG</t>
  </si>
  <si>
    <t>Excel Realty N Infra Ltd</t>
  </si>
  <si>
    <t>EXCEL</t>
  </si>
  <si>
    <t>Creative Castings Ltd</t>
  </si>
  <si>
    <t>Varanium Cloud Ltd</t>
  </si>
  <si>
    <t>CLOUD</t>
  </si>
  <si>
    <t>McNally Bharat Engg Co Ltd</t>
  </si>
  <si>
    <t>MBECL</t>
  </si>
  <si>
    <t>Madhav Copper Ltd</t>
  </si>
  <si>
    <t>MCL</t>
  </si>
  <si>
    <t>Baroda Extrusion Ltd</t>
  </si>
  <si>
    <t>BAROEXT</t>
  </si>
  <si>
    <t>Shetron Ltd</t>
  </si>
  <si>
    <t>SHETR</t>
  </si>
  <si>
    <t>Som Datt Finance Corporation Ltd</t>
  </si>
  <si>
    <t>SODFC</t>
  </si>
  <si>
    <t>Simmonds Marshall Ltd</t>
  </si>
  <si>
    <t>SIMMOND</t>
  </si>
  <si>
    <t>KG Petrochem Ltd</t>
  </si>
  <si>
    <t>KGPETRO</t>
  </si>
  <si>
    <t>Shri Krishna Devcon Ltd</t>
  </si>
  <si>
    <t>SHRIKRISH</t>
  </si>
  <si>
    <t>Latteys Industries Ltd</t>
  </si>
  <si>
    <t>LATTEYS</t>
  </si>
  <si>
    <t>Sati Poly Plast Ltd</t>
  </si>
  <si>
    <t>SATIPOLY</t>
  </si>
  <si>
    <t>United Cotfab Ltd</t>
  </si>
  <si>
    <t>COTFAB</t>
  </si>
  <si>
    <t>Tokyo Plast International Ltd</t>
  </si>
  <si>
    <t>TOKYOPLAST</t>
  </si>
  <si>
    <t>Kiduja India Ltd</t>
  </si>
  <si>
    <t>KIDUJA</t>
  </si>
  <si>
    <t>Yogi Ltd</t>
  </si>
  <si>
    <t>YOGI</t>
  </si>
  <si>
    <t>Dhanashree Electronics Ltd</t>
  </si>
  <si>
    <t>DEL</t>
  </si>
  <si>
    <t>Arnold Holdings Ltd</t>
  </si>
  <si>
    <t>ARNOLD</t>
  </si>
  <si>
    <t>Acme Resources Ltd</t>
  </si>
  <si>
    <t>ACME</t>
  </si>
  <si>
    <t>Vasundhara Rasayans Ltd</t>
  </si>
  <si>
    <t>VRL</t>
  </si>
  <si>
    <t>Marco Cables &amp; Conductors Ltd</t>
  </si>
  <si>
    <t>MARCO</t>
  </si>
  <si>
    <t>Gokak Textiles Ltd</t>
  </si>
  <si>
    <t>GOKAKTEX</t>
  </si>
  <si>
    <t>Dangee Dums Ltd</t>
  </si>
  <si>
    <t>DANGEE</t>
  </si>
  <si>
    <t>Everest Organics Ltd</t>
  </si>
  <si>
    <t>EVERESTO</t>
  </si>
  <si>
    <t>Ganga Papers India Ltd</t>
  </si>
  <si>
    <t>GANGAPA</t>
  </si>
  <si>
    <t>Constronics Infra Ltd</t>
  </si>
  <si>
    <t>CONSTRONIC</t>
  </si>
  <si>
    <t>Twentyfirst Century Management Services Ltd</t>
  </si>
  <si>
    <t>21STCENMGM</t>
  </si>
  <si>
    <t>ICICI Prudential Silver ETF</t>
  </si>
  <si>
    <t>SILVERIETF</t>
  </si>
  <si>
    <t>Srei Infrastructure Finance Ltd</t>
  </si>
  <si>
    <t>SREINFRA</t>
  </si>
  <si>
    <t>Freshtrop Fruits Ltd</t>
  </si>
  <si>
    <t>FRSHTRP</t>
  </si>
  <si>
    <t>Hindustan Appliances Ltd</t>
  </si>
  <si>
    <t>HINDAPL</t>
  </si>
  <si>
    <t>Chowgule Steamships Ltd</t>
  </si>
  <si>
    <t>CHOWGULSTM</t>
  </si>
  <si>
    <t>MKP Mobility Ltd</t>
  </si>
  <si>
    <t>MKPMOB</t>
  </si>
  <si>
    <t>Shalimar Wires Industries Ltd</t>
  </si>
  <si>
    <t>SHALIWIR</t>
  </si>
  <si>
    <t>Biofil Chemicals and Pharmaceuticals Ltd</t>
  </si>
  <si>
    <t>BIOFILCHEM</t>
  </si>
  <si>
    <t>Rasi Electrodes Ltd</t>
  </si>
  <si>
    <t>RASIELEC</t>
  </si>
  <si>
    <t>Shilp Gravures Ltd</t>
  </si>
  <si>
    <t>SHILGRAVQ</t>
  </si>
  <si>
    <t>Chartered Logistics Ltd</t>
  </si>
  <si>
    <t>CHLOGIST</t>
  </si>
  <si>
    <t>Nilachal Refractories Ltd</t>
  </si>
  <si>
    <t>NILACHAL</t>
  </si>
  <si>
    <t>Rachana Infrastructure Ltd</t>
  </si>
  <si>
    <t>RILINFRA</t>
  </si>
  <si>
    <t>Arihant Academy Ltd</t>
  </si>
  <si>
    <t>ARIHANTACA</t>
  </si>
  <si>
    <t>TPI India Ltd</t>
  </si>
  <si>
    <t>TPINDIA</t>
  </si>
  <si>
    <t>T &amp; I Global Ltd</t>
  </si>
  <si>
    <t>TIGLOB</t>
  </si>
  <si>
    <t>Haryana Capfin Ltd</t>
  </si>
  <si>
    <t>HARYNACAP</t>
  </si>
  <si>
    <t>Inani Securities Ltd</t>
  </si>
  <si>
    <t>INANISEC</t>
  </si>
  <si>
    <t>Mayank Cattle Food Ltd</t>
  </si>
  <si>
    <t>MCFL</t>
  </si>
  <si>
    <t>Aplab Ltd</t>
  </si>
  <si>
    <t>APLAB</t>
  </si>
  <si>
    <t>Mangalam Alloys Ltd</t>
  </si>
  <si>
    <t>MAL</t>
  </si>
  <si>
    <t>James Warren Tea Ltd</t>
  </si>
  <si>
    <t>JAMESWARREN</t>
  </si>
  <si>
    <t>Bansal Roofing Products Ltd</t>
  </si>
  <si>
    <t>BRPL</t>
  </si>
  <si>
    <t>HEC Infra Projects Ltd</t>
  </si>
  <si>
    <t>HECPROJECT</t>
  </si>
  <si>
    <t>Kesar Terminals &amp; Infrastructure Ltd</t>
  </si>
  <si>
    <t>KTIL</t>
  </si>
  <si>
    <t>Trescon Ltd</t>
  </si>
  <si>
    <t>TRESCON</t>
  </si>
  <si>
    <t>BLB Ltd</t>
  </si>
  <si>
    <t>BLBLIMITED</t>
  </si>
  <si>
    <t>Alstone Textiles (India) Ltd</t>
  </si>
  <si>
    <t>ALSTONE</t>
  </si>
  <si>
    <t>Popees Cares Ltd</t>
  </si>
  <si>
    <t>POPEES</t>
  </si>
  <si>
    <t>Future Enterprises Ltd</t>
  </si>
  <si>
    <t>FELDVR</t>
  </si>
  <si>
    <t>Kaizen Agro Infrabuild Ltd</t>
  </si>
  <si>
    <t>KAIZENAGRO</t>
  </si>
  <si>
    <t>Everlon Financials Ltd</t>
  </si>
  <si>
    <t>EVERFIN</t>
  </si>
  <si>
    <t>Makers Laboratories Ltd</t>
  </si>
  <si>
    <t>MAKERSL</t>
  </si>
  <si>
    <t>Simbhaoli Sugars Ltd</t>
  </si>
  <si>
    <t>SIMBHALS</t>
  </si>
  <si>
    <t>Scoobee Day Garments (India) Ltd</t>
  </si>
  <si>
    <t>SCOOBEEDAY</t>
  </si>
  <si>
    <t>Porwal Auto Components Ltd</t>
  </si>
  <si>
    <t>PORWAL</t>
  </si>
  <si>
    <t>HB Stockholdings Ltd</t>
  </si>
  <si>
    <t>HBSL</t>
  </si>
  <si>
    <t>Auto Pins (India) Ltd</t>
  </si>
  <si>
    <t>AUTOPINS</t>
  </si>
  <si>
    <t>SecMark Consultancy Ltd</t>
  </si>
  <si>
    <t>SECMARK</t>
  </si>
  <si>
    <t>Dutron Polymers Ltd</t>
  </si>
  <si>
    <t>DUTRON</t>
  </si>
  <si>
    <t>Global Pet Industries Ltd</t>
  </si>
  <si>
    <t>GLOBALPET</t>
  </si>
  <si>
    <t>Sangam Finserv Ltd</t>
  </si>
  <si>
    <t>SANGAMFIN</t>
  </si>
  <si>
    <t>Mohite Industries Ltd</t>
  </si>
  <si>
    <t>MOHITE</t>
  </si>
  <si>
    <t>Deepak Chemtex Ltd</t>
  </si>
  <si>
    <t>DEEPAKCHEM</t>
  </si>
  <si>
    <t>AIK Pipes and Polymers Ltd</t>
  </si>
  <si>
    <t>AIKPIPES</t>
  </si>
  <si>
    <t>Sky Industries Ltd</t>
  </si>
  <si>
    <t>SKYIND</t>
  </si>
  <si>
    <t>SKP Securities Ltd</t>
  </si>
  <si>
    <t>SKPSEC</t>
  </si>
  <si>
    <t>Lesha Industries Ltd</t>
  </si>
  <si>
    <t>LESHAIND</t>
  </si>
  <si>
    <t>Orient Press Ltd</t>
  </si>
  <si>
    <t>ORIENTLTD</t>
  </si>
  <si>
    <t>Pritish Nandy Communications Ltd</t>
  </si>
  <si>
    <t>PNC</t>
  </si>
  <si>
    <t>Quicktouch Technologies Ltd</t>
  </si>
  <si>
    <t>QUICKTOUCH</t>
  </si>
  <si>
    <t>Healthy Life Agritec Ltd</t>
  </si>
  <si>
    <t>HEALTHYLIFE</t>
  </si>
  <si>
    <t>Inter Globe Finance Ltd</t>
  </si>
  <si>
    <t>INTRGLB</t>
  </si>
  <si>
    <t>Capfin India Ltd</t>
  </si>
  <si>
    <t>CAPFIN</t>
  </si>
  <si>
    <t>Expo Gas Containers Ltd</t>
  </si>
  <si>
    <t>EXPOGAS</t>
  </si>
  <si>
    <t>Yaari Digital Integrated Services Ltd</t>
  </si>
  <si>
    <t>YAARI</t>
  </si>
  <si>
    <t>Shristi Infrastructure Development Corporation Ltd</t>
  </si>
  <si>
    <t>SHRISTI</t>
  </si>
  <si>
    <t>Hisar Metal Industries Ltd</t>
  </si>
  <si>
    <t>HISARMETAL</t>
  </si>
  <si>
    <t>Polylink Polymers (India) Ltd</t>
  </si>
  <si>
    <t>POLYLINK</t>
  </si>
  <si>
    <t>Modulex Construction Technologies Ltd</t>
  </si>
  <si>
    <t>MODULEX</t>
  </si>
  <si>
    <t>Archit Organosys Ltd</t>
  </si>
  <si>
    <t>ARCHITORG</t>
  </si>
  <si>
    <t>Ganga Forging Ltd</t>
  </si>
  <si>
    <t>GANGAFORGE</t>
  </si>
  <si>
    <t>Sambhaav Media Ltd</t>
  </si>
  <si>
    <t>SAMBHAAV</t>
  </si>
  <si>
    <t>Gujarat Containers Ltd</t>
  </si>
  <si>
    <t>GUJCONT</t>
  </si>
  <si>
    <t>Cinevista Ltd</t>
  </si>
  <si>
    <t>CINEVISTA</t>
  </si>
  <si>
    <t>HB Portfolio Ltd</t>
  </si>
  <si>
    <t>HBPOR</t>
  </si>
  <si>
    <t>Alkosign Ltd</t>
  </si>
  <si>
    <t>ALKOSIGN</t>
  </si>
  <si>
    <t>Remi Edelstahl Tubulars Ltd</t>
  </si>
  <si>
    <t>REMIEDEL</t>
  </si>
  <si>
    <t>Saboo Sodium Chloro Ltd</t>
  </si>
  <si>
    <t>SABOOSOD</t>
  </si>
  <si>
    <t>Aimco Pesticides Ltd</t>
  </si>
  <si>
    <t>AIMCOPEST</t>
  </si>
  <si>
    <t>Delta Manufacturing Ltd</t>
  </si>
  <si>
    <t>DELTAMAGNT</t>
  </si>
  <si>
    <t>Bulkcorp International Ltd</t>
  </si>
  <si>
    <t>BULKCORP</t>
  </si>
  <si>
    <t>Sharika Enterprises Ltd</t>
  </si>
  <si>
    <t>SHARIKA</t>
  </si>
  <si>
    <t>Karma Energy Ltd</t>
  </si>
  <si>
    <t>KARMAENG</t>
  </si>
  <si>
    <t>Sameera Agro and Infra Ltd</t>
  </si>
  <si>
    <t>SAIFL</t>
  </si>
  <si>
    <t>Homebuilding</t>
  </si>
  <si>
    <t>Futuristic Solutions Ltd</t>
  </si>
  <si>
    <t>FUTSOL</t>
  </si>
  <si>
    <t>Nrb Industrial Bearings Ltd</t>
  </si>
  <si>
    <t>NIBL</t>
  </si>
  <si>
    <t>Mukesh Babu Financial Services Ltd</t>
  </si>
  <si>
    <t>MUKESHB</t>
  </si>
  <si>
    <t>Keerthi Industries Ltd</t>
  </si>
  <si>
    <t>KEERTHI</t>
  </si>
  <si>
    <t>LIC MF Nifty 8-13 yr G-Sec ETF</t>
  </si>
  <si>
    <t>LICNETFGSC</t>
  </si>
  <si>
    <t>Tree House Education and Accessories Ltd</t>
  </si>
  <si>
    <t>TREEHOUSE</t>
  </si>
  <si>
    <t>HOV Services Ltd</t>
  </si>
  <si>
    <t>HOVS</t>
  </si>
  <si>
    <t>Tera Software Ltd</t>
  </si>
  <si>
    <t>TERASOFT</t>
  </si>
  <si>
    <t>Jeevan Scientific Technology Ltd</t>
  </si>
  <si>
    <t>JSTL</t>
  </si>
  <si>
    <t>Murae Organisor Ltd</t>
  </si>
  <si>
    <t>MURAE</t>
  </si>
  <si>
    <t>IFL Enterprises Ltd</t>
  </si>
  <si>
    <t>IFL</t>
  </si>
  <si>
    <t>Celebrity Fashions Ltd</t>
  </si>
  <si>
    <t>CELEBRITY</t>
  </si>
  <si>
    <t>Reliable Data Services Ltd</t>
  </si>
  <si>
    <t>RELIABLE</t>
  </si>
  <si>
    <t>IDBI Gold Exchange Traded Fund</t>
  </si>
  <si>
    <t>LICMFGOLD</t>
  </si>
  <si>
    <t>Vippy Spinpro Ltd</t>
  </si>
  <si>
    <t>VIPPYSP</t>
  </si>
  <si>
    <t>Deem Roll Tech Ltd</t>
  </si>
  <si>
    <t>DEEM</t>
  </si>
  <si>
    <t>Amrapali Industries Ltd</t>
  </si>
  <si>
    <t>AMRAPLIN</t>
  </si>
  <si>
    <t>Hariyana Ship Breakers Ltd</t>
  </si>
  <si>
    <t>HRYNSHP</t>
  </si>
  <si>
    <t>Titan Securities Ltd</t>
  </si>
  <si>
    <t>TITANSEC</t>
  </si>
  <si>
    <t>Astal Laboratories Ltd</t>
  </si>
  <si>
    <t>ASTALLTD</t>
  </si>
  <si>
    <t>Pressure Sensitive Systems (India) Ltd</t>
  </si>
  <si>
    <t>PRESSURS</t>
  </si>
  <si>
    <t>Sakthi Finance Ltd</t>
  </si>
  <si>
    <t>SAKTHIFIN</t>
  </si>
  <si>
    <t>Aarvee Denims and Exports Ltd</t>
  </si>
  <si>
    <t>AARVEEDEN</t>
  </si>
  <si>
    <t>Tayo Rolls Ltd</t>
  </si>
  <si>
    <t>TATAYODOGA</t>
  </si>
  <si>
    <t>Kontor Space Ltd</t>
  </si>
  <si>
    <t>KONTOR</t>
  </si>
  <si>
    <t>Daikaffil Chemicals India Ltd</t>
  </si>
  <si>
    <t>DAIKAFFI</t>
  </si>
  <si>
    <t>Dollex Agrotech Ltd</t>
  </si>
  <si>
    <t>DOLLEX</t>
  </si>
  <si>
    <t>Kay Power and Paper Ltd</t>
  </si>
  <si>
    <t>KAYPOWR</t>
  </si>
  <si>
    <t>SVP Global Textiles Ltd</t>
  </si>
  <si>
    <t>SVPGLOB</t>
  </si>
  <si>
    <t>LCC Infotech Ltd</t>
  </si>
  <si>
    <t>LCCINFOTEC</t>
  </si>
  <si>
    <t>One Global Service Provider Ltd</t>
  </si>
  <si>
    <t>ONEGLOBAL</t>
  </si>
  <si>
    <t>Shivam Chemicals Ltd</t>
  </si>
  <si>
    <t>SHIVAM</t>
  </si>
  <si>
    <t>Silkflex Polymers (India) Ltd</t>
  </si>
  <si>
    <t>SILKFLEX</t>
  </si>
  <si>
    <t>Welcast Steels Ltd</t>
  </si>
  <si>
    <t>ZWELCAST</t>
  </si>
  <si>
    <t>Simran Farms Ltd</t>
  </si>
  <si>
    <t>SIMRAN</t>
  </si>
  <si>
    <t>Vasudhagama Enterprises Ltd</t>
  </si>
  <si>
    <t>VASUDHAGAM</t>
  </si>
  <si>
    <t>AVSL Industries Ltd</t>
  </si>
  <si>
    <t>AVSL</t>
  </si>
  <si>
    <t>Mahickra Chemicals Ltd</t>
  </si>
  <si>
    <t>MAHICKRA</t>
  </si>
  <si>
    <t>Acknit Industries Ltd</t>
  </si>
  <si>
    <t>ACKNIT</t>
  </si>
  <si>
    <t>Skyline Millars Ltd</t>
  </si>
  <si>
    <t>SKYLMILAR</t>
  </si>
  <si>
    <t>Madhucon Projects Ltd</t>
  </si>
  <si>
    <t>MADHUCON</t>
  </si>
  <si>
    <t>Minal Industries Ltd</t>
  </si>
  <si>
    <t>MINALIND</t>
  </si>
  <si>
    <t>Milgrey Finance and Investments Ltd</t>
  </si>
  <si>
    <t>ZMILGFIN</t>
  </si>
  <si>
    <t>Balgopal Commercial Ltd</t>
  </si>
  <si>
    <t>BALGOPAL</t>
  </si>
  <si>
    <t>Omnitex Industries (India) Ltd</t>
  </si>
  <si>
    <t>OMNITEX</t>
  </si>
  <si>
    <t>Manoj Ceramic Ltd</t>
  </si>
  <si>
    <t>MCPL</t>
  </si>
  <si>
    <t>Vidli Restaurants Ltd</t>
  </si>
  <si>
    <t>VIDLI</t>
  </si>
  <si>
    <t>Agni Green Power Ltd</t>
  </si>
  <si>
    <t>AGNI</t>
  </si>
  <si>
    <t>Auro Impex &amp; Chemicals Ltd</t>
  </si>
  <si>
    <t>AUROIMPEX</t>
  </si>
  <si>
    <t>Unifinz Capital India Ltd</t>
  </si>
  <si>
    <t>UCIL</t>
  </si>
  <si>
    <t>Krishna Ventures Ltd</t>
  </si>
  <si>
    <t>KRISHNA</t>
  </si>
  <si>
    <t>Mirae Asset S&amp;P 500 Top 50 ETF</t>
  </si>
  <si>
    <t>MASPTOP50</t>
  </si>
  <si>
    <t>Diligent Media Corporation Ltd</t>
  </si>
  <si>
    <t>DNAMEDIA</t>
  </si>
  <si>
    <t>Patdiam Jewellery Ltd</t>
  </si>
  <si>
    <t>PJL</t>
  </si>
  <si>
    <t>BITS Ltd</t>
  </si>
  <si>
    <t>BITS</t>
  </si>
  <si>
    <t>Riddhi Corporate Services Ltd</t>
  </si>
  <si>
    <t>RIDDHICORP</t>
  </si>
  <si>
    <t>Presstonic Engineering Ltd</t>
  </si>
  <si>
    <t>PRESSTONIC</t>
  </si>
  <si>
    <t>Locomotive Engines &amp; Rolling Stock</t>
  </si>
  <si>
    <t>Graphisads Ltd</t>
  </si>
  <si>
    <t>GRAPHISAD</t>
  </si>
  <si>
    <t>KBS India Ltd</t>
  </si>
  <si>
    <t>KBSINDIA</t>
  </si>
  <si>
    <t>Agro Phos (India) Ltd</t>
  </si>
  <si>
    <t>AGROPHOS</t>
  </si>
  <si>
    <t>Innovative Tech Pack Ltd</t>
  </si>
  <si>
    <t>INNOVTEC</t>
  </si>
  <si>
    <t>Arabian Petroleum Ltd</t>
  </si>
  <si>
    <t>ARABIAN</t>
  </si>
  <si>
    <t>Real Touch Finance Ltd</t>
  </si>
  <si>
    <t>RTFL</t>
  </si>
  <si>
    <t>Filtra Consultants and Engineers Ltd</t>
  </si>
  <si>
    <t>FILTRA</t>
  </si>
  <si>
    <t>Ambar Protein Industries Ltd</t>
  </si>
  <si>
    <t>AMBARPIL</t>
  </si>
  <si>
    <t>NCL Research and Financial Services Ltd</t>
  </si>
  <si>
    <t>NCLRESE</t>
  </si>
  <si>
    <t>Dharni Capital Services Ltd</t>
  </si>
  <si>
    <t>DHARNI</t>
  </si>
  <si>
    <t>Kanishk Steel Industries Ltd</t>
  </si>
  <si>
    <t>KANSHST</t>
  </si>
  <si>
    <t>GACM Technologies Ltd</t>
  </si>
  <si>
    <t>GATECH</t>
  </si>
  <si>
    <t>Mirae Asset NYSE FANG+ ETF</t>
  </si>
  <si>
    <t>MAFANG</t>
  </si>
  <si>
    <t>Seya Industries Ltd</t>
  </si>
  <si>
    <t>SEYAIND</t>
  </si>
  <si>
    <t>Luharuka Media &amp; Infra Ltd</t>
  </si>
  <si>
    <t>LUHARUKA</t>
  </si>
  <si>
    <t>Ameya Precision Engineers Ltd</t>
  </si>
  <si>
    <t>AMEYA</t>
  </si>
  <si>
    <t>Pentagon Rubber Ltd</t>
  </si>
  <si>
    <t>PENTAGON</t>
  </si>
  <si>
    <t>CMX Holdings Ltd</t>
  </si>
  <si>
    <t>SIELFNS</t>
  </si>
  <si>
    <t>Raminfo Ltd</t>
  </si>
  <si>
    <t>RAMINFO</t>
  </si>
  <si>
    <t>Archies Ltd</t>
  </si>
  <si>
    <t>ARCHIES</t>
  </si>
  <si>
    <t>Kemistar Corporation Ltd</t>
  </si>
  <si>
    <t>KEMISTAR</t>
  </si>
  <si>
    <t>Aditya BSL Nifty Bank ETF</t>
  </si>
  <si>
    <t>ABSLBANETF</t>
  </si>
  <si>
    <t>Universal Starch Chem Allied Ltd</t>
  </si>
  <si>
    <t>UNIVSTAR</t>
  </si>
  <si>
    <t>Gujarat Hotels Ltd</t>
  </si>
  <si>
    <t>GUJHOTE</t>
  </si>
  <si>
    <t>Bombay Metrics Supply Chain Ltd</t>
  </si>
  <si>
    <t>BMETRICS</t>
  </si>
  <si>
    <t>ICICI Prudential S&amp;P BSE Liquid Rate ETF</t>
  </si>
  <si>
    <t>LIQUIDIETF</t>
  </si>
  <si>
    <t>Aro Granite Industries Ltd</t>
  </si>
  <si>
    <t>AROGRANITE</t>
  </si>
  <si>
    <t>NAM Securities Ltd</t>
  </si>
  <si>
    <t>NAM</t>
  </si>
  <si>
    <t>Synoptics Technologies Ltd</t>
  </si>
  <si>
    <t>SYNOPTICS</t>
  </si>
  <si>
    <t>Biogen Pharmachem Industries Ltd</t>
  </si>
  <si>
    <t>BIOGEN</t>
  </si>
  <si>
    <t>Independent Power Producers &amp; Energy Traders</t>
  </si>
  <si>
    <t>Royale Manor Hotels and Industries Ltd</t>
  </si>
  <si>
    <t>RAYALEMA</t>
  </si>
  <si>
    <t>Lexus Granito (India) Ltd</t>
  </si>
  <si>
    <t>LEXUS</t>
  </si>
  <si>
    <t>Pulsar International Ltd</t>
  </si>
  <si>
    <t>PULSRIN</t>
  </si>
  <si>
    <t>Sam Industries Ltd</t>
  </si>
  <si>
    <t>SAMINDUS</t>
  </si>
  <si>
    <t>Siti Networks Ltd</t>
  </si>
  <si>
    <t>SITINET</t>
  </si>
  <si>
    <t>Baba Food Processing (India) Ltd</t>
  </si>
  <si>
    <t>BABAFP</t>
  </si>
  <si>
    <t>Kranti Industries Ltd</t>
  </si>
  <si>
    <t>KRANTI</t>
  </si>
  <si>
    <t>Medicamen Organics Ltd</t>
  </si>
  <si>
    <t>MEDIORG</t>
  </si>
  <si>
    <t>Prolife Industries Ltd</t>
  </si>
  <si>
    <t>PROLIFE</t>
  </si>
  <si>
    <t>Shree Krishna Infrastructure Ltd</t>
  </si>
  <si>
    <t>SKIFL</t>
  </si>
  <si>
    <t>GSM Foils Ltd</t>
  </si>
  <si>
    <t>GSMFOILS</t>
  </si>
  <si>
    <t>Eiko Lifesciences Ltd</t>
  </si>
  <si>
    <t>EIKO</t>
  </si>
  <si>
    <t>Thinkink Picturez Ltd</t>
  </si>
  <si>
    <t>THINKINK</t>
  </si>
  <si>
    <t>Shine Fashions (India) Ltd</t>
  </si>
  <si>
    <t>SHINEFASH</t>
  </si>
  <si>
    <t>Radiowalla Network Ltd</t>
  </si>
  <si>
    <t>RADIOWALLA</t>
  </si>
  <si>
    <t>Superior Industrial Enterprises Ltd</t>
  </si>
  <si>
    <t>SIEL</t>
  </si>
  <si>
    <t>Supra Pacific Financial Services Ltd</t>
  </si>
  <si>
    <t>SUPRAPFSL</t>
  </si>
  <si>
    <t>Rapicut Carbides Ltd</t>
  </si>
  <si>
    <t>RAPICUT</t>
  </si>
  <si>
    <t>Nhc Foods Ltd</t>
  </si>
  <si>
    <t>NHCFOODS</t>
  </si>
  <si>
    <t>Phoenix International Ltd</t>
  </si>
  <si>
    <t>PHOENXINTL</t>
  </si>
  <si>
    <t>Banas Finance Ltd</t>
  </si>
  <si>
    <t>BANASFN</t>
  </si>
  <si>
    <t>Lykis Ltd</t>
  </si>
  <si>
    <t>LYKISLTD</t>
  </si>
  <si>
    <t>Malu Paper Mills Ltd</t>
  </si>
  <si>
    <t>MALUPAPER</t>
  </si>
  <si>
    <t>Rasandik Engineering Industries India Ltd</t>
  </si>
  <si>
    <t>RASANDIK</t>
  </si>
  <si>
    <t>Growington Ventures India Ltd</t>
  </si>
  <si>
    <t>GROWINGTON</t>
  </si>
  <si>
    <t>Ahmedabad Steel Craft Ltd</t>
  </si>
  <si>
    <t>AHMDSTE</t>
  </si>
  <si>
    <t>East West Freight Carriers Ltd</t>
  </si>
  <si>
    <t>EASTWEST</t>
  </si>
  <si>
    <t>Optimus Finance Ltd</t>
  </si>
  <si>
    <t>OPTIFIN</t>
  </si>
  <si>
    <t>Sunil Healthcare Ltd</t>
  </si>
  <si>
    <t>SUNLOC</t>
  </si>
  <si>
    <t>Jindal Hotels Ltd</t>
  </si>
  <si>
    <t>JINDHOT</t>
  </si>
  <si>
    <t>Comrade Appliances Ltd</t>
  </si>
  <si>
    <t>COMRADE</t>
  </si>
  <si>
    <t>Sanrhea Technical Textiles Ltd</t>
  </si>
  <si>
    <t>SANTETX</t>
  </si>
  <si>
    <t>Gujarat Poly Electronics Ltd</t>
  </si>
  <si>
    <t>GUJARATPOLY</t>
  </si>
  <si>
    <t>Trans India House Impex Ltd</t>
  </si>
  <si>
    <t>TIHIL</t>
  </si>
  <si>
    <t>Cranes Software International Ltd</t>
  </si>
  <si>
    <t>CRANESSOFT</t>
  </si>
  <si>
    <t>Terai Tea Co Ltd</t>
  </si>
  <si>
    <t>TERAI</t>
  </si>
  <si>
    <t>M V K Agro Food Product Ltd</t>
  </si>
  <si>
    <t>MVKAGRO</t>
  </si>
  <si>
    <t>Rathi Bars Ltd</t>
  </si>
  <si>
    <t>RATHIBAR</t>
  </si>
  <si>
    <t>Ganesha Ecoverse Ltd</t>
  </si>
  <si>
    <t>GANVERSE</t>
  </si>
  <si>
    <t>Ekansh Concepts Ltd</t>
  </si>
  <si>
    <t>EKANSH</t>
  </si>
  <si>
    <t>Perfectpac Ltd</t>
  </si>
  <si>
    <t>PERFEPA</t>
  </si>
  <si>
    <t>Marshall Machines Ltd</t>
  </si>
  <si>
    <t>MARSHALL</t>
  </si>
  <si>
    <t>Service Care Ltd</t>
  </si>
  <si>
    <t>SERVICE</t>
  </si>
  <si>
    <t>Candour Techtex Ltd</t>
  </si>
  <si>
    <t>CANDOUR</t>
  </si>
  <si>
    <t>Rajgor Castor Derivatives Ltd</t>
  </si>
  <si>
    <t>RCDL</t>
  </si>
  <si>
    <t>Softrak Venture Investment Limited</t>
  </si>
  <si>
    <t>SOFTRAKV</t>
  </si>
  <si>
    <t>Raj Oil Mills Ltd</t>
  </si>
  <si>
    <t>ROML</t>
  </si>
  <si>
    <t>Max Heights Infrastructure Ltd</t>
  </si>
  <si>
    <t>MAXHEIGHTS</t>
  </si>
  <si>
    <t>Escorp Asset Management Ltd</t>
  </si>
  <si>
    <t>ESCORP</t>
  </si>
  <si>
    <t>Titan Intech Ltd</t>
  </si>
  <si>
    <t>TITANIN</t>
  </si>
  <si>
    <t>Ceejay Finance Ltd</t>
  </si>
  <si>
    <t>CEEJAY</t>
  </si>
  <si>
    <t>Arvind and Company Shipping Agencies Ltd</t>
  </si>
  <si>
    <t>ACSAL</t>
  </si>
  <si>
    <t>Ambo Agritec Ltd</t>
  </si>
  <si>
    <t>AMBOAGRI</t>
  </si>
  <si>
    <t>Rex Pipes and Cables Industries Ltd</t>
  </si>
  <si>
    <t>REXPIPES</t>
  </si>
  <si>
    <t>Crop Life Science Ltd</t>
  </si>
  <si>
    <t>CLSL</t>
  </si>
  <si>
    <t>Sri KPR Industries Ltd</t>
  </si>
  <si>
    <t>SRIKPRIND</t>
  </si>
  <si>
    <t>Vadivarhe Speciality Chemicals Ltd</t>
  </si>
  <si>
    <t>VSCL</t>
  </si>
  <si>
    <t>Vishwas Agri Seeds Ltd</t>
  </si>
  <si>
    <t>VISHWAS</t>
  </si>
  <si>
    <t>Hindustan Hardy Ltd</t>
  </si>
  <si>
    <t>HINDHARD</t>
  </si>
  <si>
    <t>Elegant Marbles and Grani Industries Ltd</t>
  </si>
  <si>
    <t>ELEMARB</t>
  </si>
  <si>
    <t>Krypton Industries Ltd</t>
  </si>
  <si>
    <t>KRYPTONQ</t>
  </si>
  <si>
    <t>Achyut Healthcare Ltd</t>
  </si>
  <si>
    <t>ACHYUT</t>
  </si>
  <si>
    <t>Maestros Electronics &amp; Telecommunications Systems Ltd</t>
  </si>
  <si>
    <t>METSL</t>
  </si>
  <si>
    <t>Orient Beverages Ltd</t>
  </si>
  <si>
    <t>ORIBEVER</t>
  </si>
  <si>
    <t>Morarka Finance Ltd</t>
  </si>
  <si>
    <t>MORARKFI</t>
  </si>
  <si>
    <t>Pattech Fitwell Tube Components Ltd</t>
  </si>
  <si>
    <t>PATTECH</t>
  </si>
  <si>
    <t>3P Land Holdings Ltd</t>
  </si>
  <si>
    <t>3PLAND</t>
  </si>
  <si>
    <t>Siddhika Coatings Ltd</t>
  </si>
  <si>
    <t>SIDDHIKA</t>
  </si>
  <si>
    <t>Godavari Drugs Ltd</t>
  </si>
  <si>
    <t>GODAVARI</t>
  </si>
  <si>
    <t>Bombay Cycle and Motor Agency Ltd</t>
  </si>
  <si>
    <t>BOMBCYC</t>
  </si>
  <si>
    <t>Alfa Transformers Ltd</t>
  </si>
  <si>
    <t>ALFATRAN</t>
  </si>
  <si>
    <t>Joindre Capital Services Ltd</t>
  </si>
  <si>
    <t>JOINDRE</t>
  </si>
  <si>
    <t>Motilal Oswal Midcap 100 ETF</t>
  </si>
  <si>
    <t>MOM100</t>
  </si>
  <si>
    <t>Ashnoor Textile Mills Ltd</t>
  </si>
  <si>
    <t>ASHNOOR</t>
  </si>
  <si>
    <t>Kalyan Capitals Ltd</t>
  </si>
  <si>
    <t>KALYANCAP</t>
  </si>
  <si>
    <t>Evans Electric Ltd</t>
  </si>
  <si>
    <t>EVANS</t>
  </si>
  <si>
    <t>Divyashakti Ltd</t>
  </si>
  <si>
    <t>DIVSHKT</t>
  </si>
  <si>
    <t>Fundviser Capital (India) Ltd</t>
  </si>
  <si>
    <t>FUNDVISER</t>
  </si>
  <si>
    <t>Construction Materials</t>
  </si>
  <si>
    <t>Balkrishna Paper Mills Ltd</t>
  </si>
  <si>
    <t>BALKRISHNA</t>
  </si>
  <si>
    <t>Shiva Mills Ltd</t>
  </si>
  <si>
    <t>SHIVAMILLS</t>
  </si>
  <si>
    <t>Nova Iron and Steel Ltd</t>
  </si>
  <si>
    <t>NOVIS</t>
  </si>
  <si>
    <t>Riddhi Steel and Tube Ltd</t>
  </si>
  <si>
    <t>RSTL</t>
  </si>
  <si>
    <t>Dev Labtech Venture Ltd</t>
  </si>
  <si>
    <t>DEVLAB</t>
  </si>
  <si>
    <t>Shree Marutinandan Tubes Ltd</t>
  </si>
  <si>
    <t>SHREE</t>
  </si>
  <si>
    <t>We Win Ltd</t>
  </si>
  <si>
    <t>WEWIN</t>
  </si>
  <si>
    <t>Virat Industries Ltd</t>
  </si>
  <si>
    <t>VIRAT</t>
  </si>
  <si>
    <t>Agarwal Float Glass India Ltd</t>
  </si>
  <si>
    <t>AGARWALFT</t>
  </si>
  <si>
    <t>Kotak Nifty PSU Bank ETF</t>
  </si>
  <si>
    <t>PSUBANK</t>
  </si>
  <si>
    <t>Shri Vasuprada Plantations Ltd</t>
  </si>
  <si>
    <t>VASUPRADA</t>
  </si>
  <si>
    <t>TCFC Finance Ltd</t>
  </si>
  <si>
    <t>TCFCFINQ</t>
  </si>
  <si>
    <t>Golden Tobacco Ltd</t>
  </si>
  <si>
    <t>GOLDENTOBC</t>
  </si>
  <si>
    <t>SVC Industries Ltd</t>
  </si>
  <si>
    <t>SVCIND</t>
  </si>
  <si>
    <t>Swarnsarita Jewels India Ltd</t>
  </si>
  <si>
    <t>SWARNSAR</t>
  </si>
  <si>
    <t>Vertexplus Technologies Ltd</t>
  </si>
  <si>
    <t>VERTEXPLUS</t>
  </si>
  <si>
    <t>AKG Exim Ltd</t>
  </si>
  <si>
    <t>AKG</t>
  </si>
  <si>
    <t>Kenvi Jewels Ltd</t>
  </si>
  <si>
    <t>KENVI</t>
  </si>
  <si>
    <t>Envair Electrodyne Ltd</t>
  </si>
  <si>
    <t>ENVAIREL</t>
  </si>
  <si>
    <t>Invesco India Gold Exchange Traded Fund</t>
  </si>
  <si>
    <t>IVZINGOLD</t>
  </si>
  <si>
    <t>Riba Textiles Ltd</t>
  </si>
  <si>
    <t>RIBATEX</t>
  </si>
  <si>
    <t>Slone Infosystems Ltd</t>
  </si>
  <si>
    <t>SLONE</t>
  </si>
  <si>
    <t>Sambandam Spinning Mills Ltd</t>
  </si>
  <si>
    <t>SAMBANDAM</t>
  </si>
  <si>
    <t>Kreon Finnancial Services Ltd</t>
  </si>
  <si>
    <t>KREONFIN</t>
  </si>
  <si>
    <t>Arex Industries Ltd</t>
  </si>
  <si>
    <t>AREXMIS</t>
  </si>
  <si>
    <t>Magson Retail and Distribution Ltd</t>
  </si>
  <si>
    <t>MAGSON</t>
  </si>
  <si>
    <t>Bang Overseas Ltd</t>
  </si>
  <si>
    <t>BANG</t>
  </si>
  <si>
    <t>Unique Organics Ltd</t>
  </si>
  <si>
    <t>UNIQUEO</t>
  </si>
  <si>
    <t>UMA Converter Ltd</t>
  </si>
  <si>
    <t>UMA</t>
  </si>
  <si>
    <t>Punjab Communications Ltd</t>
  </si>
  <si>
    <t>PUNJCOMMU</t>
  </si>
  <si>
    <t>Ravi Kumar Distilleries Ltd</t>
  </si>
  <si>
    <t>RKDL</t>
  </si>
  <si>
    <t>SM Auto Stamping Ltd</t>
  </si>
  <si>
    <t>SMAUTO</t>
  </si>
  <si>
    <t>Olatech Solutions Ltd</t>
  </si>
  <si>
    <t>OLATECH</t>
  </si>
  <si>
    <t>Modipon Ltd</t>
  </si>
  <si>
    <t>MODIPON</t>
  </si>
  <si>
    <t>Vels Film International Ltd</t>
  </si>
  <si>
    <t>VELS</t>
  </si>
  <si>
    <t>Smiths &amp; Founders (India) Ltd</t>
  </si>
  <si>
    <t>SMFIL</t>
  </si>
  <si>
    <t>Dhampure Speciality Sugars Ltd</t>
  </si>
  <si>
    <t>DHAMPURE</t>
  </si>
  <si>
    <t>F Mec International Financial Services Ltd</t>
  </si>
  <si>
    <t>FMEC</t>
  </si>
  <si>
    <t>Le Lavoir Ltd</t>
  </si>
  <si>
    <t>LELAVOIR</t>
  </si>
  <si>
    <t>Clara Industries Ltd</t>
  </si>
  <si>
    <t>CLARA</t>
  </si>
  <si>
    <t>Akiko Global Services Ltd</t>
  </si>
  <si>
    <t>AKIKO</t>
  </si>
  <si>
    <t>Austin Engineering Company Ltd</t>
  </si>
  <si>
    <t>AUSTENG</t>
  </si>
  <si>
    <t>Mirae Asset Nifty Financial Services ETF</t>
  </si>
  <si>
    <t>BFSI</t>
  </si>
  <si>
    <t>Anand Rayons Ltd</t>
  </si>
  <si>
    <t>ARL</t>
  </si>
  <si>
    <t>Omfurn India Ltd</t>
  </si>
  <si>
    <t>OMFURN</t>
  </si>
  <si>
    <t>ARCL Organics Ltd</t>
  </si>
  <si>
    <t>ARCL</t>
  </si>
  <si>
    <t>Prospect Commodities Ltd</t>
  </si>
  <si>
    <t>PCL</t>
  </si>
  <si>
    <t>Monotype India Ltd</t>
  </si>
  <si>
    <t>MONOT</t>
  </si>
  <si>
    <t>Royal Sense Ltd</t>
  </si>
  <si>
    <t>ROYAL</t>
  </si>
  <si>
    <t>Globesecure Technologies Ltd</t>
  </si>
  <si>
    <t>GSTL</t>
  </si>
  <si>
    <t>Shreyas Intermediates Ltd</t>
  </si>
  <si>
    <t>SHREYASI</t>
  </si>
  <si>
    <t>Lakshmi Finance and Industrial Corp Ltd</t>
  </si>
  <si>
    <t>LFIC</t>
  </si>
  <si>
    <t>Milton Industries Ltd</t>
  </si>
  <si>
    <t>MILTON</t>
  </si>
  <si>
    <t>Tridhya Tech Ltd</t>
  </si>
  <si>
    <t>TRIDHYA</t>
  </si>
  <si>
    <t>Mediaone Global Entertainment Ltd</t>
  </si>
  <si>
    <t>MEDIAONE</t>
  </si>
  <si>
    <t>Satchmo Holdings Ltd</t>
  </si>
  <si>
    <t>SATCH</t>
  </si>
  <si>
    <t>Elixir Capital Ltd</t>
  </si>
  <si>
    <t>ELIXIR</t>
  </si>
  <si>
    <t>Manugraph India Ltd</t>
  </si>
  <si>
    <t>MANUGRAPH</t>
  </si>
  <si>
    <t>Transgene Biotek Ltd</t>
  </si>
  <si>
    <t>TRABI</t>
  </si>
  <si>
    <t>G.S. Auto International Ltd</t>
  </si>
  <si>
    <t>GSAUTO</t>
  </si>
  <si>
    <t>Chartered Capital and Investment Ltd</t>
  </si>
  <si>
    <t>CHRTEDCA</t>
  </si>
  <si>
    <t>Real Eco Energy Ltd</t>
  </si>
  <si>
    <t>REALECO</t>
  </si>
  <si>
    <t>Deccan Health Care Ltd</t>
  </si>
  <si>
    <t>DECCAN</t>
  </si>
  <si>
    <t>Ambani Orgochem Ltd</t>
  </si>
  <si>
    <t>AMBANIORGO</t>
  </si>
  <si>
    <t>Akash Infra-Projects Ltd</t>
  </si>
  <si>
    <t>AKASH</t>
  </si>
  <si>
    <t>Apoorva Leasing Finance and Investment Company Ltd</t>
  </si>
  <si>
    <t>APOORVA</t>
  </si>
  <si>
    <t>Sampre Nutritions Ltd</t>
  </si>
  <si>
    <t>SAMPRE</t>
  </si>
  <si>
    <t>G G Dandekar Properties Ltd</t>
  </si>
  <si>
    <t>GGDPROP</t>
  </si>
  <si>
    <t>Shalimar Productions Ltd</t>
  </si>
  <si>
    <t>SHALPRO</t>
  </si>
  <si>
    <t>Associated Ceramics Ltd</t>
  </si>
  <si>
    <t>ASSOCER</t>
  </si>
  <si>
    <t>Tirupati Tyres Ltd</t>
  </si>
  <si>
    <t>TTIL</t>
  </si>
  <si>
    <t>Pearl Polymers Ltd</t>
  </si>
  <si>
    <t>PEARLPOLY</t>
  </si>
  <si>
    <t>AmpVolts Ltd</t>
  </si>
  <si>
    <t>QUEST</t>
  </si>
  <si>
    <t>Prudential Sugar Corp Ltd</t>
  </si>
  <si>
    <t>PRUDMOULI</t>
  </si>
  <si>
    <t>Lee &amp; Nee Softwares (Exports) Ltd</t>
  </si>
  <si>
    <t>LEENEE</t>
  </si>
  <si>
    <t>Chrome Silicon Ltd</t>
  </si>
  <si>
    <t>CHROME</t>
  </si>
  <si>
    <t>PCS Technology Ltd</t>
  </si>
  <si>
    <t>PCS</t>
  </si>
  <si>
    <t>Technology Hardware, Storage &amp; Peripherals</t>
  </si>
  <si>
    <t>Burnpur Cement Ltd</t>
  </si>
  <si>
    <t>BURNPUR</t>
  </si>
  <si>
    <t>Baba Arts Ltd</t>
  </si>
  <si>
    <t>BABA</t>
  </si>
  <si>
    <t>Isl Consulting Ltd</t>
  </si>
  <si>
    <t>ISLCONSUL</t>
  </si>
  <si>
    <t>P B M Polytex Ltd</t>
  </si>
  <si>
    <t>PBMPOLY</t>
  </si>
  <si>
    <t>Ultra Wiring Connectivity System Ltd</t>
  </si>
  <si>
    <t>UWCSL</t>
  </si>
  <si>
    <t>Pioneer Investcorp Ltd</t>
  </si>
  <si>
    <t>PIONRINV</t>
  </si>
  <si>
    <t>Gita Renewable Energy Ltd</t>
  </si>
  <si>
    <t>GITARENEW</t>
  </si>
  <si>
    <t>Kalahridhaan Trendz Ltd</t>
  </si>
  <si>
    <t>KTL</t>
  </si>
  <si>
    <t>Super Crop Safe Ltd</t>
  </si>
  <si>
    <t>SUCROSA</t>
  </si>
  <si>
    <t>Veeram Securities Ltd</t>
  </si>
  <si>
    <t>VSL</t>
  </si>
  <si>
    <t>Fervent Synergies Ltd</t>
  </si>
  <si>
    <t>FERVENTSYN</t>
  </si>
  <si>
    <t>Jagan Lamps Ltd</t>
  </si>
  <si>
    <t>JAGANLAM</t>
  </si>
  <si>
    <t>DSJ Keep Learning Ltd</t>
  </si>
  <si>
    <t>KEEPLEARN</t>
  </si>
  <si>
    <t>Advance Metering Technology Ltd</t>
  </si>
  <si>
    <t>AMTL</t>
  </si>
  <si>
    <t>Jet Freight Logistics Ltd</t>
  </si>
  <si>
    <t>JETFREIGHT</t>
  </si>
  <si>
    <t>National Oxygen Ltd</t>
  </si>
  <si>
    <t>NOL</t>
  </si>
  <si>
    <t>Mono Pharmacare Ltd</t>
  </si>
  <si>
    <t>MONOPHARMA</t>
  </si>
  <si>
    <t>Dhanalaxmi Roto Spinners Ltd</t>
  </si>
  <si>
    <t>DHANROTO</t>
  </si>
  <si>
    <t>Viaz Tyres Ltd</t>
  </si>
  <si>
    <t>VIAZ</t>
  </si>
  <si>
    <t>AccelerateBS India Ltd</t>
  </si>
  <si>
    <t>ACCELERATE</t>
  </si>
  <si>
    <t>Silgo Retail Ltd</t>
  </si>
  <si>
    <t>SILGO</t>
  </si>
  <si>
    <t>AJR Infra and Tolling Ltd</t>
  </si>
  <si>
    <t>AJRINFRA</t>
  </si>
  <si>
    <t>Abhishek Integrations Ltd</t>
  </si>
  <si>
    <t>AILIMITED</t>
  </si>
  <si>
    <t>Poddar Housing and Development Ltd</t>
  </si>
  <si>
    <t>PODDARHOUS</t>
  </si>
  <si>
    <t>Ushanti Colour Chem Ltd</t>
  </si>
  <si>
    <t>UCL</t>
  </si>
  <si>
    <t>Abm International Ltd</t>
  </si>
  <si>
    <t>ABMINTLLTD</t>
  </si>
  <si>
    <t>K G Denim Ltd</t>
  </si>
  <si>
    <t>KGDENIM</t>
  </si>
  <si>
    <t>Mefcom Capital Markets Ltd</t>
  </si>
  <si>
    <t>MEFCOMCAP</t>
  </si>
  <si>
    <t>Gini Silk Mills Ltd</t>
  </si>
  <si>
    <t>GINISILK</t>
  </si>
  <si>
    <t>Sheetal Universal Ltd</t>
  </si>
  <si>
    <t>SHEETAL</t>
  </si>
  <si>
    <t>Gujarat Craft Industries Ltd</t>
  </si>
  <si>
    <t>GUJCRAFT</t>
  </si>
  <si>
    <t>JFL Life Sciences Ltd</t>
  </si>
  <si>
    <t>JFLLIFE</t>
  </si>
  <si>
    <t>Sunrise Efficient Marketing Ltd</t>
  </si>
  <si>
    <t>SEML</t>
  </si>
  <si>
    <t>Katare Spinning Mills Ltd</t>
  </si>
  <si>
    <t>KATRSPG</t>
  </si>
  <si>
    <t>Banaras Beads Ltd</t>
  </si>
  <si>
    <t>BANARBEADS</t>
  </si>
  <si>
    <t>Signoria Creation Ltd</t>
  </si>
  <si>
    <t>SIGNORIA</t>
  </si>
  <si>
    <t>Naturite Agro Products Ltd</t>
  </si>
  <si>
    <t>NAPL</t>
  </si>
  <si>
    <t>Amkay Products Ltd</t>
  </si>
  <si>
    <t>AMKAY</t>
  </si>
  <si>
    <t>SPS Finquest Ltd</t>
  </si>
  <si>
    <t>SPS</t>
  </si>
  <si>
    <t>Hardcastle and Waud Manufacturing Co Ltd</t>
  </si>
  <si>
    <t>HARDCAS</t>
  </si>
  <si>
    <t>Vruddhi Engineering Works Ltd</t>
  </si>
  <si>
    <t>VRUDDHI</t>
  </si>
  <si>
    <t>The Victoria Mills Ltd</t>
  </si>
  <si>
    <t>VICTMILL</t>
  </si>
  <si>
    <t>Shreeshay Engineers Ltd</t>
  </si>
  <si>
    <t>SHREESHAY</t>
  </si>
  <si>
    <t>G-Tec Jainx Education Ltd</t>
  </si>
  <si>
    <t>GTECJAINX</t>
  </si>
  <si>
    <t>UR Sugar Industries Ltd</t>
  </si>
  <si>
    <t>URSUGAR</t>
  </si>
  <si>
    <t>Shree Krishna Paper Mills &amp; Industries Ltd</t>
  </si>
  <si>
    <t>SKPMIL</t>
  </si>
  <si>
    <t>H P Cotton Textile Mills Ltd</t>
  </si>
  <si>
    <t>HPCOTTON</t>
  </si>
  <si>
    <t>Naapbooks Ltd</t>
  </si>
  <si>
    <t>NBL</t>
  </si>
  <si>
    <t>Regency Fincorp Ltd</t>
  </si>
  <si>
    <t>REGENCY</t>
  </si>
  <si>
    <t>Vista Pharmaceuticals Ltd</t>
  </si>
  <si>
    <t>VISTAPH</t>
  </si>
  <si>
    <t>Globalspace Technologies Ltd</t>
  </si>
  <si>
    <t>Vivid Mercantile Ltd</t>
  </si>
  <si>
    <t>VIVIDM</t>
  </si>
  <si>
    <t>Ankit Metal &amp; Power Ltd</t>
  </si>
  <si>
    <t>ANKITMETAL</t>
  </si>
  <si>
    <t>National Plastic Industries Ltd</t>
  </si>
  <si>
    <t>NATPLAS</t>
  </si>
  <si>
    <t>Garment Mantra Lifestyle Ltd</t>
  </si>
  <si>
    <t>GARMNTMNTR</t>
  </si>
  <si>
    <t>Vandana Knitwear Ltd</t>
  </si>
  <si>
    <t>VANDANA</t>
  </si>
  <si>
    <t>Aeonx Digital Technology Ltd</t>
  </si>
  <si>
    <t>AEONXDIGI</t>
  </si>
  <si>
    <t>Oceanic Foods Ltd</t>
  </si>
  <si>
    <t>OCEANIC</t>
  </si>
  <si>
    <t>Akshar Spintex Ltd</t>
  </si>
  <si>
    <t>AKSHAR</t>
  </si>
  <si>
    <t>Godha Cabcon &amp; Insulation Ltd</t>
  </si>
  <si>
    <t>GODHA</t>
  </si>
  <si>
    <t>Mish Designs Ltd</t>
  </si>
  <si>
    <t>MISHDESIGN</t>
  </si>
  <si>
    <t>Mittal Life Style Ltd</t>
  </si>
  <si>
    <t>MITTAL</t>
  </si>
  <si>
    <t>Swasti Vinayaka Synthetics Ltd</t>
  </si>
  <si>
    <t>SWASTIVI</t>
  </si>
  <si>
    <t>Ishan International Ltd</t>
  </si>
  <si>
    <t>ISHAN</t>
  </si>
  <si>
    <t>Rollatainers Ltd</t>
  </si>
  <si>
    <t>ROLLT</t>
  </si>
  <si>
    <t>Dmr Hydroengineering &amp; Infrastructures Ltd</t>
  </si>
  <si>
    <t>DMR</t>
  </si>
  <si>
    <t>Medi-Caps Ltd</t>
  </si>
  <si>
    <t>MEDICAPQ</t>
  </si>
  <si>
    <t>Kavveri Telecom Products Ltd</t>
  </si>
  <si>
    <t>KAVVERITEL</t>
  </si>
  <si>
    <t>Saven Technologies Ltd</t>
  </si>
  <si>
    <t>7TEC</t>
  </si>
  <si>
    <t>Diligent Industries Ltd</t>
  </si>
  <si>
    <t>DILIGENT</t>
  </si>
  <si>
    <t>Aristo Bio-Tech and Lifescience Ltd</t>
  </si>
  <si>
    <t>ARISTO</t>
  </si>
  <si>
    <t>ANG Lifesciences India Ltd</t>
  </si>
  <si>
    <t>ANG</t>
  </si>
  <si>
    <t>Sandu Pharmaceuticals Ltd</t>
  </si>
  <si>
    <t>SANDUPHQ</t>
  </si>
  <si>
    <t>Committed Cargo Care Ltd</t>
  </si>
  <si>
    <t>COMMITTED</t>
  </si>
  <si>
    <t>Bhatia Colour Chem Ltd</t>
  </si>
  <si>
    <t>BCCL</t>
  </si>
  <si>
    <t>Vistar Amar Ltd</t>
  </si>
  <si>
    <t>VISTARAMAR</t>
  </si>
  <si>
    <t>Warren Tea Ltd</t>
  </si>
  <si>
    <t>WARRENTEA</t>
  </si>
  <si>
    <t>Shelter Pharma Ltd</t>
  </si>
  <si>
    <t>SHELTER</t>
  </si>
  <si>
    <t>Aatmaj Healthcare Ltd</t>
  </si>
  <si>
    <t>AATMAJ</t>
  </si>
  <si>
    <t>Humming Bird Education Ltd</t>
  </si>
  <si>
    <t>HBEL</t>
  </si>
  <si>
    <t>ABC India Ltd</t>
  </si>
  <si>
    <t>ABCINDQ</t>
  </si>
  <si>
    <t>Comfort Fincap Ltd</t>
  </si>
  <si>
    <t>COMFINCAP</t>
  </si>
  <si>
    <t>Kanani Industries Ltd</t>
  </si>
  <si>
    <t>KANANIIND</t>
  </si>
  <si>
    <t>Johnson Pharmacare Ltd</t>
  </si>
  <si>
    <t>JOHNPHARMA</t>
  </si>
  <si>
    <t>Sintex Plastics Technology Ltd</t>
  </si>
  <si>
    <t>SPTL</t>
  </si>
  <si>
    <t>Hawa Engineers Ltd</t>
  </si>
  <si>
    <t>HAWAENG</t>
  </si>
  <si>
    <t>ARC Finance Ltd</t>
  </si>
  <si>
    <t>ARCFIN</t>
  </si>
  <si>
    <t>Response Informatics Ltd</t>
  </si>
  <si>
    <t>RESPONSINF</t>
  </si>
  <si>
    <t>Rolta India Ltd</t>
  </si>
  <si>
    <t>ROLTA</t>
  </si>
  <si>
    <t>Walpar Nutritions Ltd</t>
  </si>
  <si>
    <t>WALPAR</t>
  </si>
  <si>
    <t>Micropro Software Solutions Ltd</t>
  </si>
  <si>
    <t>MICROPRO</t>
  </si>
  <si>
    <t>GTN Industries Ltd</t>
  </si>
  <si>
    <t>GTNINDS</t>
  </si>
  <si>
    <t>Cell Point (India) Ltd</t>
  </si>
  <si>
    <t>CELLPOINT</t>
  </si>
  <si>
    <t>Ravalgaon Sugar Farm Ltd</t>
  </si>
  <si>
    <t>RAVALSUGAR</t>
  </si>
  <si>
    <t>Innovassynth Investments Ltd</t>
  </si>
  <si>
    <t>INOVSYNTH</t>
  </si>
  <si>
    <t>Hemadri Cements Ltd</t>
  </si>
  <si>
    <t>HEMACEM</t>
  </si>
  <si>
    <t>Supreme Engineering Ltd</t>
  </si>
  <si>
    <t>SUPREMEENG</t>
  </si>
  <si>
    <t>MM Rubber Company Ltd</t>
  </si>
  <si>
    <t>MMRUBBR-B</t>
  </si>
  <si>
    <t>Yudiz Solutions Ltd</t>
  </si>
  <si>
    <t>YUDIZ</t>
  </si>
  <si>
    <t>Metal Coatings (India) Ltd</t>
  </si>
  <si>
    <t>METALCO</t>
  </si>
  <si>
    <t>Meera Industries Ltd</t>
  </si>
  <si>
    <t>MEERA</t>
  </si>
  <si>
    <t>Walchand Peoplefirst Ltd</t>
  </si>
  <si>
    <t>WALCHPF</t>
  </si>
  <si>
    <t>STL Global Ltd</t>
  </si>
  <si>
    <t>SGL</t>
  </si>
  <si>
    <t>Dhanlaxmi Fabrics Ltd</t>
  </si>
  <si>
    <t>DHANFAB</t>
  </si>
  <si>
    <t>Atal Realtech Ltd</t>
  </si>
  <si>
    <t>ATALREAL</t>
  </si>
  <si>
    <t>AA Plus Tradelink Ltd</t>
  </si>
  <si>
    <t>AAPLUSTRAD</t>
  </si>
  <si>
    <t>Sangani Hospitals Ltd</t>
  </si>
  <si>
    <t>SANGANI</t>
  </si>
  <si>
    <t>Nandani Creation Ltd</t>
  </si>
  <si>
    <t>JAIPURKURT</t>
  </si>
  <si>
    <t>Shrydus Industries Ltd</t>
  </si>
  <si>
    <t>SHRYDUS</t>
  </si>
  <si>
    <t>BDR Buildcon Ltd</t>
  </si>
  <si>
    <t>BDR</t>
  </si>
  <si>
    <t>C P S Shapers Ltd</t>
  </si>
  <si>
    <t>CPS</t>
  </si>
  <si>
    <t>Eighty Jewellers Ltd</t>
  </si>
  <si>
    <t>EIGHTY</t>
  </si>
  <si>
    <t>Continental Seeds and Chemicals Ltd</t>
  </si>
  <si>
    <t>CONTI</t>
  </si>
  <si>
    <t>Visaman Global Sales Ltd</t>
  </si>
  <si>
    <t>VISAMAN</t>
  </si>
  <si>
    <t>Prismx Global Ventures Ltd</t>
  </si>
  <si>
    <t>PRISMX</t>
  </si>
  <si>
    <t>Adroit Infotech Ltd</t>
  </si>
  <si>
    <t>ADROITINFO</t>
  </si>
  <si>
    <t>CCL International Ltd</t>
  </si>
  <si>
    <t>CCLINTER</t>
  </si>
  <si>
    <t>Kabsons Industries Ltd</t>
  </si>
  <si>
    <t>KABSON</t>
  </si>
  <si>
    <t>N G Industries Ltd</t>
  </si>
  <si>
    <t>NGIND</t>
  </si>
  <si>
    <t>Mehta Housing Finance Ltd</t>
  </si>
  <si>
    <t>MEHTAHG</t>
  </si>
  <si>
    <t>Contil India Ltd</t>
  </si>
  <si>
    <t>CONTILI</t>
  </si>
  <si>
    <t>Ceeta Industries Ltd</t>
  </si>
  <si>
    <t>CEETAIN</t>
  </si>
  <si>
    <t>HOAC Foods India Ltd</t>
  </si>
  <si>
    <t>HOACFOODS</t>
  </si>
  <si>
    <t>Tamilnadu Telecommunication Ltd</t>
  </si>
  <si>
    <t>TNTELE</t>
  </si>
  <si>
    <t>Anjani Synthetics Ltd</t>
  </si>
  <si>
    <t>ANJANI</t>
  </si>
  <si>
    <t>Mohit Paper Mills Ltd</t>
  </si>
  <si>
    <t>MOHITPPR</t>
  </si>
  <si>
    <t>Vineet Laboratories Ltd</t>
  </si>
  <si>
    <t>VINEETLAB</t>
  </si>
  <si>
    <t>Wires and Fabriks (SA) Ltd</t>
  </si>
  <si>
    <t>WIREFABR</t>
  </si>
  <si>
    <t>Shrenik Ltd</t>
  </si>
  <si>
    <t>SHRENIK</t>
  </si>
  <si>
    <t>Teesta Agro Industries Ltd</t>
  </si>
  <si>
    <t>TEEAI</t>
  </si>
  <si>
    <t>Ashnisha Industries Ltd</t>
  </si>
  <si>
    <t>ASHNI</t>
  </si>
  <si>
    <t>Mishka Exim Ltd</t>
  </si>
  <si>
    <t>MISHKA</t>
  </si>
  <si>
    <t>Shantidoot Infra Services Ltd</t>
  </si>
  <si>
    <t>SISL</t>
  </si>
  <si>
    <t>VSF Projects Ltd</t>
  </si>
  <si>
    <t>VSFPROJ</t>
  </si>
  <si>
    <t>Goblin India Ltd</t>
  </si>
  <si>
    <t>GOBLIN</t>
  </si>
  <si>
    <t>Kshitij Polyline Ltd</t>
  </si>
  <si>
    <t>KSHITIJPOL</t>
  </si>
  <si>
    <t>S &amp; T Corporation Ltd</t>
  </si>
  <si>
    <t>STCORP</t>
  </si>
  <si>
    <t>Camex Ltd</t>
  </si>
  <si>
    <t>CAMEXLTD</t>
  </si>
  <si>
    <t>Inland Printers Ltd</t>
  </si>
  <si>
    <t>INLANPR</t>
  </si>
  <si>
    <t>Vivo Bio Tech Ltd</t>
  </si>
  <si>
    <t>VIVOBIOT</t>
  </si>
  <si>
    <t>Ecoboard Industries Ltd</t>
  </si>
  <si>
    <t>ECOBOAR</t>
  </si>
  <si>
    <t>Assam Entrade Ltd</t>
  </si>
  <si>
    <t>ASSAMENT</t>
  </si>
  <si>
    <t>Diversified Financial Services</t>
  </si>
  <si>
    <t>Telogica Ltd</t>
  </si>
  <si>
    <t>TELOGICA</t>
  </si>
  <si>
    <t>Communications Equipment</t>
  </si>
  <si>
    <t>Tarini International Ltd</t>
  </si>
  <si>
    <t>TARINI</t>
  </si>
  <si>
    <t>Pace E-Commerce Ventures Ltd</t>
  </si>
  <si>
    <t>PACE</t>
  </si>
  <si>
    <t>Homefurnishing Retail</t>
  </si>
  <si>
    <t>Yamini Investments Company Ltd</t>
  </si>
  <si>
    <t>YAMNINV</t>
  </si>
  <si>
    <t>Morgan Ventures Ltd</t>
  </si>
  <si>
    <t>MORGAN</t>
  </si>
  <si>
    <t>Ladderup Finance Ltd</t>
  </si>
  <si>
    <t>LADDERUP</t>
  </si>
  <si>
    <t>Laxmi Cotspin Ltd</t>
  </si>
  <si>
    <t>LAXMICOT</t>
  </si>
  <si>
    <t>Inani Marbles and Industries Ltd</t>
  </si>
  <si>
    <t>INANI</t>
  </si>
  <si>
    <t>Sylph Technologies Ltd</t>
  </si>
  <si>
    <t>SYLPH</t>
  </si>
  <si>
    <t>DK Enterprises Global Ltd</t>
  </si>
  <si>
    <t>DKEGL</t>
  </si>
  <si>
    <t>Sri Ramakrishna Mills (Coimbatore) Ltd</t>
  </si>
  <si>
    <t>SRMCL</t>
  </si>
  <si>
    <t>Shree Rajasthan Syntex Ltd</t>
  </si>
  <si>
    <t>SHRAJSYNQ</t>
  </si>
  <si>
    <t>Salem Erode Investments Ltd</t>
  </si>
  <si>
    <t>SALEM</t>
  </si>
  <si>
    <t>Nakoda Group of Industries Ltd</t>
  </si>
  <si>
    <t>NGIL</t>
  </si>
  <si>
    <t>Phosphate Company Ltd</t>
  </si>
  <si>
    <t>PHOSPHATE</t>
  </si>
  <si>
    <t>Gorani Industries Ltd</t>
  </si>
  <si>
    <t>GORANIN</t>
  </si>
  <si>
    <t>Ashoka Metcast Ltd</t>
  </si>
  <si>
    <t>ASHOKAMET</t>
  </si>
  <si>
    <t>ASL Industries Ltd</t>
  </si>
  <si>
    <t>ASLIND</t>
  </si>
  <si>
    <t>Galactico Corporate Services Ltd</t>
  </si>
  <si>
    <t>GALACTICO</t>
  </si>
  <si>
    <t>Artefact Projects Ltd</t>
  </si>
  <si>
    <t>ARTEFACT</t>
  </si>
  <si>
    <t>West Leisure Resorts Ltd</t>
  </si>
  <si>
    <t>WESTLEIRES</t>
  </si>
  <si>
    <t>Chandra Bhagat Pharma Ltd</t>
  </si>
  <si>
    <t>CBPL</t>
  </si>
  <si>
    <t>Orchasp Ltd</t>
  </si>
  <si>
    <t>ORCHASP</t>
  </si>
  <si>
    <t>Axis NIFTY IT ETF</t>
  </si>
  <si>
    <t>AXISTECETF</t>
  </si>
  <si>
    <t>Greenhitech Ventures Ltd</t>
  </si>
  <si>
    <t>GVL</t>
  </si>
  <si>
    <t>GKB Ophthalmics Ltd</t>
  </si>
  <si>
    <t>GKB</t>
  </si>
  <si>
    <t>Zodiac Ventures Ltd</t>
  </si>
  <si>
    <t>ZODIACVEN</t>
  </si>
  <si>
    <t>FEL</t>
  </si>
  <si>
    <t>Maharashtra Corp Ltd</t>
  </si>
  <si>
    <t>MAHACORP</t>
  </si>
  <si>
    <t>Yash Chemex Ltd</t>
  </si>
  <si>
    <t>YASHCHEM</t>
  </si>
  <si>
    <t>Archidply Decor Ltd</t>
  </si>
  <si>
    <t>ADL</t>
  </si>
  <si>
    <t>Madhav Marbles and Granites Ltd</t>
  </si>
  <si>
    <t>MADHAV</t>
  </si>
  <si>
    <t>Tapi Fruit Processing Ltd</t>
  </si>
  <si>
    <t>TAPIFRUIT</t>
  </si>
  <si>
    <t>Franklin Industries Ltd</t>
  </si>
  <si>
    <t>FRANKLININD</t>
  </si>
  <si>
    <t>Rose Merc Ltd</t>
  </si>
  <si>
    <t>ROSEMER</t>
  </si>
  <si>
    <t>P H Capital Ltd</t>
  </si>
  <si>
    <t>PHCAP</t>
  </si>
  <si>
    <t>Khoobsurat Ltd</t>
  </si>
  <si>
    <t>KHOOBSURAT</t>
  </si>
  <si>
    <t>Ambica Agarbathies Aroma &amp; Industries Ltd</t>
  </si>
  <si>
    <t>AMBICAAGAR</t>
  </si>
  <si>
    <t>Ind Bank Housing Ltd</t>
  </si>
  <si>
    <t>INDBNK</t>
  </si>
  <si>
    <t>Mandeep Auto Industries Ltd</t>
  </si>
  <si>
    <t>MANDEEP</t>
  </si>
  <si>
    <t>Shree Pacetronix Ltd</t>
  </si>
  <si>
    <t>SHREEPAC</t>
  </si>
  <si>
    <t>Tatia Global Vennture Ltd</t>
  </si>
  <si>
    <t>TATIAGLOB</t>
  </si>
  <si>
    <t>Winny Immigration &amp; Education Services Ltd</t>
  </si>
  <si>
    <t>WINNY</t>
  </si>
  <si>
    <t>Academic &amp; Educational Services</t>
  </si>
  <si>
    <t>ICICI Prudential S&amp;P BSE Sensex ETF</t>
  </si>
  <si>
    <t>SENSEXIETF</t>
  </si>
  <si>
    <t>PVV Infra Ltd</t>
  </si>
  <si>
    <t>PVVINFRA</t>
  </si>
  <si>
    <t>Sellwin Traders Ltd</t>
  </si>
  <si>
    <t>SELLWIN</t>
  </si>
  <si>
    <t>Alfavision Overseas (India) Ltd</t>
  </si>
  <si>
    <t>ALFAVIO</t>
  </si>
  <si>
    <t>Next Mediaworks Ltd</t>
  </si>
  <si>
    <t>NEXTMEDIA</t>
  </si>
  <si>
    <t>Misquita Engineering Ltd</t>
  </si>
  <si>
    <t>MISQUITA</t>
  </si>
  <si>
    <t>Veejay Lakshmi Engineering Works Ltd</t>
  </si>
  <si>
    <t>VJLAXMIE</t>
  </si>
  <si>
    <t>MSR India Ltd</t>
  </si>
  <si>
    <t>MSRINDIA</t>
  </si>
  <si>
    <t>Kwality Ltd</t>
  </si>
  <si>
    <t>KWALITY</t>
  </si>
  <si>
    <t>Valencia Nutrition Ltd</t>
  </si>
  <si>
    <t>VALENCIA</t>
  </si>
  <si>
    <t>Soft Drinks &amp; Non-alcoholic Beverages</t>
  </si>
  <si>
    <t>Addi Industries Ltd</t>
  </si>
  <si>
    <t>ADDIND</t>
  </si>
  <si>
    <t>AD- Manum Finance Ltd</t>
  </si>
  <si>
    <t>ADMANUM</t>
  </si>
  <si>
    <t>Tirupati Foam Ltd</t>
  </si>
  <si>
    <t>TIRUFOAM</t>
  </si>
  <si>
    <t>Axel Polymers Ltd</t>
  </si>
  <si>
    <t>AXELPOLY</t>
  </si>
  <si>
    <t>Gogia Capital Services Ltd</t>
  </si>
  <si>
    <t>GOGIACAP</t>
  </si>
  <si>
    <t>Flomic Global Logistics Ltd</t>
  </si>
  <si>
    <t>FLOMIC</t>
  </si>
  <si>
    <t>Angel Fibers Ltd</t>
  </si>
  <si>
    <t>ANGEL</t>
  </si>
  <si>
    <t>Gujrat Credit Corporation Ltd</t>
  </si>
  <si>
    <t>GUJCRED</t>
  </si>
  <si>
    <t>Earthstahl &amp; Alloys Ltd</t>
  </si>
  <si>
    <t>EARTH</t>
  </si>
  <si>
    <t>Khaitan (India) Ltd</t>
  </si>
  <si>
    <t>KHAITANLTD</t>
  </si>
  <si>
    <t>Prime Property Development Corp Ltd</t>
  </si>
  <si>
    <t>PRIMEPRO</t>
  </si>
  <si>
    <t>Indianivesh Ltd</t>
  </si>
  <si>
    <t>INDIANVSH</t>
  </si>
  <si>
    <t>Salora International Ltd</t>
  </si>
  <si>
    <t>SALORAINTL</t>
  </si>
  <si>
    <t>Transvoy Logistics India Ltd</t>
  </si>
  <si>
    <t>TRANSVOY</t>
  </si>
  <si>
    <t>Air Freight &amp; Logistics</t>
  </si>
  <si>
    <t>E-Land Apparel Ltd</t>
  </si>
  <si>
    <t>ELAND</t>
  </si>
  <si>
    <t>Country Condo's Ltd</t>
  </si>
  <si>
    <t>COUNCODOS</t>
  </si>
  <si>
    <t>Cranex Ltd</t>
  </si>
  <si>
    <t>CRANEX</t>
  </si>
  <si>
    <t>Construction Machinery &amp; Heavy Transportation Equipment</t>
  </si>
  <si>
    <t>Crestchem Ltd</t>
  </si>
  <si>
    <t>CRSTCHM</t>
  </si>
  <si>
    <t>Sulabh Engineers and Services Ltd</t>
  </si>
  <si>
    <t>SULABEN</t>
  </si>
  <si>
    <t>India Home Loan Ltd</t>
  </si>
  <si>
    <t>INDIAHOME</t>
  </si>
  <si>
    <t>Vivanta Industries Ltd</t>
  </si>
  <si>
    <t>VIVANTA</t>
  </si>
  <si>
    <t>Tirupati Sarjan Ltd</t>
  </si>
  <si>
    <t>TIRSARJ</t>
  </si>
  <si>
    <t>Restile Ceramics Ltd</t>
  </si>
  <si>
    <t>RESTILE</t>
  </si>
  <si>
    <t>Roopa Industries Ltd</t>
  </si>
  <si>
    <t>ROOPAIND</t>
  </si>
  <si>
    <t>Jet Knitwears Ltd</t>
  </si>
  <si>
    <t>JETKNIT</t>
  </si>
  <si>
    <t>Standard Surfactants Ltd</t>
  </si>
  <si>
    <t>STDSFAC</t>
  </si>
  <si>
    <t>Household Products</t>
  </si>
  <si>
    <t>Jigar Cables Ltd</t>
  </si>
  <si>
    <t>JIGAR</t>
  </si>
  <si>
    <t>Marble City India Ltd</t>
  </si>
  <si>
    <t>MARBLE</t>
  </si>
  <si>
    <t>Palco Metals Ltd</t>
  </si>
  <si>
    <t>PALCO</t>
  </si>
  <si>
    <t>A F Enterprises Ltd</t>
  </si>
  <si>
    <t>AFEL</t>
  </si>
  <si>
    <t>Garnet Construction Ltd</t>
  </si>
  <si>
    <t>GARNET</t>
  </si>
  <si>
    <t>Diversified Real Estate Activities</t>
  </si>
  <si>
    <t>Grovy India Ltd</t>
  </si>
  <si>
    <t>GROVY</t>
  </si>
  <si>
    <t>Khandwala Securities Ltd</t>
  </si>
  <si>
    <t>KHANDSE</t>
  </si>
  <si>
    <t>Innokaiz India Ltd</t>
  </si>
  <si>
    <t>INNOKAIZ</t>
  </si>
  <si>
    <t>DRA Consultants Ltd</t>
  </si>
  <si>
    <t>DRA</t>
  </si>
  <si>
    <t>Balurghat Technologies Ltd</t>
  </si>
  <si>
    <t>BALTE</t>
  </si>
  <si>
    <t>Nimbus Projects Ltd</t>
  </si>
  <si>
    <t>NIMBSPROJ</t>
  </si>
  <si>
    <t>Zodiac-JRD-MKJ Ltd</t>
  </si>
  <si>
    <t>ZODJRDMKJ</t>
  </si>
  <si>
    <t>Italian Edibles Ltd</t>
  </si>
  <si>
    <t>ITALIANE</t>
  </si>
  <si>
    <t>Simplex Realty Ltd</t>
  </si>
  <si>
    <t>SIMPLXREA</t>
  </si>
  <si>
    <t>SBEC Systems (India) Ltd</t>
  </si>
  <si>
    <t>SBECSYS</t>
  </si>
  <si>
    <t>Ashirwad Steels And Industries Ltd</t>
  </si>
  <si>
    <t>ASHSI</t>
  </si>
  <si>
    <t>Genus Prime Infra Ltd</t>
  </si>
  <si>
    <t>GENUSPRIME</t>
  </si>
  <si>
    <t>Uttam Galva Steels Ltd</t>
  </si>
  <si>
    <t>UTTAMSTL</t>
  </si>
  <si>
    <t>Sacheta Metals Ltd</t>
  </si>
  <si>
    <t>SACHEMT</t>
  </si>
  <si>
    <t>Kaiser Corporation Ltd</t>
  </si>
  <si>
    <t>KACL</t>
  </si>
  <si>
    <t>Sainik Finance &amp; Industries Ltd</t>
  </si>
  <si>
    <t>SAINIK</t>
  </si>
  <si>
    <t>Starcom Information Technology Ltd</t>
  </si>
  <si>
    <t>STARCOM</t>
  </si>
  <si>
    <t>Betex India Ltd</t>
  </si>
  <si>
    <t>BETXIND</t>
  </si>
  <si>
    <t>Chennai Ferrous Industries Ltd</t>
  </si>
  <si>
    <t>CHENFERRO</t>
  </si>
  <si>
    <t>Emergent Industrial Solutions Ltd</t>
  </si>
  <si>
    <t>EMERGENT</t>
  </si>
  <si>
    <t>Focus Business Solution Ltd</t>
  </si>
  <si>
    <t>Diversified Support Services</t>
  </si>
  <si>
    <t>S V J Enterprises Ltd</t>
  </si>
  <si>
    <t>SVJ</t>
  </si>
  <si>
    <t>Pan India Corp Ltd</t>
  </si>
  <si>
    <t>PANINDIAC</t>
  </si>
  <si>
    <t>Pearl Green Clubs and Resorts Ltd</t>
  </si>
  <si>
    <t>PGCRL</t>
  </si>
  <si>
    <t>ICDS Ltd</t>
  </si>
  <si>
    <t>ICDSLTD</t>
  </si>
  <si>
    <t>Medico Intercontinental Ltd</t>
  </si>
  <si>
    <t>MIL</t>
  </si>
  <si>
    <t>Bonlon Industries Ltd</t>
  </si>
  <si>
    <t>BONLON</t>
  </si>
  <si>
    <t>Copper</t>
  </si>
  <si>
    <t>Sagardeep Alloys Ltd</t>
  </si>
  <si>
    <t>SAGARDEEP</t>
  </si>
  <si>
    <t>Cybele Industries Ltd</t>
  </si>
  <si>
    <t>CYBELEIND</t>
  </si>
  <si>
    <t>Polyspin Exports Ltd</t>
  </si>
  <si>
    <t>POLYSPIN</t>
  </si>
  <si>
    <t>Tejnaksh Healthcare Ltd</t>
  </si>
  <si>
    <t>TEJNAKSH</t>
  </si>
  <si>
    <t>Super Spinning Mills Ltd</t>
  </si>
  <si>
    <t>SUPERSPIN</t>
  </si>
  <si>
    <t>Visagar Financial Services Ltd</t>
  </si>
  <si>
    <t>VISAGAR</t>
  </si>
  <si>
    <t>Destiny Logistics &amp; Infra Ltd</t>
  </si>
  <si>
    <t>DESTINY</t>
  </si>
  <si>
    <t>Julien Agro Infratech Ltd</t>
  </si>
  <si>
    <t>JULIEN</t>
  </si>
  <si>
    <t>Modern Engineering and Projects Ltd</t>
  </si>
  <si>
    <t>MEAPL</t>
  </si>
  <si>
    <t>Haryana Leather Chemicals Ltd</t>
  </si>
  <si>
    <t>HARLETH</t>
  </si>
  <si>
    <t>Binani Industries Ltd</t>
  </si>
  <si>
    <t>BINANIIND</t>
  </si>
  <si>
    <t>Sonu Infratech Ltd</t>
  </si>
  <si>
    <t>SONUINFRA</t>
  </si>
  <si>
    <t>Harshil Agrotech Ltd</t>
  </si>
  <si>
    <t>HARSHILAGR</t>
  </si>
  <si>
    <t>Picturehouse Media Ltd</t>
  </si>
  <si>
    <t>PICTUREHS</t>
  </si>
  <si>
    <t>Sudal Industries Ltd</t>
  </si>
  <si>
    <t>SUDAI</t>
  </si>
  <si>
    <t>Aluminum</t>
  </si>
  <si>
    <t>Veerhealth Care Ltd</t>
  </si>
  <si>
    <t>VEERHEALTH</t>
  </si>
  <si>
    <t>Timescan Logistics (India) Ltd</t>
  </si>
  <si>
    <t>TIMESCAN</t>
  </si>
  <si>
    <t>Sonal Adhesives Ltd</t>
  </si>
  <si>
    <t>SONALAD</t>
  </si>
  <si>
    <t>Arigato Universe Ltd</t>
  </si>
  <si>
    <t>ARIGATO</t>
  </si>
  <si>
    <t>Faalcon Concepts Ltd</t>
  </si>
  <si>
    <t>FAALCON</t>
  </si>
  <si>
    <t>Inspire Films Ltd</t>
  </si>
  <si>
    <t>INSPIRE</t>
  </si>
  <si>
    <t>Grill Splendour Services Ltd</t>
  </si>
  <si>
    <t>BIRDYS</t>
  </si>
  <si>
    <t>VERTEX Securities Ltd</t>
  </si>
  <si>
    <t>VERTEX</t>
  </si>
  <si>
    <t>Kamadgiri Fashion Ltd</t>
  </si>
  <si>
    <t>KAMADGIRI</t>
  </si>
  <si>
    <t>Hindoostan Mills Ltd</t>
  </si>
  <si>
    <t>HINDMILL</t>
  </si>
  <si>
    <t>E L Forge Ltd</t>
  </si>
  <si>
    <t>ELFORGE</t>
  </si>
  <si>
    <t>Shree Ganesh Bio-Tech (India) Ltd</t>
  </si>
  <si>
    <t>SHREEGANES</t>
  </si>
  <si>
    <t>Transchem Ltd</t>
  </si>
  <si>
    <t>TRANSCHEM</t>
  </si>
  <si>
    <t>Suryaamba Spinning Mills Ltd</t>
  </si>
  <si>
    <t>SURYAAMBA</t>
  </si>
  <si>
    <t>Libas Consumer Products Ltd</t>
  </si>
  <si>
    <t>LIBAS</t>
  </si>
  <si>
    <t>Manjeera Constructions Ltd</t>
  </si>
  <si>
    <t>MANJEERA</t>
  </si>
  <si>
    <t>India Cements Capital Ltd</t>
  </si>
  <si>
    <t>INDCEMCAP</t>
  </si>
  <si>
    <t>Continental Petroleums Ltd</t>
  </si>
  <si>
    <t>CONTPTR</t>
  </si>
  <si>
    <t>Choksi Laboratories Ltd</t>
  </si>
  <si>
    <t>CHOKSILA</t>
  </si>
  <si>
    <t>Rolcon Engineering Company Ltd</t>
  </si>
  <si>
    <t>ROLCOEN</t>
  </si>
  <si>
    <t>Gayatri BioOrganics Ltd</t>
  </si>
  <si>
    <t>GAYATRIBI</t>
  </si>
  <si>
    <t>Conart Engineers Ltd</t>
  </si>
  <si>
    <t>CONART</t>
  </si>
  <si>
    <t>SP Refractories Ltd</t>
  </si>
  <si>
    <t>SPRL</t>
  </si>
  <si>
    <t>Getalong Enterprise Ltd</t>
  </si>
  <si>
    <t>GETALONG</t>
  </si>
  <si>
    <t>Nidan Laboratories and Healthcare Ltd</t>
  </si>
  <si>
    <t>NIDAN</t>
  </si>
  <si>
    <t>Diana Tea Co Ltd</t>
  </si>
  <si>
    <t>DIANATEA</t>
  </si>
  <si>
    <t>Future Lifestyle Fashions Ltd</t>
  </si>
  <si>
    <t>FLFL</t>
  </si>
  <si>
    <t>Dynamic Portfolio Management &amp; Services Ltd</t>
  </si>
  <si>
    <t>DYNAMICP</t>
  </si>
  <si>
    <t>Nippon India Nifty Pharma ETF</t>
  </si>
  <si>
    <t>PHARMABEES</t>
  </si>
  <si>
    <t>TGB Banquets and Hotels Ltd</t>
  </si>
  <si>
    <t>TGBHOTELS</t>
  </si>
  <si>
    <t>Tecil Chemicals and Hydro Power Ltd</t>
  </si>
  <si>
    <t>TECILCHEM</t>
  </si>
  <si>
    <t>Fine-Line Circuits Ltd</t>
  </si>
  <si>
    <t>FINELINE</t>
  </si>
  <si>
    <t>Sobhaygya Mercantile Ltd</t>
  </si>
  <si>
    <t>SOBME</t>
  </si>
  <si>
    <t>Odyssey Corporation Ltd</t>
  </si>
  <si>
    <t>ODYCORP</t>
  </si>
  <si>
    <t>Yasons Chemex Care Ltd</t>
  </si>
  <si>
    <t>YCCL</t>
  </si>
  <si>
    <t>Qgo Finance Ltd</t>
  </si>
  <si>
    <t>QGO</t>
  </si>
  <si>
    <t>Sunil Agro Foods Ltd</t>
  </si>
  <si>
    <t>SUNILAGR</t>
  </si>
  <si>
    <t>Swasti Vinayaka Art and Heritage Corporation Ltd</t>
  </si>
  <si>
    <t>SVARTCORP</t>
  </si>
  <si>
    <t>VAMA Industries Ltd</t>
  </si>
  <si>
    <t>VAMA</t>
  </si>
  <si>
    <t>Laxmipati Engineering Works Ltd</t>
  </si>
  <si>
    <t>LAXMIPATI</t>
  </si>
  <si>
    <t>Standard Batteries Ltd</t>
  </si>
  <si>
    <t>STDBAT</t>
  </si>
  <si>
    <t>Perfect Infraengineers Ltd</t>
  </si>
  <si>
    <t>PERFECT</t>
  </si>
  <si>
    <t>Sai Capital Ltd</t>
  </si>
  <si>
    <t>SAICAPI</t>
  </si>
  <si>
    <t>Vera Synthetic Ltd</t>
  </si>
  <si>
    <t>VERA</t>
  </si>
  <si>
    <t>KKV Agro Powers Limited</t>
  </si>
  <si>
    <t>KKVAPOW</t>
  </si>
  <si>
    <t>Lakhotia Polyesters (India) Ltd</t>
  </si>
  <si>
    <t>LAKHOTIA</t>
  </si>
  <si>
    <t>Golden Crest Education &amp; Services Ltd</t>
  </si>
  <si>
    <t>GOLDENCREST</t>
  </si>
  <si>
    <t>Trident Texofab Ltd</t>
  </si>
  <si>
    <t>TTFL</t>
  </si>
  <si>
    <t>Chandra Prabhu International Ltd</t>
  </si>
  <si>
    <t>CHANDRAP</t>
  </si>
  <si>
    <t>Rishi Techtex Ltd</t>
  </si>
  <si>
    <t>RISHITECH</t>
  </si>
  <si>
    <t>Unison Metals Ltd</t>
  </si>
  <si>
    <t>UNISON</t>
  </si>
  <si>
    <t>Techindia Nirman Ltd</t>
  </si>
  <si>
    <t>TECHIN</t>
  </si>
  <si>
    <t>Sumedha Fiscal Services Ltd</t>
  </si>
  <si>
    <t>SUMEDHA</t>
  </si>
  <si>
    <t>Rex Sealing &amp; Packing Industries Ltd</t>
  </si>
  <si>
    <t>REXSEAL</t>
  </si>
  <si>
    <t>Ashirwad Capital Ltd</t>
  </si>
  <si>
    <t>ASHCAP</t>
  </si>
  <si>
    <t>Containe Technologies Ltd</t>
  </si>
  <si>
    <t>CONTAINE</t>
  </si>
  <si>
    <t>Yug Decor Ltd</t>
  </si>
  <si>
    <t>YUG</t>
  </si>
  <si>
    <t>Manbro Industries Ltd</t>
  </si>
  <si>
    <t>MANBRO</t>
  </si>
  <si>
    <t>Cyber Media (India) Ltd</t>
  </si>
  <si>
    <t>CYBERMEDIA</t>
  </si>
  <si>
    <t>Smart Finsec Ltd</t>
  </si>
  <si>
    <t>SMARTFIN</t>
  </si>
  <si>
    <t>Solitaire Machine Tools Ltd</t>
  </si>
  <si>
    <t>SOLIMAC</t>
  </si>
  <si>
    <t>Patspin India Ltd</t>
  </si>
  <si>
    <t>PATSPINLTD</t>
  </si>
  <si>
    <t>Venlon Enterprises Ltd</t>
  </si>
  <si>
    <t>VENLONENT</t>
  </si>
  <si>
    <t>Hrh Next Services Ltd</t>
  </si>
  <si>
    <t>HRHNEXT</t>
  </si>
  <si>
    <t>Call Center Services</t>
  </si>
  <si>
    <t>Nippon India Silver ETF</t>
  </si>
  <si>
    <t>SILVERBEES</t>
  </si>
  <si>
    <t>Thakral Services (India) Ltd</t>
  </si>
  <si>
    <t>THAKRAL</t>
  </si>
  <si>
    <t>Electronic Equipment &amp; Instruments</t>
  </si>
  <si>
    <t>J Taparia Projects Ltd</t>
  </si>
  <si>
    <t>JTAPARIA</t>
  </si>
  <si>
    <t>Shreeram Proteins Ltd</t>
  </si>
  <si>
    <t>SRPL</t>
  </si>
  <si>
    <t>Quality RO Industries Ltd</t>
  </si>
  <si>
    <t>QRIL</t>
  </si>
  <si>
    <t>Indong Tea Company Ltd</t>
  </si>
  <si>
    <t>INDONG</t>
  </si>
  <si>
    <t>Integra Switchgear Ltd</t>
  </si>
  <si>
    <t>INTEGSW</t>
  </si>
  <si>
    <t>Erp Soft Systems Ltd</t>
  </si>
  <si>
    <t>ERPSOFT</t>
  </si>
  <si>
    <t>Fortune International Ltd</t>
  </si>
  <si>
    <t>FORINTL</t>
  </si>
  <si>
    <t>City Crops Agro Ltd</t>
  </si>
  <si>
    <t>CCAL</t>
  </si>
  <si>
    <t>Shiva Global Agro Industries Ltd</t>
  </si>
  <si>
    <t>SHIVAAGRO</t>
  </si>
  <si>
    <t>Sanginita Chemicals Ltd</t>
  </si>
  <si>
    <t>SANGINITA</t>
  </si>
  <si>
    <t>JMD Ventures Ltd</t>
  </si>
  <si>
    <t>JMDVL</t>
  </si>
  <si>
    <t>Acrow India Ltd</t>
  </si>
  <si>
    <t>ACROW</t>
  </si>
  <si>
    <t>Poona Dal and Oil Industries Ltd</t>
  </si>
  <si>
    <t>POONADAL</t>
  </si>
  <si>
    <t>Morarjee Textiles Ltd</t>
  </si>
  <si>
    <t>MORARJEE</t>
  </si>
  <si>
    <t>Kridhan Infra Ltd</t>
  </si>
  <si>
    <t>KRIDHANINF</t>
  </si>
  <si>
    <t>Hipolin Ltd</t>
  </si>
  <si>
    <t>HIPOLIN</t>
  </si>
  <si>
    <t>Sumeet Industries Ltd</t>
  </si>
  <si>
    <t>SUMEETINDS</t>
  </si>
  <si>
    <t>Kallam Textiles Ltd</t>
  </si>
  <si>
    <t>KALLAM</t>
  </si>
  <si>
    <t>Unick Fix-A-Form And Printers Ltd</t>
  </si>
  <si>
    <t>UNICK</t>
  </si>
  <si>
    <t>Jetking Infotrain Ltd</t>
  </si>
  <si>
    <t>JETKINGQ</t>
  </si>
  <si>
    <t>Nippon India ETF Nifty 50 Value 20</t>
  </si>
  <si>
    <t>NV20BEES</t>
  </si>
  <si>
    <t>Orient Tradelink Ltd</t>
  </si>
  <si>
    <t>ORIENTTR</t>
  </si>
  <si>
    <t>Future Market Networks Ltd</t>
  </si>
  <si>
    <t>FMNL</t>
  </si>
  <si>
    <t>J A Finance Ltd</t>
  </si>
  <si>
    <t>JAFINANCE</t>
  </si>
  <si>
    <t>Centenial Surgical Suture Ltd</t>
  </si>
  <si>
    <t>CSURGSU</t>
  </si>
  <si>
    <t>Utique Enterprises Ltd</t>
  </si>
  <si>
    <t>UTIQUE</t>
  </si>
  <si>
    <t>Ravileela Granites Ltd</t>
  </si>
  <si>
    <t>RALEGRA</t>
  </si>
  <si>
    <t>KMS Medisurgi Ltd</t>
  </si>
  <si>
    <t>KMSMEDI</t>
  </si>
  <si>
    <t>Starlog Enterprises Ltd</t>
  </si>
  <si>
    <t>STARLOG</t>
  </si>
  <si>
    <t>Parshwanath Corp Ltd</t>
  </si>
  <si>
    <t>PARSHWANA</t>
  </si>
  <si>
    <t>ARSS Infrastructure Projects Ltd</t>
  </si>
  <si>
    <t>ARSSINFRA</t>
  </si>
  <si>
    <t>Pecos Hotels and Pubs Ltd</t>
  </si>
  <si>
    <t>PECOS</t>
  </si>
  <si>
    <t>Invigorated Business Consulting Ltd</t>
  </si>
  <si>
    <t>INVIGO</t>
  </si>
  <si>
    <t>Family Care Hospitals Ltd</t>
  </si>
  <si>
    <t>FAMILYCARE</t>
  </si>
  <si>
    <t>Health Care  Services</t>
  </si>
  <si>
    <t>Shanthala FMCG Products Ltd</t>
  </si>
  <si>
    <t>SHANTHALA</t>
  </si>
  <si>
    <t>Poojawestern Metaliks Ltd</t>
  </si>
  <si>
    <t>POOJA</t>
  </si>
  <si>
    <t>Gothi Plascon (India) Ltd</t>
  </si>
  <si>
    <t>GOTHIPL</t>
  </si>
  <si>
    <t>B2B Software Technologies Ltd</t>
  </si>
  <si>
    <t>B2BSOFT</t>
  </si>
  <si>
    <t>Uniinfo Telecom Services Ltd</t>
  </si>
  <si>
    <t>UNIINFO</t>
  </si>
  <si>
    <t>SPA Capital Advisors Limited</t>
  </si>
  <si>
    <t>SPACAPS</t>
  </si>
  <si>
    <t>Add-Shop E-Retail Ltd</t>
  </si>
  <si>
    <t>ASRL</t>
  </si>
  <si>
    <t>Duropack Ltd</t>
  </si>
  <si>
    <t>DUROPACK</t>
  </si>
  <si>
    <t>Lead Reclaim and Rubber Products Ltd</t>
  </si>
  <si>
    <t>LRRPL</t>
  </si>
  <si>
    <t>Indo Cotspin Ltd</t>
  </si>
  <si>
    <t>ICL</t>
  </si>
  <si>
    <t>Gautam Gems Ltd</t>
  </si>
  <si>
    <t>GGL</t>
  </si>
  <si>
    <t>Infronics Systems Ltd</t>
  </si>
  <si>
    <t>INFRONICS</t>
  </si>
  <si>
    <t>Cospower Engineering Ltd</t>
  </si>
  <si>
    <t>COSPOWER</t>
  </si>
  <si>
    <t>Gujarat Petrosynthese Ltd</t>
  </si>
  <si>
    <t>GUJPETR</t>
  </si>
  <si>
    <t>Hemang Resources Ltd</t>
  </si>
  <si>
    <t>HEMANG</t>
  </si>
  <si>
    <t>Five Core Electronics Ltd</t>
  </si>
  <si>
    <t>FIVECORE</t>
  </si>
  <si>
    <t>Ashiana Ispat Ltd</t>
  </si>
  <si>
    <t>ASHIS</t>
  </si>
  <si>
    <t>Mega Flex Plastics Ltd</t>
  </si>
  <si>
    <t>MEGAFLEX</t>
  </si>
  <si>
    <t>Megri Soft Ltd</t>
  </si>
  <si>
    <t>MEGRISOFT</t>
  </si>
  <si>
    <t>Jupiter Infomedia Ltd</t>
  </si>
  <si>
    <t>JUPITERIN</t>
  </si>
  <si>
    <t>Aruna Hotels Ltd</t>
  </si>
  <si>
    <t>ARUNAHTEL</t>
  </si>
  <si>
    <t>Nanavati Ventures Ltd</t>
  </si>
  <si>
    <t>NVENTURES</t>
  </si>
  <si>
    <t>UTI Nifty Bank ETF</t>
  </si>
  <si>
    <t>UTIBANKETF</t>
  </si>
  <si>
    <t>Hindustan Fluoro Carbons Ltd</t>
  </si>
  <si>
    <t>HINFLUR</t>
  </si>
  <si>
    <t>Vinyoflex Ltd</t>
  </si>
  <si>
    <t>VINYOFL</t>
  </si>
  <si>
    <t>Bombay Wire Ropes Ltd</t>
  </si>
  <si>
    <t>BOMBWIR</t>
  </si>
  <si>
    <t>Veritaas Advertising Ltd</t>
  </si>
  <si>
    <t>VERITAAS</t>
  </si>
  <si>
    <t>Oasis Securities Ltd</t>
  </si>
  <si>
    <t>OASISEC</t>
  </si>
  <si>
    <t>Mukand Engineers Ltd</t>
  </si>
  <si>
    <t>MUKANDENGG</t>
  </si>
  <si>
    <t>Anuroop Packaging Ltd</t>
  </si>
  <si>
    <t>ANUROOP</t>
  </si>
  <si>
    <t>Mirae Asset Nifty India Manufacturing ETF</t>
  </si>
  <si>
    <t>MAKEINDIA</t>
  </si>
  <si>
    <t>Mirae Asset Nifty Midcap 150 ETF</t>
  </si>
  <si>
    <t>MIDCAPETF</t>
  </si>
  <si>
    <t>Tyroon Tea Co Ltd</t>
  </si>
  <si>
    <t>TYROON</t>
  </si>
  <si>
    <t>Kanco Tea &amp; Industries Ltd</t>
  </si>
  <si>
    <t>KANCOTEA</t>
  </si>
  <si>
    <t>Tijaria Polypipes Ltd</t>
  </si>
  <si>
    <t>TIJARIA</t>
  </si>
  <si>
    <t>Aastamangalam Finance Ltd</t>
  </si>
  <si>
    <t>AASTAFIN</t>
  </si>
  <si>
    <t>Informed Technologies India Ltd</t>
  </si>
  <si>
    <t>INFORTEC</t>
  </si>
  <si>
    <t>Data Processing &amp; Outsourced Services</t>
  </si>
  <si>
    <t>Shanti Guru Industries Ltd</t>
  </si>
  <si>
    <t>SHANTIGURU</t>
  </si>
  <si>
    <t>Food Retail</t>
  </si>
  <si>
    <t>Hind Aluminium Industries Ltd</t>
  </si>
  <si>
    <t>HINDALUMI</t>
  </si>
  <si>
    <t>Bizotic Commercial Ltd</t>
  </si>
  <si>
    <t>BIZOTIC</t>
  </si>
  <si>
    <t>Hybrid Financial Services Ltd</t>
  </si>
  <si>
    <t>HYBRIDFIN</t>
  </si>
  <si>
    <t>Prabhhans Industries Ltd</t>
  </si>
  <si>
    <t>PRABHHANS</t>
  </si>
  <si>
    <t>Tejassvi Aaharam Ltd</t>
  </si>
  <si>
    <t>TEJASSVI</t>
  </si>
  <si>
    <t>Alfa Ica (India) Ltd</t>
  </si>
  <si>
    <t>ALFAICA</t>
  </si>
  <si>
    <t>Shahi Shipping Ltd</t>
  </si>
  <si>
    <t>SHAHISHIP</t>
  </si>
  <si>
    <t>DocMode Health Technologies Ltd</t>
  </si>
  <si>
    <t>DHTL</t>
  </si>
  <si>
    <t>Aditya Spinners Ltd</t>
  </si>
  <si>
    <t>ADITYASP</t>
  </si>
  <si>
    <t>Suditi Industries Ltd</t>
  </si>
  <si>
    <t>SUDTIND-B</t>
  </si>
  <si>
    <t>Williamson Magor and Co Ltd</t>
  </si>
  <si>
    <t>WILLAMAGOR</t>
  </si>
  <si>
    <t>Beekay Niryat Ltd</t>
  </si>
  <si>
    <t>BNL</t>
  </si>
  <si>
    <t>Nivaka Fashions Ltd</t>
  </si>
  <si>
    <t>NIVAKA</t>
  </si>
  <si>
    <t>Bandaram Pharma Packtech Ltd</t>
  </si>
  <si>
    <t>BANDARAM</t>
  </si>
  <si>
    <t>Axis Nifty 50 ETF</t>
  </si>
  <si>
    <t>AXISNIFTY</t>
  </si>
  <si>
    <t>Benchmark Computer Solutions Ltd</t>
  </si>
  <si>
    <t>BENCHMARK</t>
  </si>
  <si>
    <t>Cyber Media Research &amp; Services Ltd</t>
  </si>
  <si>
    <t>CMRSL</t>
  </si>
  <si>
    <t>Piotex Industries Ltd</t>
  </si>
  <si>
    <t>PIOTEX</t>
  </si>
  <si>
    <t>Comfort Commotrade Ltd</t>
  </si>
  <si>
    <t>COMCL</t>
  </si>
  <si>
    <t>Croissance Ltd</t>
  </si>
  <si>
    <t>CROISSANCE</t>
  </si>
  <si>
    <t>Global Capital Markets Ltd</t>
  </si>
  <si>
    <t>GLOBALCA</t>
  </si>
  <si>
    <t>PS IT Infrastructure &amp; Services Ltd</t>
  </si>
  <si>
    <t>PSITINFRA</t>
  </si>
  <si>
    <t>Sri Havisha Hospitality and Infrastructure Ltd</t>
  </si>
  <si>
    <t>HAVISHA</t>
  </si>
  <si>
    <t>Markobenz Ventures Ltd</t>
  </si>
  <si>
    <t>MARKOBENZ</t>
  </si>
  <si>
    <t>National General Industries Ltd</t>
  </si>
  <si>
    <t>NATGENI</t>
  </si>
  <si>
    <t>New Light Apparels Ltd</t>
  </si>
  <si>
    <t>NEWLIGHT</t>
  </si>
  <si>
    <t>Nippon India Nifty Auto ETF</t>
  </si>
  <si>
    <t>AUTOBEES</t>
  </si>
  <si>
    <t>Ascensive Educare Ltd</t>
  </si>
  <si>
    <t>ASCENSIVE</t>
  </si>
  <si>
    <t>Pratik Panels Ltd</t>
  </si>
  <si>
    <t>PRATIK</t>
  </si>
  <si>
    <t>Nagreeka Capital &amp; Infrastructure Ltd</t>
  </si>
  <si>
    <t>NAGREEKCAP</t>
  </si>
  <si>
    <t>Gujarat Terce Laboratories Ltd</t>
  </si>
  <si>
    <t>GUJTERC</t>
  </si>
  <si>
    <t>KJMC Financial Services Ltd</t>
  </si>
  <si>
    <t>KJMCFIN</t>
  </si>
  <si>
    <t>Swojas Energy Foods Ltd</t>
  </si>
  <si>
    <t>SWOEF</t>
  </si>
  <si>
    <t>Sadhna Broadcast Ltd</t>
  </si>
  <si>
    <t>SADHNA</t>
  </si>
  <si>
    <t>Mohit Industries Ltd</t>
  </si>
  <si>
    <t>MOHITIND</t>
  </si>
  <si>
    <t>Virtual Global Education Ltd</t>
  </si>
  <si>
    <t>VIRTUALG</t>
  </si>
  <si>
    <t>Prakash Woollen &amp; Synthetic Mills Ltd</t>
  </si>
  <si>
    <t>PWASML</t>
  </si>
  <si>
    <t>Moxsh Overseas Educon Ltd</t>
  </si>
  <si>
    <t>MOXSH</t>
  </si>
  <si>
    <t>Adeshwar Meditex Ltd</t>
  </si>
  <si>
    <t>ADESHWAR</t>
  </si>
  <si>
    <t>Raw Edge Industrial Solutions Ltd</t>
  </si>
  <si>
    <t>RAWEDGE</t>
  </si>
  <si>
    <t>Arman Holdings Ltd</t>
  </si>
  <si>
    <t>ARMAN</t>
  </si>
  <si>
    <t>Kandarp Digi Smart Bpo Ltd</t>
  </si>
  <si>
    <t>KANDARP</t>
  </si>
  <si>
    <t>Vapi Enterprise Ltd</t>
  </si>
  <si>
    <t>VAPIENTER</t>
  </si>
  <si>
    <t>Sanwaria Consumer Ltd</t>
  </si>
  <si>
    <t>SANWARIA</t>
  </si>
  <si>
    <t>Adarsh Plant Protect Ltd</t>
  </si>
  <si>
    <t>ADARSHPL</t>
  </si>
  <si>
    <t>HCKK Ventures Ltd</t>
  </si>
  <si>
    <t>HCKKVENTURE</t>
  </si>
  <si>
    <t>Polysil Irrigation Systems Ltd</t>
  </si>
  <si>
    <t>POLYSIL</t>
  </si>
  <si>
    <t>Machhar Industries Ltd</t>
  </si>
  <si>
    <t>MACIND</t>
  </si>
  <si>
    <t>Cargotrans Maritime Ltd</t>
  </si>
  <si>
    <t>CARGOTRANS</t>
  </si>
  <si>
    <t>TV Vision Ltd</t>
  </si>
  <si>
    <t>TVVISION</t>
  </si>
  <si>
    <t>Sabar Flex India Ltd</t>
  </si>
  <si>
    <t>SABAR</t>
  </si>
  <si>
    <t>TTI Enterprise Ltd</t>
  </si>
  <si>
    <t>TTIENT</t>
  </si>
  <si>
    <t>Jiwanram Sheoduttrai Industries Ltd</t>
  </si>
  <si>
    <t>JIWANRAM</t>
  </si>
  <si>
    <t>MPIL Corporation Ltd</t>
  </si>
  <si>
    <t>MPILCORPL</t>
  </si>
  <si>
    <t>DSP NIFTY 1D Rate Liquid ETF</t>
  </si>
  <si>
    <t>LIQUIDETF</t>
  </si>
  <si>
    <t>Shaival Reality Ltd</t>
  </si>
  <si>
    <t>SHAIVAL</t>
  </si>
  <si>
    <t>USG Tech Solutions Ltd</t>
  </si>
  <si>
    <t>USGTECH</t>
  </si>
  <si>
    <t>Medinova Diagnostic Services Ltd</t>
  </si>
  <si>
    <t>MEDINOV</t>
  </si>
  <si>
    <t>Marinetrans India Ltd</t>
  </si>
  <si>
    <t>MARINETRAN</t>
  </si>
  <si>
    <t>Gabriel Pet Straps Ltd</t>
  </si>
  <si>
    <t>GPSL</t>
  </si>
  <si>
    <t>Dhanlaxmi Cotex Ltd</t>
  </si>
  <si>
    <t>DHANCOT</t>
  </si>
  <si>
    <t>Shashijit Infraprojects Ltd</t>
  </si>
  <si>
    <t>SHASHIJIT</t>
  </si>
  <si>
    <t>Netlink Solutions (India) Ltd</t>
  </si>
  <si>
    <t>NETLINK</t>
  </si>
  <si>
    <t>Safa Systems &amp; Technologies Ltd</t>
  </si>
  <si>
    <t>SSTL</t>
  </si>
  <si>
    <t>Suumaya Industries Ltd</t>
  </si>
  <si>
    <t>SUULD</t>
  </si>
  <si>
    <t>KK Shah Hospitals Limited</t>
  </si>
  <si>
    <t>KKSHL</t>
  </si>
  <si>
    <t>DECO MICA Ltd</t>
  </si>
  <si>
    <t>DECOMIC</t>
  </si>
  <si>
    <t>MY Money Securities Ltd</t>
  </si>
  <si>
    <t>MYMONEY</t>
  </si>
  <si>
    <t>Maks Energy Solutions India Ltd</t>
  </si>
  <si>
    <t>MAKS</t>
  </si>
  <si>
    <t>Panjon Ltd</t>
  </si>
  <si>
    <t>PANJON</t>
  </si>
  <si>
    <t>Paragon Finance Ltd</t>
  </si>
  <si>
    <t>PARAGONF</t>
  </si>
  <si>
    <t>Sawaca Business Machines Ltd</t>
  </si>
  <si>
    <t>SAWABUSI</t>
  </si>
  <si>
    <t>Roni Households Ltd</t>
  </si>
  <si>
    <t>RONI</t>
  </si>
  <si>
    <t>Mudunuru Ltd</t>
  </si>
  <si>
    <t>MUDUNURU</t>
  </si>
  <si>
    <t>Vanta Bioscience Ltd</t>
  </si>
  <si>
    <t>VANTABIO</t>
  </si>
  <si>
    <t>EP Biocomposites Ltd</t>
  </si>
  <si>
    <t>EPBIO</t>
  </si>
  <si>
    <t>Spenta International Ltd</t>
  </si>
  <si>
    <t>SPENTA</t>
  </si>
  <si>
    <t>SVS Ventures Ltd</t>
  </si>
  <si>
    <t>SVS</t>
  </si>
  <si>
    <t>Parabolic Drugs Ltd</t>
  </si>
  <si>
    <t>PARABDRUGS</t>
  </si>
  <si>
    <t>A G Universal Ltd</t>
  </si>
  <si>
    <t>AGUL</t>
  </si>
  <si>
    <t>Rithwik Facility Management Services Ltd</t>
  </si>
  <si>
    <t>RITHWIKFMS</t>
  </si>
  <si>
    <t>Munoth Financial Services Ltd</t>
  </si>
  <si>
    <t>MUNOTHFI</t>
  </si>
  <si>
    <t>Chordia Food Products Ltd</t>
  </si>
  <si>
    <t>CHORDIA</t>
  </si>
  <si>
    <t>Greencrest Financial Services Ltd</t>
  </si>
  <si>
    <t>GREENCREST</t>
  </si>
  <si>
    <t>Inducto Steels Ltd</t>
  </si>
  <si>
    <t>INDCTST</t>
  </si>
  <si>
    <t>Shubhlaxmi Jewel Art Ltd</t>
  </si>
  <si>
    <t>SHUBHLAXMI</t>
  </si>
  <si>
    <t>Sai Swami Metals and Alloys Ltd</t>
  </si>
  <si>
    <t>SAI</t>
  </si>
  <si>
    <t>Varyaa Creations Ltd</t>
  </si>
  <si>
    <t>VARYAA</t>
  </si>
  <si>
    <t>Zenith Fibres Ltd</t>
  </si>
  <si>
    <t>ZENIFIB</t>
  </si>
  <si>
    <t>Paos Industries Ltd</t>
  </si>
  <si>
    <t>PAOS</t>
  </si>
  <si>
    <t>BC Power Controls Ltd</t>
  </si>
  <si>
    <t>BCP</t>
  </si>
  <si>
    <t>Advance Lifestyles Ltd</t>
  </si>
  <si>
    <t>ADVLIFE</t>
  </si>
  <si>
    <t>Mindpool Technologies Ltd</t>
  </si>
  <si>
    <t>MINDPOOL</t>
  </si>
  <si>
    <t>Nirmitee Robotics India Ltd</t>
  </si>
  <si>
    <t>NIRMITEE</t>
  </si>
  <si>
    <t>N K Industries Ltd</t>
  </si>
  <si>
    <t>NKIND</t>
  </si>
  <si>
    <t>Arrowhead Seperation Engineering Ltd</t>
  </si>
  <si>
    <t>ARROWHEAD</t>
  </si>
  <si>
    <t>Falcon Technoprojects India Ltd</t>
  </si>
  <si>
    <t>FALCONTECH</t>
  </si>
  <si>
    <t>Shree Hari Chemicals Export Ltd</t>
  </si>
  <si>
    <t>SHHARICH</t>
  </si>
  <si>
    <t>Laffans Petrochemicals Ltd</t>
  </si>
  <si>
    <t>LAFFANSQ</t>
  </si>
  <si>
    <t>Polymechplast Machines Ltd</t>
  </si>
  <si>
    <t>POLYCHMP</t>
  </si>
  <si>
    <t>Visagar Polytex Ltd</t>
  </si>
  <si>
    <t>VIVIDHA</t>
  </si>
  <si>
    <t>Vikas WSP Ltd</t>
  </si>
  <si>
    <t>VIKASWSP</t>
  </si>
  <si>
    <t>Libord Finance Ltd</t>
  </si>
  <si>
    <t>LIBORDFIN</t>
  </si>
  <si>
    <t>MPDLLtd</t>
  </si>
  <si>
    <t>MPDL</t>
  </si>
  <si>
    <t>Cargosol Logistics Ltd</t>
  </si>
  <si>
    <t>CARGOSOL</t>
  </si>
  <si>
    <t>Gconnect Logitech and Supply Chain Ltd</t>
  </si>
  <si>
    <t>GCONNECT</t>
  </si>
  <si>
    <t>Cargo Ground Transportation</t>
  </si>
  <si>
    <t>Shricon Industries Ltd</t>
  </si>
  <si>
    <t>SHRICON</t>
  </si>
  <si>
    <t>Deep Diamond India Ltd</t>
  </si>
  <si>
    <t>DDIL</t>
  </si>
  <si>
    <t>Technopack Polymers Ltd</t>
  </si>
  <si>
    <t>TECHNOPACK</t>
  </si>
  <si>
    <t>Concord Drugs Ltd</t>
  </si>
  <si>
    <t>CONCORD</t>
  </si>
  <si>
    <t>Kapil Cotex Ltd</t>
  </si>
  <si>
    <t>KAPILCO</t>
  </si>
  <si>
    <t>KJMC Corporate Advisors (India) Ltd</t>
  </si>
  <si>
    <t>KJMCCORP</t>
  </si>
  <si>
    <t>Jay Kailash Namkeen Ltd</t>
  </si>
  <si>
    <t>JAYKAILASH</t>
  </si>
  <si>
    <t>Kratos Energy &amp; Infrastructure Ltd</t>
  </si>
  <si>
    <t>KRATOSENER</t>
  </si>
  <si>
    <t>TCM Ltd</t>
  </si>
  <si>
    <t>TCMLMTD</t>
  </si>
  <si>
    <t>Bhaskar Agro Chemicals Ltd</t>
  </si>
  <si>
    <t>BHASKAGR</t>
  </si>
  <si>
    <t>Cian Healthcare Ltd</t>
  </si>
  <si>
    <t>CHCL</t>
  </si>
  <si>
    <t>Aspira Pathlab &amp; Diagnostics Ltd</t>
  </si>
  <si>
    <t>ASPIRA</t>
  </si>
  <si>
    <t>Yuranus Infrastructure Ltd</t>
  </si>
  <si>
    <t>YURANUS</t>
  </si>
  <si>
    <t>Ace Integrated Solutions Ltd</t>
  </si>
  <si>
    <t>ACEINTEG</t>
  </si>
  <si>
    <t>Texel Industries Ltd</t>
  </si>
  <si>
    <t>TEXELIN</t>
  </si>
  <si>
    <t>Hiliks Technologies Ltd</t>
  </si>
  <si>
    <t>HILIKS</t>
  </si>
  <si>
    <t>Garden Silk Mills Ltd</t>
  </si>
  <si>
    <t>GARDENSILK</t>
  </si>
  <si>
    <t>Phaarmasia Ltd</t>
  </si>
  <si>
    <t>PHRMASI</t>
  </si>
  <si>
    <t>DSP Nifty50 Equal weight ETF</t>
  </si>
  <si>
    <t>EQUAL50ADD</t>
  </si>
  <si>
    <t>Bangalore Fort Farms Ltd</t>
  </si>
  <si>
    <t>BFFL</t>
  </si>
  <si>
    <t>Sparc Electrex Ltd</t>
  </si>
  <si>
    <t>SPAR</t>
  </si>
  <si>
    <t>COSYN Ltd</t>
  </si>
  <si>
    <t>COSYN</t>
  </si>
  <si>
    <t>Kaushalya Infrastructure Development Corporation Ltd</t>
  </si>
  <si>
    <t>KAUSHALYA</t>
  </si>
  <si>
    <t>Stanrose Mafatlal Investments and Finance Ltd</t>
  </si>
  <si>
    <t>STANROS</t>
  </si>
  <si>
    <t>Frontier Capital Ltd</t>
  </si>
  <si>
    <t>FRONTCAP</t>
  </si>
  <si>
    <t>SBI Nifty 200 Quality 30 ETF</t>
  </si>
  <si>
    <t>SBIETFQLTY</t>
  </si>
  <si>
    <t>Incap Ltd</t>
  </si>
  <si>
    <t>INCAP</t>
  </si>
  <si>
    <t>Richirich Inventures Ltd</t>
  </si>
  <si>
    <t>KISAAN</t>
  </si>
  <si>
    <t>S P Capital Financing Ltd</t>
  </si>
  <si>
    <t>SPCAPIT</t>
  </si>
  <si>
    <t>Sagar Diamonds Ltd</t>
  </si>
  <si>
    <t>SAGAR</t>
  </si>
  <si>
    <t>Abirami Financial Services (India) Ltd</t>
  </si>
  <si>
    <t>ABIRAFN</t>
  </si>
  <si>
    <t>Colorchips New Media Ltd</t>
  </si>
  <si>
    <t>COLORCHIPS</t>
  </si>
  <si>
    <t>Blue Chip Tex Industries Ltd</t>
  </si>
  <si>
    <t>BLUECHIPT</t>
  </si>
  <si>
    <t>Oriental Trimex Ltd</t>
  </si>
  <si>
    <t>ORIENTALTL</t>
  </si>
  <si>
    <t>Motilal Oswal M50 ETF</t>
  </si>
  <si>
    <t>MOM50</t>
  </si>
  <si>
    <t>Chothani Foods Ltd</t>
  </si>
  <si>
    <t>CHOTHANI</t>
  </si>
  <si>
    <t>Infomedia Press Ltd</t>
  </si>
  <si>
    <t>INFOMEDIA</t>
  </si>
  <si>
    <t>Epuja Spiritech Ltd</t>
  </si>
  <si>
    <t>EPUJA</t>
  </si>
  <si>
    <t>Nippon India ETF Nifty 5 yr Benchmark G-Sec</t>
  </si>
  <si>
    <t>GILT5YBEES</t>
  </si>
  <si>
    <t>Impex Ferro Tech Ltd</t>
  </si>
  <si>
    <t>IMPEXFERRO</t>
  </si>
  <si>
    <t>Educomp Solutions Ltd</t>
  </si>
  <si>
    <t>EDUCOMP</t>
  </si>
  <si>
    <t>SMIFS Capital Markets Ltd</t>
  </si>
  <si>
    <t>SMIFS</t>
  </si>
  <si>
    <t>Oneclick Logistics India Ltd</t>
  </si>
  <si>
    <t>OLIL</t>
  </si>
  <si>
    <t>Madhusudan Industries Ltd</t>
  </si>
  <si>
    <t>MADHUDIN</t>
  </si>
  <si>
    <t>Inditrade Capital Ltd</t>
  </si>
  <si>
    <t>INDICAP</t>
  </si>
  <si>
    <t>CIL Securities Ltd</t>
  </si>
  <si>
    <t>CILSEC</t>
  </si>
  <si>
    <t>Global Longlife Hospital and Research Ltd</t>
  </si>
  <si>
    <t>GLHRL</t>
  </si>
  <si>
    <t>Nagarjuna Agri Tech Ltd</t>
  </si>
  <si>
    <t>NAGTECH</t>
  </si>
  <si>
    <t>Viji Finance Ltd</t>
  </si>
  <si>
    <t>VIJIFIN</t>
  </si>
  <si>
    <t>Winro Commercial (India) Ltd</t>
  </si>
  <si>
    <t>WINROC</t>
  </si>
  <si>
    <t>Flora Textiles Ltd</t>
  </si>
  <si>
    <t>FLORATX</t>
  </si>
  <si>
    <t>Madhusudan Securities Ltd</t>
  </si>
  <si>
    <t>MADHUSE</t>
  </si>
  <si>
    <t>Sinnar Bidi Udyog Ltd</t>
  </si>
  <si>
    <t>SINNAR</t>
  </si>
  <si>
    <t>JMJ Fintech Ltd</t>
  </si>
  <si>
    <t>JMJFIN</t>
  </si>
  <si>
    <t>Citadel Realty and Developers Ltd</t>
  </si>
  <si>
    <t>CITADEL</t>
  </si>
  <si>
    <t>Miven Machine Tools Ltd</t>
  </si>
  <si>
    <t>MIVENMACH</t>
  </si>
  <si>
    <t>Quadpro Ites Ltd</t>
  </si>
  <si>
    <t>QUADPRO</t>
  </si>
  <si>
    <t>Castex Technologies Ltd</t>
  </si>
  <si>
    <t>CASTEXTECH</t>
  </si>
  <si>
    <t>Intec Capital Ltd</t>
  </si>
  <si>
    <t>INTECCAP</t>
  </si>
  <si>
    <t>BAMPSL Securities Ltd</t>
  </si>
  <si>
    <t>BAMPSL</t>
  </si>
  <si>
    <t>Pasupati Spinning and Weaving Mills Ltd</t>
  </si>
  <si>
    <t>PASUSPG</t>
  </si>
  <si>
    <t>Goenka Diamond And Jewels Ltd</t>
  </si>
  <si>
    <t>GOENKA</t>
  </si>
  <si>
    <t>Sharma East India Hospitals and Medical Research Ltd</t>
  </si>
  <si>
    <t>SHARMEH</t>
  </si>
  <si>
    <t>Onesource Ideas Venture Ltd</t>
  </si>
  <si>
    <t>OIVL</t>
  </si>
  <si>
    <t>Sterling Powergensys Ltd</t>
  </si>
  <si>
    <t>STERPOW</t>
  </si>
  <si>
    <t>Natural Biocon (India) Ltd</t>
  </si>
  <si>
    <t>NATURAL</t>
  </si>
  <si>
    <t>Spectrum Foods Ltd</t>
  </si>
  <si>
    <t>SPECFOOD</t>
  </si>
  <si>
    <t>KCD Industries India Ltd</t>
  </si>
  <si>
    <t>KCDGROUP</t>
  </si>
  <si>
    <t>Lex Nimble Solutions Ltd</t>
  </si>
  <si>
    <t>LEX</t>
  </si>
  <si>
    <t>California Software Company Ltd</t>
  </si>
  <si>
    <t>CALSOFT</t>
  </si>
  <si>
    <t>Samyak International Ltd</t>
  </si>
  <si>
    <t>SAMYAKINT</t>
  </si>
  <si>
    <t>Rodium Realty Ltd</t>
  </si>
  <si>
    <t>RODIUM</t>
  </si>
  <si>
    <t>Narmada Agrobase Ltd</t>
  </si>
  <si>
    <t>NARMADA</t>
  </si>
  <si>
    <t>Narendra Properties Ltd</t>
  </si>
  <si>
    <t>NARPROP</t>
  </si>
  <si>
    <t>Net Avenue Technologies Ltd</t>
  </si>
  <si>
    <t>CBAZAAR</t>
  </si>
  <si>
    <t>Aditya BSL Nifty IT ETF</t>
  </si>
  <si>
    <t>TECH</t>
  </si>
  <si>
    <t>Roselabs Finance Ltd</t>
  </si>
  <si>
    <t>ROSELABS</t>
  </si>
  <si>
    <t>Rishab Special Yarns Ltd</t>
  </si>
  <si>
    <t>RISHYRN</t>
  </si>
  <si>
    <t>Challani Capital Ltd</t>
  </si>
  <si>
    <t>CHALLANI</t>
  </si>
  <si>
    <t>Sangal Papers Ltd</t>
  </si>
  <si>
    <t>SANPA</t>
  </si>
  <si>
    <t>Suncare Traders Ltd</t>
  </si>
  <si>
    <t>SCTL</t>
  </si>
  <si>
    <t>Asian Tea &amp; Exports Ltd</t>
  </si>
  <si>
    <t>ASIANTNE</t>
  </si>
  <si>
    <t>Pentokey Organy (India) Ltd</t>
  </si>
  <si>
    <t>PNTKYOR</t>
  </si>
  <si>
    <t>Maris Spinners Ltd</t>
  </si>
  <si>
    <t>MARIS</t>
  </si>
  <si>
    <t>ICICI Prudential S&amp;P BSE Midcap Select ETF</t>
  </si>
  <si>
    <t>MIDSELIETF</t>
  </si>
  <si>
    <t>Lerthai Finance Ltd</t>
  </si>
  <si>
    <t>LERTHAI</t>
  </si>
  <si>
    <t>Nalin Lease Finance Ltd</t>
  </si>
  <si>
    <t>NLFL</t>
  </si>
  <si>
    <t>Steel Strips Infrastructures Ltd</t>
  </si>
  <si>
    <t>STLSTRINF</t>
  </si>
  <si>
    <t>Veer Energy &amp; Infrastructure Ltd</t>
  </si>
  <si>
    <t>VEERENRGY</t>
  </si>
  <si>
    <t>Tarapur Transformers Ltd</t>
  </si>
  <si>
    <t>TARAPUR</t>
  </si>
  <si>
    <t>Frontline corporation Ltd</t>
  </si>
  <si>
    <t>FRONTCORP</t>
  </si>
  <si>
    <t>Ventura Textiles Ltd</t>
  </si>
  <si>
    <t>VENTURA</t>
  </si>
  <si>
    <t>PlatinumOne Business Services Ltd</t>
  </si>
  <si>
    <t>POBS</t>
  </si>
  <si>
    <t>Zenith Healthcare Ltd</t>
  </si>
  <si>
    <t>ZENITHHE</t>
  </si>
  <si>
    <t>Shree Securities Ltd</t>
  </si>
  <si>
    <t>SHREESEC</t>
  </si>
  <si>
    <t>Cochin Malabar Estates and Industries Ltd</t>
  </si>
  <si>
    <t>COCHMAL</t>
  </si>
  <si>
    <t>Best Eastern Hotels Ltd</t>
  </si>
  <si>
    <t>BESTEAST</t>
  </si>
  <si>
    <t>H S India Ltd</t>
  </si>
  <si>
    <t>HOTLSILV</t>
  </si>
  <si>
    <t>Shubham Polyspin Ltd</t>
  </si>
  <si>
    <t>SHUBHAM</t>
  </si>
  <si>
    <t>Adhbhut Infrastructure Ltd</t>
  </si>
  <si>
    <t>ADHBHUTIN</t>
  </si>
  <si>
    <t>Alan Scott Enterprises Ltd</t>
  </si>
  <si>
    <t>ALAN SCOTT</t>
  </si>
  <si>
    <t>Sahara Housingfina Corporation Ltd</t>
  </si>
  <si>
    <t>SAHARAHOUS</t>
  </si>
  <si>
    <t>Associated Coaters Ltd</t>
  </si>
  <si>
    <t>ASSOCIATED</t>
  </si>
  <si>
    <t>Diversified Metals &amp; Mining</t>
  </si>
  <si>
    <t>SBI Nifty 10 yr Benchmark G-Sec ETF</t>
  </si>
  <si>
    <t>SETF10GILT</t>
  </si>
  <si>
    <t>Sreechem Resins Ltd</t>
  </si>
  <si>
    <t>SRECR</t>
  </si>
  <si>
    <t>Winsome Yarns Ltd</t>
  </si>
  <si>
    <t>WINSOME</t>
  </si>
  <si>
    <t>Roopshri Resorts Ltd</t>
  </si>
  <si>
    <t>ROOPSHRI</t>
  </si>
  <si>
    <t>Brisk Technovision Ltd</t>
  </si>
  <si>
    <t>BRISK</t>
  </si>
  <si>
    <t>Veerkrupa Jewellers Ltd</t>
  </si>
  <si>
    <t>VEERKRUPA</t>
  </si>
  <si>
    <t>Cityman Ltd</t>
  </si>
  <si>
    <t>CITYMAN</t>
  </si>
  <si>
    <t>Mega Corp Ltd</t>
  </si>
  <si>
    <t>MEGACOR</t>
  </si>
  <si>
    <t>Martin Burn Ltd</t>
  </si>
  <si>
    <t>MARBU</t>
  </si>
  <si>
    <t>Ecs Biztech Ltd</t>
  </si>
  <si>
    <t>ECS</t>
  </si>
  <si>
    <t>Blue Chip India Ltd</t>
  </si>
  <si>
    <t>BLUECHIP</t>
  </si>
  <si>
    <t>Benara Bearings and Pistons Ltd</t>
  </si>
  <si>
    <t>BENARA</t>
  </si>
  <si>
    <t>VR Films &amp; Studios Ltd</t>
  </si>
  <si>
    <t>VRFILMS</t>
  </si>
  <si>
    <t>Sugal and Damani Share Brokers Ltd</t>
  </si>
  <si>
    <t>SUGALDAM</t>
  </si>
  <si>
    <t>Kotak Nifty IT ETF</t>
  </si>
  <si>
    <t>IT</t>
  </si>
  <si>
    <t>Sunil Industries Ltd</t>
  </si>
  <si>
    <t>SUNILTX</t>
  </si>
  <si>
    <t>Quality Foils (India) Ltd</t>
  </si>
  <si>
    <t>QFIL</t>
  </si>
  <si>
    <t>NMS Global Ltd</t>
  </si>
  <si>
    <t>NMSRESRC</t>
  </si>
  <si>
    <t>Chennai Meenakshi Multispeciality Hospital Ltd</t>
  </si>
  <si>
    <t>CMMHOSP</t>
  </si>
  <si>
    <t>Compuage Infocom Ltd</t>
  </si>
  <si>
    <t>COMPINFO</t>
  </si>
  <si>
    <t>Olympia Industries Ltd</t>
  </si>
  <si>
    <t>OLYMPTX</t>
  </si>
  <si>
    <t>Choksi Imaging Ltd</t>
  </si>
  <si>
    <t>CHOKSI</t>
  </si>
  <si>
    <t>Kamanwala Housing Construction Ltd</t>
  </si>
  <si>
    <t>KAMANWALA</t>
  </si>
  <si>
    <t>Neil Industries Ltd</t>
  </si>
  <si>
    <t>NEIL</t>
  </si>
  <si>
    <t>Osiajee Texfab Ltd</t>
  </si>
  <si>
    <t>OSIAJEE</t>
  </si>
  <si>
    <t>Kkalpana Plastick Limited</t>
  </si>
  <si>
    <t>KKPLASTICK</t>
  </si>
  <si>
    <t>Anka India Ltd</t>
  </si>
  <si>
    <t>ANKIN</t>
  </si>
  <si>
    <t>Continental Securities Ltd</t>
  </si>
  <si>
    <t>CSL</t>
  </si>
  <si>
    <t>Apex Capital and Finance Ltd</t>
  </si>
  <si>
    <t>ACFL</t>
  </si>
  <si>
    <t>Amco India Ltd</t>
  </si>
  <si>
    <t>AMCOIND</t>
  </si>
  <si>
    <t>Axis NIFTY Healthcare ETF</t>
  </si>
  <si>
    <t>AXISHCETF</t>
  </si>
  <si>
    <t>HDFC Nifty IT ETF</t>
  </si>
  <si>
    <t>HDFCNIFIT</t>
  </si>
  <si>
    <t>Adcon Capital Services Ltd</t>
  </si>
  <si>
    <t>ADCON</t>
  </si>
  <si>
    <t>Gayatri Highways Ltd</t>
  </si>
  <si>
    <t>GAYAHWS</t>
  </si>
  <si>
    <t>Valson Industries Ltd</t>
  </si>
  <si>
    <t>VALSONQ</t>
  </si>
  <si>
    <t>Vikas Proppant &amp; Granite Ltd</t>
  </si>
  <si>
    <t>VIKASPROP</t>
  </si>
  <si>
    <t>Elnet Technologies Ltd</t>
  </si>
  <si>
    <t>ELNET</t>
  </si>
  <si>
    <t>Command Polymers Ltd</t>
  </si>
  <si>
    <t>COMMAND</t>
  </si>
  <si>
    <t>RKD Agri &amp; Retail Ltd</t>
  </si>
  <si>
    <t>RKDAGRRTL</t>
  </si>
  <si>
    <t>Gujarat Raffia Industries Ltd</t>
  </si>
  <si>
    <t>GUJRAFFIA</t>
  </si>
  <si>
    <t>Danube Industries Ltd</t>
  </si>
  <si>
    <t>DANUBE</t>
  </si>
  <si>
    <t>ACI Infocom Ltd</t>
  </si>
  <si>
    <t>ACIIN</t>
  </si>
  <si>
    <t>Janus Corporation Ltd</t>
  </si>
  <si>
    <t>JANUSCORP</t>
  </si>
  <si>
    <t>MFL India Ltd</t>
  </si>
  <si>
    <t>MFLINDIA</t>
  </si>
  <si>
    <t>Vilin Bio Med Ltd</t>
  </si>
  <si>
    <t>VILINBIO</t>
  </si>
  <si>
    <t>Bervin Investment and Leasing Ltd</t>
  </si>
  <si>
    <t>BERVINL</t>
  </si>
  <si>
    <t>Sunrest Lifescience Ltd</t>
  </si>
  <si>
    <t>SUNREST</t>
  </si>
  <si>
    <t>Modern Steel Ltd</t>
  </si>
  <si>
    <t>MDRNSTL</t>
  </si>
  <si>
    <t>Jindal Capital Ltd</t>
  </si>
  <si>
    <t>JINDCAP</t>
  </si>
  <si>
    <t>Heads UP Ventures Limited</t>
  </si>
  <si>
    <t>HEADSUP</t>
  </si>
  <si>
    <t>Amin Tannery Ltd</t>
  </si>
  <si>
    <t>AMINTAN</t>
  </si>
  <si>
    <t>Nirav Commercials Ltd</t>
  </si>
  <si>
    <t>NIRAVCOM</t>
  </si>
  <si>
    <t>Kapil Raj Finance Ltd</t>
  </si>
  <si>
    <t>KAPILRAJ</t>
  </si>
  <si>
    <t>NIKS Technology Ltd</t>
  </si>
  <si>
    <t>NIKSTECH</t>
  </si>
  <si>
    <t>Pan Electronics (India) Ltd</t>
  </si>
  <si>
    <t>PANELEC</t>
  </si>
  <si>
    <t>MT Educare Ltd</t>
  </si>
  <si>
    <t>MTEDUCARE</t>
  </si>
  <si>
    <t>Jayshree Chemicals Ltd</t>
  </si>
  <si>
    <t>JAYCH</t>
  </si>
  <si>
    <t>Ajcon Global Services Ltd</t>
  </si>
  <si>
    <t>AJCON</t>
  </si>
  <si>
    <t>Prime Urban Development India Ltd</t>
  </si>
  <si>
    <t>PRIMEURB</t>
  </si>
  <si>
    <t>Triveni Glass Ltd</t>
  </si>
  <si>
    <t>TRIVENIGQ</t>
  </si>
  <si>
    <t>Tuni Textile Mills Ltd</t>
  </si>
  <si>
    <t>TUNITEX</t>
  </si>
  <si>
    <t>Zenlabs Ethica Ltd</t>
  </si>
  <si>
    <t>ZENLABS</t>
  </si>
  <si>
    <t>Grand Foundry Ltd</t>
  </si>
  <si>
    <t>GFSTEELS</t>
  </si>
  <si>
    <t>JHS Svendgaard Retail Ventures Ltd</t>
  </si>
  <si>
    <t>RETAIL</t>
  </si>
  <si>
    <t>Margo Finance Ltd</t>
  </si>
  <si>
    <t>MARGOFIN</t>
  </si>
  <si>
    <t>Sahaj Fashions Ltd</t>
  </si>
  <si>
    <t>SAHAJ</t>
  </si>
  <si>
    <t>Daulat Securities Ltd</t>
  </si>
  <si>
    <t>DAULAT</t>
  </si>
  <si>
    <t>Reliable Ventures India Ltd</t>
  </si>
  <si>
    <t>RELIABVEN</t>
  </si>
  <si>
    <t>Sanblue Corporation Ltd</t>
  </si>
  <si>
    <t>SANBLUE</t>
  </si>
  <si>
    <t>Octavius Plantations Ltd</t>
  </si>
  <si>
    <t>OCTAVIUSPL</t>
  </si>
  <si>
    <t>Secur Credentials Ltd</t>
  </si>
  <si>
    <t>SECURCRED</t>
  </si>
  <si>
    <t>Gajanan Securities Services Ltd</t>
  </si>
  <si>
    <t>GAJANANSEC</t>
  </si>
  <si>
    <t>Mukat Pipes Ltd</t>
  </si>
  <si>
    <t>MUKATPIP</t>
  </si>
  <si>
    <t>White Organic Agro Ltd</t>
  </si>
  <si>
    <t>WHITEORG</t>
  </si>
  <si>
    <t>Samsrita Labs Ltd</t>
  </si>
  <si>
    <t>SAMSRITA</t>
  </si>
  <si>
    <t>Life Sciences Tools &amp; Services</t>
  </si>
  <si>
    <t>Plada Infotech Services Ltd</t>
  </si>
  <si>
    <t>PLADAINFO</t>
  </si>
  <si>
    <t>SBI Nifty Next 50 ETF</t>
  </si>
  <si>
    <t>SETFNN50</t>
  </si>
  <si>
    <t>Indifra Ltd</t>
  </si>
  <si>
    <t>INDIFRA</t>
  </si>
  <si>
    <t>Jaihind Synthetics Ltd</t>
  </si>
  <si>
    <t>JAIHINDS</t>
  </si>
  <si>
    <t>Naturo Indiabull Ltd</t>
  </si>
  <si>
    <t>NATURO</t>
  </si>
  <si>
    <t>Vrundavan Plantation Ltd</t>
  </si>
  <si>
    <t>VPL</t>
  </si>
  <si>
    <t>Aditya BSL Nifty Healthcare ETF</t>
  </si>
  <si>
    <t>HEALTHY</t>
  </si>
  <si>
    <t>Suvidha Infraestate Corporation Ltd</t>
  </si>
  <si>
    <t>SICL</t>
  </si>
  <si>
    <t>Bhakti Gems and Jewellery Ltd</t>
  </si>
  <si>
    <t>BGJL</t>
  </si>
  <si>
    <t>SSPDL Ltd</t>
  </si>
  <si>
    <t>SSPDL</t>
  </si>
  <si>
    <t>Prag Bosimi Synthetics Ltd</t>
  </si>
  <si>
    <t>PRAGBOS</t>
  </si>
  <si>
    <t>Sanghvi Forging and Engineering Ltd</t>
  </si>
  <si>
    <t>SANGHVIFOR</t>
  </si>
  <si>
    <t>Kcl Infra Projects Ltd</t>
  </si>
  <si>
    <t>KCLINFRA</t>
  </si>
  <si>
    <t>Sungold Media and Entertainment Ltd</t>
  </si>
  <si>
    <t>SMEL</t>
  </si>
  <si>
    <t>Southern Latex Ltd</t>
  </si>
  <si>
    <t>SOUTLAT</t>
  </si>
  <si>
    <t>Easy Fincorp Ltd</t>
  </si>
  <si>
    <t>EASYFIN</t>
  </si>
  <si>
    <t>Antarctica Ltd</t>
  </si>
  <si>
    <t>ANTGRAPHIC</t>
  </si>
  <si>
    <t>Kunststoffe Industries Ltd</t>
  </si>
  <si>
    <t>KUNSTOFF</t>
  </si>
  <si>
    <t>TGIF Agribusiness Ltd</t>
  </si>
  <si>
    <t>TGIF</t>
  </si>
  <si>
    <t>LWS Knitwear Ltd</t>
  </si>
  <si>
    <t>LWSKNIT</t>
  </si>
  <si>
    <t>Sancode Technologies Ltd</t>
  </si>
  <si>
    <t>SANCODE</t>
  </si>
  <si>
    <t>BNR Udyog Ltd</t>
  </si>
  <si>
    <t>BNRUDY</t>
  </si>
  <si>
    <t>Onelife Capital Advisors Ltd</t>
  </si>
  <si>
    <t>ONELIFECAP</t>
  </si>
  <si>
    <t>Glance Finance Ltd</t>
  </si>
  <si>
    <t>GLANCE</t>
  </si>
  <si>
    <t>Innovative Ideals and Services (India) Ltd</t>
  </si>
  <si>
    <t>INNOVATIVE</t>
  </si>
  <si>
    <t>Tradewell Holdings Ltd</t>
  </si>
  <si>
    <t>TRADEWELL</t>
  </si>
  <si>
    <t>Bhanderi Infracon Ltd</t>
  </si>
  <si>
    <t>BHANDERI</t>
  </si>
  <si>
    <t>Anupam Finserv Ltd</t>
  </si>
  <si>
    <t>ANUPAM</t>
  </si>
  <si>
    <t>Novateor Research Laboratories Ltd</t>
  </si>
  <si>
    <t>NOVATEOR</t>
  </si>
  <si>
    <t>Dynamic Archistructures Ltd</t>
  </si>
  <si>
    <t>DAL</t>
  </si>
  <si>
    <t>Yash Management &amp; Satellite Ltd.</t>
  </si>
  <si>
    <t>YASHMGM</t>
  </si>
  <si>
    <t>IB Infotech Enterprises Ltd</t>
  </si>
  <si>
    <t>IBINFO</t>
  </si>
  <si>
    <t>Magenta Lifecare Ltd</t>
  </si>
  <si>
    <t>MAGENTA</t>
  </si>
  <si>
    <t>Scan Projects Ltd</t>
  </si>
  <si>
    <t>SCANPRO</t>
  </si>
  <si>
    <t>Harish Textile Engineers Ltd</t>
  </si>
  <si>
    <t>HARISH</t>
  </si>
  <si>
    <t>Jainex Aamcol Ltd</t>
  </si>
  <si>
    <t>JAINEX</t>
  </si>
  <si>
    <t>Tai Industries Ltd</t>
  </si>
  <si>
    <t>TAIIND</t>
  </si>
  <si>
    <t>Dynamic Industries Ltd</t>
  </si>
  <si>
    <t>DYNAMIND</t>
  </si>
  <si>
    <t>Cella Space Ltd</t>
  </si>
  <si>
    <t>CELLA</t>
  </si>
  <si>
    <t>Karnavati Finance Ltd</t>
  </si>
  <si>
    <t>KARNAVATI</t>
  </si>
  <si>
    <t>Trans Freight Containers Ltd</t>
  </si>
  <si>
    <t>TRANSFRE</t>
  </si>
  <si>
    <t>Paramount Cosmetics (India) Ltd</t>
  </si>
  <si>
    <t>PARMCOS-B</t>
  </si>
  <si>
    <t>Ajwa Fun World and Resort Ltd</t>
  </si>
  <si>
    <t>AJWAFUN</t>
  </si>
  <si>
    <t>HDFC Silver ETF</t>
  </si>
  <si>
    <t>HDFCSILVER</t>
  </si>
  <si>
    <t>Howard Hotels Ltd</t>
  </si>
  <si>
    <t>HOWARHO</t>
  </si>
  <si>
    <t>Indergiri Finance Ltd</t>
  </si>
  <si>
    <t>INDERGR</t>
  </si>
  <si>
    <t>Ritesh International Ltd</t>
  </si>
  <si>
    <t>RITESHIN</t>
  </si>
  <si>
    <t>Ishita Drugs and Industries Ltd</t>
  </si>
  <si>
    <t>ISHITADR</t>
  </si>
  <si>
    <t>Jagjanani Textiles Ltd</t>
  </si>
  <si>
    <t>JAGJANANI</t>
  </si>
  <si>
    <t>WINPRO INDUSTRIES LIMITED</t>
  </si>
  <si>
    <t>WINPRO</t>
  </si>
  <si>
    <t>Caprolactam Chemicals Ltd</t>
  </si>
  <si>
    <t>CAPRO</t>
  </si>
  <si>
    <t>Ace men engg works Ltd</t>
  </si>
  <si>
    <t>ACEMEN</t>
  </si>
  <si>
    <t>3C IT Solutions &amp; Telecoms (India) Ltd</t>
  </si>
  <si>
    <t>3CIT</t>
  </si>
  <si>
    <t>Internet Services &amp; Infrastructure</t>
  </si>
  <si>
    <t>Eastern Treads Ltd</t>
  </si>
  <si>
    <t>EASTRED</t>
  </si>
  <si>
    <t>EVOQ Remedies Ltd</t>
  </si>
  <si>
    <t>EVOQ</t>
  </si>
  <si>
    <t>MRC Agrotech Ltd</t>
  </si>
  <si>
    <t>MRCAGRO</t>
  </si>
  <si>
    <t>Suncity Synthetics Ltd</t>
  </si>
  <si>
    <t>SUNCITYSY</t>
  </si>
  <si>
    <t>Labelkraft Technologies Ltd</t>
  </si>
  <si>
    <t>LABELKRAFT</t>
  </si>
  <si>
    <t>Marg Techno-Projects Ltd</t>
  </si>
  <si>
    <t>MTPL</t>
  </si>
  <si>
    <t>Sarthak Industries Ltd</t>
  </si>
  <si>
    <t>SARTHAKIND</t>
  </si>
  <si>
    <t>Prima Industries Ltd</t>
  </si>
  <si>
    <t>PRIMAIN</t>
  </si>
  <si>
    <t>Popular Estate Management Ltd</t>
  </si>
  <si>
    <t>POPULARES</t>
  </si>
  <si>
    <t>BKV Industries Ltd</t>
  </si>
  <si>
    <t>BKV</t>
  </si>
  <si>
    <t>Grandma Trading and Agencies Ltd</t>
  </si>
  <si>
    <t>GRANDMA</t>
  </si>
  <si>
    <t>Yogi Infra Projects Ltd</t>
  </si>
  <si>
    <t>YOGISUNG</t>
  </si>
  <si>
    <t>Easun Capital Markets Ltd</t>
  </si>
  <si>
    <t>EASUN</t>
  </si>
  <si>
    <t>Neeraj Paper Marketing Ltd</t>
  </si>
  <si>
    <t>NEERAJ</t>
  </si>
  <si>
    <t>Axis NIFTY India Consumption ETF</t>
  </si>
  <si>
    <t>AXISCETF</t>
  </si>
  <si>
    <t>Silver Oak (India) Ltd</t>
  </si>
  <si>
    <t>SILVOAK</t>
  </si>
  <si>
    <t>Mask Investments Ltd</t>
  </si>
  <si>
    <t>MASKINVEST</t>
  </si>
  <si>
    <t>Padam Cotton Yarns Ltd</t>
  </si>
  <si>
    <t>PADAMCO</t>
  </si>
  <si>
    <t>Computer Point Ltd</t>
  </si>
  <si>
    <t>COMPUPN</t>
  </si>
  <si>
    <t>Bhudevi Infra Projects Ltd</t>
  </si>
  <si>
    <t>BHUDEVI</t>
  </si>
  <si>
    <t>BFL Asset Finvest Ltd</t>
  </si>
  <si>
    <t>BFLAFL</t>
  </si>
  <si>
    <t>Omkar Speciality Chemicals Ltd</t>
  </si>
  <si>
    <t>OMKARCHEM</t>
  </si>
  <si>
    <t>Duke Offshore Ltd</t>
  </si>
  <si>
    <t>DUKEOFS</t>
  </si>
  <si>
    <t>Vamshi Rubber Ltd</t>
  </si>
  <si>
    <t>VAMSHIRU</t>
  </si>
  <si>
    <t>APT Packaging Ltd</t>
  </si>
  <si>
    <t>APTPACK</t>
  </si>
  <si>
    <t>Garware Marine Industries Ltd</t>
  </si>
  <si>
    <t>GARWAMAR</t>
  </si>
  <si>
    <t>Jaipan Industries Ltd</t>
  </si>
  <si>
    <t>JAIPAN</t>
  </si>
  <si>
    <t>Shree Bhavya Fabrics Ltd</t>
  </si>
  <si>
    <t>SBFL</t>
  </si>
  <si>
    <t>Rajkamal Synthetics Ltd</t>
  </si>
  <si>
    <t>RAJKSYN</t>
  </si>
  <si>
    <t>Mihika Industries Ltd</t>
  </si>
  <si>
    <t>MIHIKA</t>
  </si>
  <si>
    <t>ICICI Pru Nifty 5 yr Benchmark G-SEC ETF</t>
  </si>
  <si>
    <t>GSEC5IETF</t>
  </si>
  <si>
    <t>IITL Projects Ltd</t>
  </si>
  <si>
    <t>IITLPROJ</t>
  </si>
  <si>
    <t>Gem Spinners India Ltd</t>
  </si>
  <si>
    <t>GEMSPIN</t>
  </si>
  <si>
    <t>Sanghvi Brands Ltd</t>
  </si>
  <si>
    <t>SBRANDS</t>
  </si>
  <si>
    <t>Diggi Multitrade Ltd</t>
  </si>
  <si>
    <t>DML</t>
  </si>
  <si>
    <t>Silly Monks Entertainment Ltd</t>
  </si>
  <si>
    <t>SILLYMONKS</t>
  </si>
  <si>
    <t>Gian Life Care Ltd</t>
  </si>
  <si>
    <t>GIANLIFE</t>
  </si>
  <si>
    <t>EPIC Energy Ltd</t>
  </si>
  <si>
    <t>EPIC</t>
  </si>
  <si>
    <t>Silverline Technologies Ltd</t>
  </si>
  <si>
    <t>SILVERLINE</t>
  </si>
  <si>
    <t>Groarc Industries India Ltd</t>
  </si>
  <si>
    <t>TELESYS</t>
  </si>
  <si>
    <t>Sibar Auto Parts Ltd</t>
  </si>
  <si>
    <t>SIBARAUT</t>
  </si>
  <si>
    <t>Finelistings Technologies Ltd</t>
  </si>
  <si>
    <t>FTL</t>
  </si>
  <si>
    <t>Automotive Retail</t>
  </si>
  <si>
    <t>Purshottam Investofin Ltd</t>
  </si>
  <si>
    <t>PURSHOTTAM</t>
  </si>
  <si>
    <t>Clinitech Laboratory Ltd</t>
  </si>
  <si>
    <t>CTLLAB</t>
  </si>
  <si>
    <t>Octaware Technologies Ltd</t>
  </si>
  <si>
    <t>OCTAWARE</t>
  </si>
  <si>
    <t>Nippon India ETF Nifty IT</t>
  </si>
  <si>
    <t>ITBEES</t>
  </si>
  <si>
    <t>Pro Fin Capital Services Ltd</t>
  </si>
  <si>
    <t>PROFINC</t>
  </si>
  <si>
    <t>Ironwood Education Ltd</t>
  </si>
  <si>
    <t>IRONWOOD</t>
  </si>
  <si>
    <t>Billwin Industries Ltd</t>
  </si>
  <si>
    <t>BILLWIN</t>
  </si>
  <si>
    <t>Darshan Orna Ltd</t>
  </si>
  <si>
    <t>DARSHANORNA</t>
  </si>
  <si>
    <t>O P Chains Ltd</t>
  </si>
  <si>
    <t>OPCHAINS</t>
  </si>
  <si>
    <t>Richfield Financial Services Ltd</t>
  </si>
  <si>
    <t>RFSL</t>
  </si>
  <si>
    <t>Palm Jewels Limited</t>
  </si>
  <si>
    <t>PALMJEWELS</t>
  </si>
  <si>
    <t>Samtex Fashions Ltd</t>
  </si>
  <si>
    <t>SAMTEX</t>
  </si>
  <si>
    <t>Gemstone Investments Ltd</t>
  </si>
  <si>
    <t>GEMSI</t>
  </si>
  <si>
    <t>Bright Solar Ltd</t>
  </si>
  <si>
    <t>Nippon India ETF Nifty India Consumption</t>
  </si>
  <si>
    <t>CONSUMBEES</t>
  </si>
  <si>
    <t>Innovatus Entertainment Networks Ltd</t>
  </si>
  <si>
    <t>INNOVATUS</t>
  </si>
  <si>
    <t>Yaan Enterprises Ltd</t>
  </si>
  <si>
    <t>YAANENT</t>
  </si>
  <si>
    <t>Jackson Investments Ltd</t>
  </si>
  <si>
    <t>JACKSON</t>
  </si>
  <si>
    <t>Chandni Machines Ltd</t>
  </si>
  <si>
    <t>CHANDNIMACH</t>
  </si>
  <si>
    <t>Indus Finance Ltd</t>
  </si>
  <si>
    <t>INDUSFINL</t>
  </si>
  <si>
    <t>RICHA INFO SYSTEMS LIMITED</t>
  </si>
  <si>
    <t>RICHA</t>
  </si>
  <si>
    <t>N D A Securities Ltd</t>
  </si>
  <si>
    <t>NDASEC</t>
  </si>
  <si>
    <t>DSP Silver ETF</t>
  </si>
  <si>
    <t>SILVERADD</t>
  </si>
  <si>
    <t>Advance Petrochemicals Ltd</t>
  </si>
  <si>
    <t>ADVPETR-B</t>
  </si>
  <si>
    <t>Titaanium Ten Enterprise Ltd</t>
  </si>
  <si>
    <t>TITAANIUM</t>
  </si>
  <si>
    <t>Emmessar Biotech and Nutrition Ltd</t>
  </si>
  <si>
    <t>EMMESSA</t>
  </si>
  <si>
    <t>Stampede Capital Ltd</t>
  </si>
  <si>
    <t>GATECHDVR</t>
  </si>
  <si>
    <t>Tasty Dairy Specialities Ltd</t>
  </si>
  <si>
    <t>TDSL</t>
  </si>
  <si>
    <t>Mahaan Foods Ltd</t>
  </si>
  <si>
    <t>MAHAANF</t>
  </si>
  <si>
    <t>Trustwave Securities Ltd</t>
  </si>
  <si>
    <t>STRLGUA</t>
  </si>
  <si>
    <t>Gujarat Hy Spin Ltd</t>
  </si>
  <si>
    <t>GUJHYSPIN</t>
  </si>
  <si>
    <t>Shreevatsaa Finance and Leasing Ltd</t>
  </si>
  <si>
    <t>SHVFL</t>
  </si>
  <si>
    <t>Scarnose International Ltd</t>
  </si>
  <si>
    <t>SCARNOSE</t>
  </si>
  <si>
    <t>RTCL Ltd</t>
  </si>
  <si>
    <t>RAGHUTOB</t>
  </si>
  <si>
    <t>Ranjeet Mechatronics Ltd</t>
  </si>
  <si>
    <t>RANJEET</t>
  </si>
  <si>
    <t>Rishabh Digha Steel and Allied Products Ltd</t>
  </si>
  <si>
    <t>RISHDIGA</t>
  </si>
  <si>
    <t>Gujarat Inject Kerala Ltd</t>
  </si>
  <si>
    <t>GUJINJEC</t>
  </si>
  <si>
    <t>Rita Finance and Leasing Ltd</t>
  </si>
  <si>
    <t>RFLL</t>
  </si>
  <si>
    <t>Adinath Textiles Ltd</t>
  </si>
  <si>
    <t>ADINATH</t>
  </si>
  <si>
    <t>Gujarat Lease Financing Ltd</t>
  </si>
  <si>
    <t>GLFL</t>
  </si>
  <si>
    <t>Ajel Ltd</t>
  </si>
  <si>
    <t>AJEL</t>
  </si>
  <si>
    <t>Uniroyal Industries Ltd</t>
  </si>
  <si>
    <t>UNIROYAL</t>
  </si>
  <si>
    <t>Garware Synthetics Ltd</t>
  </si>
  <si>
    <t>GARWSYN</t>
  </si>
  <si>
    <t>Kretto Syscon Ltd</t>
  </si>
  <si>
    <t>KRETTOSYS</t>
  </si>
  <si>
    <t>Indiabulls NIFTY50 Exchange Traded Fund</t>
  </si>
  <si>
    <t>IBMFNIFTY</t>
  </si>
  <si>
    <t>Sita Enterprises Ltd</t>
  </si>
  <si>
    <t>SITAENT</t>
  </si>
  <si>
    <t>Patron Exim Ltd</t>
  </si>
  <si>
    <t>PATRON</t>
  </si>
  <si>
    <t>Gautam Exim Ltd</t>
  </si>
  <si>
    <t>GEL</t>
  </si>
  <si>
    <t>Sarvottam Finvest Ltd</t>
  </si>
  <si>
    <t>SARVOTTAM</t>
  </si>
  <si>
    <t>Nyssa Corporation Ltd</t>
  </si>
  <si>
    <t>NYSSACORP</t>
  </si>
  <si>
    <t>Madhya Pradesh Today Media Ltd</t>
  </si>
  <si>
    <t>MPTODAY</t>
  </si>
  <si>
    <t>Milestone Global Limited</t>
  </si>
  <si>
    <t>MILESTONE</t>
  </si>
  <si>
    <t>Nippon India ETF S&amp;P BSE Sensex Next 50</t>
  </si>
  <si>
    <t>SNXT50BEES</t>
  </si>
  <si>
    <t>Hindustan Agrigentics Ltd</t>
  </si>
  <si>
    <t>HINDUST</t>
  </si>
  <si>
    <t>Sahara Maritime Ltd</t>
  </si>
  <si>
    <t>SMARITIME</t>
  </si>
  <si>
    <t>Sujala Trading &amp; Holdings Ltd</t>
  </si>
  <si>
    <t>SUJALA</t>
  </si>
  <si>
    <t>Regent Enterprises Ltd</t>
  </si>
  <si>
    <t>REGENTRP</t>
  </si>
  <si>
    <t>G K P Printing &amp; Packaging Ltd</t>
  </si>
  <si>
    <t>GKP</t>
  </si>
  <si>
    <t>Kahan Packaging Ltd</t>
  </si>
  <si>
    <t>KAHAN</t>
  </si>
  <si>
    <t>South Asian Enterprises Ltd</t>
  </si>
  <si>
    <t>SAENTER</t>
  </si>
  <si>
    <t>R R Financial Consultants Ltd</t>
  </si>
  <si>
    <t>RRFIN</t>
  </si>
  <si>
    <t>Jai Mata Glass Ltd</t>
  </si>
  <si>
    <t>JAIMATAG</t>
  </si>
  <si>
    <t>A and M Jumbo Bags Ltd</t>
  </si>
  <si>
    <t>AMJUMBO</t>
  </si>
  <si>
    <t>IEL Ltd</t>
  </si>
  <si>
    <t>INDXTRA</t>
  </si>
  <si>
    <t>Euphoria Infotech (India) Ltd</t>
  </si>
  <si>
    <t>EUPHORIAIT</t>
  </si>
  <si>
    <t>Cindrella Hotels Ltd</t>
  </si>
  <si>
    <t>CINDHO</t>
  </si>
  <si>
    <t>Rite Zone Chemcon India Ltd</t>
  </si>
  <si>
    <t>RITEZONE</t>
  </si>
  <si>
    <t>ICICI Prudential Nifty FMCG ETF</t>
  </si>
  <si>
    <t>FMCGIETF</t>
  </si>
  <si>
    <t>Shree Metalloys Ltd</t>
  </si>
  <si>
    <t>SHREMETAL</t>
  </si>
  <si>
    <t>Vedant Asset Ltd</t>
  </si>
  <si>
    <t>VEDANTASSET</t>
  </si>
  <si>
    <t>Hira Automobiles Ltd</t>
  </si>
  <si>
    <t>HIRAUTO</t>
  </si>
  <si>
    <t>Kotia Enterprises Ltd</t>
  </si>
  <si>
    <t>HB Leasing and Finance Co Ltd</t>
  </si>
  <si>
    <t>HBLEAS</t>
  </si>
  <si>
    <t>Brandbucket Media &amp; Technology Ltd</t>
  </si>
  <si>
    <t>BRANDBUCKT</t>
  </si>
  <si>
    <t>Mayukh Dealtrade Ltd</t>
  </si>
  <si>
    <t>MAYUKH</t>
  </si>
  <si>
    <t>Citizen Infoline Ltd</t>
  </si>
  <si>
    <t>CIL</t>
  </si>
  <si>
    <t>Husys Consulting Ltd</t>
  </si>
  <si>
    <t>HUSYSLTD</t>
  </si>
  <si>
    <t>Ashish Polyplast Ltd</t>
  </si>
  <si>
    <t>ASHISHPO</t>
  </si>
  <si>
    <t>Ras Resorts and Apart Hotels Ltd</t>
  </si>
  <si>
    <t>RASRESOR</t>
  </si>
  <si>
    <t>Asian Warehousing Ltd</t>
  </si>
  <si>
    <t>ASIAN</t>
  </si>
  <si>
    <t>Classic Filaments Ltd</t>
  </si>
  <si>
    <t>CFL</t>
  </si>
  <si>
    <t>Super Fine Knitters Ltd</t>
  </si>
  <si>
    <t>SKL</t>
  </si>
  <si>
    <t>7NR Retail Ltd</t>
  </si>
  <si>
    <t>7NR</t>
  </si>
  <si>
    <t>Solid Stone Co Ltd</t>
  </si>
  <si>
    <t>SOLIDSTON</t>
  </si>
  <si>
    <t>ICICI Prudential Nifty 100 ETF</t>
  </si>
  <si>
    <t>NIF100IETF</t>
  </si>
  <si>
    <t>Mac Hotels Ltd</t>
  </si>
  <si>
    <t>MACH</t>
  </si>
  <si>
    <t>Kothari Industrial Corp Ltd</t>
  </si>
  <si>
    <t>KOTIC</t>
  </si>
  <si>
    <t>Saroja Pharma Industries India Ltd</t>
  </si>
  <si>
    <t>SAROJA</t>
  </si>
  <si>
    <t>Fruition venture Ltd</t>
  </si>
  <si>
    <t>FRUTION</t>
  </si>
  <si>
    <t>Ind Renewable Energy Ltd</t>
  </si>
  <si>
    <t>INDRENEW</t>
  </si>
  <si>
    <t>Spice Islands Industries Ltd</t>
  </si>
  <si>
    <t>SPICEISLIN</t>
  </si>
  <si>
    <t>Velan Hotels Ltd</t>
  </si>
  <si>
    <t>VELHO</t>
  </si>
  <si>
    <t>Econo Trade (India) Ltd</t>
  </si>
  <si>
    <t>ETIL</t>
  </si>
  <si>
    <t>ETT Ltd</t>
  </si>
  <si>
    <t>ETT</t>
  </si>
  <si>
    <t>Shree Karthik Papers Ltd</t>
  </si>
  <si>
    <t>SHKARTP</t>
  </si>
  <si>
    <t>Asian Petro Products and Exports Ltd</t>
  </si>
  <si>
    <t>ASINPET</t>
  </si>
  <si>
    <t>Franklin Leasing and Finance Ltd</t>
  </si>
  <si>
    <t>FRANKLIN</t>
  </si>
  <si>
    <t>Link Pharmachem Ltd</t>
  </si>
  <si>
    <t>LINKPH</t>
  </si>
  <si>
    <t>Interstate Oil Carrier Ltd</t>
  </si>
  <si>
    <t>INTSTOIL</t>
  </si>
  <si>
    <t>RO Jewels Ltd</t>
  </si>
  <si>
    <t>ROJL</t>
  </si>
  <si>
    <t>Yash Innoventures Ltd</t>
  </si>
  <si>
    <t>YASHINNO</t>
  </si>
  <si>
    <t>Yunik Managing Advisors Ltd</t>
  </si>
  <si>
    <t>YUNIKM</t>
  </si>
  <si>
    <t>S R G Securities Finance Ltd</t>
  </si>
  <si>
    <t>SRGSFL</t>
  </si>
  <si>
    <t>Reetech International Cargo and Courier Ltd</t>
  </si>
  <si>
    <t>REETECH</t>
  </si>
  <si>
    <t>PBA Infrastructure Ltd</t>
  </si>
  <si>
    <t>PBAINFRA</t>
  </si>
  <si>
    <t>Shiva Granito Export Ltd</t>
  </si>
  <si>
    <t>SHIVAEXPO</t>
  </si>
  <si>
    <t>Genomic Valley Biotech Ltd</t>
  </si>
  <si>
    <t>GVBL</t>
  </si>
  <si>
    <t>Premier Capital Services Ltd</t>
  </si>
  <si>
    <t>PREMCAP</t>
  </si>
  <si>
    <t>Shree Ganesh Elastoplast Ltd</t>
  </si>
  <si>
    <t>SHGANEL</t>
  </si>
  <si>
    <t>RAP Media Ltd</t>
  </si>
  <si>
    <t>RAP</t>
  </si>
  <si>
    <t>Polo Hotels Ltd</t>
  </si>
  <si>
    <t>POLOHOT</t>
  </si>
  <si>
    <t>Usha Martin Education And Solutions Ltd</t>
  </si>
  <si>
    <t>UMESLTD</t>
  </si>
  <si>
    <t>Golechha Global Finance Ltd</t>
  </si>
  <si>
    <t>GOLECHA</t>
  </si>
  <si>
    <t>Nippon India ETF Nifty Infrastructure BeES</t>
  </si>
  <si>
    <t>INFRABEES</t>
  </si>
  <si>
    <t>Gala Global Products Ltd</t>
  </si>
  <si>
    <t>GGPL</t>
  </si>
  <si>
    <t>Mid India Industries Ltd</t>
  </si>
  <si>
    <t>MIDINDIA</t>
  </si>
  <si>
    <t>ISF Ltd</t>
  </si>
  <si>
    <t>ISFL</t>
  </si>
  <si>
    <t>First Custodian Fund (India) Ltd</t>
  </si>
  <si>
    <t>1STCUS</t>
  </si>
  <si>
    <t>Garbi Finvest Ltd</t>
  </si>
  <si>
    <t>GARBIFIN</t>
  </si>
  <si>
    <t>Square Four Projects India Ltd</t>
  </si>
  <si>
    <t>SFPIL</t>
  </si>
  <si>
    <t>Lypsa Gems &amp; Jewellery Ltd</t>
  </si>
  <si>
    <t>LYPSAGEMS</t>
  </si>
  <si>
    <t>GCM Securities Ltd</t>
  </si>
  <si>
    <t>GCMSECU</t>
  </si>
  <si>
    <t>Helpage Finlease Ltd</t>
  </si>
  <si>
    <t>HELPAGE</t>
  </si>
  <si>
    <t>Sonalis Consumer Products Ltd</t>
  </si>
  <si>
    <t>SONALIS</t>
  </si>
  <si>
    <t>Kizi Apparels Ltd</t>
  </si>
  <si>
    <t>KIZI</t>
  </si>
  <si>
    <t>Amrapali Capital and Finance Services Ltd</t>
  </si>
  <si>
    <t>ACFSL</t>
  </si>
  <si>
    <t>Decipher Labs Ltd</t>
  </si>
  <si>
    <t>DECIPHER</t>
  </si>
  <si>
    <t>Anna Infrastructures Ltd</t>
  </si>
  <si>
    <t>ANNAINFRA</t>
  </si>
  <si>
    <t>KMG Milk Food Ltd</t>
  </si>
  <si>
    <t>KMGMILK</t>
  </si>
  <si>
    <t>Prism Finance Ltd</t>
  </si>
  <si>
    <t>PRISMFN</t>
  </si>
  <si>
    <t>Metalyst Forgings Ltd</t>
  </si>
  <si>
    <t>METALFORGE</t>
  </si>
  <si>
    <t>Crane Infrastructure Ltd</t>
  </si>
  <si>
    <t>CRANEINFRA</t>
  </si>
  <si>
    <t>Indo-City Infotech Ltd</t>
  </si>
  <si>
    <t>INDOCITY</t>
  </si>
  <si>
    <t>DCM Financial Services Ltd</t>
  </si>
  <si>
    <t>DCMFINSERV</t>
  </si>
  <si>
    <t>Unistar Multimedia Ltd</t>
  </si>
  <si>
    <t>UNISTRMU</t>
  </si>
  <si>
    <t>Shyam Telecom Ltd</t>
  </si>
  <si>
    <t>SHYAMTEL</t>
  </si>
  <si>
    <t>Tarai Foods Ltd</t>
  </si>
  <si>
    <t>TARAI</t>
  </si>
  <si>
    <t>SOFCOM Systems Ltd</t>
  </si>
  <si>
    <t>SOFCOM</t>
  </si>
  <si>
    <t>United Credit Ltd</t>
  </si>
  <si>
    <t>UNITDCR</t>
  </si>
  <si>
    <t>Dipna Pharmachem Ltd</t>
  </si>
  <si>
    <t>DPL</t>
  </si>
  <si>
    <t>Lime Chemicals Ltd</t>
  </si>
  <si>
    <t>LIMECHM</t>
  </si>
  <si>
    <t>Sri Lakshmi Saraswathi Textiles (Arni) Ltd</t>
  </si>
  <si>
    <t>SLSTLQ</t>
  </si>
  <si>
    <t>Ador Multi Products Ltd</t>
  </si>
  <si>
    <t>ADORMUL</t>
  </si>
  <si>
    <t>Natraj Proteins Ltd</t>
  </si>
  <si>
    <t>NATRAJPR</t>
  </si>
  <si>
    <t>MPL Plastics Ltd</t>
  </si>
  <si>
    <t>MPL</t>
  </si>
  <si>
    <t>Hisar Spinning Mills Ltd</t>
  </si>
  <si>
    <t>HISARSP</t>
  </si>
  <si>
    <t>Mansi Finance (Chennai) Ltd</t>
  </si>
  <si>
    <t>MANSIFIN</t>
  </si>
  <si>
    <t>Neueon Towers Ltd</t>
  </si>
  <si>
    <t>NTL</t>
  </si>
  <si>
    <t>Aditya BSL Silver ETF</t>
  </si>
  <si>
    <t>SILVER</t>
  </si>
  <si>
    <t>Polymac Thermoformers Ltd</t>
  </si>
  <si>
    <t>POLYMAC</t>
  </si>
  <si>
    <t>U H Zaveri Ltd</t>
  </si>
  <si>
    <t>UHZAVERI</t>
  </si>
  <si>
    <t>ICICI Prudential Nifty Healthcare ETF</t>
  </si>
  <si>
    <t>HEALTHIETF</t>
  </si>
  <si>
    <t>Parle Industries Ltd</t>
  </si>
  <si>
    <t>PARLEIND</t>
  </si>
  <si>
    <t>Swarna Securities Ltd</t>
  </si>
  <si>
    <t>SWRNASE</t>
  </si>
  <si>
    <t>Amrapali Fincap Ltd</t>
  </si>
  <si>
    <t>AMRAFIN</t>
  </si>
  <si>
    <t>Hathway Bhawani Cabletel and Datacom Ltd</t>
  </si>
  <si>
    <t>HATHWAYB</t>
  </si>
  <si>
    <t>CRP Risk Management Ltd</t>
  </si>
  <si>
    <t>CRPRISK</t>
  </si>
  <si>
    <t>ICICI Prudential Nifty Auto ETF</t>
  </si>
  <si>
    <t>AUTOIETF</t>
  </si>
  <si>
    <t>Vishvprabha Ventures Ltd</t>
  </si>
  <si>
    <t>VISVEN</t>
  </si>
  <si>
    <t>Enbee Trade and Finance Ltd</t>
  </si>
  <si>
    <t>ENBETRD</t>
  </si>
  <si>
    <t>Switching Technologies Gunther Ltd</t>
  </si>
  <si>
    <t>SWITCHTE</t>
  </si>
  <si>
    <t>Bohra Industries Ltd</t>
  </si>
  <si>
    <t>BOHRAIND</t>
  </si>
  <si>
    <t>Continental Chemicals Ltd</t>
  </si>
  <si>
    <t>CONTCHM</t>
  </si>
  <si>
    <t>Tirth Plastic Ltd</t>
  </si>
  <si>
    <t>TIRTPLS</t>
  </si>
  <si>
    <t>Kachchh Minerals Ltd</t>
  </si>
  <si>
    <t>KACHCHH</t>
  </si>
  <si>
    <t>Dhanuka Realty Ltd</t>
  </si>
  <si>
    <t>DRL</t>
  </si>
  <si>
    <t>Rajdarshan Industries Ltd</t>
  </si>
  <si>
    <t>ARENTERP</t>
  </si>
  <si>
    <t>Bothra Metals and Alloys Ltd</t>
  </si>
  <si>
    <t>BMAL</t>
  </si>
  <si>
    <t>Step Two Corporation Ltd</t>
  </si>
  <si>
    <t>STEP2COR</t>
  </si>
  <si>
    <t>Shanti Overseas (India) Ltd</t>
  </si>
  <si>
    <t>SHANTI</t>
  </si>
  <si>
    <t>Midwest Gold Ltd</t>
  </si>
  <si>
    <t>MIDWEST</t>
  </si>
  <si>
    <t>Bloom Industries Ltd</t>
  </si>
  <si>
    <t>BLOIN</t>
  </si>
  <si>
    <t>Muller and Phipps (India) Ltd</t>
  </si>
  <si>
    <t>MULLER</t>
  </si>
  <si>
    <t>Neelkanth Ltd</t>
  </si>
  <si>
    <t>NEELKANTH</t>
  </si>
  <si>
    <t>Vivaa Tradecom Ltd</t>
  </si>
  <si>
    <t>VIVAA</t>
  </si>
  <si>
    <t>Pasari Spinning Mills Ltd</t>
  </si>
  <si>
    <t>PASARI</t>
  </si>
  <si>
    <t>Tci Finance Ltd</t>
  </si>
  <si>
    <t>TCIFINANCE</t>
  </si>
  <si>
    <t>Bharat Bhushan Finance And Commodity Brokers Ltd</t>
  </si>
  <si>
    <t>BHARAT</t>
  </si>
  <si>
    <t>SBI Nifty Consumption ETF</t>
  </si>
  <si>
    <t>SBIETFCON</t>
  </si>
  <si>
    <t>SRM Energy Ltd</t>
  </si>
  <si>
    <t>SRMENERGY</t>
  </si>
  <si>
    <t>S M Gold Ltd</t>
  </si>
  <si>
    <t>SMGOLD</t>
  </si>
  <si>
    <t>Alps Industries Ltd</t>
  </si>
  <si>
    <t>ALPSINDUS</t>
  </si>
  <si>
    <t>Vivanza Biosciences Ltd</t>
  </si>
  <si>
    <t>VIVANZA</t>
  </si>
  <si>
    <t>DSP Nifty Midcap 150 Quality 50 ETF</t>
  </si>
  <si>
    <t>MIDQ50ADD</t>
  </si>
  <si>
    <t>NB Footwear Ltd</t>
  </si>
  <si>
    <t>NBFOOT</t>
  </si>
  <si>
    <t>Skyline Ventures India Ltd</t>
  </si>
  <si>
    <t>SKILVEN</t>
  </si>
  <si>
    <t>Pradhin Ltd</t>
  </si>
  <si>
    <t>PRADHIN</t>
  </si>
  <si>
    <t>DAPS Advertising Ltd</t>
  </si>
  <si>
    <t>DAPS</t>
  </si>
  <si>
    <t>White Organic Retail Ltd</t>
  </si>
  <si>
    <t>WORL</t>
  </si>
  <si>
    <t>HDFC Nifty50 Value 20 ETF</t>
  </si>
  <si>
    <t>HDFCVALUE</t>
  </si>
  <si>
    <t>Esha Media Research Ltd</t>
  </si>
  <si>
    <t>ESHAMEDIA</t>
  </si>
  <si>
    <t>Ortin Global Ltd</t>
  </si>
  <si>
    <t>ORTINLAB</t>
  </si>
  <si>
    <t>Integrated Capital Services Ltd</t>
  </si>
  <si>
    <t>ICSL</t>
  </si>
  <si>
    <t>Mitshi India Ltd</t>
  </si>
  <si>
    <t>MITSHI</t>
  </si>
  <si>
    <t>Koura Fine Diamond Jewelry Ltd</t>
  </si>
  <si>
    <t>KOURA</t>
  </si>
  <si>
    <t>Amforge Industries Ltd</t>
  </si>
  <si>
    <t>AMFORG</t>
  </si>
  <si>
    <t>Norben Tea and Exports Ltd</t>
  </si>
  <si>
    <t>NORBTEAEXP</t>
  </si>
  <si>
    <t>Sovereign Diamonds Ltd</t>
  </si>
  <si>
    <t>SOVERDIA</t>
  </si>
  <si>
    <t>Orosil Smiths India Ltd</t>
  </si>
  <si>
    <t>OROSMITHS</t>
  </si>
  <si>
    <t>Maitri Enterprises Ltd</t>
  </si>
  <si>
    <t>MAITRI</t>
  </si>
  <si>
    <t>Manav Infra Projects Ltd</t>
  </si>
  <si>
    <t>MANAV</t>
  </si>
  <si>
    <t>Svaraj Trading and Agencies Ltd</t>
  </si>
  <si>
    <t>ZSVARAJT</t>
  </si>
  <si>
    <t>Gilada Finance and Investments Ltd</t>
  </si>
  <si>
    <t>GILADAFINS</t>
  </si>
  <si>
    <t>NPR Finance Ltd</t>
  </si>
  <si>
    <t>NPRFIN</t>
  </si>
  <si>
    <t>Coastal Roadways Ltd</t>
  </si>
  <si>
    <t>COARO</t>
  </si>
  <si>
    <t>Tata Nifty India Digital Exchange Traded Fund</t>
  </si>
  <si>
    <t>TNIDETF</t>
  </si>
  <si>
    <t>York Exports Ltd</t>
  </si>
  <si>
    <t>YORKEXP</t>
  </si>
  <si>
    <t>Yashraj Containeurs Ltd</t>
  </si>
  <si>
    <t>YASHRAJC</t>
  </si>
  <si>
    <t>GTN Textiles Ltd</t>
  </si>
  <si>
    <t>GTNTEX</t>
  </si>
  <si>
    <t>Sumeru Industries Ltd</t>
  </si>
  <si>
    <t>SUMERUIND</t>
  </si>
  <si>
    <t>HDFC Nifty 100 ETF</t>
  </si>
  <si>
    <t>HDFCNIF100</t>
  </si>
  <si>
    <t>Dalal Street Investments Ltd</t>
  </si>
  <si>
    <t>DSINVEST</t>
  </si>
  <si>
    <t>United Interactive Ltd</t>
  </si>
  <si>
    <t>UNITEDINT</t>
  </si>
  <si>
    <t>Prism Medico and Pharmacy Ltd</t>
  </si>
  <si>
    <t>PRISMMEDI</t>
  </si>
  <si>
    <t>Kotak Nifty Midcap 50 ETF</t>
  </si>
  <si>
    <t>MIDCAP</t>
  </si>
  <si>
    <t>Northlink Fiscal and Capital Services Ltd</t>
  </si>
  <si>
    <t>NORTHLINK</t>
  </si>
  <si>
    <t>Sri Nachammai Cotton Mills Ltd</t>
  </si>
  <si>
    <t>SRINACHA</t>
  </si>
  <si>
    <t>Konark Synthetic Ltd</t>
  </si>
  <si>
    <t>KONARKSY</t>
  </si>
  <si>
    <t>Trinity League India Ltd</t>
  </si>
  <si>
    <t>TRINITYLEA</t>
  </si>
  <si>
    <t>Beryl Drugs Ltd</t>
  </si>
  <si>
    <t>BERLDRG</t>
  </si>
  <si>
    <t>Vivo Collaboration Solutions Ltd</t>
  </si>
  <si>
    <t>VIVO</t>
  </si>
  <si>
    <t>Octal Credit Capital Ltd</t>
  </si>
  <si>
    <t>OCTAL</t>
  </si>
  <si>
    <t>Meyer Apparel Ltd</t>
  </si>
  <si>
    <t>Sterling Greenwoods Ltd</t>
  </si>
  <si>
    <t>STRGRENWO</t>
  </si>
  <si>
    <t>Moongipa Capital Finance Ltd</t>
  </si>
  <si>
    <t>MONGIPA</t>
  </si>
  <si>
    <t>Vikalp Securities Ltd</t>
  </si>
  <si>
    <t>VIKALPS</t>
  </si>
  <si>
    <t>Tokyo Finance Ltd</t>
  </si>
  <si>
    <t>TOKYOFIN</t>
  </si>
  <si>
    <t>R J Shah and Company Ltd</t>
  </si>
  <si>
    <t>RJSHAH</t>
  </si>
  <si>
    <t>Alexander Stamps and Coin Ltd</t>
  </si>
  <si>
    <t>ALEXANDER</t>
  </si>
  <si>
    <t>Kakatiya Textiles Ltd</t>
  </si>
  <si>
    <t>KAKTEX</t>
  </si>
  <si>
    <t>Opal Luxury Time Products Ltd</t>
  </si>
  <si>
    <t>OPAL</t>
  </si>
  <si>
    <t>Amiable Logistics (India) Ltd</t>
  </si>
  <si>
    <t>AMIABLE</t>
  </si>
  <si>
    <t>Rapid Investments Ltd</t>
  </si>
  <si>
    <t>RAPIDIN</t>
  </si>
  <si>
    <t>Rajasthan Tube Manufacturing Co Ltd</t>
  </si>
  <si>
    <t>RAJTUBE</t>
  </si>
  <si>
    <t>Mirae Asset Hang Seng TECH ETF</t>
  </si>
  <si>
    <t>MAHKTECH</t>
  </si>
  <si>
    <t>Lippi Systems Ltd</t>
  </si>
  <si>
    <t>LIPPISYS</t>
  </si>
  <si>
    <t>Raama Paper Mills Ltd</t>
  </si>
  <si>
    <t>RAMAPPR-B</t>
  </si>
  <si>
    <t>Libord Securities Ltd</t>
  </si>
  <si>
    <t>LIBORD</t>
  </si>
  <si>
    <t>Jattashankar Industries Ltd</t>
  </si>
  <si>
    <t>JATTAINDUS</t>
  </si>
  <si>
    <t>Times Green Energy (India) Ltd</t>
  </si>
  <si>
    <t>TIMESGREEN</t>
  </si>
  <si>
    <t>Photoquip India Ltd</t>
  </si>
  <si>
    <t>PHOTOQUP</t>
  </si>
  <si>
    <t>Esaar (India) Ltd</t>
  </si>
  <si>
    <t>ESARIND</t>
  </si>
  <si>
    <t>Triliance Polymers Ltd</t>
  </si>
  <si>
    <t>TRILIANCE</t>
  </si>
  <si>
    <t>Disha Resources Ltd</t>
  </si>
  <si>
    <t>Abhishek Finlease Ltd</t>
  </si>
  <si>
    <t>ABHIFIN</t>
  </si>
  <si>
    <t>Mehta Integrated Finance Ltd</t>
  </si>
  <si>
    <t>MEHIF</t>
  </si>
  <si>
    <t>Norris Medicines Ltd</t>
  </si>
  <si>
    <t>NORRIS</t>
  </si>
  <si>
    <t>Vaxtex Cotfab Ltd</t>
  </si>
  <si>
    <t>VCL</t>
  </si>
  <si>
    <t>Supreme (India) Impex Ltd</t>
  </si>
  <si>
    <t>SIIL</t>
  </si>
  <si>
    <t>Uniroyal Marine Exports Ltd</t>
  </si>
  <si>
    <t>UNRYLMA</t>
  </si>
  <si>
    <t>SK International Export Ltd</t>
  </si>
  <si>
    <t>SKIEL</t>
  </si>
  <si>
    <t>Organic Coatings Ltd</t>
  </si>
  <si>
    <t>ORGCOAT</t>
  </si>
  <si>
    <t>Globe Multi Ventures Ltd</t>
  </si>
  <si>
    <t>GLCL</t>
  </si>
  <si>
    <t>SMVD Poly Pack Ltd</t>
  </si>
  <si>
    <t>SMVD</t>
  </si>
  <si>
    <t>Colinz Laboratories Ltd</t>
  </si>
  <si>
    <t>COLINZ</t>
  </si>
  <si>
    <t>Sanathnagar Enterprises Ltd</t>
  </si>
  <si>
    <t>ICICI Prudential Nifty50 Value 20 ETF</t>
  </si>
  <si>
    <t>NV20IETF</t>
  </si>
  <si>
    <t>Asia Pack Ltd</t>
  </si>
  <si>
    <t>ASIAPAK</t>
  </si>
  <si>
    <t>Shree Hanuman Sugar &amp; Industries Ltd</t>
  </si>
  <si>
    <t>HANSUGAR</t>
  </si>
  <si>
    <t>Longview Tea Co Ltd</t>
  </si>
  <si>
    <t>LONTE</t>
  </si>
  <si>
    <t>Radha Madhav Corp Ltd</t>
  </si>
  <si>
    <t>RMCL</t>
  </si>
  <si>
    <t>Modern Shares and Stockbrokers Ltd</t>
  </si>
  <si>
    <t>MODRNSH</t>
  </si>
  <si>
    <t>Triveni Enterprises Ltd</t>
  </si>
  <si>
    <t>TRIVENIENT</t>
  </si>
  <si>
    <t>Amraworld Agrico Ltd</t>
  </si>
  <si>
    <t>AMRAAGRI</t>
  </si>
  <si>
    <t>Minaxi Textiles Ltd</t>
  </si>
  <si>
    <t>MINAXI</t>
  </si>
  <si>
    <t>Ekennis Software Service Ltd</t>
  </si>
  <si>
    <t>EKENNIS</t>
  </si>
  <si>
    <t>Velox Industries Ltd</t>
  </si>
  <si>
    <t>VELOXIND</t>
  </si>
  <si>
    <t>Supertex Industries Ltd</t>
  </si>
  <si>
    <t>SUPERTEX</t>
  </si>
  <si>
    <t>Raj Packaging Industries Ltd</t>
  </si>
  <si>
    <t>RAJPACK</t>
  </si>
  <si>
    <t>India Lease Development Ltd</t>
  </si>
  <si>
    <t>INDLEASE</t>
  </si>
  <si>
    <t>Amarnath Securities Ltd</t>
  </si>
  <si>
    <t>AMARSEC</t>
  </si>
  <si>
    <t>Manraj Housing Finance Ltd</t>
  </si>
  <si>
    <t>MANRAJH</t>
  </si>
  <si>
    <t>Lords Ishwar Hotels Ltd</t>
  </si>
  <si>
    <t>LORDSHOTL</t>
  </si>
  <si>
    <t>Padmanabh Alloys and Polymers Ltd</t>
  </si>
  <si>
    <t>PADALPO</t>
  </si>
  <si>
    <t>Artificial Electronics Intelligent Material Ltd</t>
  </si>
  <si>
    <t>AEIM</t>
  </si>
  <si>
    <t>Perfect-Octave Media Projects Ltd</t>
  </si>
  <si>
    <t>OCTAVE</t>
  </si>
  <si>
    <t>Amalgamated Electricity Company Ltd</t>
  </si>
  <si>
    <t>AMALGAM</t>
  </si>
  <si>
    <t>Jet infraventure Ltd</t>
  </si>
  <si>
    <t>JETINFRA</t>
  </si>
  <si>
    <t>Transwind Infrastructures Ltd</t>
  </si>
  <si>
    <t>TRANSWIND</t>
  </si>
  <si>
    <t>Prima Agro Ltd</t>
  </si>
  <si>
    <t>PRIMAGR</t>
  </si>
  <si>
    <t>Future Supply Chain Solutions Ltd</t>
  </si>
  <si>
    <t>FSC</t>
  </si>
  <si>
    <t>Shah Foods Ltd</t>
  </si>
  <si>
    <t>SHAHFOOD</t>
  </si>
  <si>
    <t>Ashtasidhhi Industries Ltd</t>
  </si>
  <si>
    <t>GUJINV</t>
  </si>
  <si>
    <t>Saianand Commercial Ltd</t>
  </si>
  <si>
    <t>SAICOM</t>
  </si>
  <si>
    <t>Suryavanshi Spinning Mills Ltd</t>
  </si>
  <si>
    <t>SURYVANSP</t>
  </si>
  <si>
    <t>Sailani Tours N Travel Limited</t>
  </si>
  <si>
    <t>SAILANI</t>
  </si>
  <si>
    <t>Cubical Financial Services Ltd</t>
  </si>
  <si>
    <t>CUBIFIN</t>
  </si>
  <si>
    <t>Kush Industries Ltd</t>
  </si>
  <si>
    <t>KUSHIND</t>
  </si>
  <si>
    <t>Rajputana Investment &amp; Finance Ltd</t>
  </si>
  <si>
    <t>RAJPUTANA</t>
  </si>
  <si>
    <t>Indo Euro Indchem Ltd</t>
  </si>
  <si>
    <t>INDOEURO</t>
  </si>
  <si>
    <t>ICICI Prudential Nifty India Consumption ETF</t>
  </si>
  <si>
    <t>CONSUMIETF</t>
  </si>
  <si>
    <t>Prabhat Dairy Ltd</t>
  </si>
  <si>
    <t>PRABHAT</t>
  </si>
  <si>
    <t>Sun Retail Ltd</t>
  </si>
  <si>
    <t>SUNRETAIL</t>
  </si>
  <si>
    <t>Jagsonpal Finance and Leasing Ltd</t>
  </si>
  <si>
    <t>JAGSONFI</t>
  </si>
  <si>
    <t>Parmax Pharma Ltd</t>
  </si>
  <si>
    <t>PARMAX</t>
  </si>
  <si>
    <t>Sea TV Network Ltd</t>
  </si>
  <si>
    <t>SEATV</t>
  </si>
  <si>
    <t>Southern Infosys Ltd</t>
  </si>
  <si>
    <t>SOUTHERNIN</t>
  </si>
  <si>
    <t>Shukra Bullions Ltd</t>
  </si>
  <si>
    <t>SKRABUL</t>
  </si>
  <si>
    <t>Premier Ltd</t>
  </si>
  <si>
    <t>PREMIER</t>
  </si>
  <si>
    <t>Rander Corp Ltd</t>
  </si>
  <si>
    <t>RANDER</t>
  </si>
  <si>
    <t>Jakharia Fabric Ltd</t>
  </si>
  <si>
    <t>JAKHARIA</t>
  </si>
  <si>
    <t>DSP Nifty 50 ETF</t>
  </si>
  <si>
    <t>NIFTY50ADD</t>
  </si>
  <si>
    <t>HDFC Nifty Private Bank ETF</t>
  </si>
  <si>
    <t>HDFCPVTBAN</t>
  </si>
  <si>
    <t>Bridge Securities Ltd</t>
  </si>
  <si>
    <t>BRIDGESE</t>
  </si>
  <si>
    <t>Synthiko Foils Ltd</t>
  </si>
  <si>
    <t>SYNTHFO</t>
  </si>
  <si>
    <t>Bisil Plast Ltd</t>
  </si>
  <si>
    <t>BISIL</t>
  </si>
  <si>
    <t>Surya India Ltd</t>
  </si>
  <si>
    <t>SURYAINDIA</t>
  </si>
  <si>
    <t>Shree Steel Wire Ropes Ltd</t>
  </si>
  <si>
    <t>SSWRL</t>
  </si>
  <si>
    <t>Simplex Mills Company Ltd</t>
  </si>
  <si>
    <t>SIMPLXMIL</t>
  </si>
  <si>
    <t>Seasons Textiles Ltd</t>
  </si>
  <si>
    <t>SEASONST</t>
  </si>
  <si>
    <t>Panth Infinity Ltd</t>
  </si>
  <si>
    <t>PANTH</t>
  </si>
  <si>
    <t>Aditya BSL S&amp;P BSE Sensex ETF</t>
  </si>
  <si>
    <t>BSLSENETFG</t>
  </si>
  <si>
    <t>Jindal Leasefin Ltd</t>
  </si>
  <si>
    <t>JLL</t>
  </si>
  <si>
    <t>Harmony Capital Services Ltd</t>
  </si>
  <si>
    <t>HRMNYCP</t>
  </si>
  <si>
    <t>Elegant Floriculture &amp; Agrotech (India) Ltd</t>
  </si>
  <si>
    <t>ELEFLOR</t>
  </si>
  <si>
    <t>Nippon IN ETF Nifty 8-13 yr G-Sec Long Term Gilt</t>
  </si>
  <si>
    <t>LTGILTBEES</t>
  </si>
  <si>
    <t>S V Trading and Agencies Ltd</t>
  </si>
  <si>
    <t>ZSVTRADI</t>
  </si>
  <si>
    <t>UTL Industries Ltd</t>
  </si>
  <si>
    <t>UTLINDS</t>
  </si>
  <si>
    <t>Market Creators Ltd</t>
  </si>
  <si>
    <t>MKTCREAT</t>
  </si>
  <si>
    <t>Gowra Leasing and Finance Ltd</t>
  </si>
  <si>
    <t>GOWRALE</t>
  </si>
  <si>
    <t>Delta Industrial Resources Ltd</t>
  </si>
  <si>
    <t>DELTA</t>
  </si>
  <si>
    <t>Glittek Granites Ltd</t>
  </si>
  <si>
    <t>GLITTEKG</t>
  </si>
  <si>
    <t>Stellar Capital Services Ltd</t>
  </si>
  <si>
    <t>STELLAR</t>
  </si>
  <si>
    <t>SI Capital &amp; Financial Services Ltd</t>
  </si>
  <si>
    <t>SICAPIT</t>
  </si>
  <si>
    <t>Virgo Global Ltd</t>
  </si>
  <si>
    <t>VIRGOGLOB</t>
  </si>
  <si>
    <t>Shangar Decor Ltd</t>
  </si>
  <si>
    <t>SHANGAR</t>
  </si>
  <si>
    <t>Rajasthan Cylinders and Containers Ltd</t>
  </si>
  <si>
    <t>RCCL</t>
  </si>
  <si>
    <t>Shree Manufacturing Co Ltd</t>
  </si>
  <si>
    <t>SHRMFGC</t>
  </si>
  <si>
    <t>Sirohia &amp; Sons Ltd</t>
  </si>
  <si>
    <t>SIROHIA</t>
  </si>
  <si>
    <t>Catvision Ltd</t>
  </si>
  <si>
    <t>CATVISION</t>
  </si>
  <si>
    <t>Vani Commercials Ltd</t>
  </si>
  <si>
    <t>VANICOM</t>
  </si>
  <si>
    <t>Anjani Finance Ltd</t>
  </si>
  <si>
    <t>ANJANIFIN</t>
  </si>
  <si>
    <t>Quantum Nifty 50 ETF</t>
  </si>
  <si>
    <t>QNIFTY</t>
  </si>
  <si>
    <t>National Plywood Industries Ltd</t>
  </si>
  <si>
    <t>NATPLY</t>
  </si>
  <si>
    <t>Motilal Oswal S&amp;P BSE Low Volatility ETF</t>
  </si>
  <si>
    <t>MOLOWVOL</t>
  </si>
  <si>
    <t>Seven Hill Industries Ltd</t>
  </si>
  <si>
    <t>SEVENHILL</t>
  </si>
  <si>
    <t>Pratiksha Chemicals Ltd</t>
  </si>
  <si>
    <t>PRATIKSH</t>
  </si>
  <si>
    <t>Soma Papers and Industries Ltd</t>
  </si>
  <si>
    <t>SOMAPPR</t>
  </si>
  <si>
    <t>Bhagawati Oxygen Ltd</t>
  </si>
  <si>
    <t>BHAGWOX</t>
  </si>
  <si>
    <t>Kairosoft AI Solutions Ltd</t>
  </si>
  <si>
    <t>PANKAJPIYUS</t>
  </si>
  <si>
    <t>BCL Enterprises Ltd</t>
  </si>
  <si>
    <t>BCLENTERPR</t>
  </si>
  <si>
    <t>Univa Foods Ltd</t>
  </si>
  <si>
    <t>UNIVAFOODS</t>
  </si>
  <si>
    <t>Navigant Corporate Advisors Ltd</t>
  </si>
  <si>
    <t>NAVIGANT</t>
  </si>
  <si>
    <t>Kalyani Commercials Ltd</t>
  </si>
  <si>
    <t>Phyto Chem (India) Ltd</t>
  </si>
  <si>
    <t>PHYTO</t>
  </si>
  <si>
    <t>Eurotex Industries and Exports Ltd</t>
  </si>
  <si>
    <t>EUROTEXIND</t>
  </si>
  <si>
    <t>Consecutive Investments &amp; Trading Co Ltd</t>
  </si>
  <si>
    <t>CITL</t>
  </si>
  <si>
    <t>Beryl Securities Ltd</t>
  </si>
  <si>
    <t>BERYLSE</t>
  </si>
  <si>
    <t>Arunis Abode Ltd</t>
  </si>
  <si>
    <t>ARUNIS</t>
  </si>
  <si>
    <t>Shivagrico Implements Ltd</t>
  </si>
  <si>
    <t>SHIVAGR</t>
  </si>
  <si>
    <t>Photon Capital Advisors Ltd</t>
  </si>
  <si>
    <t>PHOTON</t>
  </si>
  <si>
    <t>Unjha Formulations Ltd</t>
  </si>
  <si>
    <t>UNJHAFOR</t>
  </si>
  <si>
    <t>GCM Capital Advisors Ltd</t>
  </si>
  <si>
    <t>GCMCAPI</t>
  </si>
  <si>
    <t>Radaan Media Works India Ltd</t>
  </si>
  <si>
    <t>RADAAN</t>
  </si>
  <si>
    <t>Blue Coast Hotels Ltd</t>
  </si>
  <si>
    <t>BLUECOAST</t>
  </si>
  <si>
    <t>Panafic Industrials Ltd</t>
  </si>
  <si>
    <t>PANAFIC</t>
  </si>
  <si>
    <t>Integrated Proteins Ltd</t>
  </si>
  <si>
    <t>INTEGFD</t>
  </si>
  <si>
    <t>Aanchal Ispat Ltd</t>
  </si>
  <si>
    <t>AANCHALISP</t>
  </si>
  <si>
    <t>Eastcoast Steel Ltd</t>
  </si>
  <si>
    <t>ECSTSTL</t>
  </si>
  <si>
    <t>Kuwer Industries Ltd</t>
  </si>
  <si>
    <t>KUWERIN</t>
  </si>
  <si>
    <t>Galaxy Agrico Exports Ltd</t>
  </si>
  <si>
    <t>GALAGEX</t>
  </si>
  <si>
    <t>Kotak Nifty Alpha 50 ETF</t>
  </si>
  <si>
    <t>ALPHA</t>
  </si>
  <si>
    <t>Senthil Infotek Ltd</t>
  </si>
  <si>
    <t>SENINFO</t>
  </si>
  <si>
    <t>Arihant's Securities Ltd</t>
  </si>
  <si>
    <t>ARISE</t>
  </si>
  <si>
    <t>Span Divergent Ltd</t>
  </si>
  <si>
    <t>SDL</t>
  </si>
  <si>
    <t>Niraj Ispat Industries Ltd</t>
  </si>
  <si>
    <t>NIRAJISPAT</t>
  </si>
  <si>
    <t>Gallops Enterprise Ltd</t>
  </si>
  <si>
    <t>GALLOPENT</t>
  </si>
  <si>
    <t>Millennium Online Solutions (India) Ltd</t>
  </si>
  <si>
    <t>MILLENNIUM</t>
  </si>
  <si>
    <t>Goenka Business &amp; Finance Ltd</t>
  </si>
  <si>
    <t>GBFL</t>
  </si>
  <si>
    <t>SC Agrotech Ltd</t>
  </si>
  <si>
    <t>SCAGRO</t>
  </si>
  <si>
    <t>SRU Steels Ltd</t>
  </si>
  <si>
    <t>SRUSTEELS</t>
  </si>
  <si>
    <t>Kotak Nifty 100 Low Volatility 30 ETF</t>
  </si>
  <si>
    <t>LOWVOL1</t>
  </si>
  <si>
    <t>Soni Medicare Ltd</t>
  </si>
  <si>
    <t>SML</t>
  </si>
  <si>
    <t>Nippon India ETF Nifty 100</t>
  </si>
  <si>
    <t>NIF100BEES</t>
  </si>
  <si>
    <t>Panabyte Technologies Ltd</t>
  </si>
  <si>
    <t>PANABYTE</t>
  </si>
  <si>
    <t>Pyxis Finvest Ltd</t>
  </si>
  <si>
    <t>PYXISFIN</t>
  </si>
  <si>
    <t>Premier Synthetics Ltd</t>
  </si>
  <si>
    <t>PREMSYN</t>
  </si>
  <si>
    <t>Filmcity Media Ltd</t>
  </si>
  <si>
    <t>FILME</t>
  </si>
  <si>
    <t>Shyamkamal Investments Ltd</t>
  </si>
  <si>
    <t>SHYMINV</t>
  </si>
  <si>
    <t>Risa International Ltd</t>
  </si>
  <si>
    <t>RISAINTL</t>
  </si>
  <si>
    <t>Shukra Jewellery Ltd</t>
  </si>
  <si>
    <t>SHUKJEW</t>
  </si>
  <si>
    <t>Sharpline Broadcast Ltd</t>
  </si>
  <si>
    <t>SHARPLINE</t>
  </si>
  <si>
    <t>Polycon International Ltd</t>
  </si>
  <si>
    <t>POLYCON</t>
  </si>
  <si>
    <t>Creative Eye Ltd</t>
  </si>
  <si>
    <t>CREATIVEYE</t>
  </si>
  <si>
    <t>Munoth Communication Ltd</t>
  </si>
  <si>
    <t>MCLTD</t>
  </si>
  <si>
    <t>Shakti Press Ltd</t>
  </si>
  <si>
    <t>SHAKTIPR</t>
  </si>
  <si>
    <t>Nippon India ETF Hang Seng BeES</t>
  </si>
  <si>
    <t>HNGSNGBEES</t>
  </si>
  <si>
    <t>GSB Finance Ltd</t>
  </si>
  <si>
    <t>GSBFIN</t>
  </si>
  <si>
    <t>F G P Ltd</t>
  </si>
  <si>
    <t>FGP</t>
  </si>
  <si>
    <t>Motilal Oswal Nasdaq Q50 ETF</t>
  </si>
  <si>
    <t>MONQ50</t>
  </si>
  <si>
    <t>Swagtam Trading and Services Ltd</t>
  </si>
  <si>
    <t>SWAGTAM</t>
  </si>
  <si>
    <t>Objectone Information Systems Ltd</t>
  </si>
  <si>
    <t>OONE</t>
  </si>
  <si>
    <t>Raconteur Global Resources Ltd</t>
  </si>
  <si>
    <t>RACONTEUR</t>
  </si>
  <si>
    <t>Oswal Yarns Ltd</t>
  </si>
  <si>
    <t>OSWAYRN</t>
  </si>
  <si>
    <t>Bindal Exports Ltd</t>
  </si>
  <si>
    <t>BINDALEXPO</t>
  </si>
  <si>
    <t>Jointeca Education Solutions Ltd</t>
  </si>
  <si>
    <t>JOINTECAED</t>
  </si>
  <si>
    <t>Olympic Oil Industries Ltd</t>
  </si>
  <si>
    <t>OLYOI</t>
  </si>
  <si>
    <t>Shoora Designs Ltd</t>
  </si>
  <si>
    <t>SHOORA</t>
  </si>
  <si>
    <t>Longspur International Ventures Ltd</t>
  </si>
  <si>
    <t>CONFINT</t>
  </si>
  <si>
    <t>HDFC Nifty100 Quality 30 ETF</t>
  </si>
  <si>
    <t>HDFCQUAL</t>
  </si>
  <si>
    <t>Tulasee Bio-Ethanol Ltd</t>
  </si>
  <si>
    <t>TULASEEBIOE</t>
  </si>
  <si>
    <t>Oil &amp; Gas Refining &amp; Marketing</t>
  </si>
  <si>
    <t>Euro-Leder Fashion Ltd</t>
  </si>
  <si>
    <t>EUROLED</t>
  </si>
  <si>
    <t>CDG Petchem Ltd</t>
  </si>
  <si>
    <t>CDG</t>
  </si>
  <si>
    <t>Ganga Pharmaceuticals Ltd</t>
  </si>
  <si>
    <t>GANGAPHARM</t>
  </si>
  <si>
    <t>K Z Leasing and Finance Ltd</t>
  </si>
  <si>
    <t>KZLFIN</t>
  </si>
  <si>
    <t>Subhash Silk Mills Ltd</t>
  </si>
  <si>
    <t>SUBSM</t>
  </si>
  <si>
    <t>Sab Events &amp; Governance Now Media Ltd</t>
  </si>
  <si>
    <t>SABEVENTS</t>
  </si>
  <si>
    <t>Sabrimala Industries India Ltd</t>
  </si>
  <si>
    <t>Kandagiri Spinning Millis Ltd</t>
  </si>
  <si>
    <t>KANDAGIRI</t>
  </si>
  <si>
    <t>Mahan Industries Ltd</t>
  </si>
  <si>
    <t>MAHANIN</t>
  </si>
  <si>
    <t>Adinath Exim Resources Ltd</t>
  </si>
  <si>
    <t>ADIEXRE</t>
  </si>
  <si>
    <t>Prime Capital Market Ltd</t>
  </si>
  <si>
    <t>PRIMECAPM</t>
  </si>
  <si>
    <t>Zinema Media and Entertainment Ltd</t>
  </si>
  <si>
    <t>ZINEMA</t>
  </si>
  <si>
    <t>Setubandhan Infrastructure Ltd</t>
  </si>
  <si>
    <t>SETUINFRA</t>
  </si>
  <si>
    <t>Suumaya Corporation Ltd</t>
  </si>
  <si>
    <t>SUUMAYA</t>
  </si>
  <si>
    <t>VCU Data Management Ltd</t>
  </si>
  <si>
    <t>VCU</t>
  </si>
  <si>
    <t>Chemo Pharma Laboratories Ltd</t>
  </si>
  <si>
    <t>CHEMOPH</t>
  </si>
  <si>
    <t>Net Pix Shorts Digital Media Ltd</t>
  </si>
  <si>
    <t>NETPIX</t>
  </si>
  <si>
    <t>Abhinav Leasing &amp; Finance Ltd</t>
  </si>
  <si>
    <t>ALFL</t>
  </si>
  <si>
    <t>Rich Universe Network Ltd</t>
  </si>
  <si>
    <t>RICHUNV</t>
  </si>
  <si>
    <t>Quantum Build-Tech Ltd</t>
  </si>
  <si>
    <t>QUANTBUILD</t>
  </si>
  <si>
    <t>Ladam Affordable Housing Ltd</t>
  </si>
  <si>
    <t>LAHL</t>
  </si>
  <si>
    <t>Taparia Tools Ltd</t>
  </si>
  <si>
    <t>TAPARIA</t>
  </si>
  <si>
    <t>Flora Corporation Ltd</t>
  </si>
  <si>
    <t>FLORACORP</t>
  </si>
  <si>
    <t>Bazel International Ltd</t>
  </si>
  <si>
    <t>BAZELINTER</t>
  </si>
  <si>
    <t>OTCO International Ltd</t>
  </si>
  <si>
    <t>OTCO</t>
  </si>
  <si>
    <t>RGF Capital Markets Ltd</t>
  </si>
  <si>
    <t>RGF</t>
  </si>
  <si>
    <t>Gagan Gases Ltd</t>
  </si>
  <si>
    <t>GAGAN</t>
  </si>
  <si>
    <t>Accord Synergy Ltd</t>
  </si>
  <si>
    <t>ACCORD</t>
  </si>
  <si>
    <t>Kumbhat Financial Services Ltd</t>
  </si>
  <si>
    <t>KUMPFIN</t>
  </si>
  <si>
    <t>Gujarat Cotex Ltd</t>
  </si>
  <si>
    <t>GUJCOTEX</t>
  </si>
  <si>
    <t>C J Gelatine Products Ltd</t>
  </si>
  <si>
    <t>CJGEL</t>
  </si>
  <si>
    <t>Minolta Finance Ltd</t>
  </si>
  <si>
    <t>MINOLTAF</t>
  </si>
  <si>
    <t>Ramgopal Polytex Ltd</t>
  </si>
  <si>
    <t>RAMGOPOLY</t>
  </si>
  <si>
    <t>VR Woodart Ltd</t>
  </si>
  <si>
    <t>VRWODAR</t>
  </si>
  <si>
    <t>Interactive Financial Services Ltd</t>
  </si>
  <si>
    <t>IFINSER</t>
  </si>
  <si>
    <t>Chemiesynth (Vapi) Ltd</t>
  </si>
  <si>
    <t>CHEMIESYNT</t>
  </si>
  <si>
    <t>HDFC Nifty Growth Sectors 15 ETF</t>
  </si>
  <si>
    <t>HDFCGROWTH</t>
  </si>
  <si>
    <t>Sanchay Finvest Ltd</t>
  </si>
  <si>
    <t>SANCF</t>
  </si>
  <si>
    <t>VB Industries Ltd</t>
  </si>
  <si>
    <t>VBIND</t>
  </si>
  <si>
    <t>Adline Chem Lab Ltd</t>
  </si>
  <si>
    <t>ADLINE</t>
  </si>
  <si>
    <t>Dr Lalchandani Labs Ltd</t>
  </si>
  <si>
    <t>DLCL</t>
  </si>
  <si>
    <t>RLF Ltd</t>
  </si>
  <si>
    <t>RLF</t>
  </si>
  <si>
    <t>Welterman International Ltd</t>
  </si>
  <si>
    <t>WELTI</t>
  </si>
  <si>
    <t>Kashyap Tele-Medicines Ltd</t>
  </si>
  <si>
    <t>KASHYAP</t>
  </si>
  <si>
    <t>Neo Infracon Ltd</t>
  </si>
  <si>
    <t>NEOINFRA</t>
  </si>
  <si>
    <t>IEC Education Ltd</t>
  </si>
  <si>
    <t>IECEDU</t>
  </si>
  <si>
    <t>First Fintec Ltd</t>
  </si>
  <si>
    <t>FIRSTFIN</t>
  </si>
  <si>
    <t>Foundry Fuel Products Ltd</t>
  </si>
  <si>
    <t>FFPL</t>
  </si>
  <si>
    <t>Mystic Electronics Ltd</t>
  </si>
  <si>
    <t>MYSTICELE</t>
  </si>
  <si>
    <t>ANS Industries Ltd</t>
  </si>
  <si>
    <t>ANSINDUS</t>
  </si>
  <si>
    <t>Bacil Pharma Ltd</t>
  </si>
  <si>
    <t>BACPHAR</t>
  </si>
  <si>
    <t>Vaksons Automobiles Ltd</t>
  </si>
  <si>
    <t>NAKSH</t>
  </si>
  <si>
    <t>Peeti Securities Ltd</t>
  </si>
  <si>
    <t>PEETISEC</t>
  </si>
  <si>
    <t>Symbiox Investment &amp; Trading Co Ltd</t>
  </si>
  <si>
    <t>SYMBIOX</t>
  </si>
  <si>
    <t>KMF Builders and Developers Ltd</t>
  </si>
  <si>
    <t>KMFBLDR</t>
  </si>
  <si>
    <t>Rajath Finance Ltd</t>
  </si>
  <si>
    <t>RAJATH</t>
  </si>
  <si>
    <t>Amit International Ltd</t>
  </si>
  <si>
    <t>AMITINT</t>
  </si>
  <si>
    <t>Nouveau Global Ventures Ltd</t>
  </si>
  <si>
    <t>NOUVEAU</t>
  </si>
  <si>
    <t>Lexoraa Industries Ltd</t>
  </si>
  <si>
    <t>SERVOTEACH</t>
  </si>
  <si>
    <t>Mount Housing and Infrastructure Ltd</t>
  </si>
  <si>
    <t>MOUNT</t>
  </si>
  <si>
    <t>Siddha Ventures Ltd</t>
  </si>
  <si>
    <t>SIDDHA</t>
  </si>
  <si>
    <t>Integra Capital Ltd</t>
  </si>
  <si>
    <t>INTCAPL</t>
  </si>
  <si>
    <t>Dhyaani Tradeventtures Ltd</t>
  </si>
  <si>
    <t>DHYAANITR</t>
  </si>
  <si>
    <t>Kiran Print Pack Ltd</t>
  </si>
  <si>
    <t>KIRANPR</t>
  </si>
  <si>
    <t>Dhanvantri Jeevan Rekha Ltd</t>
  </si>
  <si>
    <t>ZDHJERK</t>
  </si>
  <si>
    <t>Nexus Surgical and Medicare Ltd</t>
  </si>
  <si>
    <t>NEXUSSURGL</t>
  </si>
  <si>
    <t>Enterprise International Ltd</t>
  </si>
  <si>
    <t>ENTRINT</t>
  </si>
  <si>
    <t>V B Desai Financial Services Ltd</t>
  </si>
  <si>
    <t>VBDESAI</t>
  </si>
  <si>
    <t>Jayatma Industries Ltd</t>
  </si>
  <si>
    <t>JAYIND</t>
  </si>
  <si>
    <t>NCC Blue Water Products Ltd</t>
  </si>
  <si>
    <t>NCCBLUE</t>
  </si>
  <si>
    <t>Chadha Papers Ltd</t>
  </si>
  <si>
    <t>CHADPAP</t>
  </si>
  <si>
    <t>Vision Cinemas Ltd</t>
  </si>
  <si>
    <t>VISIONCINE</t>
  </si>
  <si>
    <t>Super Bakers Ltd</t>
  </si>
  <si>
    <t>SUPERBAK</t>
  </si>
  <si>
    <t>Shashwat Furnishing Solutions Ltd</t>
  </si>
  <si>
    <t>SFSL</t>
  </si>
  <si>
    <t>Haria Apparels Ltd</t>
  </si>
  <si>
    <t>HARIAAPL</t>
  </si>
  <si>
    <t>Mercury Trade Links Ltd</t>
  </si>
  <si>
    <t>MERCTRD</t>
  </si>
  <si>
    <t>Jonjua Overseas Ltd</t>
  </si>
  <si>
    <t>JONJUA</t>
  </si>
  <si>
    <t>Industrial Conglomerates</t>
  </si>
  <si>
    <t>BKM Industries Ltd</t>
  </si>
  <si>
    <t>BKMINDST</t>
  </si>
  <si>
    <t>Bloom Dekor Ltd</t>
  </si>
  <si>
    <t>BLOOM</t>
  </si>
  <si>
    <t>Tashi India Ltd</t>
  </si>
  <si>
    <t>TASHIND</t>
  </si>
  <si>
    <t>Universal Office Automation Ltd</t>
  </si>
  <si>
    <t>UNIOFFICE</t>
  </si>
  <si>
    <t>Narmada Macplast Drip Irrigation Systems Ltd</t>
  </si>
  <si>
    <t>NARMP</t>
  </si>
  <si>
    <t>Mukta Agriculture Ltd</t>
  </si>
  <si>
    <t>MUKTA</t>
  </si>
  <si>
    <t>HDFC Nifty NEXT 50 ETF</t>
  </si>
  <si>
    <t>HDFCNEXT50</t>
  </si>
  <si>
    <t>AMS Polymers Ltd</t>
  </si>
  <si>
    <t>AMS</t>
  </si>
  <si>
    <t>Khandelwal Extractions Ltd</t>
  </si>
  <si>
    <t>ZKHANDEN</t>
  </si>
  <si>
    <t>Ramsons Projects Ltd</t>
  </si>
  <si>
    <t>RAMSONS</t>
  </si>
  <si>
    <t>Sree Jayalakshmi Autospin Ltd</t>
  </si>
  <si>
    <t>SREEJAYA</t>
  </si>
  <si>
    <t>Goyal Associates Ltd</t>
  </si>
  <si>
    <t>GOYALASS</t>
  </si>
  <si>
    <t>KOBO Biotech Ltd</t>
  </si>
  <si>
    <t>KOBO</t>
  </si>
  <si>
    <t>Tamil Nadu Steel Tubes Ltd</t>
  </si>
  <si>
    <t>TNSTLTU</t>
  </si>
  <si>
    <t>UTI S&amp;P BSE Sensex Next 50 Exchange Traded Fund</t>
  </si>
  <si>
    <t>UTISXN50</t>
  </si>
  <si>
    <t>Fone4 Communications(India) Ltd</t>
  </si>
  <si>
    <t>FONE4</t>
  </si>
  <si>
    <t>J J Finance Corporation Ltd</t>
  </si>
  <si>
    <t>JJFINCOR</t>
  </si>
  <si>
    <t>Hittco Tools Ltd</t>
  </si>
  <si>
    <t>HITTCO</t>
  </si>
  <si>
    <t>Aravali Securities and Finance Ltd</t>
  </si>
  <si>
    <t>ARAVALIS</t>
  </si>
  <si>
    <t>Shree Salasar Investments Ltd</t>
  </si>
  <si>
    <t>SALSAIN</t>
  </si>
  <si>
    <t>Shree Precoated Steels Ltd</t>
  </si>
  <si>
    <t>SPSL</t>
  </si>
  <si>
    <t>Sybly Industries Ltd</t>
  </si>
  <si>
    <t>SYBLY</t>
  </si>
  <si>
    <t>Milestone Furniture Ltd</t>
  </si>
  <si>
    <t>MILEFUR</t>
  </si>
  <si>
    <t>Ushakiran Finance Ltd</t>
  </si>
  <si>
    <t>USHAKIRA</t>
  </si>
  <si>
    <t>Brijlaxmi Leasing &amp; Finance Ltd</t>
  </si>
  <si>
    <t>BRIJLEAS</t>
  </si>
  <si>
    <t>Tranway Technologies Ltd</t>
  </si>
  <si>
    <t>TRANWAY</t>
  </si>
  <si>
    <t>VXL Instruments Ltd</t>
  </si>
  <si>
    <t>VXLINSTR</t>
  </si>
  <si>
    <t>Quasar India Ltd</t>
  </si>
  <si>
    <t>QUASAR</t>
  </si>
  <si>
    <t>Quantum Digital Vision (India) Ltd</t>
  </si>
  <si>
    <t>QUANTDIA</t>
  </si>
  <si>
    <t>Agio Paper &amp; Industries Ltd</t>
  </si>
  <si>
    <t>AGIOPAPER</t>
  </si>
  <si>
    <t>Hindustan Bio Sciences Ltd</t>
  </si>
  <si>
    <t>HINDBIO</t>
  </si>
  <si>
    <t>TeleCanor Global Ltd</t>
  </si>
  <si>
    <t>TELECANOR</t>
  </si>
  <si>
    <t>Retro Green Revolution Ltd</t>
  </si>
  <si>
    <t>RGRL</t>
  </si>
  <si>
    <t>Axis Silver ETF</t>
  </si>
  <si>
    <t>AXISILVER</t>
  </si>
  <si>
    <t>Neelkanth Rock-Minerals Ltd</t>
  </si>
  <si>
    <t>NEELKAN</t>
  </si>
  <si>
    <t>Clio Infotech Ltd</t>
  </si>
  <si>
    <t>CLIOINFO</t>
  </si>
  <si>
    <t>Sri Amarnath Finance Ltd</t>
  </si>
  <si>
    <t>AMARNATH</t>
  </si>
  <si>
    <t>Vaxfab Enterprises Ltd</t>
  </si>
  <si>
    <t>VEL</t>
  </si>
  <si>
    <t>Stanpacks (India) Ltd</t>
  </si>
  <si>
    <t>STANPACK</t>
  </si>
  <si>
    <t>Promact Impex Ltd</t>
  </si>
  <si>
    <t>PROMACT</t>
  </si>
  <si>
    <t>Hasti Finance Ltd</t>
  </si>
  <si>
    <t>HASTIFIN</t>
  </si>
  <si>
    <t>Kabra Commercial Ltd</t>
  </si>
  <si>
    <t>KCL</t>
  </si>
  <si>
    <t>Krishna Capital and Securities Ltd</t>
  </si>
  <si>
    <t>KRISHNACAP</t>
  </si>
  <si>
    <t>Sheshadri Industries Ltd</t>
  </si>
  <si>
    <t>SHESHAINDS</t>
  </si>
  <si>
    <t>Parker Agro Chem Exports Ltd</t>
  </si>
  <si>
    <t>PARKERAC</t>
  </si>
  <si>
    <t>Agarwal Fortune India Ltd</t>
  </si>
  <si>
    <t>AGARWAL</t>
  </si>
  <si>
    <t>Shashank Traders Ltd</t>
  </si>
  <si>
    <t>SHASHANK</t>
  </si>
  <si>
    <t>Kore Foods Ltd</t>
  </si>
  <si>
    <t>Vinayak Polycon International Ltd</t>
  </si>
  <si>
    <t>VINAYAKPOL</t>
  </si>
  <si>
    <t>Vision Corporation Ltd</t>
  </si>
  <si>
    <t>VISIONCO</t>
  </si>
  <si>
    <t>Wherrelz IT Solutions Ltd</t>
  </si>
  <si>
    <t>WITS</t>
  </si>
  <si>
    <t>Sanco Industries Ltd</t>
  </si>
  <si>
    <t>SANCO</t>
  </si>
  <si>
    <t>IGC Industries Ltd</t>
  </si>
  <si>
    <t>IGCIL</t>
  </si>
  <si>
    <t>Omnipotent Industries Ltd</t>
  </si>
  <si>
    <t>OMNIPOTENT</t>
  </si>
  <si>
    <t>SDC Techmedia Ltd</t>
  </si>
  <si>
    <t>SDC</t>
  </si>
  <si>
    <t>Jain Marmo Industries Ltd</t>
  </si>
  <si>
    <t>JAINMARMO</t>
  </si>
  <si>
    <t>Silver Pearl Hospitality &amp; Luxury Spaces Ltd</t>
  </si>
  <si>
    <t>SILVERPRL</t>
  </si>
  <si>
    <t>Transpact Enterprises Ltd</t>
  </si>
  <si>
    <t>TRANSPACT</t>
  </si>
  <si>
    <t>Umiya Tubes Ltd</t>
  </si>
  <si>
    <t>UMIYA</t>
  </si>
  <si>
    <t>Worldwide Aluminium Limited</t>
  </si>
  <si>
    <t>WWALUM</t>
  </si>
  <si>
    <t>Ramchandra Leasing and Finance Ltd</t>
  </si>
  <si>
    <t>RLFL</t>
  </si>
  <si>
    <t>Unishire Urban Infra Ltd</t>
  </si>
  <si>
    <t>UNISHIRE</t>
  </si>
  <si>
    <t>Thirani Projects Ltd</t>
  </si>
  <si>
    <t>TPROJECT</t>
  </si>
  <si>
    <t>Trio Mercantile And Trading Ltd</t>
  </si>
  <si>
    <t>TRIOMERC</t>
  </si>
  <si>
    <t>CMI Ltd</t>
  </si>
  <si>
    <t>CMICABLES</t>
  </si>
  <si>
    <t>Golkonda Aluminium Extrusions Ltd</t>
  </si>
  <si>
    <t>GOLKONDA</t>
  </si>
  <si>
    <t>Aris International Ltd</t>
  </si>
  <si>
    <t>ARISINT</t>
  </si>
  <si>
    <t>G K Consultants Ltd</t>
  </si>
  <si>
    <t>GKCONS</t>
  </si>
  <si>
    <t>Decillion Finance Ltd</t>
  </si>
  <si>
    <t>DFL</t>
  </si>
  <si>
    <t>AVI Products India Ltd</t>
  </si>
  <si>
    <t>APIL</t>
  </si>
  <si>
    <t>Williamson Financial Services Ltd</t>
  </si>
  <si>
    <t>WILLIMFI</t>
  </si>
  <si>
    <t>iStreet Network Ltd</t>
  </si>
  <si>
    <t>ISTRNETWK</t>
  </si>
  <si>
    <t>Chambal Breweries and Distilleries Ltd</t>
  </si>
  <si>
    <t>CHMBBRW</t>
  </si>
  <si>
    <t>Ashram Online.com Ltd</t>
  </si>
  <si>
    <t>ASHRAM</t>
  </si>
  <si>
    <t>Ganon Products Ltd</t>
  </si>
  <si>
    <t>GANONPRO</t>
  </si>
  <si>
    <t>Vardhman Concrete Ltd</t>
  </si>
  <si>
    <t>VARDHMAN</t>
  </si>
  <si>
    <t>Bijoy Hans Ltd</t>
  </si>
  <si>
    <t>BIJHANS</t>
  </si>
  <si>
    <t>Gleam Fabmat Ltd</t>
  </si>
  <si>
    <t>GLEAM</t>
  </si>
  <si>
    <t>Integrated Hitech Ltd</t>
  </si>
  <si>
    <t>INTEGHIT</t>
  </si>
  <si>
    <t>Continental Controls Ltd</t>
  </si>
  <si>
    <t>CONTICON</t>
  </si>
  <si>
    <t>Mafia Trends Ltd</t>
  </si>
  <si>
    <t>MAFIA</t>
  </si>
  <si>
    <t>Kanungo Financiers Ltd</t>
  </si>
  <si>
    <t>KANUNGO</t>
  </si>
  <si>
    <t>Hanman Fit Ltd</t>
  </si>
  <si>
    <t>HANMAN</t>
  </si>
  <si>
    <t>Vintage Securities Ltd</t>
  </si>
  <si>
    <t>VINTAGES</t>
  </si>
  <si>
    <t>Mathew Easow Research Securities Ltd</t>
  </si>
  <si>
    <t>MATHEWE</t>
  </si>
  <si>
    <t>HDFC Nifty200 Momentum 30 ETF</t>
  </si>
  <si>
    <t>HDFCMOMENT</t>
  </si>
  <si>
    <t>SW Investments Ltd</t>
  </si>
  <si>
    <t>SW1</t>
  </si>
  <si>
    <t>Amanaya Ventures Ltd</t>
  </si>
  <si>
    <t>AMANAYA</t>
  </si>
  <si>
    <t>S G N Telecoms Ltd</t>
  </si>
  <si>
    <t>SGNTE</t>
  </si>
  <si>
    <t>Satiate Agri Ltd</t>
  </si>
  <si>
    <t>SATAGRI</t>
  </si>
  <si>
    <t>Sharanam Infraproject and Trading Ltd</t>
  </si>
  <si>
    <t>SIPTL</t>
  </si>
  <si>
    <t>MPAgro Industries Ltd</t>
  </si>
  <si>
    <t>MPAGI</t>
  </si>
  <si>
    <t>Mega Nirman &amp; Industries Ltd</t>
  </si>
  <si>
    <t>MNIL</t>
  </si>
  <si>
    <t>Oswal Overseas Ltd</t>
  </si>
  <si>
    <t>OSWALOR</t>
  </si>
  <si>
    <t>Olympic Cards Ltd</t>
  </si>
  <si>
    <t>OLPCL</t>
  </si>
  <si>
    <t>Commercial Printing</t>
  </si>
  <si>
    <t>Incon Engineers Ltd</t>
  </si>
  <si>
    <t>INCON</t>
  </si>
  <si>
    <t>Beeyu Overseas Ltd</t>
  </si>
  <si>
    <t>BEEYU</t>
  </si>
  <si>
    <t>Ambassador Intra Holdings Ltd</t>
  </si>
  <si>
    <t>AIHL</t>
  </si>
  <si>
    <t>Chandrima Mercantiles Ltd</t>
  </si>
  <si>
    <t>CHANDRIMA</t>
  </si>
  <si>
    <t>Svarnim Trade Udyog Ltd</t>
  </si>
  <si>
    <t>SNIM</t>
  </si>
  <si>
    <t>Siddheswari Garments Ltd</t>
  </si>
  <si>
    <t>SIDDHEGA</t>
  </si>
  <si>
    <t>Sophia Traexpo Ltd</t>
  </si>
  <si>
    <t>STRAEXPO</t>
  </si>
  <si>
    <t>Ramasigns Industries Ltd</t>
  </si>
  <si>
    <t>RAMASIGNS</t>
  </si>
  <si>
    <t>Vas Infrastructure Ltd (cn)</t>
  </si>
  <si>
    <t>VASINFRA</t>
  </si>
  <si>
    <t>ICICI Prudential Nifty Infrastructure ETF</t>
  </si>
  <si>
    <t>INFRAIETF</t>
  </si>
  <si>
    <t>Sungold Capital Ltd</t>
  </si>
  <si>
    <t>SUNGOLD</t>
  </si>
  <si>
    <t>Shri Ram Switchgears Ltd</t>
  </si>
  <si>
    <t>SRIRAM</t>
  </si>
  <si>
    <t>Jetmall Spices and Masala Ltd</t>
  </si>
  <si>
    <t>JETMALL</t>
  </si>
  <si>
    <t>Suryo Foods and Industries Ltd</t>
  </si>
  <si>
    <t>SURFI</t>
  </si>
  <si>
    <t>Voltaire Leasing and Finance Ltd</t>
  </si>
  <si>
    <t>VOLLF</t>
  </si>
  <si>
    <t>Pankaj Polymers Ltd</t>
  </si>
  <si>
    <t>PANKAJPO</t>
  </si>
  <si>
    <t>CHD Chemicals Ltd</t>
  </si>
  <si>
    <t>CHDCHEM</t>
  </si>
  <si>
    <t>Nihar Info Global Ltd</t>
  </si>
  <si>
    <t>NIHARINF</t>
  </si>
  <si>
    <t>Motilal Oswal S&amp;P BSE Enhanced Value ETF</t>
  </si>
  <si>
    <t>MOVALUE</t>
  </si>
  <si>
    <t>ADITYA BSL Nifty 200 Momentum 30 ETF</t>
  </si>
  <si>
    <t>MOMENTUM</t>
  </si>
  <si>
    <t>Aryan Share &amp; Stock Brokers Ltd</t>
  </si>
  <si>
    <t>ARYAN</t>
  </si>
  <si>
    <t>United Leasing &amp; Industries Ltd</t>
  </si>
  <si>
    <t>UNTTEMI</t>
  </si>
  <si>
    <t>Dhenu Buildcon Infra Ltd</t>
  </si>
  <si>
    <t>DHENUBUILD</t>
  </si>
  <si>
    <t>Athena Constructions Ltd</t>
  </si>
  <si>
    <t>ATHCON</t>
  </si>
  <si>
    <t>Nutech Global Ltd</t>
  </si>
  <si>
    <t>NUTECGLOB</t>
  </si>
  <si>
    <t>Wagend Infra Venture Ltd</t>
  </si>
  <si>
    <t>WAGEND</t>
  </si>
  <si>
    <t>Purohit Construction Ltd</t>
  </si>
  <si>
    <t>PUROHITCON</t>
  </si>
  <si>
    <t>Navoday Enterprises Ltd</t>
  </si>
  <si>
    <t>NAVODAYENT</t>
  </si>
  <si>
    <t>Afloat Enterprises Ltd</t>
  </si>
  <si>
    <t>ADISHAKTI</t>
  </si>
  <si>
    <t>Sunraj Diamond Exports Ltd</t>
  </si>
  <si>
    <t>SUNRAJDI</t>
  </si>
  <si>
    <t>Indra Industries Ltd</t>
  </si>
  <si>
    <t>INDRAIND</t>
  </si>
  <si>
    <t>Ortel Communications Ltd</t>
  </si>
  <si>
    <t>ORTEL</t>
  </si>
  <si>
    <t>Aadi Industries Ltd</t>
  </si>
  <si>
    <t>AADIIND</t>
  </si>
  <si>
    <t>Ashiana Agro Industries Ltd</t>
  </si>
  <si>
    <t>ASHAI</t>
  </si>
  <si>
    <t>Mayur Floorings Ltd</t>
  </si>
  <si>
    <t>MAYURFL</t>
  </si>
  <si>
    <t>Citi Port Financial Services Ltd</t>
  </si>
  <si>
    <t>CITIPOR</t>
  </si>
  <si>
    <t>Unitech International Ltd</t>
  </si>
  <si>
    <t>UNITINT</t>
  </si>
  <si>
    <t>Aditya Ispat Ltd</t>
  </si>
  <si>
    <t>ADITYA</t>
  </si>
  <si>
    <t>Gyan Developers and Builders Ltd</t>
  </si>
  <si>
    <t>GYANDEV</t>
  </si>
  <si>
    <t>Motilal Oswal S&amp;P BSE Quality ETF</t>
  </si>
  <si>
    <t>MOQUALITY</t>
  </si>
  <si>
    <t>Omni AX's Software Ltd</t>
  </si>
  <si>
    <t>OMNIAX</t>
  </si>
  <si>
    <t>Motilal Oswal S&amp;P BSE Healthcare ETF</t>
  </si>
  <si>
    <t>MOHEALTH</t>
  </si>
  <si>
    <t>Jayatma Enterprises Ltd</t>
  </si>
  <si>
    <t>JAYATMA</t>
  </si>
  <si>
    <t>BGIL Films &amp; Technologies Ltd</t>
  </si>
  <si>
    <t>BGIL</t>
  </si>
  <si>
    <t>Typhoon Financial Services Ltd</t>
  </si>
  <si>
    <t>TFSL</t>
  </si>
  <si>
    <t>Modella Woollens Ltd</t>
  </si>
  <si>
    <t>MODWOOL</t>
  </si>
  <si>
    <t>HDFC Nifty100 Low Volatility 30 ETF</t>
  </si>
  <si>
    <t>HDFCLOWVOL</t>
  </si>
  <si>
    <t>East Buildtech Ltd</t>
  </si>
  <si>
    <t>EASTBUILD</t>
  </si>
  <si>
    <t>Lakshmi Precision Screws Ltd</t>
  </si>
  <si>
    <t>LAKPRE</t>
  </si>
  <si>
    <t>Raghunath International Ltd</t>
  </si>
  <si>
    <t>RAGHUNAT</t>
  </si>
  <si>
    <t>Progrex Ventures Ltd</t>
  </si>
  <si>
    <t>PROGREXV</t>
  </si>
  <si>
    <t>JMG Corporation Ltd</t>
  </si>
  <si>
    <t>JMGCORP</t>
  </si>
  <si>
    <t>Ishaan Infrastructures and Shelters Ltd</t>
  </si>
  <si>
    <t>IISL</t>
  </si>
  <si>
    <t>Tridev Infraestates Ltd</t>
  </si>
  <si>
    <t>ASHUTPM</t>
  </si>
  <si>
    <t>Gratex Industries Ltd</t>
  </si>
  <si>
    <t>GRATEXI</t>
  </si>
  <si>
    <t>Pradip Overseas Ltd</t>
  </si>
  <si>
    <t>PRADIP</t>
  </si>
  <si>
    <t>Coral Newsprints Ltd</t>
  </si>
  <si>
    <t>CORNE</t>
  </si>
  <si>
    <t>Aananda Lakshmi Spinning Mills Ltd</t>
  </si>
  <si>
    <t>AANANDALAK</t>
  </si>
  <si>
    <t>Jainco Projects (India) Ltd</t>
  </si>
  <si>
    <t>JAINCO</t>
  </si>
  <si>
    <t>Brawn Biotech Ltd</t>
  </si>
  <si>
    <t>BRAWN</t>
  </si>
  <si>
    <t>Penta Gold Ltd</t>
  </si>
  <si>
    <t>PENTAGOLD</t>
  </si>
  <si>
    <t>Simplex Papers Ltd</t>
  </si>
  <si>
    <t>SIMPLXPAP</t>
  </si>
  <si>
    <t>GSL Securities Ltd</t>
  </si>
  <si>
    <t>GSLSEC</t>
  </si>
  <si>
    <t>International Data Management Ltd</t>
  </si>
  <si>
    <t>IDM</t>
  </si>
  <si>
    <t>Kuber Udyog Ltd</t>
  </si>
  <si>
    <t>KUBERJI</t>
  </si>
  <si>
    <t>Looks Health Services Ltd</t>
  </si>
  <si>
    <t>LOOKS</t>
  </si>
  <si>
    <t>Prashant India Ltd</t>
  </si>
  <si>
    <t>PRSNTIN</t>
  </si>
  <si>
    <t>Corporate Merchant Bankers Ltd</t>
  </si>
  <si>
    <t>CMBL</t>
  </si>
  <si>
    <t>Fabino Enterprises Ltd</t>
  </si>
  <si>
    <t>FABINO</t>
  </si>
  <si>
    <t>52 Weeks Entertainment Ltd</t>
  </si>
  <si>
    <t>SHAQUAK</t>
  </si>
  <si>
    <t>Svam Software Ltd</t>
  </si>
  <si>
    <t>SVAMSOF</t>
  </si>
  <si>
    <t>Kotak Nifty MNC ETF</t>
  </si>
  <si>
    <t>MNC</t>
  </si>
  <si>
    <t>Explicit Finance Ltd</t>
  </si>
  <si>
    <t>EXPLICITFIN</t>
  </si>
  <si>
    <t>Ekam Leasing and Finance Co Ltd</t>
  </si>
  <si>
    <t>EKAMLEA</t>
  </si>
  <si>
    <t>Relic Technologies Ltd</t>
  </si>
  <si>
    <t>RELICTEC</t>
  </si>
  <si>
    <t>Kotak Nifty India Consumption ETF</t>
  </si>
  <si>
    <t>CONS</t>
  </si>
  <si>
    <t>Scintilla Commercial &amp; Credit Ltd</t>
  </si>
  <si>
    <t>SCC</t>
  </si>
  <si>
    <t>Mahalaxmi Seamless Ltd</t>
  </si>
  <si>
    <t>MAHALXSE</t>
  </si>
  <si>
    <t>Richa Industries Ltd</t>
  </si>
  <si>
    <t>RICHAIND</t>
  </si>
  <si>
    <t>ADITYA BSL Nifty 200 Quality 30 ETF</t>
  </si>
  <si>
    <t>NIFTYQLITY</t>
  </si>
  <si>
    <t>Cindrella Financial Services Ltd</t>
  </si>
  <si>
    <t>CINDRELL</t>
  </si>
  <si>
    <t>Konndor Industries Ltd</t>
  </si>
  <si>
    <t>KONNDOR</t>
  </si>
  <si>
    <t>P M Telelinnks Ltd</t>
  </si>
  <si>
    <t>PMTELELIN</t>
  </si>
  <si>
    <t>Jyothi Infraventures Ltd</t>
  </si>
  <si>
    <t>JYOTHI</t>
  </si>
  <si>
    <t>Epsom Properties Ltd</t>
  </si>
  <si>
    <t>EPSOMPRO</t>
  </si>
  <si>
    <t>Pro Clb Global Ltd</t>
  </si>
  <si>
    <t>PROCLB</t>
  </si>
  <si>
    <t>Ambitious Plastomac Company Ltd</t>
  </si>
  <si>
    <t>AMBIT</t>
  </si>
  <si>
    <t>Asia Capital Ltd</t>
  </si>
  <si>
    <t>ASIACAP</t>
  </si>
  <si>
    <t>Sashwat Technocrats Ltd</t>
  </si>
  <si>
    <t>SASHWAT</t>
  </si>
  <si>
    <t>Bharatiya Global Infomedia Ltd</t>
  </si>
  <si>
    <t>BGLOBAL</t>
  </si>
  <si>
    <t>Sujana Universal Industries Ltd</t>
  </si>
  <si>
    <t>SUJANAUNI</t>
  </si>
  <si>
    <t>Pushpanjali Realms and Infratech Ltd</t>
  </si>
  <si>
    <t>PUSHPREALM</t>
  </si>
  <si>
    <t>Ontic Finserve Ltd</t>
  </si>
  <si>
    <t>ONTIC</t>
  </si>
  <si>
    <t>Galada Finance Ltd</t>
  </si>
  <si>
    <t>GALADAFIN</t>
  </si>
  <si>
    <t>Space Incubatrics Technologies Ltd</t>
  </si>
  <si>
    <t>SPACEINCUBA</t>
  </si>
  <si>
    <t>Kaarya Facilities &amp; Services Ltd</t>
  </si>
  <si>
    <t>KAARYAFSL</t>
  </si>
  <si>
    <t>Datiware Maritime Infra Ltd</t>
  </si>
  <si>
    <t>DATIWARE</t>
  </si>
  <si>
    <t>Multipurpose Trading and Agencies Ltd</t>
  </si>
  <si>
    <t>ZMULTIPU</t>
  </si>
  <si>
    <t>Capricorn Systems Global Solutions Ltd</t>
  </si>
  <si>
    <t>CAPRICORN</t>
  </si>
  <si>
    <t>Karnimata Cold Storage Ltd</t>
  </si>
  <si>
    <t>KCSL</t>
  </si>
  <si>
    <t>Futuristic Securities Ltd</t>
  </si>
  <si>
    <t>FUTURSEC</t>
  </si>
  <si>
    <t>Sikozy Realtors Ltd</t>
  </si>
  <si>
    <t>SIKOZY</t>
  </si>
  <si>
    <t>Jayabharat Credit Ltd</t>
  </si>
  <si>
    <t>JAYBHCR</t>
  </si>
  <si>
    <t>IMP Powers Ltd</t>
  </si>
  <si>
    <t>INDLMETER</t>
  </si>
  <si>
    <t>Patidar Buildcon Ltd</t>
  </si>
  <si>
    <t>PATIDAR</t>
  </si>
  <si>
    <t>Padmalaya Telefilms Ltd</t>
  </si>
  <si>
    <t>PADMALAYAT</t>
  </si>
  <si>
    <t>AVI Polymers Ltd</t>
  </si>
  <si>
    <t>AVI</t>
  </si>
  <si>
    <t>Encode Packaging India Ltd</t>
  </si>
  <si>
    <t>ENCODE</t>
  </si>
  <si>
    <t>GCM Commodity &amp; Derivatives Ltd</t>
  </si>
  <si>
    <t>GCMCOMM</t>
  </si>
  <si>
    <t>Atharv Enterprises Ltd</t>
  </si>
  <si>
    <t>ATHARVENT</t>
  </si>
  <si>
    <t>Innocorp Ltd</t>
  </si>
  <si>
    <t>INNOCORP</t>
  </si>
  <si>
    <t>Mahaveer Infoway Ltd</t>
  </si>
  <si>
    <t>MINFY</t>
  </si>
  <si>
    <t>Jalan Transolutions (India) Ltd</t>
  </si>
  <si>
    <t>JALAN</t>
  </si>
  <si>
    <t>Mahasagar Travels Ltd</t>
  </si>
  <si>
    <t>MHSGRMS</t>
  </si>
  <si>
    <t>Pioneer Agro Extracts Ltd</t>
  </si>
  <si>
    <t>PIONAGR</t>
  </si>
  <si>
    <t>Ken Financial Services Ltd</t>
  </si>
  <si>
    <t>KENFIN</t>
  </si>
  <si>
    <t>Ganesh Holdings Ltd</t>
  </si>
  <si>
    <t>GANHOLD</t>
  </si>
  <si>
    <t>Amerise Biosciences Ltd</t>
  </si>
  <si>
    <t>AMERISE</t>
  </si>
  <si>
    <t>Quintegra Solutions Ltd</t>
  </si>
  <si>
    <t>QUINTEGRA</t>
  </si>
  <si>
    <t>Gangotri Textiles Ltd</t>
  </si>
  <si>
    <t>GANGOTRI</t>
  </si>
  <si>
    <t>Desh Rakshak Aushdhalaya Ltd</t>
  </si>
  <si>
    <t>DESHRAK</t>
  </si>
  <si>
    <t>Autoriders International Ltd</t>
  </si>
  <si>
    <t>AUTOINT</t>
  </si>
  <si>
    <t>S K S Textiles Ltd</t>
  </si>
  <si>
    <t>SKSTEXTILE</t>
  </si>
  <si>
    <t>Manipal Finance Corp Ltd</t>
  </si>
  <si>
    <t>MNPLFIN</t>
  </si>
  <si>
    <t>Vallabh Steels Ltd</t>
  </si>
  <si>
    <t>VALLABHSQ</t>
  </si>
  <si>
    <t>Lead Financial Services Ltd</t>
  </si>
  <si>
    <t>LEADFIN</t>
  </si>
  <si>
    <t>Superior Finlease Ltd</t>
  </si>
  <si>
    <t>SUPERIOR</t>
  </si>
  <si>
    <t>Krishna Filament Industries Ltd</t>
  </si>
  <si>
    <t>KRIFILIND</t>
  </si>
  <si>
    <t>Garodia Chemicals Ltd</t>
  </si>
  <si>
    <t>GARODCH</t>
  </si>
  <si>
    <t>Shyama Infosys Ltd</t>
  </si>
  <si>
    <t>SHYAMAINFO</t>
  </si>
  <si>
    <t>Ashoka Refineries Ltd</t>
  </si>
  <si>
    <t>ASHOKRE</t>
  </si>
  <si>
    <t>Ahimsa Industries Ltd</t>
  </si>
  <si>
    <t>AHIMSA</t>
  </si>
  <si>
    <t>Crimson Metal Engineering Company Ltd</t>
  </si>
  <si>
    <t>CRIMSON</t>
  </si>
  <si>
    <t>Elango Industries Ltd</t>
  </si>
  <si>
    <t>ELANGO</t>
  </si>
  <si>
    <t>Aarcon Facilities Ltd</t>
  </si>
  <si>
    <t>RBGUPTA</t>
  </si>
  <si>
    <t>Shamrock Industrial Company Ltd</t>
  </si>
  <si>
    <t>SHAMROIN</t>
  </si>
  <si>
    <t>Classic Leasing &amp; Finance Ltd</t>
  </si>
  <si>
    <t>CLFL</t>
  </si>
  <si>
    <t>Mideast Portfolio Management Ltd</t>
  </si>
  <si>
    <t>MIDEASTP</t>
  </si>
  <si>
    <t>B J Duplex Boards Ltd</t>
  </si>
  <si>
    <t>BJDUP</t>
  </si>
  <si>
    <t>Vasa Retail and Overseas Ltd</t>
  </si>
  <si>
    <t>VASA</t>
  </si>
  <si>
    <t>Rajkot Investment Trust Ltd</t>
  </si>
  <si>
    <t>RAJKOTINV</t>
  </si>
  <si>
    <t>Systematix Securities Ltd</t>
  </si>
  <si>
    <t>SYTIXSE</t>
  </si>
  <si>
    <t>Purple Entertainment Ltd</t>
  </si>
  <si>
    <t>PURPLE</t>
  </si>
  <si>
    <t>Dharani Finance Ltd</t>
  </si>
  <si>
    <t>DHARFIN</t>
  </si>
  <si>
    <t>Shelter Infra Projects Ltd</t>
  </si>
  <si>
    <t>SIPL</t>
  </si>
  <si>
    <t>Priya Ltd</t>
  </si>
  <si>
    <t>PRIYALT</t>
  </si>
  <si>
    <t>Gopal Iron and Steels Company (Gujarat) Ltd</t>
  </si>
  <si>
    <t>GOPAIST</t>
  </si>
  <si>
    <t>T Spiritual World Ltd</t>
  </si>
  <si>
    <t>TSPIRITUAL</t>
  </si>
  <si>
    <t>Universal Arts Ltd</t>
  </si>
  <si>
    <t>UNIVARTS</t>
  </si>
  <si>
    <t>Adjia Technologies Ltd</t>
  </si>
  <si>
    <t>ADJIA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</si>
  <si>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</si>
  <si>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</si>
  <si>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</si>
  <si>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</si>
  <si>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</si>
  <si>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</si>
  <si>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Khyati Multimedia Entertainment Ltd</t>
  </si>
  <si>
    <t>KHYATI</t>
  </si>
  <si>
    <t>Fraser and Co Ltd</t>
  </si>
  <si>
    <t>FRASER</t>
  </si>
  <si>
    <t>Kiran Syntex Ltd</t>
  </si>
  <si>
    <t>KIRANSY-B</t>
  </si>
  <si>
    <t>SS Infrastructure Development Consultants Ltd</t>
  </si>
  <si>
    <t>SSINFRA</t>
  </si>
  <si>
    <t>Heera Ispat Ltd</t>
  </si>
  <si>
    <t>HEERAISP</t>
  </si>
  <si>
    <t>Regency Trust Ltd</t>
  </si>
  <si>
    <t>REGTRUS</t>
  </si>
  <si>
    <t>Gravity (India) Ltd</t>
  </si>
  <si>
    <t>GRAVITY</t>
  </si>
  <si>
    <t>Shiva Suitings Ltd</t>
  </si>
  <si>
    <t>SHVSUIT</t>
  </si>
  <si>
    <t>Checkpoint Trends Ltd</t>
  </si>
  <si>
    <t>CHECKPOINT</t>
  </si>
  <si>
    <t>People's Investment Ltd</t>
  </si>
  <si>
    <t>PEOPLIN</t>
  </si>
  <si>
    <t>Hi-Klass Trading and Investment Ltd</t>
  </si>
  <si>
    <t>HIKLASS</t>
  </si>
  <si>
    <t>Jumbo Bag Ltd</t>
  </si>
  <si>
    <t>JUMBO</t>
  </si>
  <si>
    <t>Nikki Global Finance Ltd</t>
  </si>
  <si>
    <t>NIKKIGL</t>
  </si>
  <si>
    <t>Radhagobind Commercial Ltd</t>
  </si>
  <si>
    <t>RCL</t>
  </si>
  <si>
    <t>CMM Infraprojects Ltd</t>
  </si>
  <si>
    <t>CMMIPL</t>
  </si>
  <si>
    <t>Edelweiss Nifty 50 ETF</t>
  </si>
  <si>
    <t>NIFTYEES</t>
  </si>
  <si>
    <t>Bansisons Tea Industries Ltd</t>
  </si>
  <si>
    <t>BANSTEA</t>
  </si>
  <si>
    <t>EMA India Ltd</t>
  </si>
  <si>
    <t>EMAINDIA</t>
  </si>
  <si>
    <t>Tricom Fruit Products Ltd</t>
  </si>
  <si>
    <t>TRICOMFRU</t>
  </si>
  <si>
    <t>Spectra Industries Ltd</t>
  </si>
  <si>
    <t>SPECTRA</t>
  </si>
  <si>
    <t>Hemo Organic Ltd</t>
  </si>
  <si>
    <t>HEMORGANIC</t>
  </si>
  <si>
    <t>R R Securities Ltd</t>
  </si>
  <si>
    <t>RRSECUR</t>
  </si>
  <si>
    <t>Padmanabh Industries Ltd</t>
  </si>
  <si>
    <t>PADMAIND</t>
  </si>
  <si>
    <t>Adarsh Mercantile Ltd</t>
  </si>
  <si>
    <t>ADARSH</t>
  </si>
  <si>
    <t>Eureka Industries Ltd</t>
  </si>
  <si>
    <t>EUREKAI</t>
  </si>
  <si>
    <t>Pagaria Energy Ltd</t>
  </si>
  <si>
    <t>WOMENNET</t>
  </si>
  <si>
    <t>Invesco India Nifty 50 ETF</t>
  </si>
  <si>
    <t>IVZINNIFTY</t>
  </si>
  <si>
    <t>Rajvir Industries Ltd</t>
  </si>
  <si>
    <t>RAJVIR</t>
  </si>
  <si>
    <t>Abhishek Infraventures Ltd</t>
  </si>
  <si>
    <t>ABHIINFRA</t>
  </si>
  <si>
    <t>MFS Intercorp Ltd</t>
  </si>
  <si>
    <t>MFSINTRCRP</t>
  </si>
  <si>
    <t>Pasupati Fincap Ltd</t>
  </si>
  <si>
    <t>PASUFIN</t>
  </si>
  <si>
    <t>Arcee Industries Ltd</t>
  </si>
  <si>
    <t>ARCEEIN</t>
  </si>
  <si>
    <t>Kuberan Global Edu Solutions Ltd</t>
  </si>
  <si>
    <t>KGES</t>
  </si>
  <si>
    <t>SSPN Finance Ltd</t>
  </si>
  <si>
    <t>SSPNFIN</t>
  </si>
  <si>
    <t>City Online Services Ltd</t>
  </si>
  <si>
    <t>CITYONLINE</t>
  </si>
  <si>
    <t>Nippon India ETF Nifty Dividend Opportunities 50</t>
  </si>
  <si>
    <t>DIVOPPBEES</t>
  </si>
  <si>
    <t>Shri Kalyan Holdings Ltd</t>
  </si>
  <si>
    <t>SHKALYN</t>
  </si>
  <si>
    <t>Diksha Greens Ltd</t>
  </si>
  <si>
    <t>DGL</t>
  </si>
  <si>
    <t>JLA Infraville Shoppers Ltd</t>
  </si>
  <si>
    <t>JSHL</t>
  </si>
  <si>
    <t>Broadline Retail</t>
  </si>
  <si>
    <t>Natura Hue Chem Ltd</t>
  </si>
  <si>
    <t>NATHUEC</t>
  </si>
  <si>
    <t>Kovalam Investment and Trading Co Ltd</t>
  </si>
  <si>
    <t>ZKOVALIN</t>
  </si>
  <si>
    <t>Decorous Investment and Trading Co Ltd</t>
  </si>
  <si>
    <t>DITCO</t>
  </si>
  <si>
    <t>SBL Infratech Ltd</t>
  </si>
  <si>
    <t>SBLI</t>
  </si>
  <si>
    <t>Tiaan Consumer Ltd</t>
  </si>
  <si>
    <t>TIAANC</t>
  </si>
  <si>
    <t>Thakkers Group Limited</t>
  </si>
  <si>
    <t>THAKKERS</t>
  </si>
  <si>
    <t>Saptak Chem and Business Ltd</t>
  </si>
  <si>
    <t>SCBL</t>
  </si>
  <si>
    <t>AAR Shyam India Investment Company Ltd</t>
  </si>
  <si>
    <t>AARSHYAM</t>
  </si>
  <si>
    <t>IDFC Nifty 50 ETF</t>
  </si>
  <si>
    <t>IDFNIFTYET</t>
  </si>
  <si>
    <t>Shivansh Finserve Ltd</t>
  </si>
  <si>
    <t>SHIVA</t>
  </si>
  <si>
    <t>SPV Global Trading Ltd</t>
  </si>
  <si>
    <t>SPVGLOBAL</t>
  </si>
  <si>
    <t>SVA India Ltd</t>
  </si>
  <si>
    <t>SVAINDIA</t>
  </si>
  <si>
    <t>Euro Asia Exports Ltd</t>
  </si>
  <si>
    <t>EUROASIA</t>
  </si>
  <si>
    <t>Kanel Industries Ltd</t>
  </si>
  <si>
    <t>KANELIND</t>
  </si>
  <si>
    <t>Madhur Industries Ltd</t>
  </si>
  <si>
    <t>MADHURIND</t>
  </si>
  <si>
    <t>G D L Leasing and Finance Ltd</t>
  </si>
  <si>
    <t>GDLLEAS</t>
  </si>
  <si>
    <t>Gaekwar Mills Ltd</t>
  </si>
  <si>
    <t>ZGAEKWAR</t>
  </si>
  <si>
    <t>Stellant Securities (India) Ltd</t>
  </si>
  <si>
    <t>STELLANT</t>
  </si>
  <si>
    <t>Jaihind Projects Ltd</t>
  </si>
  <si>
    <t>JAIHINDPRO</t>
  </si>
  <si>
    <t>Transglobe Foods Ltd</t>
  </si>
  <si>
    <t>TRANSFD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</si>
  <si>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</si>
  <si>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</si>
  <si>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</si>
  <si>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</si>
  <si>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</si>
  <si>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</si>
  <si>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</si>
  <si>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</si>
  <si>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</si>
  <si>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</si>
  <si>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Linaks Micro Electronics Ltd</t>
  </si>
  <si>
    <t>LINAKS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</si>
  <si>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</si>
  <si>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</si>
  <si>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</si>
  <si>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</si>
  <si>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</si>
  <si>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</si>
  <si>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</si>
  <si>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</si>
  <si>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S R Industries Ltd</t>
  </si>
  <si>
    <t>SRIND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</si>
  <si>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</si>
  <si>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</si>
  <si>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</si>
  <si>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</si>
  <si>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</si>
  <si>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</si>
  <si>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</si>
  <si>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</si>
  <si>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</si>
  <si>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</si>
  <si>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</si>
  <si>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</si>
  <si>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</si>
  <si>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</si>
  <si>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</si>
  <si>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</si>
  <si>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</si>
  <si>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</si>
  <si>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</si>
  <si>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</si>
  <si>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</si>
  <si>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</si>
  <si>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</si>
  <si>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</si>
  <si>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</si>
  <si>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</si>
  <si>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</si>
  <si>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</si>
  <si>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</si>
  <si>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</si>
  <si>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</si>
  <si>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</si>
  <si>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</si>
  <si>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</si>
  <si>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</si>
  <si>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</si>
  <si>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</si>
  <si>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</si>
  <si>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</si>
  <si>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</si>
  <si>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</si>
  <si>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</si>
  <si>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</si>
  <si>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</si>
  <si>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</si>
  <si>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</si>
  <si>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</si>
  <si>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</si>
  <si>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Dugar Housing Developments Ltd</t>
  </si>
  <si>
    <t>DUGARHOU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</si>
  <si>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</si>
  <si>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</si>
  <si>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</si>
  <si>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</si>
  <si>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</si>
  <si>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</si>
  <si>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</si>
  <si>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</si>
  <si>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</si>
  <si>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</si>
  <si>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</si>
  <si>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</si>
  <si>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</si>
  <si>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</si>
  <si>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</si>
  <si>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</si>
  <si>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</si>
  <si>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</si>
  <si>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</si>
  <si>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</si>
  <si>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PH Trading Ltd</t>
  </si>
  <si>
    <t>PHTRADING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</si>
  <si>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</si>
  <si>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</si>
  <si>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</si>
  <si>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</si>
  <si>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</si>
  <si>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</si>
  <si>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</si>
  <si>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</si>
  <si>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</si>
  <si>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</si>
  <si>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</si>
  <si>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</si>
  <si>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</si>
  <si>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</si>
  <si>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</si>
  <si>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</si>
  <si>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Melstar Information Technologies Ltd</t>
  </si>
  <si>
    <t>MELSTAR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</si>
  <si>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</si>
  <si>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</si>
  <si>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</si>
  <si>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</si>
  <si>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</si>
  <si>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</si>
  <si>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</si>
  <si>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</si>
  <si>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</si>
  <si>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</si>
  <si>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</si>
  <si>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</si>
  <si>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</si>
  <si>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</si>
  <si>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</si>
  <si>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</si>
  <si>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</si>
  <si>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</si>
  <si>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</si>
  <si>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</si>
  <si>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</si>
  <si>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</si>
  <si>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</si>
  <si>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</si>
  <si>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</si>
  <si>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</si>
  <si>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</si>
  <si>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</si>
  <si>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</si>
  <si>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</si>
  <si>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</si>
  <si>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</si>
  <si>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</si>
  <si>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</si>
  <si>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</si>
  <si>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</si>
  <si>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</si>
  <si>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</si>
  <si>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</si>
  <si>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</si>
  <si>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</si>
  <si>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</si>
  <si>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</si>
  <si>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</si>
  <si>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</si>
  <si>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</si>
  <si>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</si>
  <si>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</si>
  <si>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</si>
  <si>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</si>
  <si>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</si>
  <si>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</si>
  <si>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</si>
  <si>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</si>
  <si>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</si>
  <si>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</si>
  <si>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</si>
  <si>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</si>
  <si>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</si>
  <si>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</si>
  <si>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</si>
  <si>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</si>
  <si>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</si>
  <si>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</si>
  <si>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</si>
  <si>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</si>
  <si>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</si>
  <si>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</si>
  <si>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</si>
  <si>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</si>
  <si>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</si>
  <si>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</si>
  <si>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</si>
  <si>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</si>
  <si>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</si>
  <si>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</si>
  <si>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</si>
  <si>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</si>
  <si>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</si>
  <si>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</si>
  <si>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</si>
  <si>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</si>
  <si>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</si>
  <si>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</si>
  <si>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</si>
  <si>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</si>
  <si>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</si>
  <si>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</si>
  <si>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</si>
  <si>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</si>
  <si>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</si>
  <si>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</si>
  <si>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</si>
  <si>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</si>
  <si>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</si>
  <si>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</si>
  <si>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</si>
  <si>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</si>
  <si>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</si>
  <si>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</si>
  <si>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</si>
  <si>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</si>
  <si>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</si>
  <si>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</si>
  <si>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</si>
  <si>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</si>
  <si>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</si>
  <si>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</si>
  <si>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</si>
  <si>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</si>
  <si>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</si>
  <si>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</si>
  <si>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</si>
  <si>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</si>
  <si>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</si>
  <si>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</si>
  <si>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</si>
  <si>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</si>
  <si>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</si>
  <si>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</si>
  <si>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</si>
  <si>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</si>
  <si>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</si>
  <si>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</si>
  <si>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</si>
  <si>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</si>
  <si>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</si>
  <si>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</si>
  <si>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</si>
  <si>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</si>
  <si>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</si>
  <si>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</si>
  <si>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</si>
  <si>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</si>
  <si>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</si>
  <si>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</si>
  <si>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</si>
  <si>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</si>
  <si>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</si>
  <si>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</si>
  <si>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</si>
  <si>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</si>
  <si>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</si>
  <si>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</si>
  <si>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</si>
  <si>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</si>
  <si>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</si>
  <si>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</si>
  <si>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</si>
  <si>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</si>
  <si>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</si>
  <si>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</si>
  <si>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</si>
  <si>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</si>
  <si>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</si>
  <si>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</si>
  <si>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</si>
  <si>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</si>
  <si>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</si>
  <si>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</si>
  <si>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</si>
  <si>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</si>
  <si>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</si>
  <si>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</si>
  <si>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</si>
  <si>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</si>
  <si>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</si>
  <si>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</si>
  <si>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</si>
  <si>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</si>
  <si>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</si>
  <si>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</si>
  <si>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</si>
  <si>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</si>
  <si>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</si>
  <si>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</si>
  <si>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</si>
  <si>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</si>
  <si>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</si>
  <si>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</si>
  <si>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</si>
  <si>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</si>
  <si>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</si>
  <si>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</si>
  <si>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</si>
  <si>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</si>
  <si>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</si>
  <si>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</si>
  <si>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</si>
  <si>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</si>
  <si>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</si>
  <si>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</si>
  <si>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</si>
  <si>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</si>
  <si>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</si>
  <si>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</si>
  <si>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</si>
  <si>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</si>
  <si>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</si>
  <si>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</si>
  <si>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</si>
  <si>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</si>
  <si>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</si>
  <si>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</si>
  <si>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</si>
  <si>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</si>
  <si>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</si>
  <si>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</si>
  <si>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</si>
  <si>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</si>
  <si>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</si>
  <si>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</si>
  <si>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</si>
  <si>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</si>
  <si>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</si>
  <si>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</si>
  <si>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</si>
  <si>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</si>
  <si>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</si>
  <si>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</si>
  <si>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</si>
  <si>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</si>
  <si>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</si>
  <si>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</si>
  <si>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</si>
  <si>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</si>
  <si>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</si>
  <si>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</si>
  <si>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</si>
  <si>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</si>
  <si>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</si>
  <si>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</si>
  <si>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</si>
  <si>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</si>
  <si>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</si>
  <si>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</si>
  <si>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</si>
  <si>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</si>
  <si>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</si>
  <si>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</si>
  <si>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</si>
  <si>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</si>
  <si>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</si>
  <si>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</si>
  <si>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</si>
  <si>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</si>
  <si>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</si>
  <si>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</si>
  <si>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</si>
  <si>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</si>
  <si>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</si>
  <si>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</si>
  <si>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</si>
  <si>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</si>
  <si>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</si>
  <si>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</si>
  <si>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</si>
  <si>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</si>
  <si>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</si>
  <si>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</si>
  <si>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</si>
  <si>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</si>
  <si>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</si>
  <si>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</si>
  <si>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</si>
  <si>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</si>
  <si>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</si>
  <si>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</si>
  <si>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</si>
  <si>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</si>
  <si>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</si>
  <si>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</si>
  <si>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</si>
  <si>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</si>
  <si>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</si>
  <si>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</si>
  <si>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</si>
  <si>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</si>
  <si>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</si>
  <si>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</si>
  <si>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</si>
  <si>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</si>
  <si>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</si>
  <si>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</si>
  <si>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</si>
  <si>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</si>
  <si>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</si>
  <si>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</si>
  <si>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</si>
  <si>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</si>
  <si>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</si>
  <si>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</si>
  <si>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</si>
  <si>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</si>
  <si>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</si>
  <si>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</si>
  <si>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</si>
  <si>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</si>
  <si>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</si>
  <si>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</si>
  <si>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</si>
  <si>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</si>
  <si>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</si>
  <si>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</si>
  <si>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</si>
  <si>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</si>
  <si>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</si>
  <si>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</si>
  <si>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</si>
  <si>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</si>
  <si>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</si>
  <si>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</si>
  <si>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</si>
  <si>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</si>
  <si>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</si>
  <si>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</si>
  <si>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</si>
  <si>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</si>
  <si>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</si>
  <si>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</si>
  <si>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</si>
  <si>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</si>
  <si>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</si>
  <si>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</si>
  <si>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</si>
  <si>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</si>
  <si>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</si>
  <si>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</si>
  <si>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</si>
  <si>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</si>
  <si>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</si>
  <si>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</si>
  <si>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</si>
  <si>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</si>
  <si>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</si>
  <si>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</si>
  <si>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</si>
  <si>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</si>
  <si>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</si>
  <si>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</si>
  <si>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</si>
  <si>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</si>
  <si>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</si>
  <si>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</si>
  <si>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</si>
  <si>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</si>
  <si>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</si>
  <si>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</si>
  <si>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</si>
  <si>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</si>
  <si>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</si>
  <si>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</si>
  <si>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</si>
  <si>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</si>
  <si>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</si>
  <si>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</si>
  <si>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</si>
  <si>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</si>
  <si>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</si>
  <si>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</si>
  <si>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</si>
  <si>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</si>
  <si>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</si>
  <si>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</si>
  <si>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</si>
  <si>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</si>
  <si>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</si>
  <si>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</si>
  <si>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</si>
  <si>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</si>
  <si>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</si>
  <si>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</si>
  <si>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</si>
  <si>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</si>
  <si>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</si>
  <si>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</si>
  <si>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</si>
  <si>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</si>
  <si>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</si>
  <si>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</si>
  <si>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</si>
  <si>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</si>
  <si>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</si>
  <si>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</si>
  <si>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</si>
  <si>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</si>
  <si>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GROWEV</t>
  </si>
  <si>
    <t>MITCONPP</t>
  </si>
  <si>
    <t>Aditya Birla Sun Life Crisil 10 Year Gilt ETF</t>
  </si>
  <si>
    <t>GSEC10ABSL</t>
  </si>
  <si>
    <t>Sunlite Recycling Industries Ltd</t>
  </si>
  <si>
    <t>SUNLITE</t>
  </si>
  <si>
    <t>Positron Energy Ltd</t>
  </si>
  <si>
    <t>POSITRON</t>
  </si>
  <si>
    <t>Saraswati Saree Depot Ltd</t>
  </si>
  <si>
    <t>SSDL</t>
  </si>
  <si>
    <t>ICICI Prudential Nifty Metal ETF</t>
  </si>
  <si>
    <t>METALIETF</t>
  </si>
  <si>
    <t>Sharat Industries Ltd Partly Paidup</t>
  </si>
  <si>
    <t>SHARATPP</t>
  </si>
  <si>
    <t>Suraj Industries Ltd Partly Paid-up</t>
  </si>
  <si>
    <t>SURAJPP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</si>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</sst>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DE0DB6-B41C-4220-9C05-F07C70B8F5E2}" name="Table3" displayName="Table3" ref="A1:Z122" totalsRowShown="0">
  <autoFilter ref="A1:Z122" xr:uid="{C6DE0DB6-B41C-4220-9C05-F07C70B8F5E2}"/>
  <sortState xmlns:xlrd2="http://schemas.microsoft.com/office/spreadsheetml/2017/richdata2" ref="A2:Z122">
    <sortCondition ref="Z1:Z122"/>
  </sortState>
  <tableColumns count="26">
    <tableColumn id="1" xr3:uid="{61AA9703-A55C-48EE-A8EB-21B31EA34E20}" name="Sub-Sector"/>
    <tableColumn id="2" xr3:uid="{E0F1F9B8-A8D2-46F6-BA4C-50C76D3A40A4}" name="Count" dataDxfId="56">
      <calculatedColumnFormula>COUNTIFS(Table2[Sub-Sector],Table3[[#This Row],[Sub-Sector]])</calculatedColumnFormula>
    </tableColumn>
    <tableColumn id="3" xr3:uid="{FC2EF124-B1C4-4B4B-80E6-CA89B7EF856C}" name="Uptrend" dataDxfId="55">
      <calculatedColumnFormula>COUNTIFS(Table2[Sub-Sector],Table3[[#This Row],[Sub-Sector]],Table2[Uptrend],"Uptrend")/Table3[[#This Row],[Count]]</calculatedColumnFormula>
    </tableColumn>
    <tableColumn id="4" xr3:uid="{D004AEAE-BBA0-40C1-8413-08F6C1341DC5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DB02DAE-98E1-4419-AC0F-ECB894B638DE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1887A47A-5FDA-439C-AE45-153E605AF166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D7A3836E-6981-40E3-A0D6-BB6A9B862719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65692B45-63D8-47BD-8C8A-B47EE459D9B5}" name="RSI" dataDxfId="50">
      <calculatedColumnFormula>COUNTIFS(Table2[Sub-Sector],Table3[[#This Row],[Sub-Sector]],Table2[RSI Exponential â€“ 14D],"&gt;=50")/Table3[[#This Row],[Count]]</calculatedColumnFormula>
    </tableColumn>
    <tableColumn id="9" xr3:uid="{79CA4EAE-B7CC-4258-9728-8D6C2D4A1F8E}" name="Relative Volume" dataDxfId="49">
      <calculatedColumnFormula>COUNTIFS(Table2[Sub-Sector],Table3[[#This Row],[Sub-Sector]],Table2[Relative Volume],"&gt;=1")/Table3[[#This Row],[Count]]</calculatedColumnFormula>
    </tableColumn>
    <tableColumn id="10" xr3:uid="{782F9122-A319-4787-B93B-D40280FF1643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711AD379-71BC-45B7-9BC2-E2CF931803DE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DC65D5D6-A5C7-467E-BF72-ACDBB4B96E9B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419B7996-750E-4926-B8E7-27E5E60C113F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77EDFEFC-3ADF-47B3-B09E-4B3296126657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009F24DE-4998-4A18-9416-B22BFE07F8CB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C75F06C2-7E4B-48AC-A221-544717B0BEA4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0BDDD36F-F56F-41F5-99D1-0F06C9A0AAC3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3888E6D-9A96-4EAD-B2BB-F2D7CB04AE65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48859B54-E557-46DF-BDD4-C33EACE8FA5F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F5177217-7238-4C63-BB09-A3F719CB7520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738E1D34-A2D5-4C9B-9A00-4DC1CE785CB8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613FECC1-BA7A-4D32-87B0-37D99E3ACB50}" name="Sharpe Ratio" dataDxfId="36">
      <calculatedColumnFormula>COUNTIFS(Table2[Sub-Sector],Table3[[#This Row],[Sub-Sector]],Table2[Sharpe Ratio],"&gt;=0.10")/Table3[[#This Row],[Count]]</calculatedColumnFormula>
    </tableColumn>
    <tableColumn id="23" xr3:uid="{7DDEDF9C-F29F-421B-9F50-5C9582C63C08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2924FC8E-A3A8-4C7C-8356-6BF6C02F6B3B}" name="Rank" dataDxfId="34">
      <calculatedColumnFormula>_xlfn.RANK.AVG(Table3[[#This Row],[Score]],Table3[Score],1)</calculatedColumnFormula>
    </tableColumn>
    <tableColumn id="25" xr3:uid="{46AD938E-6040-4F6A-81CF-CAFA337A4C24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E96C3D8-062E-4933-9813-9993F1E43ABF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AB683D-B34B-4372-8328-68DA511AEA0E}" name="Table2" displayName="Table2" ref="A1:AV735" totalsRowShown="0" headerRowCellStyle="Percent" dataCellStyle="Percent">
  <sortState xmlns:xlrd2="http://schemas.microsoft.com/office/spreadsheetml/2017/richdata2" ref="A2:AV735">
    <sortCondition ref="AV1:AV735"/>
  </sortState>
  <tableColumns count="48">
    <tableColumn id="1" xr3:uid="{97F5F7CE-B790-47ED-8118-74A7730303FA}" name="Name"/>
    <tableColumn id="2" xr3:uid="{4C81B3C2-EFD5-4282-8188-58713B91692A}" name="Ticker"/>
    <tableColumn id="3" xr3:uid="{772B2B4B-845D-4C55-A603-2583F657A4BC}" name="Industry"/>
    <tableColumn id="4" xr3:uid="{FC879158-0C88-4BFD-B926-9EFB45DCA966}" name="Sub-Sector"/>
    <tableColumn id="5" xr3:uid="{9064139E-934C-4C38-B979-12C3DC0922DB}" name="Market Cap"/>
    <tableColumn id="6" xr3:uid="{16A840F7-0A5C-408A-B270-0CC5D6D1304F}" name="Close Price"/>
    <tableColumn id="7" xr3:uid="{93746BFC-ADE3-486B-A50D-87F71F530BD5}" name="1Y Return vs Nifty"/>
    <tableColumn id="18" xr3:uid="{30204737-5C4F-4E32-908C-1C3CBCED2B2C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FE2DB514-2656-471C-A3A6-1C9A4F142D5C}" name="1M Return vs Nifty"/>
    <tableColumn id="19" xr3:uid="{46E3252C-9D19-4D7F-B5F3-CB0671F5D31B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E491B2BF-A5A6-4263-B34C-12C7F273C993}" name="6M Return vs Nifty"/>
    <tableColumn id="20" xr3:uid="{45D574D4-2952-4B5D-B9E5-DC62A631B4FD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D956AE47-1562-419C-93F5-183F7E05CB9A}" name="1W Return vs Nifty"/>
    <tableColumn id="22" xr3:uid="{E2FC85A5-15F6-49C5-B0A4-3E38A03C9C54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A07DDC03-2F8B-4E4F-A5E1-478C7DDA28A6}" name="20D EMA" dataDxfId="27"/>
    <tableColumn id="11" xr3:uid="{94BA8897-69EE-4E26-AB3C-46BE3E389968}" name="50D EMA"/>
    <tableColumn id="12" xr3:uid="{5F9ED71A-3D3A-4DAA-A2CB-01F03545302F}" name="200D EMA"/>
    <tableColumn id="13" xr3:uid="{53ADF271-C6C6-4851-867E-37AD198B46C9}" name="RSI Exponential â€“ 14D"/>
    <tableColumn id="25" xr3:uid="{C821DC59-A304-4A32-8A07-A838B4CBB9B2}" name="% Price above 20 EMA" dataDxfId="26">
      <calculatedColumnFormula>(Table2[[#This Row],[Close Price]]-Table2[[#This Row],[20D EMA]])/Table2[[#This Row],[20D EMA]]</calculatedColumnFormula>
    </tableColumn>
    <tableColumn id="24" xr3:uid="{4820B9CE-597B-4D20-B39B-7AF2A78D3E02}" name="% Price above 50 EMA" dataDxfId="25">
      <calculatedColumnFormula>(Table2[[#This Row],[Close Price]]-Table2[[#This Row],[50D EMA]])/Table2[[#This Row],[50D EMA]]</calculatedColumnFormula>
    </tableColumn>
    <tableColumn id="23" xr3:uid="{806B875D-0A0B-4B2B-9880-A872613499F8}" name="% Price above 200 EMA" dataDxfId="24">
      <calculatedColumnFormula>(Table2[[#This Row],[Close Price]]-Table2[[#This Row],[200D EMA]])/Table2[[#This Row],[200D EMA]]</calculatedColumnFormula>
    </tableColumn>
    <tableColumn id="14" xr3:uid="{F28BE7D2-13D2-4D10-8836-CCF537E49DD9}" name="Relative Volume"/>
    <tableColumn id="37" xr3:uid="{CCCEF7F1-C8A9-43D9-93EB-083391441E00}" name="Day Low" dataDxfId="23"/>
    <tableColumn id="36" xr3:uid="{5CDD05F8-A948-446A-BBDE-DE7D80F3A4F7}" name="Day High" dataDxfId="22"/>
    <tableColumn id="35" xr3:uid="{D7E49D75-FE3A-4883-AC3F-FA87E23813B2}" name="Current Week Low" dataDxfId="21"/>
    <tableColumn id="34" xr3:uid="{1AA41AD9-921E-4378-ACC6-1853362BB8AC}" name="Current Week High" dataDxfId="20"/>
    <tableColumn id="33" xr3:uid="{24B2DFBD-F215-470C-946B-74242F0CF248}" name="Current Month Low" dataDxfId="19"/>
    <tableColumn id="32" xr3:uid="{C37852E1-8015-4977-924E-6A47B8024B6A}" name="Current Month High" dataDxfId="18"/>
    <tableColumn id="31" xr3:uid="{B466C653-5888-459C-8470-3A00F2FD42CA}" name="% Away From Day Low" dataDxfId="17">
      <calculatedColumnFormula>(Table2[[#This Row],[Close Price]]/Table2[[#This Row],[Day Low]])-1</calculatedColumnFormula>
    </tableColumn>
    <tableColumn id="30" xr3:uid="{444B4EE6-3EB3-4B80-8D2F-15CEB6B00B01}" name="% Away From Day High" dataDxfId="16">
      <calculatedColumnFormula>(Table2[[#This Row],[Day High]]/Table2[[#This Row],[Close Price]])-1</calculatedColumnFormula>
    </tableColumn>
    <tableColumn id="29" xr3:uid="{5077EC71-DC94-4D4E-B79C-431ACA5549CA}" name="% Away From Current Week Low" dataDxfId="15">
      <calculatedColumnFormula>(Table2[[#This Row],[Close Price]]/Table2[[#This Row],[Current Week Low]])-1</calculatedColumnFormula>
    </tableColumn>
    <tableColumn id="28" xr3:uid="{2B8BF2A2-C2E8-427A-8CB5-5551C37515D5}" name="% Away From Current Week High" dataDxfId="14">
      <calculatedColumnFormula>(Table2[[#This Row],[Current Week High]]/Table2[[#This Row],[Close Price]])-1</calculatedColumnFormula>
    </tableColumn>
    <tableColumn id="27" xr3:uid="{84EAEFCD-7998-48E1-87B9-947A68FC1632}" name="% Away From Current Month Low" dataDxfId="13">
      <calculatedColumnFormula>(Table2[[#This Row],[Close Price]]/Table2[[#This Row],[Current Month Low]])-1</calculatedColumnFormula>
    </tableColumn>
    <tableColumn id="26" xr3:uid="{654CE874-F77D-4B3F-9BE0-78A4446021EF}" name="% Away From Current Month High" dataDxfId="12">
      <calculatedColumnFormula>(Table2[[#This Row],[Current Month High]]/Table2[[#This Row],[Close Price]])-1</calculatedColumnFormula>
    </tableColumn>
    <tableColumn id="15" xr3:uid="{B753C4B5-3A7E-49C0-904E-5B26BB98727F}" name="% Away From 52W High"/>
    <tableColumn id="16" xr3:uid="{0B453D2C-BB42-4F2E-8DDD-4551ECB0FB5B}" name="% Away From 52W Low"/>
    <tableColumn id="42" xr3:uid="{C4E84044-26E3-47BA-888F-E9031157D064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83D6BE4-3D0F-40CF-AC3B-CD182E4431CF}" name="Relative Strength Sector Index" dataDxfId="10"/>
    <tableColumn id="40" xr3:uid="{F027EA2E-90F3-4644-A9E8-F82E6CA82EA0}" name="Relative Strength Sector Index - Zone" dataDxfId="9"/>
    <tableColumn id="39" xr3:uid="{CD386939-B16C-4345-A62F-336A74E18C40}" name="Rate of Change" dataDxfId="8"/>
    <tableColumn id="38" xr3:uid="{B3426A4C-B4B4-4375-9F71-20341130FC99}" name="Rate of Change - Zone" dataDxfId="7"/>
    <tableColumn id="17" xr3:uid="{ECE2415A-D0B2-4879-BC25-A2ACC14E10D2}" name="Sharpe Ratio"/>
    <tableColumn id="43" xr3:uid="{54F03D4D-3BC2-4F69-972D-545AFAEC87B0}" name="Sharpe Ratio Z-Score" dataDxfId="6" dataCellStyle="Percent">
      <calculatedColumnFormula>(Table2[[#This Row],[Sharpe Ratio]]-AVERAGE(Table2[Sharpe Ratio]))/_xlfn.STDEV.P(Table2[Sharpe Ratio])</calculatedColumnFormula>
    </tableColumn>
    <tableColumn id="44" xr3:uid="{4A5249AE-4109-4133-B851-F8A26D183B22}" name="Score" dataDxfId="5" dataCellStyle="Percent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BB063E7-FD32-4E6E-8CCA-1B5D3BE62381}" name="Rank 1Y" dataDxfId="4" dataCellStyle="Percent">
      <calculatedColumnFormula>_xlfn.RANK.AVG(Table2[[#This Row],[1Y Return vs Nifty Z-Score]],Table2[1Y Return vs Nifty Z-Score])</calculatedColumnFormula>
    </tableColumn>
    <tableColumn id="46" xr3:uid="{DD37B992-CD05-4A58-A0D3-EDED499493B9}" name="Rank 6M" dataDxfId="3" dataCellStyle="Percent">
      <calculatedColumnFormula>_xlfn.RANK.AVG(Table2[[#This Row],[6M Return vs Nifty Z-Score]],Table2[6M Return vs Nifty Z-Score])</calculatedColumnFormula>
    </tableColumn>
    <tableColumn id="47" xr3:uid="{940CF109-4586-4502-A9AF-81FD7EECFE6B}" name="Rank Sharpe" dataDxfId="2" dataCellStyle="Percent">
      <calculatedColumnFormula>_xlfn.RANK.AVG(Table2[[#This Row],[Sharpe Ratio Z-Score]],Table2[Sharpe Ratio Z-Score])</calculatedColumnFormula>
    </tableColumn>
    <tableColumn id="48" xr3:uid="{D999FF43-3A9E-439B-A966-214A9B3C6770}" name="Avg" dataDxfId="1" dataCellStyle="Percent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ACE1E-01D7-4440-8EE0-AF68A97D3233}" name="Table1" displayName="Table1" ref="A1:Q5034" totalsRowShown="0">
  <autoFilter ref="A1:Q5034" xr:uid="{CA8ACE1E-01D7-4440-8EE0-AF68A97D323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F5F0E86-C008-4185-9AA2-1470156A6A1C}" name="Name"/>
    <tableColumn id="2" xr3:uid="{95A39078-C262-413B-A457-1292DBAD6C0A}" name="Ticker"/>
    <tableColumn id="17" xr3:uid="{FF1CE593-1E41-4E28-A754-3887A5849EE2}" name="Industry" dataDxfId="0">
      <calculatedColumnFormula>IFERROR(VLOOKUP(Table1[[#This Row],[Ticker]],[1]!Table2[[Symbol]:[Industry]],2,FALSE),"-")</calculatedColumnFormula>
    </tableColumn>
    <tableColumn id="3" xr3:uid="{7F6A8210-82EE-453F-AD1B-85139F5942EB}" name="Sub-Sector"/>
    <tableColumn id="4" xr3:uid="{07F4038E-9325-4038-ABE4-2B077E296DE1}" name="Market Cap"/>
    <tableColumn id="5" xr3:uid="{82B20EF1-8E68-4EFB-ADDE-2478FD7D7B56}" name="Close Price"/>
    <tableColumn id="6" xr3:uid="{1AF3EA69-31ED-4F9F-B1B6-7EFE52194BB1}" name="1Y Return vs Nifty"/>
    <tableColumn id="7" xr3:uid="{F4D470CE-A7C1-4513-AAF7-75DD09E6269C}" name="1M Return vs Nifty"/>
    <tableColumn id="8" xr3:uid="{20B635C7-7132-4FDE-8B45-B389D50131E7}" name="6M Return vs Nifty"/>
    <tableColumn id="9" xr3:uid="{4C0A8BE0-4AF7-445E-B502-A668364661F7}" name="1W Return vs Nifty"/>
    <tableColumn id="10" xr3:uid="{26417DCE-E801-4776-B656-820E427C3DFB}" name="50D EMA"/>
    <tableColumn id="11" xr3:uid="{3CEDA5F7-43A9-4772-90E7-1DC5D9BC5A40}" name="200D EMA"/>
    <tableColumn id="12" xr3:uid="{FCF497E3-4F96-4DDE-9586-FC9B6F4B985F}" name="RSI Exponential â€“ 14D"/>
    <tableColumn id="13" xr3:uid="{8BB9FAA3-409B-4924-AA8D-BC0AE44A94E1}" name="Relative Volume"/>
    <tableColumn id="14" xr3:uid="{1020B68D-394A-4AEA-B500-0A2D5C41152F}" name="% Away From 52W High"/>
    <tableColumn id="15" xr3:uid="{8B3273F8-D29E-4BD5-B4D6-B8EDC9C4A202}" name="% Away From 52W Low"/>
    <tableColumn id="16" xr3:uid="{4136C0EF-08E2-4D1B-AEB3-338201CA4B0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2854-332C-4AF5-9D82-04D83B8A4795}">
  <dimension ref="A1:Z122"/>
  <sheetViews>
    <sheetView workbookViewId="0">
      <selection activeCell="A3" sqref="A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10353</v>
      </c>
      <c r="C1" t="s">
        <v>10339</v>
      </c>
      <c r="D1" t="s">
        <v>10354</v>
      </c>
      <c r="E1" t="s">
        <v>10355</v>
      </c>
      <c r="F1" t="s">
        <v>7</v>
      </c>
      <c r="G1" t="s">
        <v>5</v>
      </c>
      <c r="H1" t="s">
        <v>10356</v>
      </c>
      <c r="I1" t="s">
        <v>12</v>
      </c>
      <c r="J1" t="s">
        <v>10333</v>
      </c>
      <c r="K1" t="s">
        <v>10334</v>
      </c>
      <c r="L1" t="s">
        <v>10335</v>
      </c>
      <c r="M1" t="s">
        <v>10336</v>
      </c>
      <c r="N1" t="s">
        <v>10337</v>
      </c>
      <c r="O1" t="s">
        <v>10338</v>
      </c>
      <c r="P1" t="s">
        <v>13</v>
      </c>
      <c r="Q1" t="s">
        <v>14</v>
      </c>
      <c r="R1" t="s">
        <v>10357</v>
      </c>
      <c r="S1" t="s">
        <v>10325</v>
      </c>
      <c r="T1" t="s">
        <v>10326</v>
      </c>
      <c r="U1" t="s">
        <v>10343</v>
      </c>
      <c r="V1" t="s">
        <v>15</v>
      </c>
      <c r="W1" t="s">
        <v>10348</v>
      </c>
      <c r="X1" t="s">
        <v>10358</v>
      </c>
      <c r="Y1" t="s">
        <v>10359</v>
      </c>
      <c r="Z1" t="s">
        <v>10360</v>
      </c>
    </row>
    <row r="2" spans="1:26" x14ac:dyDescent="0.3">
      <c r="A2" t="s">
        <v>914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1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</v>
      </c>
      <c r="Z2">
        <f>_xlfn.RANK.AVG(Table3[[#This Row],[Score 2 ]],Table3[[Score 2 ]],1)</f>
        <v>2</v>
      </c>
    </row>
    <row r="3" spans="1:26" x14ac:dyDescent="0.3">
      <c r="A3" t="s">
        <v>745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146.5</v>
      </c>
      <c r="X3">
        <f>_xlfn.RANK.AVG(Table3[[#This Row],[Score]],Table3[Score],1)</f>
        <v>3.5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</v>
      </c>
      <c r="Z3">
        <f>_xlfn.RANK.AVG(Table3[[#This Row],[Score 2 ]],Table3[[Score 2 ]],1)</f>
        <v>2</v>
      </c>
    </row>
    <row r="4" spans="1:26" x14ac:dyDescent="0.3">
      <c r="A4" t="s">
        <v>427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146.5</v>
      </c>
      <c r="X4">
        <f>_xlfn.RANK.AVG(Table3[[#This Row],[Score]],Table3[Score],1)</f>
        <v>3.5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</v>
      </c>
      <c r="Z4">
        <f>_xlfn.RANK.AVG(Table3[[#This Row],[Score 2 ]],Table3[[Score 2 ]],1)</f>
        <v>2</v>
      </c>
    </row>
    <row r="5" spans="1:26" x14ac:dyDescent="0.3">
      <c r="A5" t="s">
        <v>160</v>
      </c>
      <c r="B5">
        <f>COUNTIFS(Table2[Sub-Sector],Table3[[#This Row],[Sub-Sector]])</f>
        <v>10</v>
      </c>
      <c r="C5" s="2">
        <f>COUNTIFS(Table2[Sub-Sector],Table3[[#This Row],[Sub-Sector]],Table2[Uptrend],"Uptrend")/Table3[[#This Row],[Count]]</f>
        <v>0.7</v>
      </c>
      <c r="D5" s="2">
        <f>COUNTIFS(Table2[Sub-Sector],Table3[[#This Row],[Sub-Sector]],Table2[1W Return vs Nifty],"&gt;=5")/Table3[[#This Row],[Count]]</f>
        <v>0.3</v>
      </c>
      <c r="E5" s="2">
        <f>COUNTIFS(Table2[Sub-Sector],Table3[[#This Row],[Sub-Sector]],Table2[1M Return vs Nifty],"&gt;=5")/Table3[[#This Row],[Count]]</f>
        <v>0.7</v>
      </c>
      <c r="F5" s="2">
        <f>COUNTIFS(Table2[Sub-Sector],Table3[[#This Row],[Sub-Sector]],Table2[6M Return vs Nifty],"&gt;=10")/Table3[[#This Row],[Count]]</f>
        <v>0.9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0.8</v>
      </c>
      <c r="I5" s="2">
        <f>COUNTIFS(Table2[Sub-Sector],Table3[[#This Row],[Sub-Sector]],Table2[Relative Volume],"&gt;=1")/Table3[[#This Row],[Count]]</f>
        <v>0.5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0.9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0.9</v>
      </c>
      <c r="N5" s="2">
        <f>COUNTIFS(Table2[Sub-Sector],Table3[[#This Row],[Sub-Sector]],Table2[% Away From Current Month Low],"&gt;=0.05")/Table3[[#This Row],[Count]]</f>
        <v>0.9</v>
      </c>
      <c r="O5" s="2">
        <f>COUNTIFS(Table2[Sub-Sector],Table3[[#This Row],[Sub-Sector]],Table2[% Away From Current Month High],"&lt;=0.05")/Table3[[#This Row],[Count]]</f>
        <v>0.3</v>
      </c>
      <c r="P5" s="2">
        <f>COUNTIFS(Table2[Sub-Sector],Table3[[#This Row],[Sub-Sector]],Table2[% Away From 52W High],"&lt;=10")/Table3[[#This Row],[Count]]</f>
        <v>0.3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0.6</v>
      </c>
      <c r="S5" s="2">
        <f>COUNTIFS(Table2[Sub-Sector],Table3[[#This Row],[Sub-Sector]],Table2[% Price above 50 EMA],"&gt;=0")/Table3[[#This Row],[Count]]</f>
        <v>0.6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0.7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</v>
      </c>
      <c r="X5">
        <f>_xlfn.RANK.AVG(Table3[[#This Row],[Score]],Table3[Score],1)</f>
        <v>7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</v>
      </c>
      <c r="Z5">
        <f>_xlfn.RANK.AVG(Table3[[#This Row],[Score 2 ]],Table3[[Score 2 ]],1)</f>
        <v>4</v>
      </c>
    </row>
    <row r="6" spans="1:26" x14ac:dyDescent="0.3">
      <c r="A6" t="s">
        <v>193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0.5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0.5</v>
      </c>
      <c r="V6" s="2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6">
        <f>_xlfn.RANK.AVG(Table3[[#This Row],[Score]],Table3[Score],1)</f>
        <v>13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98.5</v>
      </c>
      <c r="Z6">
        <f>_xlfn.RANK.AVG(Table3[[#This Row],[Score 2 ]],Table3[[Score 2 ]],1)</f>
        <v>5</v>
      </c>
    </row>
    <row r="7" spans="1:26" x14ac:dyDescent="0.3">
      <c r="A7" t="s">
        <v>718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0.33333333333333331</v>
      </c>
      <c r="E7" s="2">
        <f>COUNTIFS(Table2[Sub-Sector],Table3[[#This Row],[Sub-Sector]],Table2[1M Return vs Nifty],"&gt;=5")/Table3[[#This Row],[Count]]</f>
        <v>1</v>
      </c>
      <c r="F7" s="2">
        <f>COUNTIFS(Table2[Sub-Sector],Table3[[#This Row],[Sub-Sector]],Table2[6M Return vs Nifty],"&gt;=10")/Table3[[#This Row],[Count]]</f>
        <v>0.33333333333333331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0.33333333333333331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0.66666666666666663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140</v>
      </c>
      <c r="X7">
        <f>_xlfn.RANK.AVG(Table3[[#This Row],[Score]],Table3[Score],1)</f>
        <v>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7">
        <f>_xlfn.RANK.AVG(Table3[[#This Row],[Score 2 ]],Table3[[Score 2 ]],1)</f>
        <v>6</v>
      </c>
    </row>
    <row r="8" spans="1:26" x14ac:dyDescent="0.3">
      <c r="A8" t="s">
        <v>246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0.5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1</v>
      </c>
      <c r="F8" s="2">
        <f>COUNTIFS(Table2[Sub-Sector],Table3[[#This Row],[Sub-Sector]],Table2[6M Return vs Nifty],"&gt;=10")/Table3[[#This Row],[Count]]</f>
        <v>0.5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8">
        <f>_xlfn.RANK.AVG(Table3[[#This Row],[Score]],Table3[Score],1)</f>
        <v>20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105.5</v>
      </c>
      <c r="Z8">
        <f>_xlfn.RANK.AVG(Table3[[#This Row],[Score 2 ]],Table3[[Score 2 ]],1)</f>
        <v>7</v>
      </c>
    </row>
    <row r="9" spans="1:26" x14ac:dyDescent="0.3">
      <c r="A9" t="s">
        <v>51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1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0.66666666666666663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0.66666666666666663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0.66666666666666663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0.33333333333333331</v>
      </c>
      <c r="V9" s="2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219.5</v>
      </c>
      <c r="X9">
        <f>_xlfn.RANK.AVG(Table3[[#This Row],[Score]],Table3[Score],1)</f>
        <v>11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</v>
      </c>
      <c r="Z9">
        <f>_xlfn.RANK.AVG(Table3[[#This Row],[Score 2 ]],Table3[[Score 2 ]],1)</f>
        <v>8</v>
      </c>
    </row>
    <row r="10" spans="1:26" x14ac:dyDescent="0.3">
      <c r="A10" t="s">
        <v>360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0.5</v>
      </c>
      <c r="D10" s="2">
        <f>COUNTIFS(Table2[Sub-Sector],Table3[[#This Row],[Sub-Sector]],Table2[1W Return vs Nifty],"&gt;=5")/Table3[[#This Row],[Count]]</f>
        <v>0.5</v>
      </c>
      <c r="E10" s="2">
        <f>COUNTIFS(Table2[Sub-Sector],Table3[[#This Row],[Sub-Sector]],Table2[1M Return vs Nifty],"&gt;=5")/Table3[[#This Row],[Count]]</f>
        <v>0.5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0.5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0.5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0.5</v>
      </c>
      <c r="S10" s="2">
        <f>COUNTIFS(Table2[Sub-Sector],Table3[[#This Row],[Sub-Sector]],Table2[% Price above 50 EMA],"&gt;=0")/Table3[[#This Row],[Count]]</f>
        <v>0.5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10">
        <f>_xlfn.RANK.AVG(Table3[[#This Row],[Score]],Table3[Score],1)</f>
        <v>16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0">
        <f>_xlfn.RANK.AVG(Table3[[#This Row],[Score 2 ]],Table3[[Score 2 ]],1)</f>
        <v>9.5</v>
      </c>
    </row>
    <row r="11" spans="1:26" x14ac:dyDescent="0.3">
      <c r="A11" t="s">
        <v>43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0.5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0.5</v>
      </c>
      <c r="L11" s="2">
        <f>COUNTIFS(Table2[Sub-Sector],Table3[[#This Row],[Sub-Sector]],Table2[% Away From Current Week Low],"&gt;=0.05")/Table3[[#This Row],[Count]]</f>
        <v>0.5</v>
      </c>
      <c r="M11" s="2">
        <f>COUNTIFS(Table2[Sub-Sector],Table3[[#This Row],[Sub-Sector]],Table2[% Away From Current Week High],"&lt;=0.05")/Table3[[#This Row],[Count]]</f>
        <v>0.5</v>
      </c>
      <c r="N11" s="2">
        <f>COUNTIFS(Table2[Sub-Sector],Table3[[#This Row],[Sub-Sector]],Table2[% Away From Current Month Low],"&gt;=0.05")/Table3[[#This Row],[Count]]</f>
        <v>0.5</v>
      </c>
      <c r="O11" s="2">
        <f>COUNTIFS(Table2[Sub-Sector],Table3[[#This Row],[Sub-Sector]],Table2[% Away From Current Month High],"&lt;=0.05")/Table3[[#This Row],[Count]]</f>
        <v>0.5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151.5</v>
      </c>
      <c r="X11">
        <f>_xlfn.RANK.AVG(Table3[[#This Row],[Score]],Table3[Score],1)</f>
        <v>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1">
        <f>_xlfn.RANK.AVG(Table3[[#This Row],[Score 2 ]],Table3[[Score 2 ]],1)</f>
        <v>9.5</v>
      </c>
    </row>
    <row r="12" spans="1:26" x14ac:dyDescent="0.3">
      <c r="A12" t="s">
        <v>1177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0.33333333333333331</v>
      </c>
      <c r="E12" s="2">
        <f>COUNTIFS(Table2[Sub-Sector],Table3[[#This Row],[Sub-Sector]],Table2[1M Return vs Nifty],"&gt;=5")/Table3[[#This Row],[Count]]</f>
        <v>0.66666666666666663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0.66666666666666663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0.66666666666666663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0.66666666666666663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0.33333333333333331</v>
      </c>
      <c r="P12" s="2">
        <f>COUNTIFS(Table2[Sub-Sector],Table3[[#This Row],[Sub-Sector]],Table2[% Away From 52W High],"&lt;=10")/Table3[[#This Row],[Count]]</f>
        <v>0.33333333333333331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0.66666666666666663</v>
      </c>
      <c r="V12" s="2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175.5</v>
      </c>
      <c r="X12">
        <f>_xlfn.RANK.AVG(Table3[[#This Row],[Score]],Table3[Score],1)</f>
        <v>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12">
        <f>_xlfn.RANK.AVG(Table3[[#This Row],[Score 2 ]],Table3[[Score 2 ]],1)</f>
        <v>11</v>
      </c>
    </row>
    <row r="13" spans="1:26" x14ac:dyDescent="0.3">
      <c r="A13" t="s">
        <v>488</v>
      </c>
      <c r="B13">
        <f>COUNTIFS(Table2[Sub-Sector],Table3[[#This Row],[Sub-Sector]])</f>
        <v>4</v>
      </c>
      <c r="C13" s="2">
        <f>COUNTIFS(Table2[Sub-Sector],Table3[[#This Row],[Sub-Sector]],Table2[Uptrend],"Uptrend")/Table3[[#This Row],[Count]]</f>
        <v>0.75</v>
      </c>
      <c r="D13" s="2">
        <f>COUNTIFS(Table2[Sub-Sector],Table3[[#This Row],[Sub-Sector]],Table2[1W Return vs Nifty],"&gt;=5")/Table3[[#This Row],[Count]]</f>
        <v>0.25</v>
      </c>
      <c r="E13" s="2">
        <f>COUNTIFS(Table2[Sub-Sector],Table3[[#This Row],[Sub-Sector]],Table2[1M Return vs Nifty],"&gt;=5")/Table3[[#This Row],[Count]]</f>
        <v>0.5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0.75</v>
      </c>
      <c r="H13" s="2">
        <f>COUNTIFS(Table2[Sub-Sector],Table3[[#This Row],[Sub-Sector]],Table2[RSI Exponential â€“ 14D],"&gt;=50")/Table3[[#This Row],[Count]]</f>
        <v>0.5</v>
      </c>
      <c r="I13" s="2">
        <f>COUNTIFS(Table2[Sub-Sector],Table3[[#This Row],[Sub-Sector]],Table2[Relative Volume],"&gt;=1")/Table3[[#This Row],[Count]]</f>
        <v>0.5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0.75</v>
      </c>
      <c r="O13" s="2">
        <f>COUNTIFS(Table2[Sub-Sector],Table3[[#This Row],[Sub-Sector]],Table2[% Away From Current Month High],"&lt;=0.05")/Table3[[#This Row],[Count]]</f>
        <v>0.5</v>
      </c>
      <c r="P13" s="2">
        <f>COUNTIFS(Table2[Sub-Sector],Table3[[#This Row],[Sub-Sector]],Table2[% Away From 52W High],"&lt;=10")/Table3[[#This Row],[Count]]</f>
        <v>0.5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0.5</v>
      </c>
      <c r="S13" s="2">
        <f>COUNTIFS(Table2[Sub-Sector],Table3[[#This Row],[Sub-Sector]],Table2[% Price above 50 EMA],"&gt;=0")/Table3[[#This Row],[Count]]</f>
        <v>0.75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0.5</v>
      </c>
      <c r="V13" s="2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13">
        <f>_xlfn.RANK.AVG(Table3[[#This Row],[Score]],Table3[Score],1)</f>
        <v>12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13">
        <f>_xlfn.RANK.AVG(Table3[[#This Row],[Score 2 ]],Table3[[Score 2 ]],1)</f>
        <v>12</v>
      </c>
    </row>
    <row r="14" spans="1:26" x14ac:dyDescent="0.3">
      <c r="A14" t="s">
        <v>121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0.66666666666666663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0.33333333333333331</v>
      </c>
      <c r="F14" s="2">
        <f>COUNTIFS(Table2[Sub-Sector],Table3[[#This Row],[Sub-Sector]],Table2[6M Return vs Nifty],"&gt;=10")/Table3[[#This Row],[Count]]</f>
        <v>0.66666666666666663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0.33333333333333331</v>
      </c>
      <c r="I14" s="2">
        <f>COUNTIFS(Table2[Sub-Sector],Table3[[#This Row],[Sub-Sector]],Table2[Relative Volume],"&gt;=1")/Table3[[#This Row],[Count]]</f>
        <v>0.66666666666666663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0.66666666666666663</v>
      </c>
      <c r="O14" s="2">
        <f>COUNTIFS(Table2[Sub-Sector],Table3[[#This Row],[Sub-Sector]],Table2[% Away From Current Month High],"&lt;=0.05")/Table3[[#This Row],[Count]]</f>
        <v>0.33333333333333331</v>
      </c>
      <c r="P14" s="2">
        <f>COUNTIFS(Table2[Sub-Sector],Table3[[#This Row],[Sub-Sector]],Table2[% Away From 52W High],"&lt;=10")/Table3[[#This Row],[Count]]</f>
        <v>0.66666666666666663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0.33333333333333331</v>
      </c>
      <c r="S14" s="2">
        <f>COUNTIFS(Table2[Sub-Sector],Table3[[#This Row],[Sub-Sector]],Table2[% Price above 50 EMA],"&gt;=0")/Table3[[#This Row],[Count]]</f>
        <v>0.66666666666666663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0.33333333333333331</v>
      </c>
      <c r="V14" s="2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14">
        <f>_xlfn.RANK.AVG(Table3[[#This Row],[Score]],Table3[Score],1)</f>
        <v>27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4">
        <f>_xlfn.RANK.AVG(Table3[[#This Row],[Score 2 ]],Table3[[Score 2 ]],1)</f>
        <v>13</v>
      </c>
    </row>
    <row r="15" spans="1:26" x14ac:dyDescent="0.3">
      <c r="A15" t="s">
        <v>104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0.66666666666666663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0.33333333333333331</v>
      </c>
      <c r="F15" s="2">
        <f>COUNTIFS(Table2[Sub-Sector],Table3[[#This Row],[Sub-Sector]],Table2[6M Return vs Nifty],"&gt;=10")/Table3[[#This Row],[Count]]</f>
        <v>0.33333333333333331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0.66666666666666663</v>
      </c>
      <c r="I15" s="2">
        <f>COUNTIFS(Table2[Sub-Sector],Table3[[#This Row],[Sub-Sector]],Table2[Relative Volume],"&gt;=1")/Table3[[#This Row],[Count]]</f>
        <v>0.66666666666666663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0.33333333333333331</v>
      </c>
      <c r="O15" s="2">
        <f>COUNTIFS(Table2[Sub-Sector],Table3[[#This Row],[Sub-Sector]],Table2[% Away From Current Month High],"&lt;=0.05")/Table3[[#This Row],[Count]]</f>
        <v>0.66666666666666663</v>
      </c>
      <c r="P15" s="2">
        <f>COUNTIFS(Table2[Sub-Sector],Table3[[#This Row],[Sub-Sector]],Table2[% Away From 52W High],"&lt;=10")/Table3[[#This Row],[Count]]</f>
        <v>0.66666666666666663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0.66666666666666663</v>
      </c>
      <c r="S15" s="2">
        <f>COUNTIFS(Table2[Sub-Sector],Table3[[#This Row],[Sub-Sector]],Table2[% Price above 50 EMA],"&gt;=0")/Table3[[#This Row],[Count]]</f>
        <v>0.66666666666666663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0.66666666666666663</v>
      </c>
      <c r="V15" s="2">
        <f>COUNTIFS(Table2[Sub-Sector],Table3[[#This Row],[Sub-Sector]],Table2[Sharpe Ratio],"&gt;=0.10")/Table3[[#This Row],[Count]]</f>
        <v>0.66666666666666663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15">
        <f>_xlfn.RANK.AVG(Table3[[#This Row],[Score]],Table3[Score],1)</f>
        <v>32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5">
        <f>_xlfn.RANK.AVG(Table3[[#This Row],[Score 2 ]],Table3[[Score 2 ]],1)</f>
        <v>14</v>
      </c>
    </row>
    <row r="16" spans="1:26" x14ac:dyDescent="0.3">
      <c r="A16" t="s">
        <v>607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0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</v>
      </c>
      <c r="V16" s="2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16">
        <f>_xlfn.RANK.AVG(Table3[[#This Row],[Score]],Table3[Score],1)</f>
        <v>35.5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6">
        <f>_xlfn.RANK.AVG(Table3[[#This Row],[Score 2 ]],Table3[[Score 2 ]],1)</f>
        <v>15</v>
      </c>
    </row>
    <row r="17" spans="1:26" x14ac:dyDescent="0.3">
      <c r="A17" t="s">
        <v>1283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1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7">
        <f>_xlfn.RANK.AVG(Table3[[#This Row],[Score]],Table3[Score],1)</f>
        <v>14.5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7">
        <f>_xlfn.RANK.AVG(Table3[[#This Row],[Score 2 ]],Table3[[Score 2 ]],1)</f>
        <v>16.5</v>
      </c>
    </row>
    <row r="18" spans="1:26" x14ac:dyDescent="0.3">
      <c r="A18" t="s">
        <v>1624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1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0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0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0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8">
        <f>_xlfn.RANK.AVG(Table3[[#This Row],[Score]],Table3[Score],1)</f>
        <v>14.5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8">
        <f>_xlfn.RANK.AVG(Table3[[#This Row],[Score 2 ]],Table3[[Score 2 ]],1)</f>
        <v>16.5</v>
      </c>
    </row>
    <row r="19" spans="1:26" x14ac:dyDescent="0.3">
      <c r="A19" t="s">
        <v>554</v>
      </c>
      <c r="B19">
        <f>COUNTIFS(Table2[Sub-Sector],Table3[[#This Row],[Sub-Sector]])</f>
        <v>5</v>
      </c>
      <c r="C19" s="2">
        <f>COUNTIFS(Table2[Sub-Sector],Table3[[#This Row],[Sub-Sector]],Table2[Uptrend],"Uptrend")/Table3[[#This Row],[Count]]</f>
        <v>0.8</v>
      </c>
      <c r="D19" s="2">
        <f>COUNTIFS(Table2[Sub-Sector],Table3[[#This Row],[Sub-Sector]],Table2[1W Return vs Nifty],"&gt;=5")/Table3[[#This Row],[Count]]</f>
        <v>0.4</v>
      </c>
      <c r="E19" s="2">
        <f>COUNTIFS(Table2[Sub-Sector],Table3[[#This Row],[Sub-Sector]],Table2[1M Return vs Nifty],"&gt;=5")/Table3[[#This Row],[Count]]</f>
        <v>0.8</v>
      </c>
      <c r="F19" s="2">
        <f>COUNTIFS(Table2[Sub-Sector],Table3[[#This Row],[Sub-Sector]],Table2[6M Return vs Nifty],"&gt;=10")/Table3[[#This Row],[Count]]</f>
        <v>0.4</v>
      </c>
      <c r="G19" s="2">
        <f>COUNTIFS(Table2[Sub-Sector],Table3[[#This Row],[Sub-Sector]],Table2[1Y Return vs Nifty],"&gt;=10")/Table3[[#This Row],[Count]]</f>
        <v>0.6</v>
      </c>
      <c r="H19" s="2">
        <f>COUNTIFS(Table2[Sub-Sector],Table3[[#This Row],[Sub-Sector]],Table2[RSI Exponential â€“ 14D],"&gt;=50")/Table3[[#This Row],[Count]]</f>
        <v>0.8</v>
      </c>
      <c r="I19" s="2">
        <f>COUNTIFS(Table2[Sub-Sector],Table3[[#This Row],[Sub-Sector]],Table2[Relative Volume],"&gt;=1")/Table3[[#This Row],[Count]]</f>
        <v>0.8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0.4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0.8</v>
      </c>
      <c r="S19" s="2">
        <f>COUNTIFS(Table2[Sub-Sector],Table3[[#This Row],[Sub-Sector]],Table2[% Price above 50 EMA],"&gt;=0")/Table3[[#This Row],[Count]]</f>
        <v>0.8</v>
      </c>
      <c r="T19" s="2">
        <f>COUNTIFS(Table2[Sub-Sector],Table3[[#This Row],[Sub-Sector]],Table2[% Price above 200 EMA],"&gt;=0")/Table3[[#This Row],[Count]]</f>
        <v>0.8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0.4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</v>
      </c>
      <c r="X19">
        <f>_xlfn.RANK.AVG(Table3[[#This Row],[Score]],Table3[Score],1)</f>
        <v>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9">
        <f>_xlfn.RANK.AVG(Table3[[#This Row],[Score 2 ]],Table3[[Score 2 ]],1)</f>
        <v>18</v>
      </c>
    </row>
    <row r="20" spans="1:26" x14ac:dyDescent="0.3">
      <c r="A20" t="s">
        <v>1387</v>
      </c>
      <c r="B20">
        <f>COUNTIFS(Table2[Sub-Sector],Table3[[#This Row],[Sub-Sector]])</f>
        <v>3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1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0.66666666666666663</v>
      </c>
      <c r="G20" s="2">
        <f>COUNTIFS(Table2[Sub-Sector],Table3[[#This Row],[Sub-Sector]],Table2[1Y Return vs Nifty],"&gt;=10")/Table3[[#This Row],[Count]]</f>
        <v>0.33333333333333331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0.66666666666666663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0.33333333333333331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0.66666666666666663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170.5</v>
      </c>
      <c r="X20">
        <f>_xlfn.RANK.AVG(Table3[[#This Row],[Score]],Table3[Score],1)</f>
        <v>6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20">
        <f>_xlfn.RANK.AVG(Table3[[#This Row],[Score 2 ]],Table3[[Score 2 ]],1)</f>
        <v>19</v>
      </c>
    </row>
    <row r="21" spans="1:26" x14ac:dyDescent="0.3">
      <c r="A21" t="s">
        <v>80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0.33333333333333331</v>
      </c>
      <c r="F21" s="2">
        <f>COUNTIFS(Table2[Sub-Sector],Table3[[#This Row],[Sub-Sector]],Table2[6M Return vs Nifty],"&gt;=10")/Table3[[#This Row],[Count]]</f>
        <v>0.66666666666666663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0.33333333333333331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0.66666666666666663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21">
        <f>_xlfn.RANK.AVG(Table3[[#This Row],[Score]],Table3[Score],1)</f>
        <v>23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21">
        <f>_xlfn.RANK.AVG(Table3[[#This Row],[Score 2 ]],Table3[[Score 2 ]],1)</f>
        <v>20</v>
      </c>
    </row>
    <row r="22" spans="1:26" x14ac:dyDescent="0.3">
      <c r="A22" t="s">
        <v>333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0.2</v>
      </c>
      <c r="E22" s="2">
        <f>COUNTIFS(Table2[Sub-Sector],Table3[[#This Row],[Sub-Sector]],Table2[1M Return vs Nifty],"&gt;=5")/Table3[[#This Row],[Count]]</f>
        <v>0.7</v>
      </c>
      <c r="F22" s="2">
        <f>COUNTIFS(Table2[Sub-Sector],Table3[[#This Row],[Sub-Sector]],Table2[6M Return vs Nifty],"&gt;=10")/Table3[[#This Row],[Count]]</f>
        <v>0.8</v>
      </c>
      <c r="G22" s="2">
        <f>COUNTIFS(Table2[Sub-Sector],Table3[[#This Row],[Sub-Sector]],Table2[1Y Return vs Nifty],"&gt;=10")/Table3[[#This Row],[Count]]</f>
        <v>0.7</v>
      </c>
      <c r="H22" s="2">
        <f>COUNTIFS(Table2[Sub-Sector],Table3[[#This Row],[Sub-Sector]],Table2[RSI Exponential â€“ 14D],"&gt;=50")/Table3[[#This Row],[Count]]</f>
        <v>0.6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0.9</v>
      </c>
      <c r="N22" s="2">
        <f>COUNTIFS(Table2[Sub-Sector],Table3[[#This Row],[Sub-Sector]],Table2[% Away From Current Month Low],"&gt;=0.05")/Table3[[#This Row],[Count]]</f>
        <v>0.9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0.6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0.7</v>
      </c>
      <c r="S22" s="2">
        <f>COUNTIFS(Table2[Sub-Sector],Table3[[#This Row],[Sub-Sector]],Table2[% Price above 50 EMA],"&gt;=0")/Table3[[#This Row],[Count]]</f>
        <v>0.9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0.4</v>
      </c>
      <c r="V22" s="2">
        <f>COUNTIFS(Table2[Sub-Sector],Table3[[#This Row],[Sub-Sector]],Table2[Sharpe Ratio],"&gt;=0.10")/Table3[[#This Row],[Count]]</f>
        <v>0.2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208.5</v>
      </c>
      <c r="X22">
        <f>_xlfn.RANK.AVG(Table3[[#This Row],[Score]],Table3[Score],1)</f>
        <v>10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2">
        <f>_xlfn.RANK.AVG(Table3[[#This Row],[Score 2 ]],Table3[[Score 2 ]],1)</f>
        <v>21</v>
      </c>
    </row>
    <row r="23" spans="1:26" x14ac:dyDescent="0.3">
      <c r="A23" t="s">
        <v>300</v>
      </c>
      <c r="B23">
        <f>COUNTIFS(Table2[Sub-Sector],Table3[[#This Row],[Sub-Sector]])</f>
        <v>21</v>
      </c>
      <c r="C23" s="2">
        <f>COUNTIFS(Table2[Sub-Sector],Table3[[#This Row],[Sub-Sector]],Table2[Uptrend],"Uptrend")/Table3[[#This Row],[Count]]</f>
        <v>0.80952380952380953</v>
      </c>
      <c r="D23" s="2">
        <f>COUNTIFS(Table2[Sub-Sector],Table3[[#This Row],[Sub-Sector]],Table2[1W Return vs Nifty],"&gt;=5")/Table3[[#This Row],[Count]]</f>
        <v>0.14285714285714285</v>
      </c>
      <c r="E23" s="2">
        <f>COUNTIFS(Table2[Sub-Sector],Table3[[#This Row],[Sub-Sector]],Table2[1M Return vs Nifty],"&gt;=5")/Table3[[#This Row],[Count]]</f>
        <v>0.66666666666666663</v>
      </c>
      <c r="F23" s="2">
        <f>COUNTIFS(Table2[Sub-Sector],Table3[[#This Row],[Sub-Sector]],Table2[6M Return vs Nifty],"&gt;=10")/Table3[[#This Row],[Count]]</f>
        <v>0.7142857142857143</v>
      </c>
      <c r="G23" s="2">
        <f>COUNTIFS(Table2[Sub-Sector],Table3[[#This Row],[Sub-Sector]],Table2[1Y Return vs Nifty],"&gt;=10")/Table3[[#This Row],[Count]]</f>
        <v>0.66666666666666663</v>
      </c>
      <c r="H23" s="2">
        <f>COUNTIFS(Table2[Sub-Sector],Table3[[#This Row],[Sub-Sector]],Table2[RSI Exponential â€“ 14D],"&gt;=50")/Table3[[#This Row],[Count]]</f>
        <v>0.61904761904761907</v>
      </c>
      <c r="I23" s="2">
        <f>COUNTIFS(Table2[Sub-Sector],Table3[[#This Row],[Sub-Sector]],Table2[Relative Volume],"&gt;=1")/Table3[[#This Row],[Count]]</f>
        <v>0.42857142857142855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0.90476190476190477</v>
      </c>
      <c r="L23" s="2">
        <f>COUNTIFS(Table2[Sub-Sector],Table3[[#This Row],[Sub-Sector]],Table2[% Away From Current Week Low],"&gt;=0.05")/Table3[[#This Row],[Count]]</f>
        <v>4.7619047619047616E-2</v>
      </c>
      <c r="M23" s="2">
        <f>COUNTIFS(Table2[Sub-Sector],Table3[[#This Row],[Sub-Sector]],Table2[% Away From Current Week High],"&lt;=0.05")/Table3[[#This Row],[Count]]</f>
        <v>0.90476190476190477</v>
      </c>
      <c r="N23" s="2">
        <f>COUNTIFS(Table2[Sub-Sector],Table3[[#This Row],[Sub-Sector]],Table2[% Away From Current Month Low],"&gt;=0.05")/Table3[[#This Row],[Count]]</f>
        <v>0.7142857142857143</v>
      </c>
      <c r="O23" s="2">
        <f>COUNTIFS(Table2[Sub-Sector],Table3[[#This Row],[Sub-Sector]],Table2[% Away From Current Month High],"&lt;=0.05")/Table3[[#This Row],[Count]]</f>
        <v>0.33333333333333331</v>
      </c>
      <c r="P23" s="2">
        <f>COUNTIFS(Table2[Sub-Sector],Table3[[#This Row],[Sub-Sector]],Table2[% Away From 52W High],"&lt;=10")/Table3[[#This Row],[Count]]</f>
        <v>0.5714285714285714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0.61904761904761907</v>
      </c>
      <c r="S23" s="2">
        <f>COUNTIFS(Table2[Sub-Sector],Table3[[#This Row],[Sub-Sector]],Table2[% Price above 50 EMA],"&gt;=0")/Table3[[#This Row],[Count]]</f>
        <v>0.7142857142857143</v>
      </c>
      <c r="T23" s="2">
        <f>COUNTIFS(Table2[Sub-Sector],Table3[[#This Row],[Sub-Sector]],Table2[% Price above 200 EMA],"&gt;=0")/Table3[[#This Row],[Count]]</f>
        <v>0.8571428571428571</v>
      </c>
      <c r="U23" s="2">
        <f>COUNTIFS(Table2[Sub-Sector],Table3[[#This Row],[Sub-Sector]],Table2[Rate of Change - Zone],"Positive")/Table3[[#This Row],[Count]]</f>
        <v>0.52380952380952384</v>
      </c>
      <c r="V23" s="2">
        <f>COUNTIFS(Table2[Sub-Sector],Table3[[#This Row],[Sub-Sector]],Table2[Sharpe Ratio],"&gt;=0.10")/Table3[[#This Row],[Count]]</f>
        <v>0.2857142857142857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23">
        <f>_xlfn.RANK.AVG(Table3[[#This Row],[Score]],Table3[Score],1)</f>
        <v>18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23">
        <f>_xlfn.RANK.AVG(Table3[[#This Row],[Score 2 ]],Table3[[Score 2 ]],1)</f>
        <v>22</v>
      </c>
    </row>
    <row r="24" spans="1:26" x14ac:dyDescent="0.3">
      <c r="A24" t="s">
        <v>127</v>
      </c>
      <c r="B24">
        <f>COUNTIFS(Table2[Sub-Sector],Table3[[#This Row],[Sub-Sector]])</f>
        <v>8</v>
      </c>
      <c r="C24" s="2">
        <f>COUNTIFS(Table2[Sub-Sector],Table3[[#This Row],[Sub-Sector]],Table2[Uptrend],"Uptrend")/Table3[[#This Row],[Count]]</f>
        <v>0.75</v>
      </c>
      <c r="D24" s="2">
        <f>COUNTIFS(Table2[Sub-Sector],Table3[[#This Row],[Sub-Sector]],Table2[1W Return vs Nifty],"&gt;=5")/Table3[[#This Row],[Count]]</f>
        <v>0.125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0.625</v>
      </c>
      <c r="G24" s="2">
        <f>COUNTIFS(Table2[Sub-Sector],Table3[[#This Row],[Sub-Sector]],Table2[1Y Return vs Nifty],"&gt;=10")/Table3[[#This Row],[Count]]</f>
        <v>0.75</v>
      </c>
      <c r="H24" s="2">
        <f>COUNTIFS(Table2[Sub-Sector],Table3[[#This Row],[Sub-Sector]],Table2[RSI Exponential â€“ 14D],"&gt;=50")/Table3[[#This Row],[Count]]</f>
        <v>0.75</v>
      </c>
      <c r="I24" s="2">
        <f>COUNTIFS(Table2[Sub-Sector],Table3[[#This Row],[Sub-Sector]],Table2[Relative Volume],"&gt;=1")/Table3[[#This Row],[Count]]</f>
        <v>0.25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0.875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0.75</v>
      </c>
      <c r="N24" s="2">
        <f>COUNTIFS(Table2[Sub-Sector],Table3[[#This Row],[Sub-Sector]],Table2[% Away From Current Month Low],"&gt;=0.05")/Table3[[#This Row],[Count]]</f>
        <v>0.75</v>
      </c>
      <c r="O24" s="2">
        <f>COUNTIFS(Table2[Sub-Sector],Table3[[#This Row],[Sub-Sector]],Table2[% Away From Current Month High],"&lt;=0.05")/Table3[[#This Row],[Count]]</f>
        <v>0.25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0.875</v>
      </c>
      <c r="R24" s="2">
        <f>COUNTIFS(Table2[Sub-Sector],Table3[[#This Row],[Sub-Sector]],Table2[% Price above 20 EMA],"&gt;=0")/Table3[[#This Row],[Count]]</f>
        <v>0.75</v>
      </c>
      <c r="S24" s="2">
        <f>COUNTIFS(Table2[Sub-Sector],Table3[[#This Row],[Sub-Sector]],Table2[% Price above 50 EMA],"&gt;=0")/Table3[[#This Row],[Count]]</f>
        <v>0.75</v>
      </c>
      <c r="T24" s="2">
        <f>COUNTIFS(Table2[Sub-Sector],Table3[[#This Row],[Sub-Sector]],Table2[% Price above 200 EMA],"&gt;=0")/Table3[[#This Row],[Count]]</f>
        <v>0.875</v>
      </c>
      <c r="U24" s="2">
        <f>COUNTIFS(Table2[Sub-Sector],Table3[[#This Row],[Sub-Sector]],Table2[Rate of Change - Zone],"Positive")/Table3[[#This Row],[Count]]</f>
        <v>0.75</v>
      </c>
      <c r="V24" s="2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24">
        <f>_xlfn.RANK.AVG(Table3[[#This Row],[Score]],Table3[Score],1)</f>
        <v>21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4">
        <f>_xlfn.RANK.AVG(Table3[[#This Row],[Score 2 ]],Table3[[Score 2 ]],1)</f>
        <v>23</v>
      </c>
    </row>
    <row r="25" spans="1:26" x14ac:dyDescent="0.3">
      <c r="A25" t="s">
        <v>937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0.5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0.5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0.5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0.5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25">
        <f>_xlfn.RANK.AVG(Table3[[#This Row],[Score]],Table3[Score],1)</f>
        <v>41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5">
        <f>_xlfn.RANK.AVG(Table3[[#This Row],[Score 2 ]],Table3[[Score 2 ]],1)</f>
        <v>24</v>
      </c>
    </row>
    <row r="26" spans="1:26" x14ac:dyDescent="0.3">
      <c r="A26" t="s">
        <v>54</v>
      </c>
      <c r="B26">
        <f>COUNTIFS(Table2[Sub-Sector],Table3[[#This Row],[Sub-Sector]])</f>
        <v>43</v>
      </c>
      <c r="C26" s="2">
        <f>COUNTIFS(Table2[Sub-Sector],Table3[[#This Row],[Sub-Sector]],Table2[Uptrend],"Uptrend")/Table3[[#This Row],[Count]]</f>
        <v>0.90697674418604646</v>
      </c>
      <c r="D26" s="2">
        <f>COUNTIFS(Table2[Sub-Sector],Table3[[#This Row],[Sub-Sector]],Table2[1W Return vs Nifty],"&gt;=5")/Table3[[#This Row],[Count]]</f>
        <v>0.16279069767441862</v>
      </c>
      <c r="E26" s="2">
        <f>COUNTIFS(Table2[Sub-Sector],Table3[[#This Row],[Sub-Sector]],Table2[1M Return vs Nifty],"&gt;=5")/Table3[[#This Row],[Count]]</f>
        <v>0.67441860465116277</v>
      </c>
      <c r="F26" s="2">
        <f>COUNTIFS(Table2[Sub-Sector],Table3[[#This Row],[Sub-Sector]],Table2[6M Return vs Nifty],"&gt;=10")/Table3[[#This Row],[Count]]</f>
        <v>0.44186046511627908</v>
      </c>
      <c r="G26" s="2">
        <f>COUNTIFS(Table2[Sub-Sector],Table3[[#This Row],[Sub-Sector]],Table2[1Y Return vs Nifty],"&gt;=10")/Table3[[#This Row],[Count]]</f>
        <v>0.69767441860465118</v>
      </c>
      <c r="H26" s="2">
        <f>COUNTIFS(Table2[Sub-Sector],Table3[[#This Row],[Sub-Sector]],Table2[RSI Exponential â€“ 14D],"&gt;=50")/Table3[[#This Row],[Count]]</f>
        <v>0.76744186046511631</v>
      </c>
      <c r="I26" s="2">
        <f>COUNTIFS(Table2[Sub-Sector],Table3[[#This Row],[Sub-Sector]],Table2[Relative Volume],"&gt;=1")/Table3[[#This Row],[Count]]</f>
        <v>0.48837209302325579</v>
      </c>
      <c r="J26" s="2">
        <f>COUNTIFS(Table2[Sub-Sector],Table3[[#This Row],[Sub-Sector]],Table2[% Away From Day Low],"&gt;=0.05")/Table3[[#This Row],[Count]]</f>
        <v>2.3255813953488372E-2</v>
      </c>
      <c r="K26" s="2">
        <f>COUNTIFS(Table2[Sub-Sector],Table3[[#This Row],[Sub-Sector]],Table2[% Away From Day High],"&lt;=0.05")/Table3[[#This Row],[Count]]</f>
        <v>0.93023255813953487</v>
      </c>
      <c r="L26" s="2">
        <f>COUNTIFS(Table2[Sub-Sector],Table3[[#This Row],[Sub-Sector]],Table2[% Away From Current Week Low],"&gt;=0.05")/Table3[[#This Row],[Count]]</f>
        <v>0.11627906976744186</v>
      </c>
      <c r="M26" s="2">
        <f>COUNTIFS(Table2[Sub-Sector],Table3[[#This Row],[Sub-Sector]],Table2[% Away From Current Week High],"&lt;=0.05")/Table3[[#This Row],[Count]]</f>
        <v>0.88372093023255816</v>
      </c>
      <c r="N26" s="2">
        <f>COUNTIFS(Table2[Sub-Sector],Table3[[#This Row],[Sub-Sector]],Table2[% Away From Current Month Low],"&gt;=0.05")/Table3[[#This Row],[Count]]</f>
        <v>0.67441860465116277</v>
      </c>
      <c r="O26" s="2">
        <f>COUNTIFS(Table2[Sub-Sector],Table3[[#This Row],[Sub-Sector]],Table2[% Away From Current Month High],"&lt;=0.05")/Table3[[#This Row],[Count]]</f>
        <v>0.55813953488372092</v>
      </c>
      <c r="P26" s="2">
        <f>COUNTIFS(Table2[Sub-Sector],Table3[[#This Row],[Sub-Sector]],Table2[% Away From 52W High],"&lt;=10")/Table3[[#This Row],[Count]]</f>
        <v>0.65116279069767447</v>
      </c>
      <c r="Q26" s="2">
        <f>COUNTIFS(Table2[Sub-Sector],Table3[[#This Row],[Sub-Sector]],Table2[% Away From 52W Low],"&gt;=10")/Table3[[#This Row],[Count]]</f>
        <v>0.97674418604651159</v>
      </c>
      <c r="R26" s="2">
        <f>COUNTIFS(Table2[Sub-Sector],Table3[[#This Row],[Sub-Sector]],Table2[% Price above 20 EMA],"&gt;=0")/Table3[[#This Row],[Count]]</f>
        <v>0.79069767441860461</v>
      </c>
      <c r="S26" s="2">
        <f>COUNTIFS(Table2[Sub-Sector],Table3[[#This Row],[Sub-Sector]],Table2[% Price above 50 EMA],"&gt;=0")/Table3[[#This Row],[Count]]</f>
        <v>0.88372093023255816</v>
      </c>
      <c r="T26" s="2">
        <f>COUNTIFS(Table2[Sub-Sector],Table3[[#This Row],[Sub-Sector]],Table2[% Price above 200 EMA],"&gt;=0")/Table3[[#This Row],[Count]]</f>
        <v>0.95348837209302328</v>
      </c>
      <c r="U26" s="2">
        <f>COUNTIFS(Table2[Sub-Sector],Table3[[#This Row],[Sub-Sector]],Table2[Rate of Change - Zone],"Positive")/Table3[[#This Row],[Count]]</f>
        <v>0.7441860465116279</v>
      </c>
      <c r="V26" s="2">
        <f>COUNTIFS(Table2[Sub-Sector],Table3[[#This Row],[Sub-Sector]],Table2[Sharpe Ratio],"&gt;=0.10")/Table3[[#This Row],[Count]]</f>
        <v>9.3023255813953487E-2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26">
        <f>_xlfn.RANK.AVG(Table3[[#This Row],[Score]],Table3[Score],1)</f>
        <v>17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6">
        <f>_xlfn.RANK.AVG(Table3[[#This Row],[Score 2 ]],Table3[[Score 2 ]],1)</f>
        <v>25</v>
      </c>
    </row>
    <row r="27" spans="1:26" x14ac:dyDescent="0.3">
      <c r="A27" t="s">
        <v>141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0.33333333333333331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0.33333333333333331</v>
      </c>
      <c r="O27" s="2">
        <f>COUNTIFS(Table2[Sub-Sector],Table3[[#This Row],[Sub-Sector]],Table2[% Away From Current Month High],"&lt;=0.05")/Table3[[#This Row],[Count]]</f>
        <v>0.33333333333333331</v>
      </c>
      <c r="P27" s="2">
        <f>COUNTIFS(Table2[Sub-Sector],Table3[[#This Row],[Sub-Sector]],Table2[% Away From 52W High],"&lt;=10")/Table3[[#This Row],[Count]]</f>
        <v>0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0.33333333333333331</v>
      </c>
      <c r="S27" s="2">
        <f>COUNTIFS(Table2[Sub-Sector],Table3[[#This Row],[Sub-Sector]],Table2[% Price above 50 EMA],"&gt;=0")/Table3[[#This Row],[Count]]</f>
        <v>0.33333333333333331</v>
      </c>
      <c r="T27" s="2">
        <f>COUNTIFS(Table2[Sub-Sector],Table3[[#This Row],[Sub-Sector]],Table2[% Price above 200 EMA],"&gt;=0")/Table3[[#This Row],[Count]]</f>
        <v>0.66666666666666663</v>
      </c>
      <c r="U27" s="2">
        <f>COUNTIFS(Table2[Sub-Sector],Table3[[#This Row],[Sub-Sector]],Table2[Rate of Change - Zone],"Positive")/Table3[[#This Row],[Count]]</f>
        <v>0.33333333333333331</v>
      </c>
      <c r="V27" s="2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27">
        <f>_xlfn.RANK.AVG(Table3[[#This Row],[Score]],Table3[Score],1)</f>
        <v>53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7">
        <f>_xlfn.RANK.AVG(Table3[[#This Row],[Score 2 ]],Table3[[Score 2 ]],1)</f>
        <v>26</v>
      </c>
    </row>
    <row r="28" spans="1:26" x14ac:dyDescent="0.3">
      <c r="A28" t="s">
        <v>95</v>
      </c>
      <c r="B28">
        <f>COUNTIFS(Table2[Sub-Sector],Table3[[#This Row],[Sub-Sector]])</f>
        <v>5</v>
      </c>
      <c r="C28" s="2">
        <f>COUNTIFS(Table2[Sub-Sector],Table3[[#This Row],[Sub-Sector]],Table2[Uptrend],"Uptrend")/Table3[[#This Row],[Count]]</f>
        <v>0.6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0.6</v>
      </c>
      <c r="F28" s="2">
        <f>COUNTIFS(Table2[Sub-Sector],Table3[[#This Row],[Sub-Sector]],Table2[6M Return vs Nifty],"&gt;=10")/Table3[[#This Row],[Count]]</f>
        <v>0.6</v>
      </c>
      <c r="G28" s="2">
        <f>COUNTIFS(Table2[Sub-Sector],Table3[[#This Row],[Sub-Sector]],Table2[1Y Return vs Nifty],"&gt;=10")/Table3[[#This Row],[Count]]</f>
        <v>0.6</v>
      </c>
      <c r="H28" s="2">
        <f>COUNTIFS(Table2[Sub-Sector],Table3[[#This Row],[Sub-Sector]],Table2[RSI Exponential â€“ 14D],"&gt;=50")/Table3[[#This Row],[Count]]</f>
        <v>0.6</v>
      </c>
      <c r="I28" s="2">
        <f>COUNTIFS(Table2[Sub-Sector],Table3[[#This Row],[Sub-Sector]],Table2[Relative Volume],"&gt;=1")/Table3[[#This Row],[Count]]</f>
        <v>0.4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0.8</v>
      </c>
      <c r="N28" s="2">
        <f>COUNTIFS(Table2[Sub-Sector],Table3[[#This Row],[Sub-Sector]],Table2[% Away From Current Month Low],"&gt;=0.05")/Table3[[#This Row],[Count]]</f>
        <v>0.8</v>
      </c>
      <c r="O28" s="2">
        <f>COUNTIFS(Table2[Sub-Sector],Table3[[#This Row],[Sub-Sector]],Table2[% Away From Current Month High],"&lt;=0.05")/Table3[[#This Row],[Count]]</f>
        <v>0.4</v>
      </c>
      <c r="P28" s="2">
        <f>COUNTIFS(Table2[Sub-Sector],Table3[[#This Row],[Sub-Sector]],Table2[% Away From 52W High],"&lt;=10")/Table3[[#This Row],[Count]]</f>
        <v>0.4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0.8</v>
      </c>
      <c r="S28" s="2">
        <f>COUNTIFS(Table2[Sub-Sector],Table3[[#This Row],[Sub-Sector]],Table2[% Price above 50 EMA],"&gt;=0")/Table3[[#This Row],[Count]]</f>
        <v>0.8</v>
      </c>
      <c r="T28" s="2">
        <f>COUNTIFS(Table2[Sub-Sector],Table3[[#This Row],[Sub-Sector]],Table2[% Price above 200 EMA],"&gt;=0")/Table3[[#This Row],[Count]]</f>
        <v>0.8</v>
      </c>
      <c r="U28" s="2">
        <f>COUNTIFS(Table2[Sub-Sector],Table3[[#This Row],[Sub-Sector]],Table2[Rate of Change - Zone],"Positive")/Table3[[#This Row],[Count]]</f>
        <v>0.6</v>
      </c>
      <c r="V28" s="2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28">
        <f>_xlfn.RANK.AVG(Table3[[#This Row],[Score]],Table3[Score],1)</f>
        <v>37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8">
        <f>_xlfn.RANK.AVG(Table3[[#This Row],[Score 2 ]],Table3[[Score 2 ]],1)</f>
        <v>27</v>
      </c>
    </row>
    <row r="29" spans="1:26" x14ac:dyDescent="0.3">
      <c r="A29" t="s">
        <v>63</v>
      </c>
      <c r="B29">
        <f>COUNTIFS(Table2[Sub-Sector],Table3[[#This Row],[Sub-Sector]])</f>
        <v>6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0.33333333333333331</v>
      </c>
      <c r="F29" s="2">
        <f>COUNTIFS(Table2[Sub-Sector],Table3[[#This Row],[Sub-Sector]],Table2[6M Return vs Nifty],"&gt;=10")/Table3[[#This Row],[Count]]</f>
        <v>0.83333333333333337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0.83333333333333337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0.83333333333333337</v>
      </c>
      <c r="N29" s="2">
        <f>COUNTIFS(Table2[Sub-Sector],Table3[[#This Row],[Sub-Sector]],Table2[% Away From Current Month Low],"&gt;=0.05")/Table3[[#This Row],[Count]]</f>
        <v>0.33333333333333331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0.33333333333333331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0.5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0.16666666666666666</v>
      </c>
      <c r="V29" s="2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</v>
      </c>
      <c r="X29">
        <f>_xlfn.RANK.AVG(Table3[[#This Row],[Score]],Table3[Score],1)</f>
        <v>31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9">
        <f>_xlfn.RANK.AVG(Table3[[#This Row],[Score 2 ]],Table3[[Score 2 ]],1)</f>
        <v>28</v>
      </c>
    </row>
    <row r="30" spans="1:26" x14ac:dyDescent="0.3">
      <c r="A30" t="s">
        <v>872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0.66666666666666663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0.66666666666666663</v>
      </c>
      <c r="F30" s="2">
        <f>COUNTIFS(Table2[Sub-Sector],Table3[[#This Row],[Sub-Sector]],Table2[6M Return vs Nifty],"&gt;=10")/Table3[[#This Row],[Count]]</f>
        <v>0.33333333333333331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0.66666666666666663</v>
      </c>
      <c r="I30" s="2">
        <f>COUNTIFS(Table2[Sub-Sector],Table3[[#This Row],[Sub-Sector]],Table2[Relative Volume],"&gt;=1")/Table3[[#This Row],[Count]]</f>
        <v>0.33333333333333331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0.66666666666666663</v>
      </c>
      <c r="O30" s="2">
        <f>COUNTIFS(Table2[Sub-Sector],Table3[[#This Row],[Sub-Sector]],Table2[% Away From Current Month High],"&lt;=0.05")/Table3[[#This Row],[Count]]</f>
        <v>0.33333333333333331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0.66666666666666663</v>
      </c>
      <c r="S30" s="2">
        <f>COUNTIFS(Table2[Sub-Sector],Table3[[#This Row],[Sub-Sector]],Table2[% Price above 50 EMA],"&gt;=0")/Table3[[#This Row],[Count]]</f>
        <v>0.66666666666666663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0.66666666666666663</v>
      </c>
      <c r="V30" s="2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30">
        <f>_xlfn.RANK.AVG(Table3[[#This Row],[Score]],Table3[Score],1)</f>
        <v>33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30">
        <f>_xlfn.RANK.AVG(Table3[[#This Row],[Score 2 ]],Table3[[Score 2 ]],1)</f>
        <v>29</v>
      </c>
    </row>
    <row r="31" spans="1:26" x14ac:dyDescent="0.3">
      <c r="A31" t="s">
        <v>551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0.25</v>
      </c>
      <c r="D31" s="2">
        <f>COUNTIFS(Table2[Sub-Sector],Table3[[#This Row],[Sub-Sector]],Table2[1W Return vs Nifty],"&gt;=5")/Table3[[#This Row],[Count]]</f>
        <v>0.25</v>
      </c>
      <c r="E31" s="2">
        <f>COUNTIFS(Table2[Sub-Sector],Table3[[#This Row],[Sub-Sector]],Table2[1M Return vs Nifty],"&gt;=5")/Table3[[#This Row],[Count]]</f>
        <v>0.5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0.5</v>
      </c>
      <c r="H31" s="2">
        <f>COUNTIFS(Table2[Sub-Sector],Table3[[#This Row],[Sub-Sector]],Table2[RSI Exponential â€“ 14D],"&gt;=50")/Table3[[#This Row],[Count]]</f>
        <v>0.5</v>
      </c>
      <c r="I31" s="2">
        <f>COUNTIFS(Table2[Sub-Sector],Table3[[#This Row],[Sub-Sector]],Table2[Relative Volume],"&gt;=1")/Table3[[#This Row],[Count]]</f>
        <v>0.75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0.75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0.75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0.25</v>
      </c>
      <c r="P31" s="2">
        <f>COUNTIFS(Table2[Sub-Sector],Table3[[#This Row],[Sub-Sector]],Table2[% Away From 52W High],"&lt;=10")/Table3[[#This Row],[Count]]</f>
        <v>0.25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0.5</v>
      </c>
      <c r="S31" s="2">
        <f>COUNTIFS(Table2[Sub-Sector],Table3[[#This Row],[Sub-Sector]],Table2[% Price above 50 EMA],"&gt;=0")/Table3[[#This Row],[Count]]</f>
        <v>0.5</v>
      </c>
      <c r="T31" s="2">
        <f>COUNTIFS(Table2[Sub-Sector],Table3[[#This Row],[Sub-Sector]],Table2[% Price above 200 EMA],"&gt;=0")/Table3[[#This Row],[Count]]</f>
        <v>0.75</v>
      </c>
      <c r="U31" s="2">
        <f>COUNTIFS(Table2[Sub-Sector],Table3[[#This Row],[Sub-Sector]],Table2[Rate of Change - Zone],"Positive")/Table3[[#This Row],[Count]]</f>
        <v>0.5</v>
      </c>
      <c r="V31" s="2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31">
        <f>_xlfn.RANK.AVG(Table3[[#This Row],[Score]],Table3[Score],1)</f>
        <v>35.5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31">
        <f>_xlfn.RANK.AVG(Table3[[#This Row],[Score 2 ]],Table3[[Score 2 ]],1)</f>
        <v>30</v>
      </c>
    </row>
    <row r="32" spans="1:26" x14ac:dyDescent="0.3">
      <c r="A32" t="s">
        <v>736</v>
      </c>
      <c r="B32">
        <f>COUNTIFS(Table2[Sub-Sector],Table3[[#This Row],[Sub-Sector]])</f>
        <v>5</v>
      </c>
      <c r="C32" s="2">
        <f>COUNTIFS(Table2[Sub-Sector],Table3[[#This Row],[Sub-Sector]],Table2[Uptrend],"Uptrend")/Table3[[#This Row],[Count]]</f>
        <v>0.4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0.2</v>
      </c>
      <c r="F32" s="2">
        <f>COUNTIFS(Table2[Sub-Sector],Table3[[#This Row],[Sub-Sector]],Table2[6M Return vs Nifty],"&gt;=10")/Table3[[#This Row],[Count]]</f>
        <v>1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0.4</v>
      </c>
      <c r="I32" s="2">
        <f>COUNTIFS(Table2[Sub-Sector],Table3[[#This Row],[Sub-Sector]],Table2[Relative Volume],"&gt;=1")/Table3[[#This Row],[Count]]</f>
        <v>0.2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0.8</v>
      </c>
      <c r="O32" s="2">
        <f>COUNTIFS(Table2[Sub-Sector],Table3[[#This Row],[Sub-Sector]],Table2[% Away From Current Month High],"&lt;=0.05")/Table3[[#This Row],[Count]]</f>
        <v>0.2</v>
      </c>
      <c r="P32" s="2">
        <f>COUNTIFS(Table2[Sub-Sector],Table3[[#This Row],[Sub-Sector]],Table2[% Away From 52W High],"&lt;=10")/Table3[[#This Row],[Count]]</f>
        <v>0.2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0.2</v>
      </c>
      <c r="S32" s="2">
        <f>COUNTIFS(Table2[Sub-Sector],Table3[[#This Row],[Sub-Sector]],Table2[% Price above 50 EMA],"&gt;=0")/Table3[[#This Row],[Count]]</f>
        <v>0.4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0.2</v>
      </c>
      <c r="V32" s="2">
        <f>COUNTIFS(Table2[Sub-Sector],Table3[[#This Row],[Sub-Sector]],Table2[Sharpe Ratio],"&gt;=0.10")/Table3[[#This Row],[Count]]</f>
        <v>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32">
        <f>_xlfn.RANK.AVG(Table3[[#This Row],[Score]],Table3[Score],1)</f>
        <v>61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32">
        <f>_xlfn.RANK.AVG(Table3[[#This Row],[Score 2 ]],Table3[[Score 2 ]],1)</f>
        <v>31</v>
      </c>
    </row>
    <row r="33" spans="1:26" x14ac:dyDescent="0.3">
      <c r="A33" t="s">
        <v>116</v>
      </c>
      <c r="B33">
        <f>COUNTIFS(Table2[Sub-Sector],Table3[[#This Row],[Sub-Sector]])</f>
        <v>8</v>
      </c>
      <c r="C33" s="2">
        <f>COUNTIFS(Table2[Sub-Sector],Table3[[#This Row],[Sub-Sector]],Table2[Uptrend],"Uptrend")/Table3[[#This Row],[Count]]</f>
        <v>0.75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0.375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0.625</v>
      </c>
      <c r="H33" s="2">
        <f>COUNTIFS(Table2[Sub-Sector],Table3[[#This Row],[Sub-Sector]],Table2[RSI Exponential â€“ 14D],"&gt;=50")/Table3[[#This Row],[Count]]</f>
        <v>0.5</v>
      </c>
      <c r="I33" s="2">
        <f>COUNTIFS(Table2[Sub-Sector],Table3[[#This Row],[Sub-Sector]],Table2[Relative Volume],"&gt;=1")/Table3[[#This Row],[Count]]</f>
        <v>0.375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0.875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0.875</v>
      </c>
      <c r="N33" s="2">
        <f>COUNTIFS(Table2[Sub-Sector],Table3[[#This Row],[Sub-Sector]],Table2[% Away From Current Month Low],"&gt;=0.05")/Table3[[#This Row],[Count]]</f>
        <v>0.5</v>
      </c>
      <c r="O33" s="2">
        <f>COUNTIFS(Table2[Sub-Sector],Table3[[#This Row],[Sub-Sector]],Table2[% Away From Current Month High],"&lt;=0.05")/Table3[[#This Row],[Count]]</f>
        <v>0.625</v>
      </c>
      <c r="P33" s="2">
        <f>COUNTIFS(Table2[Sub-Sector],Table3[[#This Row],[Sub-Sector]],Table2[% Away From 52W High],"&lt;=10")/Table3[[#This Row],[Count]]</f>
        <v>0.5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</v>
      </c>
      <c r="S33" s="2">
        <f>COUNTIFS(Table2[Sub-Sector],Table3[[#This Row],[Sub-Sector]],Table2[% Price above 50 EMA],"&gt;=0")/Table3[[#This Row],[Count]]</f>
        <v>0.875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0.625</v>
      </c>
      <c r="V33" s="2">
        <f>COUNTIFS(Table2[Sub-Sector],Table3[[#This Row],[Sub-Sector]],Table2[Sharpe Ratio],"&gt;=0.10")/Table3[[#This Row],[Count]]</f>
        <v>0.125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33">
        <f>_xlfn.RANK.AVG(Table3[[#This Row],[Score]],Table3[Score],1)</f>
        <v>40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3">
        <f>_xlfn.RANK.AVG(Table3[[#This Row],[Score 2 ]],Table3[[Score 2 ]],1)</f>
        <v>32</v>
      </c>
    </row>
    <row r="34" spans="1:26" x14ac:dyDescent="0.3">
      <c r="A34" t="s">
        <v>219</v>
      </c>
      <c r="B34">
        <f>COUNTIFS(Table2[Sub-Sector],Table3[[#This Row],[Sub-Sector]])</f>
        <v>9</v>
      </c>
      <c r="C34" s="2">
        <f>COUNTIFS(Table2[Sub-Sector],Table3[[#This Row],[Sub-Sector]],Table2[Uptrend],"Uptrend")/Table3[[#This Row],[Count]]</f>
        <v>0.55555555555555558</v>
      </c>
      <c r="D34" s="2">
        <f>COUNTIFS(Table2[Sub-Sector],Table3[[#This Row],[Sub-Sector]],Table2[1W Return vs Nifty],"&gt;=5")/Table3[[#This Row],[Count]]</f>
        <v>0.1111111111111111</v>
      </c>
      <c r="E34" s="2">
        <f>COUNTIFS(Table2[Sub-Sector],Table3[[#This Row],[Sub-Sector]],Table2[1M Return vs Nifty],"&gt;=5")/Table3[[#This Row],[Count]]</f>
        <v>0.55555555555555558</v>
      </c>
      <c r="F34" s="2">
        <f>COUNTIFS(Table2[Sub-Sector],Table3[[#This Row],[Sub-Sector]],Table2[6M Return vs Nifty],"&gt;=10")/Table3[[#This Row],[Count]]</f>
        <v>0.66666666666666663</v>
      </c>
      <c r="G34" s="2">
        <f>COUNTIFS(Table2[Sub-Sector],Table3[[#This Row],[Sub-Sector]],Table2[1Y Return vs Nifty],"&gt;=10")/Table3[[#This Row],[Count]]</f>
        <v>0.44444444444444442</v>
      </c>
      <c r="H34" s="2">
        <f>COUNTIFS(Table2[Sub-Sector],Table3[[#This Row],[Sub-Sector]],Table2[RSI Exponential â€“ 14D],"&gt;=50")/Table3[[#This Row],[Count]]</f>
        <v>0.44444444444444442</v>
      </c>
      <c r="I34" s="2">
        <f>COUNTIFS(Table2[Sub-Sector],Table3[[#This Row],[Sub-Sector]],Table2[Relative Volume],"&gt;=1")/Table3[[#This Row],[Count]]</f>
        <v>0.44444444444444442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0.88888888888888884</v>
      </c>
      <c r="N34" s="2">
        <f>COUNTIFS(Table2[Sub-Sector],Table3[[#This Row],[Sub-Sector]],Table2[% Away From Current Month Low],"&gt;=0.05")/Table3[[#This Row],[Count]]</f>
        <v>0.55555555555555558</v>
      </c>
      <c r="O34" s="2">
        <f>COUNTIFS(Table2[Sub-Sector],Table3[[#This Row],[Sub-Sector]],Table2[% Away From Current Month High],"&lt;=0.05")/Table3[[#This Row],[Count]]</f>
        <v>0.44444444444444442</v>
      </c>
      <c r="P34" s="2">
        <f>COUNTIFS(Table2[Sub-Sector],Table3[[#This Row],[Sub-Sector]],Table2[% Away From 52W High],"&lt;=10")/Table3[[#This Row],[Count]]</f>
        <v>0.22222222222222221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0.55555555555555558</v>
      </c>
      <c r="S34" s="2">
        <f>COUNTIFS(Table2[Sub-Sector],Table3[[#This Row],[Sub-Sector]],Table2[% Price above 50 EMA],"&gt;=0")/Table3[[#This Row],[Count]]</f>
        <v>0.55555555555555558</v>
      </c>
      <c r="T34" s="2">
        <f>COUNTIFS(Table2[Sub-Sector],Table3[[#This Row],[Sub-Sector]],Table2[% Price above 200 EMA],"&gt;=0")/Table3[[#This Row],[Count]]</f>
        <v>0.77777777777777779</v>
      </c>
      <c r="U34" s="2">
        <f>COUNTIFS(Table2[Sub-Sector],Table3[[#This Row],[Sub-Sector]],Table2[Rate of Change - Zone],"Positive")/Table3[[#This Row],[Count]]</f>
        <v>0.55555555555555558</v>
      </c>
      <c r="V34" s="2">
        <f>COUNTIFS(Table2[Sub-Sector],Table3[[#This Row],[Sub-Sector]],Table2[Sharpe Ratio],"&gt;=0.10")/Table3[[#This Row],[Count]]</f>
        <v>0.33333333333333331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34">
        <f>_xlfn.RANK.AVG(Table3[[#This Row],[Score]],Table3[Score],1)</f>
        <v>26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34">
        <f>_xlfn.RANK.AVG(Table3[[#This Row],[Score 2 ]],Table3[[Score 2 ]],1)</f>
        <v>33</v>
      </c>
    </row>
    <row r="35" spans="1:26" x14ac:dyDescent="0.3">
      <c r="A35" t="s">
        <v>789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0.5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0.5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1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1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0.5</v>
      </c>
      <c r="T35" s="2">
        <f>COUNTIFS(Table2[Sub-Sector],Table3[[#This Row],[Sub-Sector]],Table2[% Price above 200 EMA],"&gt;=0")/Table3[[#This Row],[Count]]</f>
        <v>0.5</v>
      </c>
      <c r="U35" s="2">
        <f>COUNTIFS(Table2[Sub-Sector],Table3[[#This Row],[Sub-Sector]],Table2[Rate of Change - Zone],"Positive")/Table3[[#This Row],[Count]]</f>
        <v>0.5</v>
      </c>
      <c r="V35" s="2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35">
        <f>_xlfn.RANK.AVG(Table3[[#This Row],[Score]],Table3[Score],1)</f>
        <v>46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5">
        <f>_xlfn.RANK.AVG(Table3[[#This Row],[Score 2 ]],Table3[[Score 2 ]],1)</f>
        <v>34</v>
      </c>
    </row>
    <row r="36" spans="1:26" x14ac:dyDescent="0.3">
      <c r="A36" t="s">
        <v>655</v>
      </c>
      <c r="B36">
        <f>COUNTIFS(Table2[Sub-Sector],Table3[[#This Row],[Sub-Sector]])</f>
        <v>4</v>
      </c>
      <c r="C36" s="2">
        <f>COUNTIFS(Table2[Sub-Sector],Table3[[#This Row],[Sub-Sector]],Table2[Uptrend],"Uptrend")/Table3[[#This Row],[Count]]</f>
        <v>0.25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0.25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0.75</v>
      </c>
      <c r="H36" s="2">
        <f>COUNTIFS(Table2[Sub-Sector],Table3[[#This Row],[Sub-Sector]],Table2[RSI Exponential â€“ 14D],"&gt;=50")/Table3[[#This Row],[Count]]</f>
        <v>0.25</v>
      </c>
      <c r="I36" s="2">
        <f>COUNTIFS(Table2[Sub-Sector],Table3[[#This Row],[Sub-Sector]],Table2[Relative Volume],"&gt;=1")/Table3[[#This Row],[Count]]</f>
        <v>0.25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0</v>
      </c>
      <c r="P36" s="2">
        <f>COUNTIFS(Table2[Sub-Sector],Table3[[#This Row],[Sub-Sector]],Table2[% Away From 52W High],"&lt;=10")/Table3[[#This Row],[Count]]</f>
        <v>0.25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0.25</v>
      </c>
      <c r="S36" s="2">
        <f>COUNTIFS(Table2[Sub-Sector],Table3[[#This Row],[Sub-Sector]],Table2[% Price above 50 EMA],"&gt;=0")/Table3[[#This Row],[Count]]</f>
        <v>0.25</v>
      </c>
      <c r="T36" s="2">
        <f>COUNTIFS(Table2[Sub-Sector],Table3[[#This Row],[Sub-Sector]],Table2[% Price above 200 EMA],"&gt;=0")/Table3[[#This Row],[Count]]</f>
        <v>0.75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0.25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36">
        <f>_xlfn.RANK.AVG(Table3[[#This Row],[Score]],Table3[Score],1)</f>
        <v>78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6">
        <f>_xlfn.RANK.AVG(Table3[[#This Row],[Score 2 ]],Table3[[Score 2 ]],1)</f>
        <v>35</v>
      </c>
    </row>
    <row r="37" spans="1:26" x14ac:dyDescent="0.3">
      <c r="A37" t="s">
        <v>952</v>
      </c>
      <c r="B37">
        <f>COUNTIFS(Table2[Sub-Sector],Table3[[#This Row],[Sub-Sector]])</f>
        <v>2</v>
      </c>
      <c r="C37" s="2">
        <f>COUNTIFS(Table2[Sub-Sector],Table3[[#This Row],[Sub-Sector]],Table2[Uptrend],"Uptrend")/Table3[[#This Row],[Count]]</f>
        <v>0.5</v>
      </c>
      <c r="D37" s="2">
        <f>COUNTIFS(Table2[Sub-Sector],Table3[[#This Row],[Sub-Sector]],Table2[1W Return vs Nifty],"&gt;=5")/Table3[[#This Row],[Count]]</f>
        <v>0.5</v>
      </c>
      <c r="E37" s="2">
        <f>COUNTIFS(Table2[Sub-Sector],Table3[[#This Row],[Sub-Sector]],Table2[1M Return vs Nifty],"&gt;=5")/Table3[[#This Row],[Count]]</f>
        <v>0.5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0.5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0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0.5</v>
      </c>
      <c r="S37" s="2">
        <f>COUNTIFS(Table2[Sub-Sector],Table3[[#This Row],[Sub-Sector]],Table2[% Price above 50 EMA],"&gt;=0")/Table3[[#This Row],[Count]]</f>
        <v>0.5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</v>
      </c>
      <c r="V37" s="2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37">
        <f>_xlfn.RANK.AVG(Table3[[#This Row],[Score]],Table3[Score],1)</f>
        <v>29.5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7">
        <f>_xlfn.RANK.AVG(Table3[[#This Row],[Score 2 ]],Table3[[Score 2 ]],1)</f>
        <v>36</v>
      </c>
    </row>
    <row r="38" spans="1:26" x14ac:dyDescent="0.3">
      <c r="A38" t="s">
        <v>420</v>
      </c>
      <c r="B38">
        <f>COUNTIFS(Table2[Sub-Sector],Table3[[#This Row],[Sub-Sector]])</f>
        <v>11</v>
      </c>
      <c r="C38" s="2">
        <f>COUNTIFS(Table2[Sub-Sector],Table3[[#This Row],[Sub-Sector]],Table2[Uptrend],"Uptrend")/Table3[[#This Row],[Count]]</f>
        <v>0.63636363636363635</v>
      </c>
      <c r="D38" s="2">
        <f>COUNTIFS(Table2[Sub-Sector],Table3[[#This Row],[Sub-Sector]],Table2[1W Return vs Nifty],"&gt;=5")/Table3[[#This Row],[Count]]</f>
        <v>0.27272727272727271</v>
      </c>
      <c r="E38" s="2">
        <f>COUNTIFS(Table2[Sub-Sector],Table3[[#This Row],[Sub-Sector]],Table2[1M Return vs Nifty],"&gt;=5")/Table3[[#This Row],[Count]]</f>
        <v>0.63636363636363635</v>
      </c>
      <c r="F38" s="2">
        <f>COUNTIFS(Table2[Sub-Sector],Table3[[#This Row],[Sub-Sector]],Table2[6M Return vs Nifty],"&gt;=10")/Table3[[#This Row],[Count]]</f>
        <v>0.54545454545454541</v>
      </c>
      <c r="G38" s="2">
        <f>COUNTIFS(Table2[Sub-Sector],Table3[[#This Row],[Sub-Sector]],Table2[1Y Return vs Nifty],"&gt;=10")/Table3[[#This Row],[Count]]</f>
        <v>0.54545454545454541</v>
      </c>
      <c r="H38" s="2">
        <f>COUNTIFS(Table2[Sub-Sector],Table3[[#This Row],[Sub-Sector]],Table2[RSI Exponential â€“ 14D],"&gt;=50")/Table3[[#This Row],[Count]]</f>
        <v>0.63636363636363635</v>
      </c>
      <c r="I38" s="2">
        <f>COUNTIFS(Table2[Sub-Sector],Table3[[#This Row],[Sub-Sector]],Table2[Relative Volume],"&gt;=1")/Table3[[#This Row],[Count]]</f>
        <v>0.36363636363636365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0.63636363636363635</v>
      </c>
      <c r="L38" s="2">
        <f>COUNTIFS(Table2[Sub-Sector],Table3[[#This Row],[Sub-Sector]],Table2[% Away From Current Week Low],"&gt;=0.05")/Table3[[#This Row],[Count]]</f>
        <v>0.27272727272727271</v>
      </c>
      <c r="M38" s="2">
        <f>COUNTIFS(Table2[Sub-Sector],Table3[[#This Row],[Sub-Sector]],Table2[% Away From Current Week High],"&lt;=0.05")/Table3[[#This Row],[Count]]</f>
        <v>0.63636363636363635</v>
      </c>
      <c r="N38" s="2">
        <f>COUNTIFS(Table2[Sub-Sector],Table3[[#This Row],[Sub-Sector]],Table2[% Away From Current Month Low],"&gt;=0.05")/Table3[[#This Row],[Count]]</f>
        <v>0.72727272727272729</v>
      </c>
      <c r="O38" s="2">
        <f>COUNTIFS(Table2[Sub-Sector],Table3[[#This Row],[Sub-Sector]],Table2[% Away From Current Month High],"&lt;=0.05")/Table3[[#This Row],[Count]]</f>
        <v>0.27272727272727271</v>
      </c>
      <c r="P38" s="2">
        <f>COUNTIFS(Table2[Sub-Sector],Table3[[#This Row],[Sub-Sector]],Table2[% Away From 52W High],"&lt;=10")/Table3[[#This Row],[Count]]</f>
        <v>0.45454545454545453</v>
      </c>
      <c r="Q38" s="2">
        <f>COUNTIFS(Table2[Sub-Sector],Table3[[#This Row],[Sub-Sector]],Table2[% Away From 52W Low],"&gt;=10")/Table3[[#This Row],[Count]]</f>
        <v>0.72727272727272729</v>
      </c>
      <c r="R38" s="2">
        <f>COUNTIFS(Table2[Sub-Sector],Table3[[#This Row],[Sub-Sector]],Table2[% Price above 20 EMA],"&gt;=0")/Table3[[#This Row],[Count]]</f>
        <v>0.63636363636363635</v>
      </c>
      <c r="S38" s="2">
        <f>COUNTIFS(Table2[Sub-Sector],Table3[[#This Row],[Sub-Sector]],Table2[% Price above 50 EMA],"&gt;=0")/Table3[[#This Row],[Count]]</f>
        <v>0.63636363636363635</v>
      </c>
      <c r="T38" s="2">
        <f>COUNTIFS(Table2[Sub-Sector],Table3[[#This Row],[Sub-Sector]],Table2[% Price above 200 EMA],"&gt;=0")/Table3[[#This Row],[Count]]</f>
        <v>0.72727272727272729</v>
      </c>
      <c r="U38" s="2">
        <f>COUNTIFS(Table2[Sub-Sector],Table3[[#This Row],[Sub-Sector]],Table2[Rate of Change - Zone],"Positive")/Table3[[#This Row],[Count]]</f>
        <v>0.36363636363636365</v>
      </c>
      <c r="V38" s="2">
        <f>COUNTIFS(Table2[Sub-Sector],Table3[[#This Row],[Sub-Sector]],Table2[Sharpe Ratio],"&gt;=0.10")/Table3[[#This Row],[Count]]</f>
        <v>0.27272727272727271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38">
        <f>_xlfn.RANK.AVG(Table3[[#This Row],[Score]],Table3[Score],1)</f>
        <v>24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8">
        <f>_xlfn.RANK.AVG(Table3[[#This Row],[Score 2 ]],Table3[[Score 2 ]],1)</f>
        <v>37.5</v>
      </c>
    </row>
    <row r="39" spans="1:26" x14ac:dyDescent="0.3">
      <c r="A39" t="s">
        <v>196</v>
      </c>
      <c r="B39">
        <f>COUNTIFS(Table2[Sub-Sector],Table3[[#This Row],[Sub-Sector]])</f>
        <v>3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0.66666666666666663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0.66666666666666663</v>
      </c>
      <c r="H39" s="2">
        <f>COUNTIFS(Table2[Sub-Sector],Table3[[#This Row],[Sub-Sector]],Table2[RSI Exponential â€“ 14D],"&gt;=50")/Table3[[#This Row],[Count]]</f>
        <v>0.33333333333333331</v>
      </c>
      <c r="I39" s="2">
        <f>COUNTIFS(Table2[Sub-Sector],Table3[[#This Row],[Sub-Sector]],Table2[Relative Volume],"&gt;=1")/Table3[[#This Row],[Count]]</f>
        <v>0.66666666666666663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0.66666666666666663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0.66666666666666663</v>
      </c>
      <c r="N39" s="2">
        <f>COUNTIFS(Table2[Sub-Sector],Table3[[#This Row],[Sub-Sector]],Table2[% Away From Current Month Low],"&gt;=0.05")/Table3[[#This Row],[Count]]</f>
        <v>0.66666666666666663</v>
      </c>
      <c r="O39" s="2">
        <f>COUNTIFS(Table2[Sub-Sector],Table3[[#This Row],[Sub-Sector]],Table2[% Away From Current Month High],"&lt;=0.05")/Table3[[#This Row],[Count]]</f>
        <v>0</v>
      </c>
      <c r="P39" s="2">
        <f>COUNTIFS(Table2[Sub-Sector],Table3[[#This Row],[Sub-Sector]],Table2[% Away From 52W High],"&lt;=10")/Table3[[#This Row],[Count]]</f>
        <v>0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0.33333333333333331</v>
      </c>
      <c r="S39" s="2">
        <f>COUNTIFS(Table2[Sub-Sector],Table3[[#This Row],[Sub-Sector]],Table2[% Price above 50 EMA],"&gt;=0")/Table3[[#This Row],[Count]]</f>
        <v>0.66666666666666663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0.33333333333333331</v>
      </c>
      <c r="V39" s="2">
        <f>COUNTIFS(Table2[Sub-Sector],Table3[[#This Row],[Sub-Sector]],Table2[Sharpe Ratio],"&gt;=0.10")/Table3[[#This Row],[Count]]</f>
        <v>0.66666666666666663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39">
        <f>_xlfn.RANK.AVG(Table3[[#This Row],[Score]],Table3[Score],1)</f>
        <v>29.5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9">
        <f>_xlfn.RANK.AVG(Table3[[#This Row],[Score 2 ]],Table3[[Score 2 ]],1)</f>
        <v>37.5</v>
      </c>
    </row>
    <row r="40" spans="1:26" x14ac:dyDescent="0.3">
      <c r="A40" t="s">
        <v>1006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0.16666666666666666</v>
      </c>
      <c r="E40" s="2">
        <f>COUNTIFS(Table2[Sub-Sector],Table3[[#This Row],[Sub-Sector]],Table2[1M Return vs Nifty],"&gt;=5")/Table3[[#This Row],[Count]]</f>
        <v>0.5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0.83333333333333337</v>
      </c>
      <c r="L40" s="2">
        <f>COUNTIFS(Table2[Sub-Sector],Table3[[#This Row],[Sub-Sector]],Table2[% Away From Current Week Low],"&gt;=0.05")/Table3[[#This Row],[Count]]</f>
        <v>0.16666666666666666</v>
      </c>
      <c r="M40" s="2">
        <f>COUNTIFS(Table2[Sub-Sector],Table3[[#This Row],[Sub-Sector]],Table2[% Away From Current Week High],"&lt;=0.05")/Table3[[#This Row],[Count]]</f>
        <v>0.83333333333333337</v>
      </c>
      <c r="N40" s="2">
        <f>COUNTIFS(Table2[Sub-Sector],Table3[[#This Row],[Sub-Sector]],Table2[% Away From Current Month Low],"&gt;=0.05")/Table3[[#This Row],[Count]]</f>
        <v>1</v>
      </c>
      <c r="O40" s="2">
        <f>COUNTIFS(Table2[Sub-Sector],Table3[[#This Row],[Sub-Sector]],Table2[% Away From Current Month High],"&lt;=0.05")/Table3[[#This Row],[Count]]</f>
        <v>0.33333333333333331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0.66666666666666663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0.66666666666666663</v>
      </c>
      <c r="V40" s="2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285.5</v>
      </c>
      <c r="X40">
        <f>_xlfn.RANK.AVG(Table3[[#This Row],[Score]],Table3[Score],1)</f>
        <v>22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40">
        <f>_xlfn.RANK.AVG(Table3[[#This Row],[Score 2 ]],Table3[[Score 2 ]],1)</f>
        <v>39</v>
      </c>
    </row>
    <row r="41" spans="1:26" x14ac:dyDescent="0.3">
      <c r="A41" t="s">
        <v>111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0.33333333333333331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0.66666666666666663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0.66666666666666663</v>
      </c>
      <c r="H41" s="2">
        <f>COUNTIFS(Table2[Sub-Sector],Table3[[#This Row],[Sub-Sector]],Table2[RSI Exponential â€“ 14D],"&gt;=50")/Table3[[#This Row],[Count]]</f>
        <v>0.33333333333333331</v>
      </c>
      <c r="I41" s="2">
        <f>COUNTIFS(Table2[Sub-Sector],Table3[[#This Row],[Sub-Sector]],Table2[Relative Volume],"&gt;=1")/Table3[[#This Row],[Count]]</f>
        <v>0.33333333333333331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0.33333333333333331</v>
      </c>
      <c r="O41" s="2">
        <f>COUNTIFS(Table2[Sub-Sector],Table3[[#This Row],[Sub-Sector]],Table2[% Away From Current Month High],"&lt;=0.05")/Table3[[#This Row],[Count]]</f>
        <v>0.33333333333333331</v>
      </c>
      <c r="P41" s="2">
        <f>COUNTIFS(Table2[Sub-Sector],Table3[[#This Row],[Sub-Sector]],Table2[% Away From 52W High],"&lt;=10")/Table3[[#This Row],[Count]]</f>
        <v>0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0.33333333333333331</v>
      </c>
      <c r="S41" s="2">
        <f>COUNTIFS(Table2[Sub-Sector],Table3[[#This Row],[Sub-Sector]],Table2[% Price above 50 EMA],"&gt;=0")/Table3[[#This Row],[Count]]</f>
        <v>0.33333333333333331</v>
      </c>
      <c r="T41" s="2">
        <f>COUNTIFS(Table2[Sub-Sector],Table3[[#This Row],[Sub-Sector]],Table2[% Price above 200 EMA],"&gt;=0")/Table3[[#This Row],[Count]]</f>
        <v>0.66666666666666663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41">
        <f>_xlfn.RANK.AVG(Table3[[#This Row],[Score]],Table3[Score],1)</f>
        <v>54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1">
        <f>_xlfn.RANK.AVG(Table3[[#This Row],[Score 2 ]],Table3[[Score 2 ]],1)</f>
        <v>40.5</v>
      </c>
    </row>
    <row r="42" spans="1:26" x14ac:dyDescent="0.3">
      <c r="A42" t="s">
        <v>226</v>
      </c>
      <c r="B42">
        <f>COUNTIFS(Table2[Sub-Sector],Table3[[#This Row],[Sub-Sector]])</f>
        <v>3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0.33333333333333331</v>
      </c>
      <c r="E42" s="2">
        <f>COUNTIFS(Table2[Sub-Sector],Table3[[#This Row],[Sub-Sector]],Table2[1M Return vs Nifty],"&gt;=5")/Table3[[#This Row],[Count]]</f>
        <v>0.66666666666666663</v>
      </c>
      <c r="F42" s="2">
        <f>COUNTIFS(Table2[Sub-Sector],Table3[[#This Row],[Sub-Sector]],Table2[6M Return vs Nifty],"&gt;=10")/Table3[[#This Row],[Count]]</f>
        <v>0.33333333333333331</v>
      </c>
      <c r="G42" s="2">
        <f>COUNTIFS(Table2[Sub-Sector],Table3[[#This Row],[Sub-Sector]],Table2[1Y Return vs Nifty],"&gt;=10")/Table3[[#This Row],[Count]]</f>
        <v>0.66666666666666663</v>
      </c>
      <c r="H42" s="2">
        <f>COUNTIFS(Table2[Sub-Sector],Table3[[#This Row],[Sub-Sector]],Table2[RSI Exponential â€“ 14D],"&gt;=50")/Table3[[#This Row],[Count]]</f>
        <v>0.66666666666666663</v>
      </c>
      <c r="I42" s="2">
        <f>COUNTIFS(Table2[Sub-Sector],Table3[[#This Row],[Sub-Sector]],Table2[Relative Volume],"&gt;=1")/Table3[[#This Row],[Count]]</f>
        <v>0.33333333333333331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0.66666666666666663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0.66666666666666663</v>
      </c>
      <c r="N42" s="2">
        <f>COUNTIFS(Table2[Sub-Sector],Table3[[#This Row],[Sub-Sector]],Table2[% Away From Current Month Low],"&gt;=0.05")/Table3[[#This Row],[Count]]</f>
        <v>0.66666666666666663</v>
      </c>
      <c r="O42" s="2">
        <f>COUNTIFS(Table2[Sub-Sector],Table3[[#This Row],[Sub-Sector]],Table2[% Away From Current Month High],"&lt;=0.05")/Table3[[#This Row],[Count]]</f>
        <v>0.66666666666666663</v>
      </c>
      <c r="P42" s="2">
        <f>COUNTIFS(Table2[Sub-Sector],Table3[[#This Row],[Sub-Sector]],Table2[% Away From 52W High],"&lt;=10")/Table3[[#This Row],[Count]]</f>
        <v>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0.66666666666666663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0.66666666666666663</v>
      </c>
      <c r="V42" s="2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42">
        <f>_xlfn.RANK.AVG(Table3[[#This Row],[Score]],Table3[Score],1)</f>
        <v>19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2">
        <f>_xlfn.RANK.AVG(Table3[[#This Row],[Score 2 ]],Table3[[Score 2 ]],1)</f>
        <v>40.5</v>
      </c>
    </row>
    <row r="43" spans="1:26" x14ac:dyDescent="0.3">
      <c r="A43" t="s">
        <v>413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0.75</v>
      </c>
      <c r="F43" s="2">
        <f>COUNTIFS(Table2[Sub-Sector],Table3[[#This Row],[Sub-Sector]],Table2[6M Return vs Nifty],"&gt;=10")/Table3[[#This Row],[Count]]</f>
        <v>0.75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0.75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0.75</v>
      </c>
      <c r="N43" s="2">
        <f>COUNTIFS(Table2[Sub-Sector],Table3[[#This Row],[Sub-Sector]],Table2[% Away From Current Month Low],"&gt;=0.05")/Table3[[#This Row],[Count]]</f>
        <v>1</v>
      </c>
      <c r="O43" s="2">
        <f>COUNTIFS(Table2[Sub-Sector],Table3[[#This Row],[Sub-Sector]],Table2[% Away From Current Month High],"&lt;=0.05")/Table3[[#This Row],[Count]]</f>
        <v>0.5</v>
      </c>
      <c r="P43" s="2">
        <f>COUNTIFS(Table2[Sub-Sector],Table3[[#This Row],[Sub-Sector]],Table2[% Away From 52W High],"&lt;=10")/Table3[[#This Row],[Count]]</f>
        <v>0.25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0.75</v>
      </c>
      <c r="S43" s="2">
        <f>COUNTIFS(Table2[Sub-Sector],Table3[[#This Row],[Sub-Sector]],Table2[% Price above 50 EMA],"&gt;=0")/Table3[[#This Row],[Count]]</f>
        <v>0.75</v>
      </c>
      <c r="T43" s="2">
        <f>COUNTIFS(Table2[Sub-Sector],Table3[[#This Row],[Sub-Sector]],Table2[% Price above 200 EMA],"&gt;=0")/Table3[[#This Row],[Count]]</f>
        <v>0.75</v>
      </c>
      <c r="U43" s="2">
        <f>COUNTIFS(Table2[Sub-Sector],Table3[[#This Row],[Sub-Sector]],Table2[Rate of Change - Zone],"Positive")/Table3[[#This Row],[Count]]</f>
        <v>0.5</v>
      </c>
      <c r="V43" s="2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43">
        <f>_xlfn.RANK.AVG(Table3[[#This Row],[Score]],Table3[Score],1)</f>
        <v>38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3">
        <f>_xlfn.RANK.AVG(Table3[[#This Row],[Score 2 ]],Table3[[Score 2 ]],1)</f>
        <v>42</v>
      </c>
    </row>
    <row r="44" spans="1:26" x14ac:dyDescent="0.3">
      <c r="A44" t="s">
        <v>1154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1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0.5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0.5</v>
      </c>
      <c r="V44" s="2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44">
        <f>_xlfn.RANK.AVG(Table3[[#This Row],[Score]],Table3[Score],1)</f>
        <v>25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4">
        <f>_xlfn.RANK.AVG(Table3[[#This Row],[Score 2 ]],Table3[[Score 2 ]],1)</f>
        <v>43.5</v>
      </c>
    </row>
    <row r="45" spans="1:26" x14ac:dyDescent="0.3">
      <c r="A45" t="s">
        <v>133</v>
      </c>
      <c r="B45">
        <f>COUNTIFS(Table2[Sub-Sector],Table3[[#This Row],[Sub-Sector]])</f>
        <v>6</v>
      </c>
      <c r="C45" s="2">
        <f>COUNTIFS(Table2[Sub-Sector],Table3[[#This Row],[Sub-Sector]],Table2[Uptrend],"Uptrend")/Table3[[#This Row],[Count]]</f>
        <v>0.5</v>
      </c>
      <c r="D45" s="2">
        <f>COUNTIFS(Table2[Sub-Sector],Table3[[#This Row],[Sub-Sector]],Table2[1W Return vs Nifty],"&gt;=5")/Table3[[#This Row],[Count]]</f>
        <v>0.16666666666666666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0.66666666666666663</v>
      </c>
      <c r="G45" s="2">
        <f>COUNTIFS(Table2[Sub-Sector],Table3[[#This Row],[Sub-Sector]],Table2[1Y Return vs Nifty],"&gt;=10")/Table3[[#This Row],[Count]]</f>
        <v>0.5</v>
      </c>
      <c r="H45" s="2">
        <f>COUNTIFS(Table2[Sub-Sector],Table3[[#This Row],[Sub-Sector]],Table2[RSI Exponential â€“ 14D],"&gt;=50")/Table3[[#This Row],[Count]]</f>
        <v>0.5</v>
      </c>
      <c r="I45" s="2">
        <f>COUNTIFS(Table2[Sub-Sector],Table3[[#This Row],[Sub-Sector]],Table2[Relative Volume],"&gt;=1")/Table3[[#This Row],[Count]]</f>
        <v>0.5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0.83333333333333337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0.83333333333333337</v>
      </c>
      <c r="N45" s="2">
        <f>COUNTIFS(Table2[Sub-Sector],Table3[[#This Row],[Sub-Sector]],Table2[% Away From Current Month Low],"&gt;=0.05")/Table3[[#This Row],[Count]]</f>
        <v>1</v>
      </c>
      <c r="O45" s="2">
        <f>COUNTIFS(Table2[Sub-Sector],Table3[[#This Row],[Sub-Sector]],Table2[% Away From Current Month High],"&lt;=0.05")/Table3[[#This Row],[Count]]</f>
        <v>0.16666666666666666</v>
      </c>
      <c r="P45" s="2">
        <f>COUNTIFS(Table2[Sub-Sector],Table3[[#This Row],[Sub-Sector]],Table2[% Away From 52W High],"&lt;=10")/Table3[[#This Row],[Count]]</f>
        <v>0.33333333333333331</v>
      </c>
      <c r="Q45" s="2">
        <f>COUNTIFS(Table2[Sub-Sector],Table3[[#This Row],[Sub-Sector]],Table2[% Away From 52W Low],"&gt;=10")/Table3[[#This Row],[Count]]</f>
        <v>0.83333333333333337</v>
      </c>
      <c r="R45" s="2">
        <f>COUNTIFS(Table2[Sub-Sector],Table3[[#This Row],[Sub-Sector]],Table2[% Price above 20 EMA],"&gt;=0")/Table3[[#This Row],[Count]]</f>
        <v>0.33333333333333331</v>
      </c>
      <c r="S45" s="2">
        <f>COUNTIFS(Table2[Sub-Sector],Table3[[#This Row],[Sub-Sector]],Table2[% Price above 50 EMA],"&gt;=0")/Table3[[#This Row],[Count]]</f>
        <v>0.5</v>
      </c>
      <c r="T45" s="2">
        <f>COUNTIFS(Table2[Sub-Sector],Table3[[#This Row],[Sub-Sector]],Table2[% Price above 200 EMA],"&gt;=0")/Table3[[#This Row],[Count]]</f>
        <v>0.66666666666666663</v>
      </c>
      <c r="U45" s="2">
        <f>COUNTIFS(Table2[Sub-Sector],Table3[[#This Row],[Sub-Sector]],Table2[Rate of Change - Zone],"Positive")/Table3[[#This Row],[Count]]</f>
        <v>0.16666666666666666</v>
      </c>
      <c r="V45" s="2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5">
        <f>_xlfn.RANK.AVG(Table3[[#This Row],[Score]],Table3[Score],1)</f>
        <v>42.5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5">
        <f>_xlfn.RANK.AVG(Table3[[#This Row],[Score 2 ]],Table3[[Score 2 ]],1)</f>
        <v>43.5</v>
      </c>
    </row>
    <row r="46" spans="1:26" x14ac:dyDescent="0.3">
      <c r="A46" t="s">
        <v>392</v>
      </c>
      <c r="B46">
        <f>COUNTIFS(Table2[Sub-Sector],Table3[[#This Row],[Sub-Sector]])</f>
        <v>14</v>
      </c>
      <c r="C46" s="2">
        <f>COUNTIFS(Table2[Sub-Sector],Table3[[#This Row],[Sub-Sector]],Table2[Uptrend],"Uptrend")/Table3[[#This Row],[Count]]</f>
        <v>0.7142857142857143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0.21428571428571427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0.7142857142857143</v>
      </c>
      <c r="H46" s="2">
        <f>COUNTIFS(Table2[Sub-Sector],Table3[[#This Row],[Sub-Sector]],Table2[RSI Exponential â€“ 14D],"&gt;=50")/Table3[[#This Row],[Count]]</f>
        <v>0.35714285714285715</v>
      </c>
      <c r="I46" s="2">
        <f>COUNTIFS(Table2[Sub-Sector],Table3[[#This Row],[Sub-Sector]],Table2[Relative Volume],"&gt;=1")/Table3[[#This Row],[Count]]</f>
        <v>0.2857142857142857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0.35714285714285715</v>
      </c>
      <c r="O46" s="2">
        <f>COUNTIFS(Table2[Sub-Sector],Table3[[#This Row],[Sub-Sector]],Table2[% Away From Current Month High],"&lt;=0.05")/Table3[[#This Row],[Count]]</f>
        <v>0.14285714285714285</v>
      </c>
      <c r="P46" s="2">
        <f>COUNTIFS(Table2[Sub-Sector],Table3[[#This Row],[Sub-Sector]],Table2[% Away From 52W High],"&lt;=10")/Table3[[#This Row],[Count]]</f>
        <v>0.2857142857142857</v>
      </c>
      <c r="Q46" s="2">
        <f>COUNTIFS(Table2[Sub-Sector],Table3[[#This Row],[Sub-Sector]],Table2[% Away From 52W Low],"&gt;=10")/Table3[[#This Row],[Count]]</f>
        <v>0.9285714285714286</v>
      </c>
      <c r="R46" s="2">
        <f>COUNTIFS(Table2[Sub-Sector],Table3[[#This Row],[Sub-Sector]],Table2[% Price above 20 EMA],"&gt;=0")/Table3[[#This Row],[Count]]</f>
        <v>0.42857142857142855</v>
      </c>
      <c r="S46" s="2">
        <f>COUNTIFS(Table2[Sub-Sector],Table3[[#This Row],[Sub-Sector]],Table2[% Price above 50 EMA],"&gt;=0")/Table3[[#This Row],[Count]]</f>
        <v>0.5</v>
      </c>
      <c r="T46" s="2">
        <f>COUNTIFS(Table2[Sub-Sector],Table3[[#This Row],[Sub-Sector]],Table2[% Price above 200 EMA],"&gt;=0")/Table3[[#This Row],[Count]]</f>
        <v>0.8571428571428571</v>
      </c>
      <c r="U46" s="2">
        <f>COUNTIFS(Table2[Sub-Sector],Table3[[#This Row],[Sub-Sector]],Table2[Rate of Change - Zone],"Positive")/Table3[[#This Row],[Count]]</f>
        <v>0.35714285714285715</v>
      </c>
      <c r="V46" s="2">
        <f>COUNTIFS(Table2[Sub-Sector],Table3[[#This Row],[Sub-Sector]],Table2[Sharpe Ratio],"&gt;=0.10")/Table3[[#This Row],[Count]]</f>
        <v>0.14285714285714285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46">
        <f>_xlfn.RANK.AVG(Table3[[#This Row],[Score]],Table3[Score],1)</f>
        <v>60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6">
        <f>_xlfn.RANK.AVG(Table3[[#This Row],[Score 2 ]],Table3[[Score 2 ]],1)</f>
        <v>45</v>
      </c>
    </row>
    <row r="47" spans="1:26" x14ac:dyDescent="0.3">
      <c r="A47" t="s">
        <v>130</v>
      </c>
      <c r="B47">
        <f>COUNTIFS(Table2[Sub-Sector],Table3[[#This Row],[Sub-Sector]])</f>
        <v>20</v>
      </c>
      <c r="C47" s="2">
        <f>COUNTIFS(Table2[Sub-Sector],Table3[[#This Row],[Sub-Sector]],Table2[Uptrend],"Uptrend")/Table3[[#This Row],[Count]]</f>
        <v>0.45</v>
      </c>
      <c r="D47" s="2">
        <f>COUNTIFS(Table2[Sub-Sector],Table3[[#This Row],[Sub-Sector]],Table2[1W Return vs Nifty],"&gt;=5")/Table3[[#This Row],[Count]]</f>
        <v>0.15</v>
      </c>
      <c r="E47" s="2">
        <f>COUNTIFS(Table2[Sub-Sector],Table3[[#This Row],[Sub-Sector]],Table2[1M Return vs Nifty],"&gt;=5")/Table3[[#This Row],[Count]]</f>
        <v>0.35</v>
      </c>
      <c r="F47" s="2">
        <f>COUNTIFS(Table2[Sub-Sector],Table3[[#This Row],[Sub-Sector]],Table2[6M Return vs Nifty],"&gt;=10")/Table3[[#This Row],[Count]]</f>
        <v>0.3</v>
      </c>
      <c r="G47" s="2">
        <f>COUNTIFS(Table2[Sub-Sector],Table3[[#This Row],[Sub-Sector]],Table2[1Y Return vs Nifty],"&gt;=10")/Table3[[#This Row],[Count]]</f>
        <v>0.6</v>
      </c>
      <c r="H47" s="2">
        <f>COUNTIFS(Table2[Sub-Sector],Table3[[#This Row],[Sub-Sector]],Table2[RSI Exponential â€“ 14D],"&gt;=50")/Table3[[#This Row],[Count]]</f>
        <v>0.6</v>
      </c>
      <c r="I47" s="2">
        <f>COUNTIFS(Table2[Sub-Sector],Table3[[#This Row],[Sub-Sector]],Table2[Relative Volume],"&gt;=1")/Table3[[#This Row],[Count]]</f>
        <v>0.65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0.85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0.85</v>
      </c>
      <c r="N47" s="2">
        <f>COUNTIFS(Table2[Sub-Sector],Table3[[#This Row],[Sub-Sector]],Table2[% Away From Current Month Low],"&gt;=0.05")/Table3[[#This Row],[Count]]</f>
        <v>0.75</v>
      </c>
      <c r="O47" s="2">
        <f>COUNTIFS(Table2[Sub-Sector],Table3[[#This Row],[Sub-Sector]],Table2[% Away From Current Month High],"&lt;=0.05")/Table3[[#This Row],[Count]]</f>
        <v>0.3</v>
      </c>
      <c r="P47" s="2">
        <f>COUNTIFS(Table2[Sub-Sector],Table3[[#This Row],[Sub-Sector]],Table2[% Away From 52W High],"&lt;=10")/Table3[[#This Row],[Count]]</f>
        <v>0.25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0.4</v>
      </c>
      <c r="T47" s="2">
        <f>COUNTIFS(Table2[Sub-Sector],Table3[[#This Row],[Sub-Sector]],Table2[% Price above 200 EMA],"&gt;=0")/Table3[[#This Row],[Count]]</f>
        <v>0.75</v>
      </c>
      <c r="U47" s="2">
        <f>COUNTIFS(Table2[Sub-Sector],Table3[[#This Row],[Sub-Sector]],Table2[Rate of Change - Zone],"Positive")/Table3[[#This Row],[Count]]</f>
        <v>0.35</v>
      </c>
      <c r="V47" s="2">
        <f>COUNTIFS(Table2[Sub-Sector],Table3[[#This Row],[Sub-Sector]],Table2[Sharpe Ratio],"&gt;=0.10")/Table3[[#This Row],[Count]]</f>
        <v>0.45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47">
        <f>_xlfn.RANK.AVG(Table3[[#This Row],[Score]],Table3[Score],1)</f>
        <v>47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7">
        <f>_xlfn.RANK.AVG(Table3[[#This Row],[Score 2 ]],Table3[[Score 2 ]],1)</f>
        <v>46.5</v>
      </c>
    </row>
    <row r="48" spans="1:26" x14ac:dyDescent="0.3">
      <c r="A48" t="s">
        <v>279</v>
      </c>
      <c r="B48">
        <f>COUNTIFS(Table2[Sub-Sector],Table3[[#This Row],[Sub-Sector]])</f>
        <v>14</v>
      </c>
      <c r="C48" s="2">
        <f>COUNTIFS(Table2[Sub-Sector],Table3[[#This Row],[Sub-Sector]],Table2[Uptrend],"Uptrend")/Table3[[#This Row],[Count]]</f>
        <v>0.7142857142857143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0.5714285714285714</v>
      </c>
      <c r="F48" s="2">
        <f>COUNTIFS(Table2[Sub-Sector],Table3[[#This Row],[Sub-Sector]],Table2[6M Return vs Nifty],"&gt;=10")/Table3[[#This Row],[Count]]</f>
        <v>0.14285714285714285</v>
      </c>
      <c r="G48" s="2">
        <f>COUNTIFS(Table2[Sub-Sector],Table3[[#This Row],[Sub-Sector]],Table2[1Y Return vs Nifty],"&gt;=10")/Table3[[#This Row],[Count]]</f>
        <v>0.5</v>
      </c>
      <c r="H48" s="2">
        <f>COUNTIFS(Table2[Sub-Sector],Table3[[#This Row],[Sub-Sector]],Table2[RSI Exponential â€“ 14D],"&gt;=50")/Table3[[#This Row],[Count]]</f>
        <v>0.7857142857142857</v>
      </c>
      <c r="I48" s="2">
        <f>COUNTIFS(Table2[Sub-Sector],Table3[[#This Row],[Sub-Sector]],Table2[Relative Volume],"&gt;=1")/Table3[[#This Row],[Count]]</f>
        <v>0.5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0.8571428571428571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0.8571428571428571</v>
      </c>
      <c r="N48" s="2">
        <f>COUNTIFS(Table2[Sub-Sector],Table3[[#This Row],[Sub-Sector]],Table2[% Away From Current Month Low],"&gt;=0.05")/Table3[[#This Row],[Count]]</f>
        <v>0.7142857142857143</v>
      </c>
      <c r="O48" s="2">
        <f>COUNTIFS(Table2[Sub-Sector],Table3[[#This Row],[Sub-Sector]],Table2[% Away From Current Month High],"&lt;=0.05")/Table3[[#This Row],[Count]]</f>
        <v>0.6428571428571429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0.7857142857142857</v>
      </c>
      <c r="S48" s="2">
        <f>COUNTIFS(Table2[Sub-Sector],Table3[[#This Row],[Sub-Sector]],Table2[% Price above 50 EMA],"&gt;=0")/Table3[[#This Row],[Count]]</f>
        <v>0.7142857142857143</v>
      </c>
      <c r="T48" s="2">
        <f>COUNTIFS(Table2[Sub-Sector],Table3[[#This Row],[Sub-Sector]],Table2[% Price above 200 EMA],"&gt;=0")/Table3[[#This Row],[Count]]</f>
        <v>0.7857142857142857</v>
      </c>
      <c r="U48" s="2">
        <f>COUNTIFS(Table2[Sub-Sector],Table3[[#This Row],[Sub-Sector]],Table2[Rate of Change - Zone],"Positive")/Table3[[#This Row],[Count]]</f>
        <v>0.7142857142857143</v>
      </c>
      <c r="V48" s="2">
        <f>COUNTIFS(Table2[Sub-Sector],Table3[[#This Row],[Sub-Sector]],Table2[Sharpe Ratio],"&gt;=0.10")/Table3[[#This Row],[Count]]</f>
        <v>0.14285714285714285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48">
        <f>_xlfn.RANK.AVG(Table3[[#This Row],[Score]],Table3[Score],1)</f>
        <v>45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8">
        <f>_xlfn.RANK.AVG(Table3[[#This Row],[Score 2 ]],Table3[[Score 2 ]],1)</f>
        <v>46.5</v>
      </c>
    </row>
    <row r="49" spans="1:26" x14ac:dyDescent="0.3">
      <c r="A49" t="s">
        <v>372</v>
      </c>
      <c r="B49">
        <f>COUNTIFS(Table2[Sub-Sector],Table3[[#This Row],[Sub-Sector]])</f>
        <v>6</v>
      </c>
      <c r="C49" s="2">
        <f>COUNTIFS(Table2[Sub-Sector],Table3[[#This Row],[Sub-Sector]],Table2[Uptrend],"Uptrend")/Table3[[#This Row],[Count]]</f>
        <v>0.66666666666666663</v>
      </c>
      <c r="D49" s="2">
        <f>COUNTIFS(Table2[Sub-Sector],Table3[[#This Row],[Sub-Sector]],Table2[1W Return vs Nifty],"&gt;=5")/Table3[[#This Row],[Count]]</f>
        <v>0.16666666666666666</v>
      </c>
      <c r="E49" s="2">
        <f>COUNTIFS(Table2[Sub-Sector],Table3[[#This Row],[Sub-Sector]],Table2[1M Return vs Nifty],"&gt;=5")/Table3[[#This Row],[Count]]</f>
        <v>0.66666666666666663</v>
      </c>
      <c r="F49" s="2">
        <f>COUNTIFS(Table2[Sub-Sector],Table3[[#This Row],[Sub-Sector]],Table2[6M Return vs Nifty],"&gt;=10")/Table3[[#This Row],[Count]]</f>
        <v>0.5</v>
      </c>
      <c r="G49" s="2">
        <f>COUNTIFS(Table2[Sub-Sector],Table3[[#This Row],[Sub-Sector]],Table2[1Y Return vs Nifty],"&gt;=10")/Table3[[#This Row],[Count]]</f>
        <v>0.5</v>
      </c>
      <c r="H49" s="2">
        <f>COUNTIFS(Table2[Sub-Sector],Table3[[#This Row],[Sub-Sector]],Table2[RSI Exponential â€“ 14D],"&gt;=50")/Table3[[#This Row],[Count]]</f>
        <v>0.83333333333333337</v>
      </c>
      <c r="I49" s="2">
        <f>COUNTIFS(Table2[Sub-Sector],Table3[[#This Row],[Sub-Sector]],Table2[Relative Volume],"&gt;=1")/Table3[[#This Row],[Count]]</f>
        <v>0.33333333333333331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1</v>
      </c>
      <c r="O49" s="2">
        <f>COUNTIFS(Table2[Sub-Sector],Table3[[#This Row],[Sub-Sector]],Table2[% Away From Current Month High],"&lt;=0.05")/Table3[[#This Row],[Count]]</f>
        <v>0.5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0.83333333333333337</v>
      </c>
      <c r="R49" s="2">
        <f>COUNTIFS(Table2[Sub-Sector],Table3[[#This Row],[Sub-Sector]],Table2[% Price above 20 EMA],"&gt;=0")/Table3[[#This Row],[Count]]</f>
        <v>0.83333333333333337</v>
      </c>
      <c r="S49" s="2">
        <f>COUNTIFS(Table2[Sub-Sector],Table3[[#This Row],[Sub-Sector]],Table2[% Price above 50 EMA],"&gt;=0")/Table3[[#This Row],[Count]]</f>
        <v>0.66666666666666663</v>
      </c>
      <c r="T49" s="2">
        <f>COUNTIFS(Table2[Sub-Sector],Table3[[#This Row],[Sub-Sector]],Table2[% Price above 200 EMA],"&gt;=0")/Table3[[#This Row],[Count]]</f>
        <v>0.66666666666666663</v>
      </c>
      <c r="U49" s="2">
        <f>COUNTIFS(Table2[Sub-Sector],Table3[[#This Row],[Sub-Sector]],Table2[Rate of Change - Zone],"Positive")/Table3[[#This Row],[Count]]</f>
        <v>0.5</v>
      </c>
      <c r="V49" s="2">
        <f>COUNTIFS(Table2[Sub-Sector],Table3[[#This Row],[Sub-Sector]],Table2[Sharpe Ratio],"&gt;=0.10")/Table3[[#This Row],[Count]]</f>
        <v>0.16666666666666666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49">
        <f>_xlfn.RANK.AVG(Table3[[#This Row],[Score]],Table3[Score],1)</f>
        <v>28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9">
        <f>_xlfn.RANK.AVG(Table3[[#This Row],[Score 2 ]],Table3[[Score 2 ]],1)</f>
        <v>48.5</v>
      </c>
    </row>
    <row r="50" spans="1:26" x14ac:dyDescent="0.3">
      <c r="A50" t="s">
        <v>46</v>
      </c>
      <c r="B50">
        <f>COUNTIFS(Table2[Sub-Sector],Table3[[#This Row],[Sub-Sector]])</f>
        <v>27</v>
      </c>
      <c r="C50" s="2">
        <f>COUNTIFS(Table2[Sub-Sector],Table3[[#This Row],[Sub-Sector]],Table2[Uptrend],"Uptrend")/Table3[[#This Row],[Count]]</f>
        <v>0.66666666666666663</v>
      </c>
      <c r="D50" s="2">
        <f>COUNTIFS(Table2[Sub-Sector],Table3[[#This Row],[Sub-Sector]],Table2[1W Return vs Nifty],"&gt;=5")/Table3[[#This Row],[Count]]</f>
        <v>3.7037037037037035E-2</v>
      </c>
      <c r="E50" s="2">
        <f>COUNTIFS(Table2[Sub-Sector],Table3[[#This Row],[Sub-Sector]],Table2[1M Return vs Nifty],"&gt;=5")/Table3[[#This Row],[Count]]</f>
        <v>0.33333333333333331</v>
      </c>
      <c r="F50" s="2">
        <f>COUNTIFS(Table2[Sub-Sector],Table3[[#This Row],[Sub-Sector]],Table2[6M Return vs Nifty],"&gt;=10")/Table3[[#This Row],[Count]]</f>
        <v>0.51851851851851849</v>
      </c>
      <c r="G50" s="2">
        <f>COUNTIFS(Table2[Sub-Sector],Table3[[#This Row],[Sub-Sector]],Table2[1Y Return vs Nifty],"&gt;=10")/Table3[[#This Row],[Count]]</f>
        <v>0.7407407407407407</v>
      </c>
      <c r="H50" s="2">
        <f>COUNTIFS(Table2[Sub-Sector],Table3[[#This Row],[Sub-Sector]],Table2[RSI Exponential â€“ 14D],"&gt;=50")/Table3[[#This Row],[Count]]</f>
        <v>0.51851851851851849</v>
      </c>
      <c r="I50" s="2">
        <f>COUNTIFS(Table2[Sub-Sector],Table3[[#This Row],[Sub-Sector]],Table2[Relative Volume],"&gt;=1")/Table3[[#This Row],[Count]]</f>
        <v>0.18518518518518517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0.88888888888888884</v>
      </c>
      <c r="L50" s="2">
        <f>COUNTIFS(Table2[Sub-Sector],Table3[[#This Row],[Sub-Sector]],Table2[% Away From Current Week Low],"&gt;=0.05")/Table3[[#This Row],[Count]]</f>
        <v>3.7037037037037035E-2</v>
      </c>
      <c r="M50" s="2">
        <f>COUNTIFS(Table2[Sub-Sector],Table3[[#This Row],[Sub-Sector]],Table2[% Away From Current Week High],"&lt;=0.05")/Table3[[#This Row],[Count]]</f>
        <v>0.88888888888888884</v>
      </c>
      <c r="N50" s="2">
        <f>COUNTIFS(Table2[Sub-Sector],Table3[[#This Row],[Sub-Sector]],Table2[% Away From Current Month Low],"&gt;=0.05")/Table3[[#This Row],[Count]]</f>
        <v>0.55555555555555558</v>
      </c>
      <c r="O50" s="2">
        <f>COUNTIFS(Table2[Sub-Sector],Table3[[#This Row],[Sub-Sector]],Table2[% Away From Current Month High],"&lt;=0.05")/Table3[[#This Row],[Count]]</f>
        <v>0.29629629629629628</v>
      </c>
      <c r="P50" s="2">
        <f>COUNTIFS(Table2[Sub-Sector],Table3[[#This Row],[Sub-Sector]],Table2[% Away From 52W High],"&lt;=10")/Table3[[#This Row],[Count]]</f>
        <v>0.33333333333333331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0.51851851851851849</v>
      </c>
      <c r="S50" s="2">
        <f>COUNTIFS(Table2[Sub-Sector],Table3[[#This Row],[Sub-Sector]],Table2[% Price above 50 EMA],"&gt;=0")/Table3[[#This Row],[Count]]</f>
        <v>0.51851851851851849</v>
      </c>
      <c r="T50" s="2">
        <f>COUNTIFS(Table2[Sub-Sector],Table3[[#This Row],[Sub-Sector]],Table2[% Price above 200 EMA],"&gt;=0")/Table3[[#This Row],[Count]]</f>
        <v>0.92592592592592593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0.66666666666666663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50">
        <f>_xlfn.RANK.AVG(Table3[[#This Row],[Score]],Table3[Score],1)</f>
        <v>44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50">
        <f>_xlfn.RANK.AVG(Table3[[#This Row],[Score 2 ]],Table3[[Score 2 ]],1)</f>
        <v>48.5</v>
      </c>
    </row>
    <row r="51" spans="1:26" x14ac:dyDescent="0.3">
      <c r="A51" t="s">
        <v>136</v>
      </c>
      <c r="B51">
        <f>COUNTIFS(Table2[Sub-Sector],Table3[[#This Row],[Sub-Sector]])</f>
        <v>20</v>
      </c>
      <c r="C51" s="2">
        <f>COUNTIFS(Table2[Sub-Sector],Table3[[#This Row],[Sub-Sector]],Table2[Uptrend],"Uptrend")/Table3[[#This Row],[Count]]</f>
        <v>0.45</v>
      </c>
      <c r="D51" s="2">
        <f>COUNTIFS(Table2[Sub-Sector],Table3[[#This Row],[Sub-Sector]],Table2[1W Return vs Nifty],"&gt;=5")/Table3[[#This Row],[Count]]</f>
        <v>0.05</v>
      </c>
      <c r="E51" s="2">
        <f>COUNTIFS(Table2[Sub-Sector],Table3[[#This Row],[Sub-Sector]],Table2[1M Return vs Nifty],"&gt;=5")/Table3[[#This Row],[Count]]</f>
        <v>0.3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0.9</v>
      </c>
      <c r="H51" s="2">
        <f>COUNTIFS(Table2[Sub-Sector],Table3[[#This Row],[Sub-Sector]],Table2[RSI Exponential â€“ 14D],"&gt;=50")/Table3[[#This Row],[Count]]</f>
        <v>0.6</v>
      </c>
      <c r="I51" s="2">
        <f>COUNTIFS(Table2[Sub-Sector],Table3[[#This Row],[Sub-Sector]],Table2[Relative Volume],"&gt;=1")/Table3[[#This Row],[Count]]</f>
        <v>0.25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0.95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0.9</v>
      </c>
      <c r="N51" s="2">
        <f>COUNTIFS(Table2[Sub-Sector],Table3[[#This Row],[Sub-Sector]],Table2[% Away From Current Month Low],"&gt;=0.05")/Table3[[#This Row],[Count]]</f>
        <v>0.75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0.2</v>
      </c>
      <c r="Q51" s="2">
        <f>COUNTIFS(Table2[Sub-Sector],Table3[[#This Row],[Sub-Sector]],Table2[% Away From 52W Low],"&gt;=10")/Table3[[#This Row],[Count]]</f>
        <v>0.95</v>
      </c>
      <c r="R51" s="2">
        <f>COUNTIFS(Table2[Sub-Sector],Table3[[#This Row],[Sub-Sector]],Table2[% Price above 20 EMA],"&gt;=0")/Table3[[#This Row],[Count]]</f>
        <v>0.6</v>
      </c>
      <c r="S51" s="2">
        <f>COUNTIFS(Table2[Sub-Sector],Table3[[#This Row],[Sub-Sector]],Table2[% Price above 50 EMA],"&gt;=0")/Table3[[#This Row],[Count]]</f>
        <v>0.5</v>
      </c>
      <c r="T51" s="2">
        <f>COUNTIFS(Table2[Sub-Sector],Table3[[#This Row],[Sub-Sector]],Table2[% Price above 200 EMA],"&gt;=0")/Table3[[#This Row],[Count]]</f>
        <v>0.95</v>
      </c>
      <c r="U51" s="2">
        <f>COUNTIFS(Table2[Sub-Sector],Table3[[#This Row],[Sub-Sector]],Table2[Rate of Change - Zone],"Positive")/Table3[[#This Row],[Count]]</f>
        <v>0.3</v>
      </c>
      <c r="V51" s="2">
        <f>COUNTIFS(Table2[Sub-Sector],Table3[[#This Row],[Sub-Sector]],Table2[Sharpe Ratio],"&gt;=0.10")/Table3[[#This Row],[Count]]</f>
        <v>0.6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51">
        <f>_xlfn.RANK.AVG(Table3[[#This Row],[Score]],Table3[Score],1)</f>
        <v>58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51">
        <f>_xlfn.RANK.AVG(Table3[[#This Row],[Score 2 ]],Table3[[Score 2 ]],1)</f>
        <v>50</v>
      </c>
    </row>
    <row r="52" spans="1:26" x14ac:dyDescent="0.3">
      <c r="A52" t="s">
        <v>471</v>
      </c>
      <c r="B52">
        <f>COUNTIFS(Table2[Sub-Sector],Table3[[#This Row],[Sub-Sector]])</f>
        <v>11</v>
      </c>
      <c r="C52" s="2">
        <f>COUNTIFS(Table2[Sub-Sector],Table3[[#This Row],[Sub-Sector]],Table2[Uptrend],"Uptrend")/Table3[[#This Row],[Count]]</f>
        <v>0.72727272727272729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0.36363636363636365</v>
      </c>
      <c r="F52" s="2">
        <f>COUNTIFS(Table2[Sub-Sector],Table3[[#This Row],[Sub-Sector]],Table2[6M Return vs Nifty],"&gt;=10")/Table3[[#This Row],[Count]]</f>
        <v>0.36363636363636365</v>
      </c>
      <c r="G52" s="2">
        <f>COUNTIFS(Table2[Sub-Sector],Table3[[#This Row],[Sub-Sector]],Table2[1Y Return vs Nifty],"&gt;=10")/Table3[[#This Row],[Count]]</f>
        <v>0.36363636363636365</v>
      </c>
      <c r="H52" s="2">
        <f>COUNTIFS(Table2[Sub-Sector],Table3[[#This Row],[Sub-Sector]],Table2[RSI Exponential â€“ 14D],"&gt;=50")/Table3[[#This Row],[Count]]</f>
        <v>0.63636363636363635</v>
      </c>
      <c r="I52" s="2">
        <f>COUNTIFS(Table2[Sub-Sector],Table3[[#This Row],[Sub-Sector]],Table2[Relative Volume],"&gt;=1")/Table3[[#This Row],[Count]]</f>
        <v>0.54545454545454541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0.90909090909090906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0.90909090909090906</v>
      </c>
      <c r="N52" s="2">
        <f>COUNTIFS(Table2[Sub-Sector],Table3[[#This Row],[Sub-Sector]],Table2[% Away From Current Month Low],"&gt;=0.05")/Table3[[#This Row],[Count]]</f>
        <v>0.54545454545454541</v>
      </c>
      <c r="O52" s="2">
        <f>COUNTIFS(Table2[Sub-Sector],Table3[[#This Row],[Sub-Sector]],Table2[% Away From Current Month High],"&lt;=0.05")/Table3[[#This Row],[Count]]</f>
        <v>0.36363636363636365</v>
      </c>
      <c r="P52" s="2">
        <f>COUNTIFS(Table2[Sub-Sector],Table3[[#This Row],[Sub-Sector]],Table2[% Away From 52W High],"&lt;=10")/Table3[[#This Row],[Count]]</f>
        <v>0.36363636363636365</v>
      </c>
      <c r="Q52" s="2">
        <f>COUNTIFS(Table2[Sub-Sector],Table3[[#This Row],[Sub-Sector]],Table2[% Away From 52W Low],"&gt;=10")/Table3[[#This Row],[Count]]</f>
        <v>0.90909090909090906</v>
      </c>
      <c r="R52" s="2">
        <f>COUNTIFS(Table2[Sub-Sector],Table3[[#This Row],[Sub-Sector]],Table2[% Price above 20 EMA],"&gt;=0")/Table3[[#This Row],[Count]]</f>
        <v>0.54545454545454541</v>
      </c>
      <c r="S52" s="2">
        <f>COUNTIFS(Table2[Sub-Sector],Table3[[#This Row],[Sub-Sector]],Table2[% Price above 50 EMA],"&gt;=0")/Table3[[#This Row],[Count]]</f>
        <v>0.63636363636363635</v>
      </c>
      <c r="T52" s="2">
        <f>COUNTIFS(Table2[Sub-Sector],Table3[[#This Row],[Sub-Sector]],Table2[% Price above 200 EMA],"&gt;=0")/Table3[[#This Row],[Count]]</f>
        <v>0.81818181818181823</v>
      </c>
      <c r="U52" s="2">
        <f>COUNTIFS(Table2[Sub-Sector],Table3[[#This Row],[Sub-Sector]],Table2[Rate of Change - Zone],"Positive")/Table3[[#This Row],[Count]]</f>
        <v>0.45454545454545453</v>
      </c>
      <c r="V52" s="2">
        <f>COUNTIFS(Table2[Sub-Sector],Table3[[#This Row],[Sub-Sector]],Table2[Sharpe Ratio],"&gt;=0.10")/Table3[[#This Row],[Count]]</f>
        <v>0.36363636363636365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52">
        <f>_xlfn.RANK.AVG(Table3[[#This Row],[Score]],Table3[Score],1)</f>
        <v>51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52">
        <f>_xlfn.RANK.AVG(Table3[[#This Row],[Score 2 ]],Table3[[Score 2 ]],1)</f>
        <v>51</v>
      </c>
    </row>
    <row r="53" spans="1:26" x14ac:dyDescent="0.3">
      <c r="A53" t="s">
        <v>60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0.75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0.5</v>
      </c>
      <c r="I53" s="2">
        <f>COUNTIFS(Table2[Sub-Sector],Table3[[#This Row],[Sub-Sector]],Table2[Relative Volume],"&gt;=1")/Table3[[#This Row],[Count]]</f>
        <v>0.5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0.75</v>
      </c>
      <c r="O53" s="2">
        <f>COUNTIFS(Table2[Sub-Sector],Table3[[#This Row],[Sub-Sector]],Table2[% Away From Current Month High],"&lt;=0.05")/Table3[[#This Row],[Count]]</f>
        <v>0</v>
      </c>
      <c r="P53" s="2">
        <f>COUNTIFS(Table2[Sub-Sector],Table3[[#This Row],[Sub-Sector]],Table2[% Away From 52W High],"&lt;=10")/Table3[[#This Row],[Count]]</f>
        <v>0.75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0.5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0.75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53">
        <f>_xlfn.RANK.AVG(Table3[[#This Row],[Score]],Table3[Score],1)</f>
        <v>48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3">
        <f>_xlfn.RANK.AVG(Table3[[#This Row],[Score 2 ]],Table3[[Score 2 ]],1)</f>
        <v>52</v>
      </c>
    </row>
    <row r="54" spans="1:26" x14ac:dyDescent="0.3">
      <c r="A54" t="s">
        <v>186</v>
      </c>
      <c r="B54">
        <f>COUNTIFS(Table2[Sub-Sector],Table3[[#This Row],[Sub-Sector]])</f>
        <v>8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0.125</v>
      </c>
      <c r="F54" s="2">
        <f>COUNTIFS(Table2[Sub-Sector],Table3[[#This Row],[Sub-Sector]],Table2[6M Return vs Nifty],"&gt;=10")/Table3[[#This Row],[Count]]</f>
        <v>0.625</v>
      </c>
      <c r="G54" s="2">
        <f>COUNTIFS(Table2[Sub-Sector],Table3[[#This Row],[Sub-Sector]],Table2[1Y Return vs Nifty],"&gt;=10")/Table3[[#This Row],[Count]]</f>
        <v>0.375</v>
      </c>
      <c r="H54" s="2">
        <f>COUNTIFS(Table2[Sub-Sector],Table3[[#This Row],[Sub-Sector]],Table2[RSI Exponential â€“ 14D],"&gt;=50")/Table3[[#This Row],[Count]]</f>
        <v>0.625</v>
      </c>
      <c r="I54" s="2">
        <f>COUNTIFS(Table2[Sub-Sector],Table3[[#This Row],[Sub-Sector]],Table2[Relative Volume],"&gt;=1")/Table3[[#This Row],[Count]]</f>
        <v>0.25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0.625</v>
      </c>
      <c r="O54" s="2">
        <f>COUNTIFS(Table2[Sub-Sector],Table3[[#This Row],[Sub-Sector]],Table2[% Away From Current Month High],"&lt;=0.05")/Table3[[#This Row],[Count]]</f>
        <v>0.625</v>
      </c>
      <c r="P54" s="2">
        <f>COUNTIFS(Table2[Sub-Sector],Table3[[#This Row],[Sub-Sector]],Table2[% Away From 52W High],"&lt;=10")/Table3[[#This Row],[Count]]</f>
        <v>0.875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0.75</v>
      </c>
      <c r="S54" s="2">
        <f>COUNTIFS(Table2[Sub-Sector],Table3[[#This Row],[Sub-Sector]],Table2[% Price above 50 EMA],"&gt;=0")/Table3[[#This Row],[Count]]</f>
        <v>0.875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54">
        <f>_xlfn.RANK.AVG(Table3[[#This Row],[Score]],Table3[Score],1)</f>
        <v>57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4">
        <f>_xlfn.RANK.AVG(Table3[[#This Row],[Score 2 ]],Table3[[Score 2 ]],1)</f>
        <v>53</v>
      </c>
    </row>
    <row r="55" spans="1:26" x14ac:dyDescent="0.3">
      <c r="A55" t="s">
        <v>877</v>
      </c>
      <c r="B55">
        <f>COUNTIFS(Table2[Sub-Sector],Table3[[#This Row],[Sub-Sector]])</f>
        <v>2</v>
      </c>
      <c r="C55" s="2">
        <f>COUNTIFS(Table2[Sub-Sector],Table3[[#This Row],[Sub-Sector]],Table2[Uptrend],"Uptrend")/Table3[[#This Row],[Count]]</f>
        <v>0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0.5</v>
      </c>
      <c r="G55" s="2">
        <f>COUNTIFS(Table2[Sub-Sector],Table3[[#This Row],[Sub-Sector]],Table2[1Y Return vs Nifty],"&gt;=10")/Table3[[#This Row],[Count]]</f>
        <v>0.5</v>
      </c>
      <c r="H55" s="2">
        <f>COUNTIFS(Table2[Sub-Sector],Table3[[#This Row],[Sub-Sector]],Table2[RSI Exponential â€“ 14D],"&gt;=50")/Table3[[#This Row],[Count]]</f>
        <v>0</v>
      </c>
      <c r="I55" s="2">
        <f>COUNTIFS(Table2[Sub-Sector],Table3[[#This Row],[Sub-Sector]],Table2[Relative Volume],"&gt;=1")/Table3[[#This Row],[Count]]</f>
        <v>1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0.5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</v>
      </c>
      <c r="Q55" s="2">
        <f>COUNTIFS(Table2[Sub-Sector],Table3[[#This Row],[Sub-Sector]],Table2[% Away From 52W Low],"&gt;=10")/Table3[[#This Row],[Count]]</f>
        <v>0.5</v>
      </c>
      <c r="R55" s="2">
        <f>COUNTIFS(Table2[Sub-Sector],Table3[[#This Row],[Sub-Sector]],Table2[% Price above 20 EMA],"&gt;=0")/Table3[[#This Row],[Count]]</f>
        <v>0</v>
      </c>
      <c r="S55" s="2">
        <f>COUNTIFS(Table2[Sub-Sector],Table3[[#This Row],[Sub-Sector]],Table2[% Price above 50 EMA],"&gt;=0")/Table3[[#This Row],[Count]]</f>
        <v>0</v>
      </c>
      <c r="T55" s="2">
        <f>COUNTIFS(Table2[Sub-Sector],Table3[[#This Row],[Sub-Sector]],Table2[% Price above 200 EMA],"&gt;=0")/Table3[[#This Row],[Count]]</f>
        <v>0.5</v>
      </c>
      <c r="U55" s="2">
        <f>COUNTIFS(Table2[Sub-Sector],Table3[[#This Row],[Sub-Sector]],Table2[Rate of Change - Zone],"Positive")/Table3[[#This Row],[Count]]</f>
        <v>0</v>
      </c>
      <c r="V55" s="2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55">
        <f>_xlfn.RANK.AVG(Table3[[#This Row],[Score]],Table3[Score],1)</f>
        <v>88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5">
        <f>_xlfn.RANK.AVG(Table3[[#This Row],[Score 2 ]],Table3[[Score 2 ]],1)</f>
        <v>54</v>
      </c>
    </row>
    <row r="56" spans="1:26" x14ac:dyDescent="0.3">
      <c r="A56" t="s">
        <v>207</v>
      </c>
      <c r="B56">
        <f>COUNTIFS(Table2[Sub-Sector],Table3[[#This Row],[Sub-Sector]])</f>
        <v>25</v>
      </c>
      <c r="C56" s="2">
        <f>COUNTIFS(Table2[Sub-Sector],Table3[[#This Row],[Sub-Sector]],Table2[Uptrend],"Uptrend")/Table3[[#This Row],[Count]]</f>
        <v>0.72</v>
      </c>
      <c r="D56" s="2">
        <f>COUNTIFS(Table2[Sub-Sector],Table3[[#This Row],[Sub-Sector]],Table2[1W Return vs Nifty],"&gt;=5")/Table3[[#This Row],[Count]]</f>
        <v>0.16</v>
      </c>
      <c r="E56" s="2">
        <f>COUNTIFS(Table2[Sub-Sector],Table3[[#This Row],[Sub-Sector]],Table2[1M Return vs Nifty],"&gt;=5")/Table3[[#This Row],[Count]]</f>
        <v>0.44</v>
      </c>
      <c r="F56" s="2">
        <f>COUNTIFS(Table2[Sub-Sector],Table3[[#This Row],[Sub-Sector]],Table2[6M Return vs Nifty],"&gt;=10")/Table3[[#This Row],[Count]]</f>
        <v>0.52</v>
      </c>
      <c r="G56" s="2">
        <f>COUNTIFS(Table2[Sub-Sector],Table3[[#This Row],[Sub-Sector]],Table2[1Y Return vs Nifty],"&gt;=10")/Table3[[#This Row],[Count]]</f>
        <v>0.56000000000000005</v>
      </c>
      <c r="H56" s="2">
        <f>COUNTIFS(Table2[Sub-Sector],Table3[[#This Row],[Sub-Sector]],Table2[RSI Exponential â€“ 14D],"&gt;=50")/Table3[[#This Row],[Count]]</f>
        <v>0.52</v>
      </c>
      <c r="I56" s="2">
        <f>COUNTIFS(Table2[Sub-Sector],Table3[[#This Row],[Sub-Sector]],Table2[Relative Volume],"&gt;=1")/Table3[[#This Row],[Count]]</f>
        <v>0.16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0.88</v>
      </c>
      <c r="L56" s="2">
        <f>COUNTIFS(Table2[Sub-Sector],Table3[[#This Row],[Sub-Sector]],Table2[% Away From Current Week Low],"&gt;=0.05")/Table3[[#This Row],[Count]]</f>
        <v>0.08</v>
      </c>
      <c r="M56" s="2">
        <f>COUNTIFS(Table2[Sub-Sector],Table3[[#This Row],[Sub-Sector]],Table2[% Away From Current Week High],"&lt;=0.05")/Table3[[#This Row],[Count]]</f>
        <v>0.84</v>
      </c>
      <c r="N56" s="2">
        <f>COUNTIFS(Table2[Sub-Sector],Table3[[#This Row],[Sub-Sector]],Table2[% Away From Current Month Low],"&gt;=0.05")/Table3[[#This Row],[Count]]</f>
        <v>0.6</v>
      </c>
      <c r="O56" s="2">
        <f>COUNTIFS(Table2[Sub-Sector],Table3[[#This Row],[Sub-Sector]],Table2[% Away From Current Month High],"&lt;=0.05")/Table3[[#This Row],[Count]]</f>
        <v>0.32</v>
      </c>
      <c r="P56" s="2">
        <f>COUNTIFS(Table2[Sub-Sector],Table3[[#This Row],[Sub-Sector]],Table2[% Away From 52W High],"&lt;=10")/Table3[[#This Row],[Count]]</f>
        <v>0.36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0.48</v>
      </c>
      <c r="S56" s="2">
        <f>COUNTIFS(Table2[Sub-Sector],Table3[[#This Row],[Sub-Sector]],Table2[% Price above 50 EMA],"&gt;=0")/Table3[[#This Row],[Count]]</f>
        <v>0.6</v>
      </c>
      <c r="T56" s="2">
        <f>COUNTIFS(Table2[Sub-Sector],Table3[[#This Row],[Sub-Sector]],Table2[% Price above 200 EMA],"&gt;=0")/Table3[[#This Row],[Count]]</f>
        <v>0.92</v>
      </c>
      <c r="U56" s="2">
        <f>COUNTIFS(Table2[Sub-Sector],Table3[[#This Row],[Sub-Sector]],Table2[Rate of Change - Zone],"Positive")/Table3[[#This Row],[Count]]</f>
        <v>0.4</v>
      </c>
      <c r="V56" s="2">
        <f>COUNTIFS(Table2[Sub-Sector],Table3[[#This Row],[Sub-Sector]],Table2[Sharpe Ratio],"&gt;=0.10")/Table3[[#This Row],[Count]]</f>
        <v>0.44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56">
        <f>_xlfn.RANK.AVG(Table3[[#This Row],[Score]],Table3[Score],1)</f>
        <v>39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6">
        <f>_xlfn.RANK.AVG(Table3[[#This Row],[Score 2 ]],Table3[[Score 2 ]],1)</f>
        <v>55</v>
      </c>
    </row>
    <row r="57" spans="1:26" x14ac:dyDescent="0.3">
      <c r="A57" t="s">
        <v>251</v>
      </c>
      <c r="B57">
        <f>COUNTIFS(Table2[Sub-Sector],Table3[[#This Row],[Sub-Sector]])</f>
        <v>7</v>
      </c>
      <c r="C57" s="2">
        <f>COUNTIFS(Table2[Sub-Sector],Table3[[#This Row],[Sub-Sector]],Table2[Uptrend],"Uptrend")/Table3[[#This Row],[Count]]</f>
        <v>0.5714285714285714</v>
      </c>
      <c r="D57" s="2">
        <f>COUNTIFS(Table2[Sub-Sector],Table3[[#This Row],[Sub-Sector]],Table2[1W Return vs Nifty],"&gt;=5")/Table3[[#This Row],[Count]]</f>
        <v>0.14285714285714285</v>
      </c>
      <c r="E57" s="2">
        <f>COUNTIFS(Table2[Sub-Sector],Table3[[#This Row],[Sub-Sector]],Table2[1M Return vs Nifty],"&gt;=5")/Table3[[#This Row],[Count]]</f>
        <v>0.2857142857142857</v>
      </c>
      <c r="F57" s="2">
        <f>COUNTIFS(Table2[Sub-Sector],Table3[[#This Row],[Sub-Sector]],Table2[6M Return vs Nifty],"&gt;=10")/Table3[[#This Row],[Count]]</f>
        <v>0.2857142857142857</v>
      </c>
      <c r="G57" s="2">
        <f>COUNTIFS(Table2[Sub-Sector],Table3[[#This Row],[Sub-Sector]],Table2[1Y Return vs Nifty],"&gt;=10")/Table3[[#This Row],[Count]]</f>
        <v>0.8571428571428571</v>
      </c>
      <c r="H57" s="2">
        <f>COUNTIFS(Table2[Sub-Sector],Table3[[#This Row],[Sub-Sector]],Table2[RSI Exponential â€“ 14D],"&gt;=50")/Table3[[#This Row],[Count]]</f>
        <v>0.8571428571428571</v>
      </c>
      <c r="I57" s="2">
        <f>COUNTIFS(Table2[Sub-Sector],Table3[[#This Row],[Sub-Sector]],Table2[Relative Volume],"&gt;=1")/Table3[[#This Row],[Count]]</f>
        <v>0.14285714285714285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0.8571428571428571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0.8571428571428571</v>
      </c>
      <c r="N57" s="2">
        <f>COUNTIFS(Table2[Sub-Sector],Table3[[#This Row],[Sub-Sector]],Table2[% Away From Current Month Low],"&gt;=0.05")/Table3[[#This Row],[Count]]</f>
        <v>0.7142857142857143</v>
      </c>
      <c r="O57" s="2">
        <f>COUNTIFS(Table2[Sub-Sector],Table3[[#This Row],[Sub-Sector]],Table2[% Away From Current Month High],"&lt;=0.05")/Table3[[#This Row],[Count]]</f>
        <v>0.8571428571428571</v>
      </c>
      <c r="P57" s="2">
        <f>COUNTIFS(Table2[Sub-Sector],Table3[[#This Row],[Sub-Sector]],Table2[% Away From 52W High],"&lt;=10")/Table3[[#This Row],[Count]]</f>
        <v>0.5714285714285714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0.7142857142857143</v>
      </c>
      <c r="S57" s="2">
        <f>COUNTIFS(Table2[Sub-Sector],Table3[[#This Row],[Sub-Sector]],Table2[% Price above 50 EMA],"&gt;=0")/Table3[[#This Row],[Count]]</f>
        <v>0.5714285714285714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0.5714285714285714</v>
      </c>
      <c r="V57" s="2">
        <f>COUNTIFS(Table2[Sub-Sector],Table3[[#This Row],[Sub-Sector]],Table2[Sharpe Ratio],"&gt;=0.10")/Table3[[#This Row],[Count]]</f>
        <v>0.2857142857142857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57">
        <f>_xlfn.RANK.AVG(Table3[[#This Row],[Score]],Table3[Score],1)</f>
        <v>52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7">
        <f>_xlfn.RANK.AVG(Table3[[#This Row],[Score 2 ]],Table3[[Score 2 ]],1)</f>
        <v>56</v>
      </c>
    </row>
    <row r="58" spans="1:26" x14ac:dyDescent="0.3">
      <c r="A58" t="s">
        <v>290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1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1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0.33333333333333331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8">
        <f>_xlfn.RANK.AVG(Table3[[#This Row],[Score]],Table3[Score],1)</f>
        <v>64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8">
        <f>_xlfn.RANK.AVG(Table3[[#This Row],[Score 2 ]],Table3[[Score 2 ]],1)</f>
        <v>58.5</v>
      </c>
    </row>
    <row r="59" spans="1:26" x14ac:dyDescent="0.3">
      <c r="A59" t="s">
        <v>237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9">
        <f>_xlfn.RANK.AVG(Table3[[#This Row],[Score]],Table3[Score],1)</f>
        <v>64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9">
        <f>_xlfn.RANK.AVG(Table3[[#This Row],[Score 2 ]],Table3[[Score 2 ]],1)</f>
        <v>58.5</v>
      </c>
    </row>
    <row r="60" spans="1:26" x14ac:dyDescent="0.3">
      <c r="A60" t="s">
        <v>163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0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0">
        <f>_xlfn.RANK.AVG(Table3[[#This Row],[Score]],Table3[Score],1)</f>
        <v>64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0">
        <f>_xlfn.RANK.AVG(Table3[[#This Row],[Score 2 ]],Table3[[Score 2 ]],1)</f>
        <v>58.5</v>
      </c>
    </row>
    <row r="61" spans="1:26" x14ac:dyDescent="0.3">
      <c r="A61" t="s">
        <v>1313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61">
        <f>_xlfn.RANK.AVG(Table3[[#This Row],[Score]],Table3[Score],1)</f>
        <v>34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1">
        <f>_xlfn.RANK.AVG(Table3[[#This Row],[Score 2 ]],Table3[[Score 2 ]],1)</f>
        <v>58.5</v>
      </c>
    </row>
    <row r="62" spans="1:26" x14ac:dyDescent="0.3">
      <c r="A62" t="s">
        <v>752</v>
      </c>
      <c r="B62">
        <f>COUNTIFS(Table2[Sub-Sector],Table3[[#This Row],[Sub-Sector]])</f>
        <v>2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0.5</v>
      </c>
      <c r="F62" s="2">
        <f>COUNTIFS(Table2[Sub-Sector],Table3[[#This Row],[Sub-Sector]],Table2[6M Return vs Nifty],"&gt;=10")/Table3[[#This Row],[Count]]</f>
        <v>0.5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0.5</v>
      </c>
      <c r="I62" s="2">
        <f>COUNTIFS(Table2[Sub-Sector],Table3[[#This Row],[Sub-Sector]],Table2[Relative Volume],"&gt;=1")/Table3[[#This Row],[Count]]</f>
        <v>0.5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0.5</v>
      </c>
      <c r="O62" s="2">
        <f>COUNTIFS(Table2[Sub-Sector],Table3[[#This Row],[Sub-Sector]],Table2[% Away From Current Month High],"&lt;=0.05")/Table3[[#This Row],[Count]]</f>
        <v>0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0.5</v>
      </c>
      <c r="S62" s="2">
        <f>COUNTIFS(Table2[Sub-Sector],Table3[[#This Row],[Sub-Sector]],Table2[% Price above 50 EMA],"&gt;=0")/Table3[[#This Row],[Count]]</f>
        <v>0.5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0.5</v>
      </c>
      <c r="V62" s="2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62">
        <f>_xlfn.RANK.AVG(Table3[[#This Row],[Score]],Table3[Score],1)</f>
        <v>42.5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2">
        <f>_xlfn.RANK.AVG(Table3[[#This Row],[Score 2 ]],Table3[[Score 2 ]],1)</f>
        <v>61</v>
      </c>
    </row>
    <row r="63" spans="1:26" x14ac:dyDescent="0.3">
      <c r="A63" t="s">
        <v>144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</v>
      </c>
      <c r="S63" s="2">
        <f>COUNTIFS(Table2[Sub-Sector],Table3[[#This Row],[Sub-Sector]],Table2[% Price above 50 EMA],"&gt;=0")/Table3[[#This Row],[Count]]</f>
        <v>0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63">
        <f>_xlfn.RANK.AVG(Table3[[#This Row],[Score]],Table3[Score],1)</f>
        <v>94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3">
        <f>_xlfn.RANK.AVG(Table3[[#This Row],[Score 2 ]],Table3[[Score 2 ]],1)</f>
        <v>62</v>
      </c>
    </row>
    <row r="64" spans="1:26" x14ac:dyDescent="0.3">
      <c r="A64" t="s">
        <v>328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</v>
      </c>
      <c r="S64" s="2">
        <f>COUNTIFS(Table2[Sub-Sector],Table3[[#This Row],[Sub-Sector]],Table2[% Price above 50 EMA],"&gt;=0")/Table3[[#This Row],[Count]]</f>
        <v>0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64">
        <f>_xlfn.RANK.AVG(Table3[[#This Row],[Score]],Table3[Score],1)</f>
        <v>70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4">
        <f>_xlfn.RANK.AVG(Table3[[#This Row],[Score 2 ]],Table3[[Score 2 ]],1)</f>
        <v>63</v>
      </c>
    </row>
    <row r="65" spans="1:26" x14ac:dyDescent="0.3">
      <c r="A65" t="s">
        <v>632</v>
      </c>
      <c r="B65">
        <f>COUNTIFS(Table2[Sub-Sector],Table3[[#This Row],[Sub-Sector]])</f>
        <v>14</v>
      </c>
      <c r="C65" s="2">
        <f>COUNTIFS(Table2[Sub-Sector],Table3[[#This Row],[Sub-Sector]],Table2[Uptrend],"Uptrend")/Table3[[#This Row],[Count]]</f>
        <v>0.6428571428571429</v>
      </c>
      <c r="D65" s="2">
        <f>COUNTIFS(Table2[Sub-Sector],Table3[[#This Row],[Sub-Sector]],Table2[1W Return vs Nifty],"&gt;=5")/Table3[[#This Row],[Count]]</f>
        <v>0.14285714285714285</v>
      </c>
      <c r="E65" s="2">
        <f>COUNTIFS(Table2[Sub-Sector],Table3[[#This Row],[Sub-Sector]],Table2[1M Return vs Nifty],"&gt;=5")/Table3[[#This Row],[Count]]</f>
        <v>0.2857142857142857</v>
      </c>
      <c r="F65" s="2">
        <f>COUNTIFS(Table2[Sub-Sector],Table3[[#This Row],[Sub-Sector]],Table2[6M Return vs Nifty],"&gt;=10")/Table3[[#This Row],[Count]]</f>
        <v>0.14285714285714285</v>
      </c>
      <c r="G65" s="2">
        <f>COUNTIFS(Table2[Sub-Sector],Table3[[#This Row],[Sub-Sector]],Table2[1Y Return vs Nifty],"&gt;=10")/Table3[[#This Row],[Count]]</f>
        <v>0.5714285714285714</v>
      </c>
      <c r="H65" s="2">
        <f>COUNTIFS(Table2[Sub-Sector],Table3[[#This Row],[Sub-Sector]],Table2[RSI Exponential â€“ 14D],"&gt;=50")/Table3[[#This Row],[Count]]</f>
        <v>0.5</v>
      </c>
      <c r="I65" s="2">
        <f>COUNTIFS(Table2[Sub-Sector],Table3[[#This Row],[Sub-Sector]],Table2[Relative Volume],"&gt;=1")/Table3[[#This Row],[Count]]</f>
        <v>0.5714285714285714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0.9285714285714286</v>
      </c>
      <c r="L65" s="2">
        <f>COUNTIFS(Table2[Sub-Sector],Table3[[#This Row],[Sub-Sector]],Table2[% Away From Current Week Low],"&gt;=0.05")/Table3[[#This Row],[Count]]</f>
        <v>0.14285714285714285</v>
      </c>
      <c r="M65" s="2">
        <f>COUNTIFS(Table2[Sub-Sector],Table3[[#This Row],[Sub-Sector]],Table2[% Away From Current Week High],"&lt;=0.05")/Table3[[#This Row],[Count]]</f>
        <v>0.9285714285714286</v>
      </c>
      <c r="N65" s="2">
        <f>COUNTIFS(Table2[Sub-Sector],Table3[[#This Row],[Sub-Sector]],Table2[% Away From Current Month Low],"&gt;=0.05")/Table3[[#This Row],[Count]]</f>
        <v>0.5714285714285714</v>
      </c>
      <c r="O65" s="2">
        <f>COUNTIFS(Table2[Sub-Sector],Table3[[#This Row],[Sub-Sector]],Table2[% Away From Current Month High],"&lt;=0.05")/Table3[[#This Row],[Count]]</f>
        <v>0.21428571428571427</v>
      </c>
      <c r="P65" s="2">
        <f>COUNTIFS(Table2[Sub-Sector],Table3[[#This Row],[Sub-Sector]],Table2[% Away From 52W High],"&lt;=10")/Table3[[#This Row],[Count]]</f>
        <v>7.1428571428571425E-2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0.42857142857142855</v>
      </c>
      <c r="S65" s="2">
        <f>COUNTIFS(Table2[Sub-Sector],Table3[[#This Row],[Sub-Sector]],Table2[% Price above 50 EMA],"&gt;=0")/Table3[[#This Row],[Count]]</f>
        <v>0.5714285714285714</v>
      </c>
      <c r="T65" s="2">
        <f>COUNTIFS(Table2[Sub-Sector],Table3[[#This Row],[Sub-Sector]],Table2[% Price above 200 EMA],"&gt;=0")/Table3[[#This Row],[Count]]</f>
        <v>0.7857142857142857</v>
      </c>
      <c r="U65" s="2">
        <f>COUNTIFS(Table2[Sub-Sector],Table3[[#This Row],[Sub-Sector]],Table2[Rate of Change - Zone],"Positive")/Table3[[#This Row],[Count]]</f>
        <v>0.2857142857142857</v>
      </c>
      <c r="V65" s="2">
        <f>COUNTIFS(Table2[Sub-Sector],Table3[[#This Row],[Sub-Sector]],Table2[Sharpe Ratio],"&gt;=0.10")/Table3[[#This Row],[Count]]</f>
        <v>0.21428571428571427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5">
        <f>_xlfn.RANK.AVG(Table3[[#This Row],[Score]],Table3[Score],1)</f>
        <v>59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5">
        <f>_xlfn.RANK.AVG(Table3[[#This Row],[Score 2 ]],Table3[[Score 2 ]],1)</f>
        <v>64.5</v>
      </c>
    </row>
    <row r="66" spans="1:26" x14ac:dyDescent="0.3">
      <c r="A66" t="s">
        <v>932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0.66666666666666663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0.66666666666666663</v>
      </c>
      <c r="F66" s="2">
        <f>COUNTIFS(Table2[Sub-Sector],Table3[[#This Row],[Sub-Sector]],Table2[6M Return vs Nifty],"&gt;=10")/Table3[[#This Row],[Count]]</f>
        <v>0.33333333333333331</v>
      </c>
      <c r="G66" s="2">
        <f>COUNTIFS(Table2[Sub-Sector],Table3[[#This Row],[Sub-Sector]],Table2[1Y Return vs Nifty],"&gt;=10")/Table3[[#This Row],[Count]]</f>
        <v>0.33333333333333331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0.33333333333333331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0.66666666666666663</v>
      </c>
      <c r="P66" s="2">
        <f>COUNTIFS(Table2[Sub-Sector],Table3[[#This Row],[Sub-Sector]],Table2[% Away From 52W High],"&lt;=10")/Table3[[#This Row],[Count]]</f>
        <v>0.33333333333333331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0.66666666666666663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66">
        <f>_xlfn.RANK.AVG(Table3[[#This Row],[Score]],Table3[Score],1)</f>
        <v>56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6">
        <f>_xlfn.RANK.AVG(Table3[[#This Row],[Score 2 ]],Table3[[Score 2 ]],1)</f>
        <v>64.5</v>
      </c>
    </row>
    <row r="67" spans="1:26" x14ac:dyDescent="0.3">
      <c r="A67" t="s">
        <v>124</v>
      </c>
      <c r="B67">
        <f>COUNTIFS(Table2[Sub-Sector],Table3[[#This Row],[Sub-Sector]])</f>
        <v>7</v>
      </c>
      <c r="C67" s="2">
        <f>COUNTIFS(Table2[Sub-Sector],Table3[[#This Row],[Sub-Sector]],Table2[Uptrend],"Uptrend")/Table3[[#This Row],[Count]]</f>
        <v>0.8571428571428571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0.2857142857142857</v>
      </c>
      <c r="F67" s="2">
        <f>COUNTIFS(Table2[Sub-Sector],Table3[[#This Row],[Sub-Sector]],Table2[6M Return vs Nifty],"&gt;=10")/Table3[[#This Row],[Count]]</f>
        <v>0.7142857142857143</v>
      </c>
      <c r="G67" s="2">
        <f>COUNTIFS(Table2[Sub-Sector],Table3[[#This Row],[Sub-Sector]],Table2[1Y Return vs Nifty],"&gt;=10")/Table3[[#This Row],[Count]]</f>
        <v>0.8571428571428571</v>
      </c>
      <c r="H67" s="2">
        <f>COUNTIFS(Table2[Sub-Sector],Table3[[#This Row],[Sub-Sector]],Table2[RSI Exponential â€“ 14D],"&gt;=50")/Table3[[#This Row],[Count]]</f>
        <v>0.2857142857142857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0.5714285714285714</v>
      </c>
      <c r="O67" s="2">
        <f>COUNTIFS(Table2[Sub-Sector],Table3[[#This Row],[Sub-Sector]],Table2[% Away From Current Month High],"&lt;=0.05")/Table3[[#This Row],[Count]]</f>
        <v>0.14285714285714285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0.2857142857142857</v>
      </c>
      <c r="S67" s="2">
        <f>COUNTIFS(Table2[Sub-Sector],Table3[[#This Row],[Sub-Sector]],Table2[% Price above 50 EMA],"&gt;=0")/Table3[[#This Row],[Count]]</f>
        <v>0.5714285714285714</v>
      </c>
      <c r="T67" s="2">
        <f>COUNTIFS(Table2[Sub-Sector],Table3[[#This Row],[Sub-Sector]],Table2[% Price above 200 EMA],"&gt;=0")/Table3[[#This Row],[Count]]</f>
        <v>0.8571428571428571</v>
      </c>
      <c r="U67" s="2">
        <f>COUNTIFS(Table2[Sub-Sector],Table3[[#This Row],[Sub-Sector]],Table2[Rate of Change - Zone],"Positive")/Table3[[#This Row],[Count]]</f>
        <v>0.14285714285714285</v>
      </c>
      <c r="V67" s="2">
        <f>COUNTIFS(Table2[Sub-Sector],Table3[[#This Row],[Sub-Sector]],Table2[Sharpe Ratio],"&gt;=0.10")/Table3[[#This Row],[Count]]</f>
        <v>0.8571428571428571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67">
        <f>_xlfn.RANK.AVG(Table3[[#This Row],[Score]],Table3[Score],1)</f>
        <v>68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7">
        <f>_xlfn.RANK.AVG(Table3[[#This Row],[Score 2 ]],Table3[[Score 2 ]],1)</f>
        <v>66</v>
      </c>
    </row>
    <row r="68" spans="1:26" x14ac:dyDescent="0.3">
      <c r="A68" t="s">
        <v>92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0.66666666666666663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0.33333333333333331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0.33333333333333331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0.66666666666666663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0.66666666666666663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0.33333333333333331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0.66666666666666663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68">
        <f>_xlfn.RANK.AVG(Table3[[#This Row],[Score]],Table3[Score],1)</f>
        <v>72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8">
        <f>_xlfn.RANK.AVG(Table3[[#This Row],[Score 2 ]],Table3[[Score 2 ]],1)</f>
        <v>67.5</v>
      </c>
    </row>
    <row r="69" spans="1:26" x14ac:dyDescent="0.3">
      <c r="A69" t="s">
        <v>83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0.33333333333333331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0.33333333333333331</v>
      </c>
      <c r="I69" s="2">
        <f>COUNTIFS(Table2[Sub-Sector],Table3[[#This Row],[Sub-Sector]],Table2[Relative Volume],"&gt;=1")/Table3[[#This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0.33333333333333331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0.66666666666666663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0.33333333333333331</v>
      </c>
      <c r="S69" s="2">
        <f>COUNTIFS(Table2[Sub-Sector],Table3[[#This Row],[Sub-Sector]],Table2[% Price above 50 EMA],"&gt;=0")/Table3[[#This Row],[Count]]</f>
        <v>0.66666666666666663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69">
        <f>_xlfn.RANK.AVG(Table3[[#This Row],[Score]],Table3[Score],1)</f>
        <v>55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9">
        <f>_xlfn.RANK.AVG(Table3[[#This Row],[Score 2 ]],Table3[[Score 2 ]],1)</f>
        <v>67.5</v>
      </c>
    </row>
    <row r="70" spans="1:26" x14ac:dyDescent="0.3">
      <c r="A70" t="s">
        <v>173</v>
      </c>
      <c r="B70">
        <f>COUNTIFS(Table2[Sub-Sector],Table3[[#This Row],[Sub-Sector]])</f>
        <v>9</v>
      </c>
      <c r="C70" s="2">
        <f>COUNTIFS(Table2[Sub-Sector],Table3[[#This Row],[Sub-Sector]],Table2[Uptrend],"Uptrend")/Table3[[#This Row],[Count]]</f>
        <v>0.88888888888888884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0.77777777777777779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0.33333333333333331</v>
      </c>
      <c r="H70" s="2">
        <f>COUNTIFS(Table2[Sub-Sector],Table3[[#This Row],[Sub-Sector]],Table2[RSI Exponential â€“ 14D],"&gt;=50")/Table3[[#This Row],[Count]]</f>
        <v>0.55555555555555558</v>
      </c>
      <c r="I70" s="2">
        <f>COUNTIFS(Table2[Sub-Sector],Table3[[#This Row],[Sub-Sector]],Table2[Relative Volume],"&gt;=1")/Table3[[#This Row],[Count]]</f>
        <v>0.44444444444444442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0.1111111111111111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0.44444444444444442</v>
      </c>
      <c r="O70" s="2">
        <f>COUNTIFS(Table2[Sub-Sector],Table3[[#This Row],[Sub-Sector]],Table2[% Away From Current Month High],"&lt;=0.05")/Table3[[#This Row],[Count]]</f>
        <v>0.33333333333333331</v>
      </c>
      <c r="P70" s="2">
        <f>COUNTIFS(Table2[Sub-Sector],Table3[[#This Row],[Sub-Sector]],Table2[% Away From 52W High],"&lt;=10")/Table3[[#This Row],[Count]]</f>
        <v>0.77777777777777779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0.66666666666666663</v>
      </c>
      <c r="S70" s="2">
        <f>COUNTIFS(Table2[Sub-Sector],Table3[[#This Row],[Sub-Sector]],Table2[% Price above 50 EMA],"&gt;=0")/Table3[[#This Row],[Count]]</f>
        <v>0.77777777777777779</v>
      </c>
      <c r="T70" s="2">
        <f>COUNTIFS(Table2[Sub-Sector],Table3[[#This Row],[Sub-Sector]],Table2[% Price above 200 EMA],"&gt;=0")/Table3[[#This Row],[Count]]</f>
        <v>0.88888888888888884</v>
      </c>
      <c r="U70" s="2">
        <f>COUNTIFS(Table2[Sub-Sector],Table3[[#This Row],[Sub-Sector]],Table2[Rate of Change - Zone],"Positive")/Table3[[#This Row],[Count]]</f>
        <v>0.44444444444444442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70">
        <f>_xlfn.RANK.AVG(Table3[[#This Row],[Score]],Table3[Score],1)</f>
        <v>49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0">
        <f>_xlfn.RANK.AVG(Table3[[#This Row],[Score 2 ]],Table3[[Score 2 ]],1)</f>
        <v>69</v>
      </c>
    </row>
    <row r="71" spans="1:26" x14ac:dyDescent="0.3">
      <c r="A71" t="s">
        <v>98</v>
      </c>
      <c r="B71">
        <f>COUNTIFS(Table2[Sub-Sector],Table3[[#This Row],[Sub-Sector]])</f>
        <v>5</v>
      </c>
      <c r="C71" s="2">
        <f>COUNTIFS(Table2[Sub-Sector],Table3[[#This Row],[Sub-Sector]],Table2[Uptrend],"Uptrend")/Table3[[#This Row],[Count]]</f>
        <v>0.6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0.2</v>
      </c>
      <c r="F71" s="2">
        <f>COUNTIFS(Table2[Sub-Sector],Table3[[#This Row],[Sub-Sector]],Table2[6M Return vs Nifty],"&gt;=10")/Table3[[#This Row],[Count]]</f>
        <v>0.2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0.4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0.6</v>
      </c>
      <c r="O71" s="2">
        <f>COUNTIFS(Table2[Sub-Sector],Table3[[#This Row],[Sub-Sector]],Table2[% Away From Current Month High],"&lt;=0.05")/Table3[[#This Row],[Count]]</f>
        <v>0.2</v>
      </c>
      <c r="P71" s="2">
        <f>COUNTIFS(Table2[Sub-Sector],Table3[[#This Row],[Sub-Sector]],Table2[% Away From 52W High],"&lt;=10")/Table3[[#This Row],[Count]]</f>
        <v>0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0.4</v>
      </c>
      <c r="S71" s="2">
        <f>COUNTIFS(Table2[Sub-Sector],Table3[[#This Row],[Sub-Sector]],Table2[% Price above 50 EMA],"&gt;=0")/Table3[[#This Row],[Count]]</f>
        <v>0.6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0.4</v>
      </c>
      <c r="V71" s="2">
        <f>COUNTIFS(Table2[Sub-Sector],Table3[[#This Row],[Sub-Sector]],Table2[Sharpe Ratio],"&gt;=0.10")/Table3[[#This Row],[Count]]</f>
        <v>0.8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71">
        <f>_xlfn.RANK.AVG(Table3[[#This Row],[Score]],Table3[Score],1)</f>
        <v>81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1">
        <f>_xlfn.RANK.AVG(Table3[[#This Row],[Score 2 ]],Table3[[Score 2 ]],1)</f>
        <v>70</v>
      </c>
    </row>
    <row r="72" spans="1:26" x14ac:dyDescent="0.3">
      <c r="A72" t="s">
        <v>539</v>
      </c>
      <c r="B72">
        <f>COUNTIFS(Table2[Sub-Sector],Table3[[#This Row],[Sub-Sector]])</f>
        <v>17</v>
      </c>
      <c r="C72" s="2">
        <f>COUNTIFS(Table2[Sub-Sector],Table3[[#This Row],[Sub-Sector]],Table2[Uptrend],"Uptrend")/Table3[[#This Row],[Count]]</f>
        <v>0.52941176470588236</v>
      </c>
      <c r="D72" s="2">
        <f>COUNTIFS(Table2[Sub-Sector],Table3[[#This Row],[Sub-Sector]],Table2[1W Return vs Nifty],"&gt;=5")/Table3[[#This Row],[Count]]</f>
        <v>5.8823529411764705E-2</v>
      </c>
      <c r="E72" s="2">
        <f>COUNTIFS(Table2[Sub-Sector],Table3[[#This Row],[Sub-Sector]],Table2[1M Return vs Nifty],"&gt;=5")/Table3[[#This Row],[Count]]</f>
        <v>0.29411764705882354</v>
      </c>
      <c r="F72" s="2">
        <f>COUNTIFS(Table2[Sub-Sector],Table3[[#This Row],[Sub-Sector]],Table2[6M Return vs Nifty],"&gt;=10")/Table3[[#This Row],[Count]]</f>
        <v>0.17647058823529413</v>
      </c>
      <c r="G72" s="2">
        <f>COUNTIFS(Table2[Sub-Sector],Table3[[#This Row],[Sub-Sector]],Table2[1Y Return vs Nifty],"&gt;=10")/Table3[[#This Row],[Count]]</f>
        <v>0.17647058823529413</v>
      </c>
      <c r="H72" s="2">
        <f>COUNTIFS(Table2[Sub-Sector],Table3[[#This Row],[Sub-Sector]],Table2[RSI Exponential â€“ 14D],"&gt;=50")/Table3[[#This Row],[Count]]</f>
        <v>0.52941176470588236</v>
      </c>
      <c r="I72" s="2">
        <f>COUNTIFS(Table2[Sub-Sector],Table3[[#This Row],[Sub-Sector]],Table2[Relative Volume],"&gt;=1")/Table3[[#This Row],[Count]]</f>
        <v>0.52941176470588236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5.8823529411764705E-2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0.58823529411764708</v>
      </c>
      <c r="O72" s="2">
        <f>COUNTIFS(Table2[Sub-Sector],Table3[[#This Row],[Sub-Sector]],Table2[% Away From Current Month High],"&lt;=0.05")/Table3[[#This Row],[Count]]</f>
        <v>0.35294117647058826</v>
      </c>
      <c r="P72" s="2">
        <f>COUNTIFS(Table2[Sub-Sector],Table3[[#This Row],[Sub-Sector]],Table2[% Away From 52W High],"&lt;=10")/Table3[[#This Row],[Count]]</f>
        <v>0.23529411764705882</v>
      </c>
      <c r="Q72" s="2">
        <f>COUNTIFS(Table2[Sub-Sector],Table3[[#This Row],[Sub-Sector]],Table2[% Away From 52W Low],"&gt;=10")/Table3[[#This Row],[Count]]</f>
        <v>0.94117647058823528</v>
      </c>
      <c r="R72" s="2">
        <f>COUNTIFS(Table2[Sub-Sector],Table3[[#This Row],[Sub-Sector]],Table2[% Price above 20 EMA],"&gt;=0")/Table3[[#This Row],[Count]]</f>
        <v>0.47058823529411764</v>
      </c>
      <c r="S72" s="2">
        <f>COUNTIFS(Table2[Sub-Sector],Table3[[#This Row],[Sub-Sector]],Table2[% Price above 50 EMA],"&gt;=0")/Table3[[#This Row],[Count]]</f>
        <v>0.6470588235294118</v>
      </c>
      <c r="T72" s="2">
        <f>COUNTIFS(Table2[Sub-Sector],Table3[[#This Row],[Sub-Sector]],Table2[% Price above 200 EMA],"&gt;=0")/Table3[[#This Row],[Count]]</f>
        <v>0.6470588235294118</v>
      </c>
      <c r="U72" s="2">
        <f>COUNTIFS(Table2[Sub-Sector],Table3[[#This Row],[Sub-Sector]],Table2[Rate of Change - Zone],"Positive")/Table3[[#This Row],[Count]]</f>
        <v>0.47058823529411764</v>
      </c>
      <c r="V72" s="2">
        <f>COUNTIFS(Table2[Sub-Sector],Table3[[#This Row],[Sub-Sector]],Table2[Sharpe Ratio],"&gt;=0.10")/Table3[[#This Row],[Count]]</f>
        <v>0.11764705882352941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72">
        <f>_xlfn.RANK.AVG(Table3[[#This Row],[Score]],Table3[Score],1)</f>
        <v>69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2">
        <f>_xlfn.RANK.AVG(Table3[[#This Row],[Score 2 ]],Table3[[Score 2 ]],1)</f>
        <v>71</v>
      </c>
    </row>
    <row r="73" spans="1:26" x14ac:dyDescent="0.3">
      <c r="A73" t="s">
        <v>259</v>
      </c>
      <c r="B73">
        <f>COUNTIFS(Table2[Sub-Sector],Table3[[#This Row],[Sub-Sector]])</f>
        <v>23</v>
      </c>
      <c r="C73" s="2">
        <f>COUNTIFS(Table2[Sub-Sector],Table3[[#This Row],[Sub-Sector]],Table2[Uptrend],"Uptrend")/Table3[[#This Row],[Count]]</f>
        <v>0.39130434782608697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0.17391304347826086</v>
      </c>
      <c r="F73" s="2">
        <f>COUNTIFS(Table2[Sub-Sector],Table3[[#This Row],[Sub-Sector]],Table2[6M Return vs Nifty],"&gt;=10")/Table3[[#This Row],[Count]]</f>
        <v>0.39130434782608697</v>
      </c>
      <c r="G73" s="2">
        <f>COUNTIFS(Table2[Sub-Sector],Table3[[#This Row],[Sub-Sector]],Table2[1Y Return vs Nifty],"&gt;=10")/Table3[[#This Row],[Count]]</f>
        <v>0.43478260869565216</v>
      </c>
      <c r="H73" s="2">
        <f>COUNTIFS(Table2[Sub-Sector],Table3[[#This Row],[Sub-Sector]],Table2[RSI Exponential â€“ 14D],"&gt;=50")/Table3[[#This Row],[Count]]</f>
        <v>0.34782608695652173</v>
      </c>
      <c r="I73" s="2">
        <f>COUNTIFS(Table2[Sub-Sector],Table3[[#This Row],[Sub-Sector]],Table2[Relative Volume],"&gt;=1")/Table3[[#This Row],[Count]]</f>
        <v>0.34782608695652173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0.91304347826086951</v>
      </c>
      <c r="L73" s="2">
        <f>COUNTIFS(Table2[Sub-Sector],Table3[[#This Row],[Sub-Sector]],Table2[% Away From Current Week Low],"&gt;=0.05")/Table3[[#This Row],[Count]]</f>
        <v>4.3478260869565216E-2</v>
      </c>
      <c r="M73" s="2">
        <f>COUNTIFS(Table2[Sub-Sector],Table3[[#This Row],[Sub-Sector]],Table2[% Away From Current Week High],"&lt;=0.05")/Table3[[#This Row],[Count]]</f>
        <v>0.86956521739130432</v>
      </c>
      <c r="N73" s="2">
        <f>COUNTIFS(Table2[Sub-Sector],Table3[[#This Row],[Sub-Sector]],Table2[% Away From Current Month Low],"&gt;=0.05")/Table3[[#This Row],[Count]]</f>
        <v>0.43478260869565216</v>
      </c>
      <c r="O73" s="2">
        <f>COUNTIFS(Table2[Sub-Sector],Table3[[#This Row],[Sub-Sector]],Table2[% Away From Current Month High],"&lt;=0.05")/Table3[[#This Row],[Count]]</f>
        <v>0.13043478260869565</v>
      </c>
      <c r="P73" s="2">
        <f>COUNTIFS(Table2[Sub-Sector],Table3[[#This Row],[Sub-Sector]],Table2[% Away From 52W High],"&lt;=10")/Table3[[#This Row],[Count]]</f>
        <v>0.13043478260869565</v>
      </c>
      <c r="Q73" s="2">
        <f>COUNTIFS(Table2[Sub-Sector],Table3[[#This Row],[Sub-Sector]],Table2[% Away From 52W Low],"&gt;=10")/Table3[[#This Row],[Count]]</f>
        <v>0.86956521739130432</v>
      </c>
      <c r="R73" s="2">
        <f>COUNTIFS(Table2[Sub-Sector],Table3[[#This Row],[Sub-Sector]],Table2[% Price above 20 EMA],"&gt;=0")/Table3[[#This Row],[Count]]</f>
        <v>0.30434782608695654</v>
      </c>
      <c r="S73" s="2">
        <f>COUNTIFS(Table2[Sub-Sector],Table3[[#This Row],[Sub-Sector]],Table2[% Price above 50 EMA],"&gt;=0")/Table3[[#This Row],[Count]]</f>
        <v>0.30434782608695654</v>
      </c>
      <c r="T73" s="2">
        <f>COUNTIFS(Table2[Sub-Sector],Table3[[#This Row],[Sub-Sector]],Table2[% Price above 200 EMA],"&gt;=0")/Table3[[#This Row],[Count]]</f>
        <v>0.78260869565217395</v>
      </c>
      <c r="U73" s="2">
        <f>COUNTIFS(Table2[Sub-Sector],Table3[[#This Row],[Sub-Sector]],Table2[Rate of Change - Zone],"Positive")/Table3[[#This Row],[Count]]</f>
        <v>0.21739130434782608</v>
      </c>
      <c r="V73" s="2">
        <f>COUNTIFS(Table2[Sub-Sector],Table3[[#This Row],[Sub-Sector]],Table2[Sharpe Ratio],"&gt;=0.10")/Table3[[#This Row],[Count]]</f>
        <v>0.47826086956521741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73">
        <f>_xlfn.RANK.AVG(Table3[[#This Row],[Score]],Table3[Score],1)</f>
        <v>85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3">
        <f>_xlfn.RANK.AVG(Table3[[#This Row],[Score 2 ]],Table3[[Score 2 ]],1)</f>
        <v>72</v>
      </c>
    </row>
    <row r="74" spans="1:26" x14ac:dyDescent="0.3">
      <c r="A74" t="s">
        <v>516</v>
      </c>
      <c r="B74">
        <f>COUNTIFS(Table2[Sub-Sector],Table3[[#This Row],[Sub-Sector]])</f>
        <v>9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0.33333333333333331</v>
      </c>
      <c r="E74" s="2">
        <f>COUNTIFS(Table2[Sub-Sector],Table3[[#This Row],[Sub-Sector]],Table2[1M Return vs Nifty],"&gt;=5")/Table3[[#This Row],[Count]]</f>
        <v>0.33333333333333331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0.22222222222222221</v>
      </c>
      <c r="H74" s="2">
        <f>COUNTIFS(Table2[Sub-Sector],Table3[[#This Row],[Sub-Sector]],Table2[RSI Exponential â€“ 14D],"&gt;=50")/Table3[[#This Row],[Count]]</f>
        <v>0.66666666666666663</v>
      </c>
      <c r="I74" s="2">
        <f>COUNTIFS(Table2[Sub-Sector],Table3[[#This Row],[Sub-Sector]],Table2[Relative Volume],"&gt;=1")/Table3[[#This Row],[Count]]</f>
        <v>0.22222222222222221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0.55555555555555558</v>
      </c>
      <c r="L74" s="2">
        <f>COUNTIFS(Table2[Sub-Sector],Table3[[#This Row],[Sub-Sector]],Table2[% Away From Current Week Low],"&gt;=0.05")/Table3[[#This Row],[Count]]</f>
        <v>0.22222222222222221</v>
      </c>
      <c r="M74" s="2">
        <f>COUNTIFS(Table2[Sub-Sector],Table3[[#This Row],[Sub-Sector]],Table2[% Away From Current Week High],"&lt;=0.05")/Table3[[#This Row],[Count]]</f>
        <v>0.55555555555555558</v>
      </c>
      <c r="N74" s="2">
        <f>COUNTIFS(Table2[Sub-Sector],Table3[[#This Row],[Sub-Sector]],Table2[% Away From Current Month Low],"&gt;=0.05")/Table3[[#This Row],[Count]]</f>
        <v>0.66666666666666663</v>
      </c>
      <c r="O74" s="2">
        <f>COUNTIFS(Table2[Sub-Sector],Table3[[#This Row],[Sub-Sector]],Table2[% Away From Current Month High],"&lt;=0.05")/Table3[[#This Row],[Count]]</f>
        <v>0.1111111111111111</v>
      </c>
      <c r="P74" s="2">
        <f>COUNTIFS(Table2[Sub-Sector],Table3[[#This Row],[Sub-Sector]],Table2[% Away From 52W High],"&lt;=10")/Table3[[#This Row],[Count]]</f>
        <v>0.1111111111111111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0.55555555555555558</v>
      </c>
      <c r="S74" s="2">
        <f>COUNTIFS(Table2[Sub-Sector],Table3[[#This Row],[Sub-Sector]],Table2[% Price above 50 EMA],"&gt;=0")/Table3[[#This Row],[Count]]</f>
        <v>0.77777777777777779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74">
        <f>_xlfn.RANK.AVG(Table3[[#This Row],[Score]],Table3[Score],1)</f>
        <v>50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4">
        <f>_xlfn.RANK.AVG(Table3[[#This Row],[Score 2 ]],Table3[[Score 2 ]],1)</f>
        <v>73</v>
      </c>
    </row>
    <row r="75" spans="1:26" x14ac:dyDescent="0.3">
      <c r="A75" t="s">
        <v>963</v>
      </c>
      <c r="B75">
        <f>COUNTIFS(Table2[Sub-Sector],Table3[[#This Row],[Sub-Sector]])</f>
        <v>2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0.5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0.5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0.5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0.5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</v>
      </c>
      <c r="V75" s="2">
        <f>COUNTIFS(Table2[Sub-Sector],Table3[[#This Row],[Sub-Sector]],Table2[Sharpe Ratio],"&gt;=0.10")/Table3[[#This Row],[Count]]</f>
        <v>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75">
        <f>_xlfn.RANK.AVG(Table3[[#This Row],[Score]],Table3[Score],1)</f>
        <v>80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5">
        <f>_xlfn.RANK.AVG(Table3[[#This Row],[Score 2 ]],Table3[[Score 2 ]],1)</f>
        <v>75.5</v>
      </c>
    </row>
    <row r="76" spans="1:26" x14ac:dyDescent="0.3">
      <c r="A76" t="s">
        <v>1339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0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0.5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0</v>
      </c>
      <c r="I76" s="2">
        <f>COUNTIFS(Table2[Sub-Sector],Table3[[#This Row],[Sub-Sector]],Table2[Relative Volume],"&gt;=1")/Table3[[#This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</v>
      </c>
      <c r="S76" s="2">
        <f>COUNTIFS(Table2[Sub-Sector],Table3[[#This Row],[Sub-Sector]],Table2[% Price above 50 EMA],"&gt;=0")/Table3[[#This Row],[Count]]</f>
        <v>0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</v>
      </c>
      <c r="V76" s="2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76">
        <f>_xlfn.RANK.AVG(Table3[[#This Row],[Score]],Table3[Score],1)</f>
        <v>99.5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6">
        <f>_xlfn.RANK.AVG(Table3[[#This Row],[Score 2 ]],Table3[[Score 2 ]],1)</f>
        <v>75.5</v>
      </c>
    </row>
    <row r="77" spans="1:26" x14ac:dyDescent="0.3">
      <c r="A77" t="s">
        <v>183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0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1</v>
      </c>
      <c r="O77" s="2">
        <f>COUNTIFS(Table2[Sub-Sector],Table3[[#This Row],[Sub-Sector]],Table2[% Away From Current Month High],"&lt;=0.05")/Table3[[#This Row],[Count]]</f>
        <v>0.5</v>
      </c>
      <c r="P77" s="2">
        <f>COUNTIFS(Table2[Sub-Sector],Table3[[#This Row],[Sub-Sector]],Table2[% Away From 52W High],"&lt;=10")/Table3[[#This Row],[Count]]</f>
        <v>0.5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</v>
      </c>
      <c r="S77" s="2">
        <f>COUNTIFS(Table2[Sub-Sector],Table3[[#This Row],[Sub-Sector]],Table2[% Price above 50 EMA],"&gt;=0")/Table3[[#This Row],[Count]]</f>
        <v>0.5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77">
        <f>_xlfn.RANK.AVG(Table3[[#This Row],[Score]],Table3[Score],1)</f>
        <v>99.5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7">
        <f>_xlfn.RANK.AVG(Table3[[#This Row],[Score 2 ]],Table3[[Score 2 ]],1)</f>
        <v>75.5</v>
      </c>
    </row>
    <row r="78" spans="1:26" x14ac:dyDescent="0.3">
      <c r="A78" t="s">
        <v>379</v>
      </c>
      <c r="B78">
        <f>COUNTIFS(Table2[Sub-Sector],Table3[[#This Row],[Sub-Sector]])</f>
        <v>2</v>
      </c>
      <c r="C78" s="2">
        <f>COUNTIFS(Table2[Sub-Sector],Table3[[#This Row],[Sub-Sector]],Table2[Uptrend],"Uptrend")/Table3[[#This Row],[Count]]</f>
        <v>0.5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0.5</v>
      </c>
      <c r="F78" s="2">
        <f>COUNTIFS(Table2[Sub-Sector],Table3[[#This Row],[Sub-Sector]],Table2[6M Return vs Nifty],"&gt;=10")/Table3[[#This Row],[Count]]</f>
        <v>0.5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0.5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0.5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0.5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0.5</v>
      </c>
      <c r="S78" s="2">
        <f>COUNTIFS(Table2[Sub-Sector],Table3[[#This Row],[Sub-Sector]],Table2[% Price above 50 EMA],"&gt;=0")/Table3[[#This Row],[Count]]</f>
        <v>0.5</v>
      </c>
      <c r="T78" s="2">
        <f>COUNTIFS(Table2[Sub-Sector],Table3[[#This Row],[Sub-Sector]],Table2[% Price above 200 EMA],"&gt;=0")/Table3[[#This Row],[Count]]</f>
        <v>0.5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78">
        <f>_xlfn.RANK.AVG(Table3[[#This Row],[Score]],Table3[Score],1)</f>
        <v>79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8">
        <f>_xlfn.RANK.AVG(Table3[[#This Row],[Score 2 ]],Table3[[Score 2 ]],1)</f>
        <v>75.5</v>
      </c>
    </row>
    <row r="79" spans="1:26" x14ac:dyDescent="0.3">
      <c r="A79" t="s">
        <v>166</v>
      </c>
      <c r="B79">
        <f>COUNTIFS(Table2[Sub-Sector],Table3[[#This Row],[Sub-Sector]])</f>
        <v>6</v>
      </c>
      <c r="C79" s="2">
        <f>COUNTIFS(Table2[Sub-Sector],Table3[[#This Row],[Sub-Sector]],Table2[Uptrend],"Uptrend")/Table3[[#This Row],[Count]]</f>
        <v>0.83333333333333337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0.33333333333333331</v>
      </c>
      <c r="F79" s="2">
        <f>COUNTIFS(Table2[Sub-Sector],Table3[[#This Row],[Sub-Sector]],Table2[6M Return vs Nifty],"&gt;=10")/Table3[[#This Row],[Count]]</f>
        <v>0.5</v>
      </c>
      <c r="G79" s="2">
        <f>COUNTIFS(Table2[Sub-Sector],Table3[[#This Row],[Sub-Sector]],Table2[1Y Return vs Nifty],"&gt;=10")/Table3[[#This Row],[Count]]</f>
        <v>0.33333333333333331</v>
      </c>
      <c r="H79" s="2">
        <f>COUNTIFS(Table2[Sub-Sector],Table3[[#This Row],[Sub-Sector]],Table2[RSI Exponential â€“ 14D],"&gt;=50")/Table3[[#This Row],[Count]]</f>
        <v>0.5</v>
      </c>
      <c r="I79" s="2">
        <f>COUNTIFS(Table2[Sub-Sector],Table3[[#This Row],[Sub-Sector]],Table2[Relative Volume],"&gt;=1")/Table3[[#This Row],[Count]]</f>
        <v>0.16666666666666666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0.5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0.5</v>
      </c>
      <c r="S79" s="2">
        <f>COUNTIFS(Table2[Sub-Sector],Table3[[#This Row],[Sub-Sector]],Table2[% Price above 50 EMA],"&gt;=0")/Table3[[#This Row],[Count]]</f>
        <v>0.5</v>
      </c>
      <c r="T79" s="2">
        <f>COUNTIFS(Table2[Sub-Sector],Table3[[#This Row],[Sub-Sector]],Table2[% Price above 200 EMA],"&gt;=0")/Table3[[#This Row],[Count]]</f>
        <v>0.83333333333333337</v>
      </c>
      <c r="U79" s="2">
        <f>COUNTIFS(Table2[Sub-Sector],Table3[[#This Row],[Sub-Sector]],Table2[Rate of Change - Zone],"Positive")/Table3[[#This Row],[Count]]</f>
        <v>0.33333333333333331</v>
      </c>
      <c r="V79" s="2">
        <f>COUNTIFS(Table2[Sub-Sector],Table3[[#This Row],[Sub-Sector]],Table2[Sharpe Ratio],"&gt;=0.10")/Table3[[#This Row],[Count]]</f>
        <v>0.16666666666666666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9">
        <f>_xlfn.RANK.AVG(Table3[[#This Row],[Score]],Table3[Score],1)</f>
        <v>76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9">
        <f>_xlfn.RANK.AVG(Table3[[#This Row],[Score 2 ]],Table3[[Score 2 ]],1)</f>
        <v>78</v>
      </c>
    </row>
    <row r="80" spans="1:26" x14ac:dyDescent="0.3">
      <c r="A80" t="s">
        <v>596</v>
      </c>
      <c r="B80">
        <f>COUNTIFS(Table2[Sub-Sector],Table3[[#This Row],[Sub-Sector]])</f>
        <v>3</v>
      </c>
      <c r="C80" s="2">
        <f>COUNTIFS(Table2[Sub-Sector],Table3[[#This Row],[Sub-Sector]],Table2[Uptrend],"Uptrend")/Table3[[#This Row],[Count]]</f>
        <v>0.33333333333333331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0.33333333333333331</v>
      </c>
      <c r="F80" s="2">
        <f>COUNTIFS(Table2[Sub-Sector],Table3[[#This Row],[Sub-Sector]],Table2[6M Return vs Nifty],"&gt;=10")/Table3[[#This Row],[Count]]</f>
        <v>0.33333333333333331</v>
      </c>
      <c r="G80" s="2">
        <f>COUNTIFS(Table2[Sub-Sector],Table3[[#This Row],[Sub-Sector]],Table2[1Y Return vs Nifty],"&gt;=10")/Table3[[#This Row],[Count]]</f>
        <v>0.33333333333333331</v>
      </c>
      <c r="H80" s="2">
        <f>COUNTIFS(Table2[Sub-Sector],Table3[[#This Row],[Sub-Sector]],Table2[RSI Exponential â€“ 14D],"&gt;=50")/Table3[[#This Row],[Count]]</f>
        <v>0.33333333333333331</v>
      </c>
      <c r="I80" s="2">
        <f>COUNTIFS(Table2[Sub-Sector],Table3[[#This Row],[Sub-Sector]],Table2[Relative Volume],"&gt;=1")/Table3[[#This Row],[Count]]</f>
        <v>0.33333333333333331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0.66666666666666663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0.66666666666666663</v>
      </c>
      <c r="N80" s="2">
        <f>COUNTIFS(Table2[Sub-Sector],Table3[[#This Row],[Sub-Sector]],Table2[% Away From Current Month Low],"&gt;=0.05")/Table3[[#This Row],[Count]]</f>
        <v>0.33333333333333331</v>
      </c>
      <c r="O80" s="2">
        <f>COUNTIFS(Table2[Sub-Sector],Table3[[#This Row],[Sub-Sector]],Table2[% Away From Current Month High],"&lt;=0.05")/Table3[[#This Row],[Count]]</f>
        <v>0</v>
      </c>
      <c r="P80" s="2">
        <f>COUNTIFS(Table2[Sub-Sector],Table3[[#This Row],[Sub-Sector]],Table2[% Away From 52W High],"&lt;=10")/Table3[[#This Row],[Count]]</f>
        <v>0</v>
      </c>
      <c r="Q80" s="2">
        <f>COUNTIFS(Table2[Sub-Sector],Table3[[#This Row],[Sub-Sector]],Table2[% Away From 52W Low],"&gt;=10")/Table3[[#This Row],[Count]]</f>
        <v>0.66666666666666663</v>
      </c>
      <c r="R80" s="2">
        <f>COUNTIFS(Table2[Sub-Sector],Table3[[#This Row],[Sub-Sector]],Table2[% Price above 20 EMA],"&gt;=0")/Table3[[#This Row],[Count]]</f>
        <v>0.33333333333333331</v>
      </c>
      <c r="S80" s="2">
        <f>COUNTIFS(Table2[Sub-Sector],Table3[[#This Row],[Sub-Sector]],Table2[% Price above 50 EMA],"&gt;=0")/Table3[[#This Row],[Count]]</f>
        <v>0.66666666666666663</v>
      </c>
      <c r="T80" s="2">
        <f>COUNTIFS(Table2[Sub-Sector],Table3[[#This Row],[Sub-Sector]],Table2[% Price above 200 EMA],"&gt;=0")/Table3[[#This Row],[Count]]</f>
        <v>0.66666666666666663</v>
      </c>
      <c r="U80" s="2">
        <f>COUNTIFS(Table2[Sub-Sector],Table3[[#This Row],[Sub-Sector]],Table2[Rate of Change - Zone],"Positive")/Table3[[#This Row],[Count]]</f>
        <v>0.33333333333333331</v>
      </c>
      <c r="V80" s="2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80">
        <f>_xlfn.RANK.AVG(Table3[[#This Row],[Score]],Table3[Score],1)</f>
        <v>83.5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80">
        <f>_xlfn.RANK.AVG(Table3[[#This Row],[Score 2 ]],Table3[[Score 2 ]],1)</f>
        <v>79</v>
      </c>
    </row>
    <row r="81" spans="1:26" x14ac:dyDescent="0.3">
      <c r="A81" t="s">
        <v>493</v>
      </c>
      <c r="B81">
        <f>COUNTIFS(Table2[Sub-Sector],Table3[[#This Row],[Sub-Sector]])</f>
        <v>6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0.16666666666666666</v>
      </c>
      <c r="E81" s="2">
        <f>COUNTIFS(Table2[Sub-Sector],Table3[[#This Row],[Sub-Sector]],Table2[1M Return vs Nifty],"&gt;=5")/Table3[[#This Row],[Count]]</f>
        <v>0.33333333333333331</v>
      </c>
      <c r="F81" s="2">
        <f>COUNTIFS(Table2[Sub-Sector],Table3[[#This Row],[Sub-Sector]],Table2[6M Return vs Nifty],"&gt;=10")/Table3[[#This Row],[Count]]</f>
        <v>0.16666666666666666</v>
      </c>
      <c r="G81" s="2">
        <f>COUNTIFS(Table2[Sub-Sector],Table3[[#This Row],[Sub-Sector]],Table2[1Y Return vs Nifty],"&gt;=10")/Table3[[#This Row],[Count]]</f>
        <v>0</v>
      </c>
      <c r="H81" s="2">
        <f>COUNTIFS(Table2[Sub-Sector],Table3[[#This Row],[Sub-Sector]],Table2[RSI Exponential â€“ 14D],"&gt;=50")/Table3[[#This Row],[Count]]</f>
        <v>0.33333333333333331</v>
      </c>
      <c r="I81" s="2">
        <f>COUNTIFS(Table2[Sub-Sector],Table3[[#This Row],[Sub-Sector]],Table2[Relative Volume],"&gt;=1")/Table3[[#This Row],[Count]]</f>
        <v>0.66666666666666663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0.33333333333333331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0.16666666666666666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0.33333333333333331</v>
      </c>
      <c r="S81" s="2">
        <f>COUNTIFS(Table2[Sub-Sector],Table3[[#This Row],[Sub-Sector]],Table2[% Price above 50 EMA],"&gt;=0")/Table3[[#This Row],[Count]]</f>
        <v>0.33333333333333331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0.33333333333333331</v>
      </c>
      <c r="V81" s="2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81">
        <f>_xlfn.RANK.AVG(Table3[[#This Row],[Score]],Table3[Score],1)</f>
        <v>71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1">
        <f>_xlfn.RANK.AVG(Table3[[#This Row],[Score 2 ]],Table3[[Score 2 ]],1)</f>
        <v>80</v>
      </c>
    </row>
    <row r="82" spans="1:26" x14ac:dyDescent="0.3">
      <c r="A82" t="s">
        <v>89</v>
      </c>
      <c r="B82">
        <f>COUNTIFS(Table2[Sub-Sector],Table3[[#This Row],[Sub-Sector]])</f>
        <v>5</v>
      </c>
      <c r="C82" s="2">
        <f>COUNTIFS(Table2[Sub-Sector],Table3[[#This Row],[Sub-Sector]],Table2[Uptrend],"Uptrend")/Table3[[#This Row],[Count]]</f>
        <v>0.2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0.8</v>
      </c>
      <c r="G82" s="2">
        <f>COUNTIFS(Table2[Sub-Sector],Table3[[#This Row],[Sub-Sector]],Table2[1Y Return vs Nifty],"&gt;=10")/Table3[[#This Row],[Count]]</f>
        <v>0.6</v>
      </c>
      <c r="H82" s="2">
        <f>COUNTIFS(Table2[Sub-Sector],Table3[[#This Row],[Sub-Sector]],Table2[RSI Exponential â€“ 14D],"&gt;=50")/Table3[[#This Row],[Count]]</f>
        <v>0.4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0.8</v>
      </c>
      <c r="O82" s="2">
        <f>COUNTIFS(Table2[Sub-Sector],Table3[[#This Row],[Sub-Sector]],Table2[% Away From Current Month High],"&lt;=0.05")/Table3[[#This Row],[Count]]</f>
        <v>0.4</v>
      </c>
      <c r="P82" s="2">
        <f>COUNTIFS(Table2[Sub-Sector],Table3[[#This Row],[Sub-Sector]],Table2[% Away From 52W High],"&lt;=10")/Table3[[#This Row],[Count]]</f>
        <v>0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0.2</v>
      </c>
      <c r="S82" s="2">
        <f>COUNTIFS(Table2[Sub-Sector],Table3[[#This Row],[Sub-Sector]],Table2[% Price above 50 EMA],"&gt;=0")/Table3[[#This Row],[Count]]</f>
        <v>0.2</v>
      </c>
      <c r="T82" s="2">
        <f>COUNTIFS(Table2[Sub-Sector],Table3[[#This Row],[Sub-Sector]],Table2[% Price above 200 EMA],"&gt;=0")/Table3[[#This Row],[Count]]</f>
        <v>0.8</v>
      </c>
      <c r="U82" s="2">
        <f>COUNTIFS(Table2[Sub-Sector],Table3[[#This Row],[Sub-Sector]],Table2[Rate of Change - Zone],"Positive")/Table3[[#This Row],[Count]]</f>
        <v>0</v>
      </c>
      <c r="V82" s="2">
        <f>COUNTIFS(Table2[Sub-Sector],Table3[[#This Row],[Sub-Sector]],Table2[Sharpe Ratio],"&gt;=0.10")/Table3[[#This Row],[Count]]</f>
        <v>0.6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82">
        <f>_xlfn.RANK.AVG(Table3[[#This Row],[Score]],Table3[Score],1)</f>
        <v>102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2">
        <f>_xlfn.RANK.AVG(Table3[[#This Row],[Score 2 ]],Table3[[Score 2 ]],1)</f>
        <v>81</v>
      </c>
    </row>
    <row r="83" spans="1:26" x14ac:dyDescent="0.3">
      <c r="A83" t="s">
        <v>293</v>
      </c>
      <c r="B83">
        <f>COUNTIFS(Table2[Sub-Sector],Table3[[#This Row],[Sub-Sector]])</f>
        <v>14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0.21428571428571427</v>
      </c>
      <c r="E83" s="2">
        <f>COUNTIFS(Table2[Sub-Sector],Table3[[#This Row],[Sub-Sector]],Table2[1M Return vs Nifty],"&gt;=5")/Table3[[#This Row],[Count]]</f>
        <v>0.2857142857142857</v>
      </c>
      <c r="F83" s="2">
        <f>COUNTIFS(Table2[Sub-Sector],Table3[[#This Row],[Sub-Sector]],Table2[6M Return vs Nifty],"&gt;=10")/Table3[[#This Row],[Count]]</f>
        <v>0.2857142857142857</v>
      </c>
      <c r="G83" s="2">
        <f>COUNTIFS(Table2[Sub-Sector],Table3[[#This Row],[Sub-Sector]],Table2[1Y Return vs Nifty],"&gt;=10")/Table3[[#This Row],[Count]]</f>
        <v>0.42857142857142855</v>
      </c>
      <c r="H83" s="2">
        <f>COUNTIFS(Table2[Sub-Sector],Table3[[#This Row],[Sub-Sector]],Table2[RSI Exponential â€“ 14D],"&gt;=50")/Table3[[#This Row],[Count]]</f>
        <v>0.7142857142857143</v>
      </c>
      <c r="I83" s="2">
        <f>COUNTIFS(Table2[Sub-Sector],Table3[[#This Row],[Sub-Sector]],Table2[Relative Volume],"&gt;=1")/Table3[[#This Row],[Count]]</f>
        <v>0.14285714285714285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0.7142857142857143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0.7142857142857143</v>
      </c>
      <c r="N83" s="2">
        <f>COUNTIFS(Table2[Sub-Sector],Table3[[#This Row],[Sub-Sector]],Table2[% Away From Current Month Low],"&gt;=0.05")/Table3[[#This Row],[Count]]</f>
        <v>0.6428571428571429</v>
      </c>
      <c r="O83" s="2">
        <f>COUNTIFS(Table2[Sub-Sector],Table3[[#This Row],[Sub-Sector]],Table2[% Away From Current Month High],"&lt;=0.05")/Table3[[#This Row],[Count]]</f>
        <v>0.42857142857142855</v>
      </c>
      <c r="P83" s="2">
        <f>COUNTIFS(Table2[Sub-Sector],Table3[[#This Row],[Sub-Sector]],Table2[% Away From 52W High],"&lt;=10")/Table3[[#This Row],[Count]]</f>
        <v>0.35714285714285715</v>
      </c>
      <c r="Q83" s="2">
        <f>COUNTIFS(Table2[Sub-Sector],Table3[[#This Row],[Sub-Sector]],Table2[% Away From 52W Low],"&gt;=10")/Table3[[#This Row],[Count]]</f>
        <v>0.9285714285714286</v>
      </c>
      <c r="R83" s="2">
        <f>COUNTIFS(Table2[Sub-Sector],Table3[[#This Row],[Sub-Sector]],Table2[% Price above 20 EMA],"&gt;=0")/Table3[[#This Row],[Count]]</f>
        <v>0.7142857142857143</v>
      </c>
      <c r="S83" s="2">
        <f>COUNTIFS(Table2[Sub-Sector],Table3[[#This Row],[Sub-Sector]],Table2[% Price above 50 EMA],"&gt;=0")/Table3[[#This Row],[Count]]</f>
        <v>0.5714285714285714</v>
      </c>
      <c r="T83" s="2">
        <f>COUNTIFS(Table2[Sub-Sector],Table3[[#This Row],[Sub-Sector]],Table2[% Price above 200 EMA],"&gt;=0")/Table3[[#This Row],[Count]]</f>
        <v>0.7857142857142857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0.2857142857142857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83">
        <f>_xlfn.RANK.AVG(Table3[[#This Row],[Score]],Table3[Score],1)</f>
        <v>75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3">
        <f>_xlfn.RANK.AVG(Table3[[#This Row],[Score 2 ]],Table3[[Score 2 ]],1)</f>
        <v>82</v>
      </c>
    </row>
    <row r="84" spans="1:26" x14ac:dyDescent="0.3">
      <c r="A84" t="s">
        <v>18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0.16666666666666666</v>
      </c>
      <c r="E84" s="2">
        <f>COUNTIFS(Table2[Sub-Sector],Table3[[#This Row],[Sub-Sector]],Table2[1M Return vs Nifty],"&gt;=5")/Table3[[#This Row],[Count]]</f>
        <v>0.33333333333333331</v>
      </c>
      <c r="F84" s="2">
        <f>COUNTIFS(Table2[Sub-Sector],Table3[[#This Row],[Sub-Sector]],Table2[6M Return vs Nifty],"&gt;=10")/Table3[[#This Row],[Count]]</f>
        <v>0</v>
      </c>
      <c r="G84" s="2">
        <f>COUNTIFS(Table2[Sub-Sector],Table3[[#This Row],[Sub-Sector]],Table2[1Y Return vs Nifty],"&gt;=10")/Table3[[#This Row],[Count]]</f>
        <v>0.83333333333333337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Volume],"&gt;=1")/Table3[[#This Row],[Count]]</f>
        <v>0.16666666666666666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0.66666666666666663</v>
      </c>
      <c r="O84" s="2">
        <f>COUNTIFS(Table2[Sub-Sector],Table3[[#This Row],[Sub-Sector]],Table2[% Away From Current Month High],"&lt;=0.05")/Table3[[#This Row],[Count]]</f>
        <v>0.66666666666666663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0.66666666666666663</v>
      </c>
      <c r="S84" s="2">
        <f>COUNTIFS(Table2[Sub-Sector],Table3[[#This Row],[Sub-Sector]],Table2[% Price above 50 EMA],"&gt;=0")/Table3[[#This Row],[Count]]</f>
        <v>0.66666666666666663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0.33333333333333331</v>
      </c>
      <c r="V84" s="2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84">
        <f>_xlfn.RANK.AVG(Table3[[#This Row],[Score]],Table3[Score],1)</f>
        <v>73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4">
        <f>_xlfn.RANK.AVG(Table3[[#This Row],[Score 2 ]],Table3[[Score 2 ]],1)</f>
        <v>83</v>
      </c>
    </row>
    <row r="85" spans="1:26" x14ac:dyDescent="0.3">
      <c r="A85" t="s">
        <v>210</v>
      </c>
      <c r="B85">
        <f>COUNTIFS(Table2[Sub-Sector],Table3[[#This Row],[Sub-Sector]])</f>
        <v>4</v>
      </c>
      <c r="C85" s="2">
        <f>COUNTIFS(Table2[Sub-Sector],Table3[[#This Row],[Sub-Sector]],Table2[Uptrend],"Uptrend")/Table3[[#This Row],[Count]]</f>
        <v>0.75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0.25</v>
      </c>
      <c r="G85" s="2">
        <f>COUNTIFS(Table2[Sub-Sector],Table3[[#This Row],[Sub-Sector]],Table2[1Y Return vs Nifty],"&gt;=10")/Table3[[#This Row],[Count]]</f>
        <v>0.25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Volume],"&gt;=1")/Table3[[#This Row],[Count]]</f>
        <v>0.25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0.75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0.75</v>
      </c>
      <c r="N85" s="2">
        <f>COUNTIFS(Table2[Sub-Sector],Table3[[#This Row],[Sub-Sector]],Table2[% Away From Current Month Low],"&gt;=0.05")/Table3[[#This Row],[Count]]</f>
        <v>0.25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0.25</v>
      </c>
      <c r="S85" s="2">
        <f>COUNTIFS(Table2[Sub-Sector],Table3[[#This Row],[Sub-Sector]],Table2[% Price above 50 EMA],"&gt;=0")/Table3[[#This Row],[Count]]</f>
        <v>0.75</v>
      </c>
      <c r="T85" s="2">
        <f>COUNTIFS(Table2[Sub-Sector],Table3[[#This Row],[Sub-Sector]],Table2[% Price above 200 EMA],"&gt;=0")/Table3[[#This Row],[Count]]</f>
        <v>0.75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85">
        <f>_xlfn.RANK.AVG(Table3[[#This Row],[Score]],Table3[Score],1)</f>
        <v>74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5">
        <f>_xlfn.RANK.AVG(Table3[[#This Row],[Score 2 ]],Table3[[Score 2 ]],1)</f>
        <v>84</v>
      </c>
    </row>
    <row r="86" spans="1:26" x14ac:dyDescent="0.3">
      <c r="A86" t="s">
        <v>315</v>
      </c>
      <c r="B86">
        <f>COUNTIFS(Table2[Sub-Sector],Table3[[#This Row],[Sub-Sector]])</f>
        <v>6</v>
      </c>
      <c r="C86" s="2">
        <f>COUNTIFS(Table2[Sub-Sector],Table3[[#This Row],[Sub-Sector]],Table2[Uptrend],"Uptrend")/Table3[[#This Row],[Count]]</f>
        <v>0.33333333333333331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0.33333333333333331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0.16666666666666666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0.83333333333333337</v>
      </c>
      <c r="N86" s="2">
        <f>COUNTIFS(Table2[Sub-Sector],Table3[[#This Row],[Sub-Sector]],Table2[% Away From Current Month Low],"&gt;=0.05")/Table3[[#This Row],[Count]]</f>
        <v>0.16666666666666666</v>
      </c>
      <c r="O86" s="2">
        <f>COUNTIFS(Table2[Sub-Sector],Table3[[#This Row],[Sub-Sector]],Table2[% Away From Current Month High],"&lt;=0.05")/Table3[[#This Row],[Count]]</f>
        <v>0.16666666666666666</v>
      </c>
      <c r="P86" s="2">
        <f>COUNTIFS(Table2[Sub-Sector],Table3[[#This Row],[Sub-Sector]],Table2[% Away From 52W High],"&lt;=10")/Table3[[#This Row],[Count]]</f>
        <v>0.16666666666666666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0.16666666666666666</v>
      </c>
      <c r="S86" s="2">
        <f>COUNTIFS(Table2[Sub-Sector],Table3[[#This Row],[Sub-Sector]],Table2[% Price above 50 EMA],"&gt;=0")/Table3[[#This Row],[Count]]</f>
        <v>0.33333333333333331</v>
      </c>
      <c r="T86" s="2">
        <f>COUNTIFS(Table2[Sub-Sector],Table3[[#This Row],[Sub-Sector]],Table2[% Price above 200 EMA],"&gt;=0")/Table3[[#This Row],[Count]]</f>
        <v>0.5</v>
      </c>
      <c r="U86" s="2">
        <f>COUNTIFS(Table2[Sub-Sector],Table3[[#This Row],[Sub-Sector]],Table2[Rate of Change - Zone],"Positive")/Table3[[#This Row],[Count]]</f>
        <v>0.16666666666666666</v>
      </c>
      <c r="V86" s="2">
        <f>COUNTIFS(Table2[Sub-Sector],Table3[[#This Row],[Sub-Sector]],Table2[Sharpe Ratio],"&gt;=0.10")/Table3[[#This Row],[Count]]</f>
        <v>0.66666666666666663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86">
        <f>_xlfn.RANK.AVG(Table3[[#This Row],[Score]],Table3[Score],1)</f>
        <v>88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6">
        <f>_xlfn.RANK.AVG(Table3[[#This Row],[Score 2 ]],Table3[[Score 2 ]],1)</f>
        <v>85</v>
      </c>
    </row>
    <row r="87" spans="1:26" x14ac:dyDescent="0.3">
      <c r="A87" t="s">
        <v>40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0.5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0.5</v>
      </c>
      <c r="O87" s="2">
        <f>COUNTIFS(Table2[Sub-Sector],Table3[[#This Row],[Sub-Sector]],Table2[% Away From Current Month High],"&lt;=0.05")/Table3[[#This Row],[Count]]</f>
        <v>0.5</v>
      </c>
      <c r="P87" s="2">
        <f>COUNTIFS(Table2[Sub-Sector],Table3[[#This Row],[Sub-Sector]],Table2[% Away From 52W High],"&lt;=10")/Table3[[#This Row],[Count]]</f>
        <v>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87">
        <f>_xlfn.RANK.AVG(Table3[[#This Row],[Score]],Table3[Score],1)</f>
        <v>62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7">
        <f>_xlfn.RANK.AVG(Table3[[#This Row],[Score 2 ]],Table3[[Score 2 ]],1)</f>
        <v>86</v>
      </c>
    </row>
    <row r="88" spans="1:26" x14ac:dyDescent="0.3">
      <c r="A88" t="s">
        <v>404</v>
      </c>
      <c r="B88">
        <f>COUNTIFS(Table2[Sub-Sector],Table3[[#This Row],[Sub-Sector]])</f>
        <v>6</v>
      </c>
      <c r="C88" s="2">
        <f>COUNTIFS(Table2[Sub-Sector],Table3[[#This Row],[Sub-Sector]],Table2[Uptrend],"Uptrend")/Table3[[#This Row],[Count]]</f>
        <v>0.5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0.33333333333333331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0.16666666666666666</v>
      </c>
      <c r="I88" s="2">
        <f>COUNTIFS(Table2[Sub-Sector],Table3[[#This Row],[Sub-Sector]],Table2[Relative Volume],"&gt;=1")/Table3[[#This Row],[Count]]</f>
        <v>0.33333333333333331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0.16666666666666666</v>
      </c>
      <c r="O88" s="2">
        <f>COUNTIFS(Table2[Sub-Sector],Table3[[#This Row],[Sub-Sector]],Table2[% Away From Current Month High],"&lt;=0.05")/Table3[[#This Row],[Count]]</f>
        <v>0.16666666666666666</v>
      </c>
      <c r="P88" s="2">
        <f>COUNTIFS(Table2[Sub-Sector],Table3[[#This Row],[Sub-Sector]],Table2[% Away From 52W High],"&lt;=10")/Table3[[#This Row],[Count]]</f>
        <v>0.16666666666666666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0.16666666666666666</v>
      </c>
      <c r="S88" s="2">
        <f>COUNTIFS(Table2[Sub-Sector],Table3[[#This Row],[Sub-Sector]],Table2[% Price above 50 EMA],"&gt;=0")/Table3[[#This Row],[Count]]</f>
        <v>0.5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0.16666666666666666</v>
      </c>
      <c r="V88" s="2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8">
        <f>_xlfn.RANK.AVG(Table3[[#This Row],[Score]],Table3[Score],1)</f>
        <v>95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8">
        <f>_xlfn.RANK.AVG(Table3[[#This Row],[Score 2 ]],Table3[[Score 2 ]],1)</f>
        <v>87</v>
      </c>
    </row>
    <row r="89" spans="1:26" x14ac:dyDescent="0.3">
      <c r="A89" t="s">
        <v>399</v>
      </c>
      <c r="B89">
        <f>COUNTIFS(Table2[Sub-Sector],Table3[[#This Row],[Sub-Sector]])</f>
        <v>11</v>
      </c>
      <c r="C89" s="2">
        <f>COUNTIFS(Table2[Sub-Sector],Table3[[#This Row],[Sub-Sector]],Table2[Uptrend],"Uptrend")/Table3[[#This Row],[Count]]</f>
        <v>0.27272727272727271</v>
      </c>
      <c r="D89" s="2">
        <f>COUNTIFS(Table2[Sub-Sector],Table3[[#This Row],[Sub-Sector]],Table2[1W Return vs Nifty],"&gt;=5")/Table3[[#This Row],[Count]]</f>
        <v>9.0909090909090912E-2</v>
      </c>
      <c r="E89" s="2">
        <f>COUNTIFS(Table2[Sub-Sector],Table3[[#This Row],[Sub-Sector]],Table2[1M Return vs Nifty],"&gt;=5")/Table3[[#This Row],[Count]]</f>
        <v>0.18181818181818182</v>
      </c>
      <c r="F89" s="2">
        <f>COUNTIFS(Table2[Sub-Sector],Table3[[#This Row],[Sub-Sector]],Table2[6M Return vs Nifty],"&gt;=10")/Table3[[#This Row],[Count]]</f>
        <v>0.18181818181818182</v>
      </c>
      <c r="G89" s="2">
        <f>COUNTIFS(Table2[Sub-Sector],Table3[[#This Row],[Sub-Sector]],Table2[1Y Return vs Nifty],"&gt;=10")/Table3[[#This Row],[Count]]</f>
        <v>0.18181818181818182</v>
      </c>
      <c r="H89" s="2">
        <f>COUNTIFS(Table2[Sub-Sector],Table3[[#This Row],[Sub-Sector]],Table2[RSI Exponential â€“ 14D],"&gt;=50")/Table3[[#This Row],[Count]]</f>
        <v>0.45454545454545453</v>
      </c>
      <c r="I89" s="2">
        <f>COUNTIFS(Table2[Sub-Sector],Table3[[#This Row],[Sub-Sector]],Table2[Relative Volume],"&gt;=1")/Table3[[#This Row],[Count]]</f>
        <v>0.36363636363636365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0.81818181818181823</v>
      </c>
      <c r="L89" s="2">
        <f>COUNTIFS(Table2[Sub-Sector],Table3[[#This Row],[Sub-Sector]],Table2[% Away From Current Week Low],"&gt;=0.05")/Table3[[#This Row],[Count]]</f>
        <v>9.0909090909090912E-2</v>
      </c>
      <c r="M89" s="2">
        <f>COUNTIFS(Table2[Sub-Sector],Table3[[#This Row],[Sub-Sector]],Table2[% Away From Current Week High],"&lt;=0.05")/Table3[[#This Row],[Count]]</f>
        <v>0.81818181818181823</v>
      </c>
      <c r="N89" s="2">
        <f>COUNTIFS(Table2[Sub-Sector],Table3[[#This Row],[Sub-Sector]],Table2[% Away From Current Month Low],"&gt;=0.05")/Table3[[#This Row],[Count]]</f>
        <v>0.54545454545454541</v>
      </c>
      <c r="O89" s="2">
        <f>COUNTIFS(Table2[Sub-Sector],Table3[[#This Row],[Sub-Sector]],Table2[% Away From Current Month High],"&lt;=0.05")/Table3[[#This Row],[Count]]</f>
        <v>0.36363636363636365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0.72727272727272729</v>
      </c>
      <c r="R89" s="2">
        <f>COUNTIFS(Table2[Sub-Sector],Table3[[#This Row],[Sub-Sector]],Table2[% Price above 20 EMA],"&gt;=0")/Table3[[#This Row],[Count]]</f>
        <v>0.36363636363636365</v>
      </c>
      <c r="S89" s="2">
        <f>COUNTIFS(Table2[Sub-Sector],Table3[[#This Row],[Sub-Sector]],Table2[% Price above 50 EMA],"&gt;=0")/Table3[[#This Row],[Count]]</f>
        <v>0.54545454545454541</v>
      </c>
      <c r="T89" s="2">
        <f>COUNTIFS(Table2[Sub-Sector],Table3[[#This Row],[Sub-Sector]],Table2[% Price above 200 EMA],"&gt;=0")/Table3[[#This Row],[Count]]</f>
        <v>0.63636363636363635</v>
      </c>
      <c r="U89" s="2">
        <f>COUNTIFS(Table2[Sub-Sector],Table3[[#This Row],[Sub-Sector]],Table2[Rate of Change - Zone],"Positive")/Table3[[#This Row],[Count]]</f>
        <v>0.27272727272727271</v>
      </c>
      <c r="V89" s="2">
        <f>COUNTIFS(Table2[Sub-Sector],Table3[[#This Row],[Sub-Sector]],Table2[Sharpe Ratio],"&gt;=0.10")/Table3[[#This Row],[Count]]</f>
        <v>9.0909090909090912E-2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89">
        <f>_xlfn.RANK.AVG(Table3[[#This Row],[Score]],Table3[Score],1)</f>
        <v>86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9">
        <f>_xlfn.RANK.AVG(Table3[[#This Row],[Score 2 ]],Table3[[Score 2 ]],1)</f>
        <v>88</v>
      </c>
    </row>
    <row r="90" spans="1:26" x14ac:dyDescent="0.3">
      <c r="A90" t="s">
        <v>21</v>
      </c>
      <c r="B90">
        <f>COUNTIFS(Table2[Sub-Sector],Table3[[#This Row],[Sub-Sector]])</f>
        <v>20</v>
      </c>
      <c r="C90" s="2">
        <f>COUNTIFS(Table2[Sub-Sector],Table3[[#This Row],[Sub-Sector]],Table2[Uptrend],"Uptrend")/Table3[[#This Row],[Count]]</f>
        <v>0.65</v>
      </c>
      <c r="D90" s="2">
        <f>COUNTIFS(Table2[Sub-Sector],Table3[[#This Row],[Sub-Sector]],Table2[1W Return vs Nifty],"&gt;=5")/Table3[[#This Row],[Count]]</f>
        <v>0.3</v>
      </c>
      <c r="E90" s="2">
        <f>COUNTIFS(Table2[Sub-Sector],Table3[[#This Row],[Sub-Sector]],Table2[1M Return vs Nifty],"&gt;=5")/Table3[[#This Row],[Count]]</f>
        <v>0.25</v>
      </c>
      <c r="F90" s="2">
        <f>COUNTIFS(Table2[Sub-Sector],Table3[[#This Row],[Sub-Sector]],Table2[6M Return vs Nifty],"&gt;=10")/Table3[[#This Row],[Count]]</f>
        <v>0.2</v>
      </c>
      <c r="G90" s="2">
        <f>COUNTIFS(Table2[Sub-Sector],Table3[[#This Row],[Sub-Sector]],Table2[1Y Return vs Nifty],"&gt;=10")/Table3[[#This Row],[Count]]</f>
        <v>0.3</v>
      </c>
      <c r="H90" s="2">
        <f>COUNTIFS(Table2[Sub-Sector],Table3[[#This Row],[Sub-Sector]],Table2[RSI Exponential â€“ 14D],"&gt;=50")/Table3[[#This Row],[Count]]</f>
        <v>0.6</v>
      </c>
      <c r="I90" s="2">
        <f>COUNTIFS(Table2[Sub-Sector],Table3[[#This Row],[Sub-Sector]],Table2[Relative Volume],"&gt;=1")/Table3[[#This Row],[Count]]</f>
        <v>0.2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0.95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0.95</v>
      </c>
      <c r="N90" s="2">
        <f>COUNTIFS(Table2[Sub-Sector],Table3[[#This Row],[Sub-Sector]],Table2[% Away From Current Month Low],"&gt;=0.05")/Table3[[#This Row],[Count]]</f>
        <v>0.75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0.35</v>
      </c>
      <c r="Q90" s="2">
        <f>COUNTIFS(Table2[Sub-Sector],Table3[[#This Row],[Sub-Sector]],Table2[% Away From 52W Low],"&gt;=10")/Table3[[#This Row],[Count]]</f>
        <v>0.95</v>
      </c>
      <c r="R90" s="2">
        <f>COUNTIFS(Table2[Sub-Sector],Table3[[#This Row],[Sub-Sector]],Table2[% Price above 20 EMA],"&gt;=0")/Table3[[#This Row],[Count]]</f>
        <v>0.55000000000000004</v>
      </c>
      <c r="S90" s="2">
        <f>COUNTIFS(Table2[Sub-Sector],Table3[[#This Row],[Sub-Sector]],Table2[% Price above 50 EMA],"&gt;=0")/Table3[[#This Row],[Count]]</f>
        <v>0.6</v>
      </c>
      <c r="T90" s="2">
        <f>COUNTIFS(Table2[Sub-Sector],Table3[[#This Row],[Sub-Sector]],Table2[% Price above 200 EMA],"&gt;=0")/Table3[[#This Row],[Count]]</f>
        <v>0.75</v>
      </c>
      <c r="U90" s="2">
        <f>COUNTIFS(Table2[Sub-Sector],Table3[[#This Row],[Sub-Sector]],Table2[Rate of Change - Zone],"Positive")/Table3[[#This Row],[Count]]</f>
        <v>0.45</v>
      </c>
      <c r="V90" s="2">
        <f>COUNTIFS(Table2[Sub-Sector],Table3[[#This Row],[Sub-Sector]],Table2[Sharpe Ratio],"&gt;=0.10")/Table3[[#This Row],[Count]]</f>
        <v>0.1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90">
        <f>_xlfn.RANK.AVG(Table3[[#This Row],[Score]],Table3[Score],1)</f>
        <v>77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0">
        <f>_xlfn.RANK.AVG(Table3[[#This Row],[Score 2 ]],Table3[[Score 2 ]],1)</f>
        <v>89</v>
      </c>
    </row>
    <row r="91" spans="1:26" x14ac:dyDescent="0.3">
      <c r="A91" t="s">
        <v>544</v>
      </c>
      <c r="B91">
        <f>COUNTIFS(Table2[Sub-Sector],Table3[[#This Row],[Sub-Sector]])</f>
        <v>7</v>
      </c>
      <c r="C91" s="2">
        <f>COUNTIFS(Table2[Sub-Sector],Table3[[#This Row],[Sub-Sector]],Table2[Uptrend],"Uptrend")/Table3[[#This Row],[Count]]</f>
        <v>0.2857142857142857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0.14285714285714285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0.14285714285714285</v>
      </c>
      <c r="H91" s="2">
        <f>COUNTIFS(Table2[Sub-Sector],Table3[[#This Row],[Sub-Sector]],Table2[RSI Exponential â€“ 14D],"&gt;=50")/Table3[[#This Row],[Count]]</f>
        <v>0.42857142857142855</v>
      </c>
      <c r="I91" s="2">
        <f>COUNTIFS(Table2[Sub-Sector],Table3[[#This Row],[Sub-Sector]],Table2[Relative Volume],"&gt;=1")/Table3[[#This Row],[Count]]</f>
        <v>0.14285714285714285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0.8571428571428571</v>
      </c>
      <c r="L91" s="2">
        <f>COUNTIFS(Table2[Sub-Sector],Table3[[#This Row],[Sub-Sector]],Table2[% Away From Current Week Low],"&gt;=0.05")/Table3[[#This Row],[Count]]</f>
        <v>0.14285714285714285</v>
      </c>
      <c r="M91" s="2">
        <f>COUNTIFS(Table2[Sub-Sector],Table3[[#This Row],[Sub-Sector]],Table2[% Away From Current Week High],"&lt;=0.05")/Table3[[#This Row],[Count]]</f>
        <v>0.8571428571428571</v>
      </c>
      <c r="N91" s="2">
        <f>COUNTIFS(Table2[Sub-Sector],Table3[[#This Row],[Sub-Sector]],Table2[% Away From Current Month Low],"&gt;=0.05")/Table3[[#This Row],[Count]]</f>
        <v>0.5714285714285714</v>
      </c>
      <c r="O91" s="2">
        <f>COUNTIFS(Table2[Sub-Sector],Table3[[#This Row],[Sub-Sector]],Table2[% Away From Current Month High],"&lt;=0.05")/Table3[[#This Row],[Count]]</f>
        <v>0.42857142857142855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0.2857142857142857</v>
      </c>
      <c r="S91" s="2">
        <f>COUNTIFS(Table2[Sub-Sector],Table3[[#This Row],[Sub-Sector]],Table2[% Price above 50 EMA],"&gt;=0")/Table3[[#This Row],[Count]]</f>
        <v>0.42857142857142855</v>
      </c>
      <c r="T91" s="2">
        <f>COUNTIFS(Table2[Sub-Sector],Table3[[#This Row],[Sub-Sector]],Table2[% Price above 200 EMA],"&gt;=0")/Table3[[#This Row],[Count]]</f>
        <v>0.7142857142857143</v>
      </c>
      <c r="U91" s="2">
        <f>COUNTIFS(Table2[Sub-Sector],Table3[[#This Row],[Sub-Sector]],Table2[Rate of Change - Zone],"Positive")/Table3[[#This Row],[Count]]</f>
        <v>0.7142857142857143</v>
      </c>
      <c r="V91" s="2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91">
        <f>_xlfn.RANK.AVG(Table3[[#This Row],[Score]],Table3[Score],1)</f>
        <v>103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1">
        <f>_xlfn.RANK.AVG(Table3[[#This Row],[Score 2 ]],Table3[[Score 2 ]],1)</f>
        <v>90</v>
      </c>
    </row>
    <row r="92" spans="1:26" x14ac:dyDescent="0.3">
      <c r="A92" t="s">
        <v>1563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0.5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0.5</v>
      </c>
      <c r="S92" s="2">
        <f>COUNTIFS(Table2[Sub-Sector],Table3[[#This Row],[Sub-Sector]],Table2[% Price above 50 EMA],"&gt;=0")/Table3[[#This Row],[Count]]</f>
        <v>0.5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92">
        <f>_xlfn.RANK.AVG(Table3[[#This Row],[Score]],Table3[Score],1)</f>
        <v>83.5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2">
        <f>_xlfn.RANK.AVG(Table3[[#This Row],[Score 2 ]],Table3[[Score 2 ]],1)</f>
        <v>91</v>
      </c>
    </row>
    <row r="93" spans="1:26" x14ac:dyDescent="0.3">
      <c r="A93" t="s">
        <v>57</v>
      </c>
      <c r="B93">
        <f>COUNTIFS(Table2[Sub-Sector],Table3[[#This Row],[Sub-Sector]])</f>
        <v>17</v>
      </c>
      <c r="C93" s="2">
        <f>COUNTIFS(Table2[Sub-Sector],Table3[[#This Row],[Sub-Sector]],Table2[Uptrend],"Uptrend")/Table3[[#This Row],[Count]]</f>
        <v>0.29411764705882354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5.8823529411764705E-2</v>
      </c>
      <c r="F93" s="2">
        <f>COUNTIFS(Table2[Sub-Sector],Table3[[#This Row],[Sub-Sector]],Table2[6M Return vs Nifty],"&gt;=10")/Table3[[#This Row],[Count]]</f>
        <v>0.17647058823529413</v>
      </c>
      <c r="G93" s="2">
        <f>COUNTIFS(Table2[Sub-Sector],Table3[[#This Row],[Sub-Sector]],Table2[1Y Return vs Nifty],"&gt;=10")/Table3[[#This Row],[Count]]</f>
        <v>0.35294117647058826</v>
      </c>
      <c r="H93" s="2">
        <f>COUNTIFS(Table2[Sub-Sector],Table3[[#This Row],[Sub-Sector]],Table2[RSI Exponential â€“ 14D],"&gt;=50")/Table3[[#This Row],[Count]]</f>
        <v>0.35294117647058826</v>
      </c>
      <c r="I93" s="2">
        <f>COUNTIFS(Table2[Sub-Sector],Table3[[#This Row],[Sub-Sector]],Table2[Relative Volume],"&gt;=1")/Table3[[#This Row],[Count]]</f>
        <v>0.23529411764705882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0.82352941176470584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0.76470588235294112</v>
      </c>
      <c r="N93" s="2">
        <f>COUNTIFS(Table2[Sub-Sector],Table3[[#This Row],[Sub-Sector]],Table2[% Away From Current Month Low],"&gt;=0.05")/Table3[[#This Row],[Count]]</f>
        <v>0.41176470588235292</v>
      </c>
      <c r="O93" s="2">
        <f>COUNTIFS(Table2[Sub-Sector],Table3[[#This Row],[Sub-Sector]],Table2[% Away From Current Month High],"&lt;=0.05")/Table3[[#This Row],[Count]]</f>
        <v>0.29411764705882354</v>
      </c>
      <c r="P93" s="2">
        <f>COUNTIFS(Table2[Sub-Sector],Table3[[#This Row],[Sub-Sector]],Table2[% Away From 52W High],"&lt;=10")/Table3[[#This Row],[Count]]</f>
        <v>0.23529411764705882</v>
      </c>
      <c r="Q93" s="2">
        <f>COUNTIFS(Table2[Sub-Sector],Table3[[#This Row],[Sub-Sector]],Table2[% Away From 52W Low],"&gt;=10")/Table3[[#This Row],[Count]]</f>
        <v>0.76470588235294112</v>
      </c>
      <c r="R93" s="2">
        <f>COUNTIFS(Table2[Sub-Sector],Table3[[#This Row],[Sub-Sector]],Table2[% Price above 20 EMA],"&gt;=0")/Table3[[#This Row],[Count]]</f>
        <v>0.17647058823529413</v>
      </c>
      <c r="S93" s="2">
        <f>COUNTIFS(Table2[Sub-Sector],Table3[[#This Row],[Sub-Sector]],Table2[% Price above 50 EMA],"&gt;=0")/Table3[[#This Row],[Count]]</f>
        <v>0.17647058823529413</v>
      </c>
      <c r="T93" s="2">
        <f>COUNTIFS(Table2[Sub-Sector],Table3[[#This Row],[Sub-Sector]],Table2[% Price above 200 EMA],"&gt;=0")/Table3[[#This Row],[Count]]</f>
        <v>0.52941176470588236</v>
      </c>
      <c r="U93" s="2">
        <f>COUNTIFS(Table2[Sub-Sector],Table3[[#This Row],[Sub-Sector]],Table2[Rate of Change - Zone],"Positive")/Table3[[#This Row],[Count]]</f>
        <v>0.23529411764705882</v>
      </c>
      <c r="V93" s="2">
        <f>COUNTIFS(Table2[Sub-Sector],Table3[[#This Row],[Sub-Sector]],Table2[Sharpe Ratio],"&gt;=0.10")/Table3[[#This Row],[Count]]</f>
        <v>0.11764705882352941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93">
        <f>_xlfn.RANK.AVG(Table3[[#This Row],[Score]],Table3[Score],1)</f>
        <v>106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3">
        <f>_xlfn.RANK.AVG(Table3[[#This Row],[Score 2 ]],Table3[[Score 2 ]],1)</f>
        <v>92</v>
      </c>
    </row>
    <row r="94" spans="1:26" x14ac:dyDescent="0.3">
      <c r="A94" t="s">
        <v>713</v>
      </c>
      <c r="B94">
        <f>COUNTIFS(Table2[Sub-Sector],Table3[[#This Row],[Sub-Sector]])</f>
        <v>3</v>
      </c>
      <c r="C94" s="2">
        <f>COUNTIFS(Table2[Sub-Sector],Table3[[#This Row],[Sub-Sector]],Table2[Uptrend],"Uptrend")/Table3[[#This Row],[Count]]</f>
        <v>0.66666666666666663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0.66666666666666663</v>
      </c>
      <c r="G94" s="2">
        <f>COUNTIFS(Table2[Sub-Sector],Table3[[#This Row],[Sub-Sector]],Table2[1Y Return vs Nifty],"&gt;=10")/Table3[[#This Row],[Count]]</f>
        <v>0.33333333333333331</v>
      </c>
      <c r="H94" s="2">
        <f>COUNTIFS(Table2[Sub-Sector],Table3[[#This Row],[Sub-Sector]],Table2[RSI Exponential â€“ 14D],"&gt;=50")/Table3[[#This Row],[Count]]</f>
        <v>0.33333333333333331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0.66666666666666663</v>
      </c>
      <c r="O94" s="2">
        <f>COUNTIFS(Table2[Sub-Sector],Table3[[#This Row],[Sub-Sector]],Table2[% Away From Current Month High],"&lt;=0.05")/Table3[[#This Row],[Count]]</f>
        <v>0.33333333333333331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0.66666666666666663</v>
      </c>
      <c r="R94" s="2">
        <f>COUNTIFS(Table2[Sub-Sector],Table3[[#This Row],[Sub-Sector]],Table2[% Price above 20 EMA],"&gt;=0")/Table3[[#This Row],[Count]]</f>
        <v>0</v>
      </c>
      <c r="S94" s="2">
        <f>COUNTIFS(Table2[Sub-Sector],Table3[[#This Row],[Sub-Sector]],Table2[% Price above 50 EMA],"&gt;=0")/Table3[[#This Row],[Count]]</f>
        <v>0</v>
      </c>
      <c r="T94" s="2">
        <f>COUNTIFS(Table2[Sub-Sector],Table3[[#This Row],[Sub-Sector]],Table2[% Price above 200 EMA],"&gt;=0")/Table3[[#This Row],[Count]]</f>
        <v>0.66666666666666663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0.66666666666666663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</v>
      </c>
      <c r="X94">
        <f>_xlfn.RANK.AVG(Table3[[#This Row],[Score]],Table3[Score],1)</f>
        <v>98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4">
        <f>_xlfn.RANK.AVG(Table3[[#This Row],[Score 2 ]],Table3[[Score 2 ]],1)</f>
        <v>93</v>
      </c>
    </row>
    <row r="95" spans="1:26" x14ac:dyDescent="0.3">
      <c r="A95" t="s">
        <v>929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0.5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0.5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0.5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0.5</v>
      </c>
      <c r="R95" s="2">
        <f>COUNTIFS(Table2[Sub-Sector],Table3[[#This Row],[Sub-Sector]],Table2[% Price above 20 EMA],"&gt;=0")/Table3[[#This Row],[Count]]</f>
        <v>0.5</v>
      </c>
      <c r="S95" s="2">
        <f>COUNTIFS(Table2[Sub-Sector],Table3[[#This Row],[Sub-Sector]],Table2[% Price above 50 EMA],"&gt;=0")/Table3[[#This Row],[Count]]</f>
        <v>0.5</v>
      </c>
      <c r="T95" s="2">
        <f>COUNTIFS(Table2[Sub-Sector],Table3[[#This Row],[Sub-Sector]],Table2[% Price above 200 EMA],"&gt;=0")/Table3[[#This Row],[Count]]</f>
        <v>0.5</v>
      </c>
      <c r="U95" s="2">
        <f>COUNTIFS(Table2[Sub-Sector],Table3[[#This Row],[Sub-Sector]],Table2[Rate of Change - Zone],"Positive")/Table3[[#This Row],[Count]]</f>
        <v>0</v>
      </c>
      <c r="V95" s="2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</v>
      </c>
      <c r="X95">
        <f>_xlfn.RANK.AVG(Table3[[#This Row],[Score]],Table3[Score],1)</f>
        <v>105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5">
        <f>_xlfn.RANK.AVG(Table3[[#This Row],[Score 2 ]],Table3[[Score 2 ]],1)</f>
        <v>94</v>
      </c>
    </row>
    <row r="96" spans="1:26" x14ac:dyDescent="0.3">
      <c r="A96" t="s">
        <v>500</v>
      </c>
      <c r="B96">
        <f>COUNTIFS(Table2[Sub-Sector],Table3[[#This Row],[Sub-Sector]])</f>
        <v>1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1</v>
      </c>
      <c r="G96" s="2">
        <f>COUNTIFS(Table2[Sub-Sector],Table3[[#This Row],[Sub-Sector]],Table2[1Y Return vs Nifty],"&gt;=10")/Table3[[#This Row],[Count]]</f>
        <v>0</v>
      </c>
      <c r="H96" s="2">
        <f>COUNTIFS(Table2[Sub-Sector],Table3[[#This Row],[Sub-Sector]],Table2[RSI Exponential â€“ 14D],"&gt;=50")/Table3[[#This Row],[Count]]</f>
        <v>1</v>
      </c>
      <c r="I96" s="2">
        <f>COUNTIFS(Table2[Sub-Sector],Table3[[#This Row],[Sub-Sector]],Table2[Relative Volume],"&gt;=1")/Table3[[#This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1</v>
      </c>
      <c r="O96" s="2">
        <f>COUNTIFS(Table2[Sub-Sector],Table3[[#This Row],[Sub-Sector]],Table2[% Away From Current Month High],"&lt;=0.05")/Table3[[#This Row],[Count]]</f>
        <v>0</v>
      </c>
      <c r="P96" s="2">
        <f>COUNTIFS(Table2[Sub-Sector],Table3[[#This Row],[Sub-Sector]],Table2[% Away From 52W High],"&lt;=10")/Table3[[#This Row],[Count]]</f>
        <v>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</v>
      </c>
      <c r="V96" s="2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96">
        <f>_xlfn.RANK.AVG(Table3[[#This Row],[Score]],Table3[Score],1)</f>
        <v>90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6">
        <f>_xlfn.RANK.AVG(Table3[[#This Row],[Score 2 ]],Table3[[Score 2 ]],1)</f>
        <v>95.5</v>
      </c>
    </row>
    <row r="97" spans="1:26" x14ac:dyDescent="0.3">
      <c r="A97" t="s">
        <v>37</v>
      </c>
      <c r="B97">
        <f>COUNTIFS(Table2[Sub-Sector],Table3[[#This Row],[Sub-Sector]])</f>
        <v>10</v>
      </c>
      <c r="C97" s="2">
        <f>COUNTIFS(Table2[Sub-Sector],Table3[[#This Row],[Sub-Sector]],Table2[Uptrend],"Uptrend")/Table3[[#This Row],[Count]]</f>
        <v>0.9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</v>
      </c>
      <c r="F97" s="2">
        <f>COUNTIFS(Table2[Sub-Sector],Table3[[#This Row],[Sub-Sector]],Table2[6M Return vs Nifty],"&gt;=10")/Table3[[#This Row],[Count]]</f>
        <v>0.2</v>
      </c>
      <c r="G97" s="2">
        <f>COUNTIFS(Table2[Sub-Sector],Table3[[#This Row],[Sub-Sector]],Table2[1Y Return vs Nifty],"&gt;=10")/Table3[[#This Row],[Count]]</f>
        <v>0.4</v>
      </c>
      <c r="H97" s="2">
        <f>COUNTIFS(Table2[Sub-Sector],Table3[[#This Row],[Sub-Sector]],Table2[RSI Exponential â€“ 14D],"&gt;=50")/Table3[[#This Row],[Count]]</f>
        <v>0.4</v>
      </c>
      <c r="I97" s="2">
        <f>COUNTIFS(Table2[Sub-Sector],Table3[[#This Row],[Sub-Sector]],Table2[Relative Volume],"&gt;=1")/Table3[[#This Row],[Count]]</f>
        <v>0.1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0.9</v>
      </c>
      <c r="L97" s="2">
        <f>COUNTIFS(Table2[Sub-Sector],Table3[[#This Row],[Sub-Sector]],Table2[% Away From Current Week Low],"&gt;=0.05")/Table3[[#This Row],[Count]]</f>
        <v>0.1</v>
      </c>
      <c r="M97" s="2">
        <f>COUNTIFS(Table2[Sub-Sector],Table3[[#This Row],[Sub-Sector]],Table2[% Away From Current Week High],"&lt;=0.05")/Table3[[#This Row],[Count]]</f>
        <v>0.9</v>
      </c>
      <c r="N97" s="2">
        <f>COUNTIFS(Table2[Sub-Sector],Table3[[#This Row],[Sub-Sector]],Table2[% Away From Current Month Low],"&gt;=0.05")/Table3[[#This Row],[Count]]</f>
        <v>0.4</v>
      </c>
      <c r="O97" s="2">
        <f>COUNTIFS(Table2[Sub-Sector],Table3[[#This Row],[Sub-Sector]],Table2[% Away From Current Month High],"&lt;=0.05")/Table3[[#This Row],[Count]]</f>
        <v>0.2</v>
      </c>
      <c r="P97" s="2">
        <f>COUNTIFS(Table2[Sub-Sector],Table3[[#This Row],[Sub-Sector]],Table2[% Away From 52W High],"&lt;=10")/Table3[[#This Row],[Count]]</f>
        <v>0.4</v>
      </c>
      <c r="Q97" s="2">
        <f>COUNTIFS(Table2[Sub-Sector],Table3[[#This Row],[Sub-Sector]],Table2[% Away From 52W Low],"&gt;=10")/Table3[[#This Row],[Count]]</f>
        <v>0.9</v>
      </c>
      <c r="R97" s="2">
        <f>COUNTIFS(Table2[Sub-Sector],Table3[[#This Row],[Sub-Sector]],Table2[% Price above 20 EMA],"&gt;=0")/Table3[[#This Row],[Count]]</f>
        <v>0.4</v>
      </c>
      <c r="S97" s="2">
        <f>COUNTIFS(Table2[Sub-Sector],Table3[[#This Row],[Sub-Sector]],Table2[% Price above 50 EMA],"&gt;=0")/Table3[[#This Row],[Count]]</f>
        <v>0.7</v>
      </c>
      <c r="T97" s="2">
        <f>COUNTIFS(Table2[Sub-Sector],Table3[[#This Row],[Sub-Sector]],Table2[% Price above 200 EMA],"&gt;=0")/Table3[[#This Row],[Count]]</f>
        <v>0.9</v>
      </c>
      <c r="U97" s="2">
        <f>COUNTIFS(Table2[Sub-Sector],Table3[[#This Row],[Sub-Sector]],Table2[Rate of Change - Zone],"Positive")/Table3[[#This Row],[Count]]</f>
        <v>0.2</v>
      </c>
      <c r="V97" s="2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97">
        <f>_xlfn.RANK.AVG(Table3[[#This Row],[Score]],Table3[Score],1)</f>
        <v>82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97">
        <f>_xlfn.RANK.AVG(Table3[[#This Row],[Score 2 ]],Table3[[Score 2 ]],1)</f>
        <v>95.5</v>
      </c>
    </row>
    <row r="98" spans="1:26" x14ac:dyDescent="0.3">
      <c r="A98" t="s">
        <v>27</v>
      </c>
      <c r="B98">
        <f>COUNTIFS(Table2[Sub-Sector],Table3[[#This Row],[Sub-Sector]])</f>
        <v>4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0.25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1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0.5</v>
      </c>
      <c r="O98" s="2">
        <f>COUNTIFS(Table2[Sub-Sector],Table3[[#This Row],[Sub-Sector]],Table2[% Away From Current Month High],"&lt;=0.05")/Table3[[#This Row],[Count]]</f>
        <v>0.5</v>
      </c>
      <c r="P98" s="2">
        <f>COUNTIFS(Table2[Sub-Sector],Table3[[#This Row],[Sub-Sector]],Table2[% Away From 52W High],"&lt;=10")/Table3[[#This Row],[Count]]</f>
        <v>0.25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0.75</v>
      </c>
      <c r="S98" s="2">
        <f>COUNTIFS(Table2[Sub-Sector],Table3[[#This Row],[Sub-Sector]],Table2[% Price above 50 EMA],"&gt;=0")/Table3[[#This Row],[Count]]</f>
        <v>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0.25</v>
      </c>
      <c r="V98" s="2">
        <f>COUNTIFS(Table2[Sub-Sector],Table3[[#This Row],[Sub-Sector]],Table2[Sharpe Ratio],"&gt;=0.10")/Table3[[#This Row],[Count]]</f>
        <v>0.25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98">
        <f>_xlfn.RANK.AVG(Table3[[#This Row],[Score]],Table3[Score],1)</f>
        <v>91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98">
        <f>_xlfn.RANK.AVG(Table3[[#This Row],[Score 2 ]],Table3[[Score 2 ]],1)</f>
        <v>98</v>
      </c>
    </row>
    <row r="99" spans="1:26" x14ac:dyDescent="0.3">
      <c r="A99" t="s">
        <v>151</v>
      </c>
      <c r="B99">
        <f>COUNTIFS(Table2[Sub-Sector],Table3[[#This Row],[Sub-Sector]])</f>
        <v>3</v>
      </c>
      <c r="C99" s="2">
        <f>COUNTIFS(Table2[Sub-Sector],Table3[[#This Row],[Sub-Sector]],Table2[Uptrend],"Uptrend")/Table3[[#This Row],[Count]]</f>
        <v>0.66666666666666663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0.33333333333333331</v>
      </c>
      <c r="G99" s="2">
        <f>COUNTIFS(Table2[Sub-Sector],Table3[[#This Row],[Sub-Sector]],Table2[1Y Return vs Nifty],"&gt;=10")/Table3[[#This Row],[Count]]</f>
        <v>0.66666666666666663</v>
      </c>
      <c r="H99" s="2">
        <f>COUNTIFS(Table2[Sub-Sector],Table3[[#This Row],[Sub-Sector]],Table2[RSI Exponential â€“ 14D],"&gt;=50")/Table3[[#This Row],[Count]]</f>
        <v>0.33333333333333331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0.66666666666666663</v>
      </c>
      <c r="O99" s="2">
        <f>COUNTIFS(Table2[Sub-Sector],Table3[[#This Row],[Sub-Sector]],Table2[% Away From Current Month High],"&lt;=0.05")/Table3[[#This Row],[Count]]</f>
        <v>0.33333333333333331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0.33333333333333331</v>
      </c>
      <c r="S99" s="2">
        <f>COUNTIFS(Table2[Sub-Sector],Table3[[#This Row],[Sub-Sector]],Table2[% Price above 50 EMA],"&gt;=0")/Table3[[#This Row],[Count]]</f>
        <v>0.66666666666666663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574.5</v>
      </c>
      <c r="X99">
        <f>_xlfn.RANK.AVG(Table3[[#This Row],[Score]],Table3[Score],1)</f>
        <v>101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99">
        <f>_xlfn.RANK.AVG(Table3[[#This Row],[Score 2 ]],Table3[[Score 2 ]],1)</f>
        <v>98</v>
      </c>
    </row>
    <row r="100" spans="1:26" x14ac:dyDescent="0.3">
      <c r="A100" t="s">
        <v>268</v>
      </c>
      <c r="B100">
        <f>COUNTIFS(Table2[Sub-Sector],Table3[[#This Row],[Sub-Sector]])</f>
        <v>6</v>
      </c>
      <c r="C100" s="2">
        <f>COUNTIFS(Table2[Sub-Sector],Table3[[#This Row],[Sub-Sector]],Table2[Uptrend],"Uptrend")/Table3[[#This Row],[Count]]</f>
        <v>0.33333333333333331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0.33333333333333331</v>
      </c>
      <c r="F100" s="2">
        <f>COUNTIFS(Table2[Sub-Sector],Table3[[#This Row],[Sub-Sector]],Table2[6M Return vs Nifty],"&gt;=10")/Table3[[#This Row],[Count]]</f>
        <v>0.16666666666666666</v>
      </c>
      <c r="G100" s="2">
        <f>COUNTIFS(Table2[Sub-Sector],Table3[[#This Row],[Sub-Sector]],Table2[1Y Return vs Nifty],"&gt;=10")/Table3[[#This Row],[Count]]</f>
        <v>0.16666666666666666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0.16666666666666666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0.33333333333333331</v>
      </c>
      <c r="Q100" s="2">
        <f>COUNTIFS(Table2[Sub-Sector],Table3[[#This Row],[Sub-Sector]],Table2[% Away From 52W Low],"&gt;=10")/Table3[[#This Row],[Count]]</f>
        <v>0.83333333333333337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0.83333333333333337</v>
      </c>
      <c r="U100" s="2">
        <f>COUNTIFS(Table2[Sub-Sector],Table3[[#This Row],[Sub-Sector]],Table2[Rate of Change - Zone],"Positive")/Table3[[#This Row],[Count]]</f>
        <v>0.16666666666666666</v>
      </c>
      <c r="V100" s="2">
        <f>COUNTIFS(Table2[Sub-Sector],Table3[[#This Row],[Sub-Sector]],Table2[Sharpe Ratio],"&gt;=0.10")/Table3[[#This Row],[Count]]</f>
        <v>0.16666666666666666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00">
        <f>_xlfn.RANK.AVG(Table3[[#This Row],[Score]],Table3[Score],1)</f>
        <v>97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0">
        <f>_xlfn.RANK.AVG(Table3[[#This Row],[Score 2 ]],Table3[[Score 2 ]],1)</f>
        <v>98</v>
      </c>
    </row>
    <row r="101" spans="1:26" x14ac:dyDescent="0.3">
      <c r="A101" t="s">
        <v>450</v>
      </c>
      <c r="B101">
        <f>COUNTIFS(Table2[Sub-Sector],Table3[[#This Row],[Sub-Sector]])</f>
        <v>9</v>
      </c>
      <c r="C101" s="2">
        <f>COUNTIFS(Table2[Sub-Sector],Table3[[#This Row],[Sub-Sector]],Table2[Uptrend],"Uptrend")/Table3[[#This Row],[Count]]</f>
        <v>0.33333333333333331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0.1111111111111111</v>
      </c>
      <c r="F101" s="2">
        <f>COUNTIFS(Table2[Sub-Sector],Table3[[#This Row],[Sub-Sector]],Table2[6M Return vs Nifty],"&gt;=10")/Table3[[#This Row],[Count]]</f>
        <v>0.1111111111111111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0.33333333333333331</v>
      </c>
      <c r="I101" s="2">
        <f>COUNTIFS(Table2[Sub-Sector],Table3[[#This Row],[Sub-Sector]],Table2[Relative Volume],"&gt;=1")/Table3[[#This Row],[Count]]</f>
        <v>0.44444444444444442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0.44444444444444442</v>
      </c>
      <c r="O101" s="2">
        <f>COUNTIFS(Table2[Sub-Sector],Table3[[#This Row],[Sub-Sector]],Table2[% Away From Current Month High],"&lt;=0.05")/Table3[[#This Row],[Count]]</f>
        <v>0.1111111111111111</v>
      </c>
      <c r="P101" s="2">
        <f>COUNTIFS(Table2[Sub-Sector],Table3[[#This Row],[Sub-Sector]],Table2[% Away From 52W High],"&lt;=10")/Table3[[#This Row],[Count]]</f>
        <v>0.22222222222222221</v>
      </c>
      <c r="Q101" s="2">
        <f>COUNTIFS(Table2[Sub-Sector],Table3[[#This Row],[Sub-Sector]],Table2[% Away From 52W Low],"&gt;=10")/Table3[[#This Row],[Count]]</f>
        <v>0.77777777777777779</v>
      </c>
      <c r="R101" s="2">
        <f>COUNTIFS(Table2[Sub-Sector],Table3[[#This Row],[Sub-Sector]],Table2[% Price above 20 EMA],"&gt;=0")/Table3[[#This Row],[Count]]</f>
        <v>0.33333333333333331</v>
      </c>
      <c r="S101" s="2">
        <f>COUNTIFS(Table2[Sub-Sector],Table3[[#This Row],[Sub-Sector]],Table2[% Price above 50 EMA],"&gt;=0")/Table3[[#This Row],[Count]]</f>
        <v>0.22222222222222221</v>
      </c>
      <c r="T101" s="2">
        <f>COUNTIFS(Table2[Sub-Sector],Table3[[#This Row],[Sub-Sector]],Table2[% Price above 200 EMA],"&gt;=0")/Table3[[#This Row],[Count]]</f>
        <v>0.55555555555555558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101">
        <f>_xlfn.RANK.AVG(Table3[[#This Row],[Score]],Table3[Score],1)</f>
        <v>107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1">
        <f>_xlfn.RANK.AVG(Table3[[#This Row],[Score 2 ]],Table3[[Score 2 ]],1)</f>
        <v>100</v>
      </c>
    </row>
    <row r="102" spans="1:26" x14ac:dyDescent="0.3">
      <c r="A102" t="s">
        <v>1560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0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Volume],"&gt;=1")/Table3[[#This Row],[Count]]</f>
        <v>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0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0</v>
      </c>
      <c r="R102" s="2">
        <f>COUNTIFS(Table2[Sub-Sector],Table3[[#This Row],[Sub-Sector]],Table2[% Price above 20 EMA],"&gt;=0")/Table3[[#This Row],[Count]]</f>
        <v>0</v>
      </c>
      <c r="S102" s="2">
        <f>COUNTIFS(Table2[Sub-Sector],Table3[[#This Row],[Sub-Sector]],Table2[% Price above 50 EMA],"&gt;=0")/Table3[[#This Row],[Count]]</f>
        <v>0</v>
      </c>
      <c r="T102" s="2">
        <f>COUNTIFS(Table2[Sub-Sector],Table3[[#This Row],[Sub-Sector]],Table2[% Price above 200 EMA],"&gt;=0")/Table3[[#This Row],[Count]]</f>
        <v>0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633.5</v>
      </c>
      <c r="X102">
        <f>_xlfn.RANK.AVG(Table3[[#This Row],[Score]],Table3[Score],1)</f>
        <v>115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2">
        <f>_xlfn.RANK.AVG(Table3[[#This Row],[Score 2 ]],Table3[[Score 2 ]],1)</f>
        <v>101</v>
      </c>
    </row>
    <row r="103" spans="1:26" x14ac:dyDescent="0.3">
      <c r="A103" t="s">
        <v>86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1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103">
        <f>_xlfn.RANK.AVG(Table3[[#This Row],[Score]],Table3[Score],1)</f>
        <v>66.5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3">
        <f>_xlfn.RANK.AVG(Table3[[#This Row],[Score 2 ]],Table3[[Score 2 ]],1)</f>
        <v>102.5</v>
      </c>
    </row>
    <row r="104" spans="1:26" x14ac:dyDescent="0.3">
      <c r="A104" t="s">
        <v>256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1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104">
        <f>_xlfn.RANK.AVG(Table3[[#This Row],[Score]],Table3[Score],1)</f>
        <v>66.5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>
        <f>_xlfn.RANK.AVG(Table3[[#This Row],[Score 2 ]],Table3[[Score 2 ]],1)</f>
        <v>102.5</v>
      </c>
    </row>
    <row r="105" spans="1:26" x14ac:dyDescent="0.3">
      <c r="A105" t="s">
        <v>1406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0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1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1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05">
        <f>_xlfn.RANK.AVG(Table3[[#This Row],[Score]],Table3[Score],1)</f>
        <v>92.5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5">
        <f>_xlfn.RANK.AVG(Table3[[#This Row],[Score 2 ]],Table3[[Score 2 ]],1)</f>
        <v>104.5</v>
      </c>
    </row>
    <row r="106" spans="1:26" x14ac:dyDescent="0.3">
      <c r="A106" t="s">
        <v>976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06">
        <f>_xlfn.RANK.AVG(Table3[[#This Row],[Score]],Table3[Score],1)</f>
        <v>92.5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6">
        <f>_xlfn.RANK.AVG(Table3[[#This Row],[Score 2 ]],Table3[[Score 2 ]],1)</f>
        <v>104.5</v>
      </c>
    </row>
    <row r="107" spans="1:26" x14ac:dyDescent="0.3">
      <c r="A107" t="s">
        <v>77</v>
      </c>
      <c r="B107">
        <f>COUNTIFS(Table2[Sub-Sector],Table3[[#This Row],[Sub-Sector]])</f>
        <v>19</v>
      </c>
      <c r="C107" s="2">
        <f>COUNTIFS(Table2[Sub-Sector],Table3[[#This Row],[Sub-Sector]],Table2[Uptrend],"Uptrend")/Table3[[#This Row],[Count]]</f>
        <v>0.31578947368421051</v>
      </c>
      <c r="D107" s="2">
        <f>COUNTIFS(Table2[Sub-Sector],Table3[[#This Row],[Sub-Sector]],Table2[1W Return vs Nifty],"&gt;=5")/Table3[[#This Row],[Count]]</f>
        <v>5.2631578947368418E-2</v>
      </c>
      <c r="E107" s="2">
        <f>COUNTIFS(Table2[Sub-Sector],Table3[[#This Row],[Sub-Sector]],Table2[1M Return vs Nifty],"&gt;=5")/Table3[[#This Row],[Count]]</f>
        <v>0.10526315789473684</v>
      </c>
      <c r="F107" s="2">
        <f>COUNTIFS(Table2[Sub-Sector],Table3[[#This Row],[Sub-Sector]],Table2[6M Return vs Nifty],"&gt;=10")/Table3[[#This Row],[Count]]</f>
        <v>0.10526315789473684</v>
      </c>
      <c r="G107" s="2">
        <f>COUNTIFS(Table2[Sub-Sector],Table3[[#This Row],[Sub-Sector]],Table2[1Y Return vs Nifty],"&gt;=10")/Table3[[#This Row],[Count]]</f>
        <v>0.31578947368421051</v>
      </c>
      <c r="H107" s="2">
        <f>COUNTIFS(Table2[Sub-Sector],Table3[[#This Row],[Sub-Sector]],Table2[RSI Exponential â€“ 14D],"&gt;=50")/Table3[[#This Row],[Count]]</f>
        <v>0.31578947368421051</v>
      </c>
      <c r="I107" s="2">
        <f>COUNTIFS(Table2[Sub-Sector],Table3[[#This Row],[Sub-Sector]],Table2[Relative Volume],"&gt;=1")/Table3[[#This Row],[Count]]</f>
        <v>0.26315789473684209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0.26315789473684209</v>
      </c>
      <c r="O107" s="2">
        <f>COUNTIFS(Table2[Sub-Sector],Table3[[#This Row],[Sub-Sector]],Table2[% Away From Current Month High],"&lt;=0.05")/Table3[[#This Row],[Count]]</f>
        <v>0.21052631578947367</v>
      </c>
      <c r="P107" s="2">
        <f>COUNTIFS(Table2[Sub-Sector],Table3[[#This Row],[Sub-Sector]],Table2[% Away From 52W High],"&lt;=10")/Table3[[#This Row],[Count]]</f>
        <v>0.21052631578947367</v>
      </c>
      <c r="Q107" s="2">
        <f>COUNTIFS(Table2[Sub-Sector],Table3[[#This Row],[Sub-Sector]],Table2[% Away From 52W Low],"&gt;=10")/Table3[[#This Row],[Count]]</f>
        <v>0.84210526315789469</v>
      </c>
      <c r="R107" s="2">
        <f>COUNTIFS(Table2[Sub-Sector],Table3[[#This Row],[Sub-Sector]],Table2[% Price above 20 EMA],"&gt;=0")/Table3[[#This Row],[Count]]</f>
        <v>0.31578947368421051</v>
      </c>
      <c r="S107" s="2">
        <f>COUNTIFS(Table2[Sub-Sector],Table3[[#This Row],[Sub-Sector]],Table2[% Price above 50 EMA],"&gt;=0")/Table3[[#This Row],[Count]]</f>
        <v>0.36842105263157893</v>
      </c>
      <c r="T107" s="2">
        <f>COUNTIFS(Table2[Sub-Sector],Table3[[#This Row],[Sub-Sector]],Table2[% Price above 200 EMA],"&gt;=0")/Table3[[#This Row],[Count]]</f>
        <v>0.42105263157894735</v>
      </c>
      <c r="U107" s="2">
        <f>COUNTIFS(Table2[Sub-Sector],Table3[[#This Row],[Sub-Sector]],Table2[Rate of Change - Zone],"Positive")/Table3[[#This Row],[Count]]</f>
        <v>0.15789473684210525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7">
        <f>_xlfn.RANK.AVG(Table3[[#This Row],[Score]],Table3[Score],1)</f>
        <v>96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7">
        <f>_xlfn.RANK.AVG(Table3[[#This Row],[Score 2 ]],Table3[[Score 2 ]],1)</f>
        <v>106</v>
      </c>
    </row>
    <row r="108" spans="1:26" x14ac:dyDescent="0.3">
      <c r="A108" t="s">
        <v>524</v>
      </c>
      <c r="B108">
        <f>COUNTIFS(Table2[Sub-Sector],Table3[[#This Row],[Sub-Sector]])</f>
        <v>5</v>
      </c>
      <c r="C108" s="2">
        <f>COUNTIFS(Table2[Sub-Sector],Table3[[#This Row],[Sub-Sector]],Table2[Uptrend],"Uptrend")/Table3[[#This Row],[Count]]</f>
        <v>0.4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0.2</v>
      </c>
      <c r="F108" s="2">
        <f>COUNTIFS(Table2[Sub-Sector],Table3[[#This Row],[Sub-Sector]],Table2[6M Return vs Nifty],"&gt;=10")/Table3[[#This Row],[Count]]</f>
        <v>0.4</v>
      </c>
      <c r="G108" s="2">
        <f>COUNTIFS(Table2[Sub-Sector],Table3[[#This Row],[Sub-Sector]],Table2[1Y Return vs Nifty],"&gt;=10")/Table3[[#This Row],[Count]]</f>
        <v>0.2</v>
      </c>
      <c r="H108" s="2">
        <f>COUNTIFS(Table2[Sub-Sector],Table3[[#This Row],[Sub-Sector]],Table2[RSI Exponential â€“ 14D],"&gt;=50")/Table3[[#This Row],[Count]]</f>
        <v>0.4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0.8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0.8</v>
      </c>
      <c r="N108" s="2">
        <f>COUNTIFS(Table2[Sub-Sector],Table3[[#This Row],[Sub-Sector]],Table2[% Away From Current Month Low],"&gt;=0.05")/Table3[[#This Row],[Count]]</f>
        <v>0.8</v>
      </c>
      <c r="O108" s="2">
        <f>COUNTIFS(Table2[Sub-Sector],Table3[[#This Row],[Sub-Sector]],Table2[% Away From Current Month High],"&lt;=0.05")/Table3[[#This Row],[Count]]</f>
        <v>0.2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0.2</v>
      </c>
      <c r="S108" s="2">
        <f>COUNTIFS(Table2[Sub-Sector],Table3[[#This Row],[Sub-Sector]],Table2[% Price above 50 EMA],"&gt;=0")/Table3[[#This Row],[Count]]</f>
        <v>0.2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0.2</v>
      </c>
      <c r="V108" s="2">
        <f>COUNTIFS(Table2[Sub-Sector],Table3[[#This Row],[Sub-Sector]],Table2[Sharpe Ratio],"&gt;=0.10")/Table3[[#This Row],[Count]]</f>
        <v>0.4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08">
        <f>_xlfn.RANK.AVG(Table3[[#This Row],[Score]],Table3[Score],1)</f>
        <v>104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8">
        <f>_xlfn.RANK.AVG(Table3[[#This Row],[Score 2 ]],Table3[[Score 2 ]],1)</f>
        <v>107</v>
      </c>
    </row>
    <row r="109" spans="1:26" x14ac:dyDescent="0.3">
      <c r="A109" t="s">
        <v>24</v>
      </c>
      <c r="B109">
        <f>COUNTIFS(Table2[Sub-Sector],Table3[[#This Row],[Sub-Sector]])</f>
        <v>20</v>
      </c>
      <c r="C109" s="2">
        <f>COUNTIFS(Table2[Sub-Sector],Table3[[#This Row],[Sub-Sector]],Table2[Uptrend],"Uptrend")/Table3[[#This Row],[Count]]</f>
        <v>0.35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0.15</v>
      </c>
      <c r="F109" s="2">
        <f>COUNTIFS(Table2[Sub-Sector],Table3[[#This Row],[Sub-Sector]],Table2[6M Return vs Nifty],"&gt;=10")/Table3[[#This Row],[Count]]</f>
        <v>0.1</v>
      </c>
      <c r="G109" s="2">
        <f>COUNTIFS(Table2[Sub-Sector],Table3[[#This Row],[Sub-Sector]],Table2[1Y Return vs Nifty],"&gt;=10")/Table3[[#This Row],[Count]]</f>
        <v>0.15</v>
      </c>
      <c r="H109" s="2">
        <f>COUNTIFS(Table2[Sub-Sector],Table3[[#This Row],[Sub-Sector]],Table2[RSI Exponential â€“ 14D],"&gt;=50")/Table3[[#This Row],[Count]]</f>
        <v>0.5</v>
      </c>
      <c r="I109" s="2">
        <f>COUNTIFS(Table2[Sub-Sector],Table3[[#This Row],[Sub-Sector]],Table2[Relative Volume],"&gt;=1")/Table3[[#This Row],[Count]]</f>
        <v>0.15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0.9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0.9</v>
      </c>
      <c r="N109" s="2">
        <f>COUNTIFS(Table2[Sub-Sector],Table3[[#This Row],[Sub-Sector]],Table2[% Away From Current Month Low],"&gt;=0.05")/Table3[[#This Row],[Count]]</f>
        <v>0.4</v>
      </c>
      <c r="O109" s="2">
        <f>COUNTIFS(Table2[Sub-Sector],Table3[[#This Row],[Sub-Sector]],Table2[% Away From Current Month High],"&lt;=0.05")/Table3[[#This Row],[Count]]</f>
        <v>0.45</v>
      </c>
      <c r="P109" s="2">
        <f>COUNTIFS(Table2[Sub-Sector],Table3[[#This Row],[Sub-Sector]],Table2[% Away From 52W High],"&lt;=10")/Table3[[#This Row],[Count]]</f>
        <v>0.3</v>
      </c>
      <c r="Q109" s="2">
        <f>COUNTIFS(Table2[Sub-Sector],Table3[[#This Row],[Sub-Sector]],Table2[% Away From 52W Low],"&gt;=10")/Table3[[#This Row],[Count]]</f>
        <v>0.65</v>
      </c>
      <c r="R109" s="2">
        <f>COUNTIFS(Table2[Sub-Sector],Table3[[#This Row],[Sub-Sector]],Table2[% Price above 20 EMA],"&gt;=0")/Table3[[#This Row],[Count]]</f>
        <v>0.3</v>
      </c>
      <c r="S109" s="2">
        <f>COUNTIFS(Table2[Sub-Sector],Table3[[#This Row],[Sub-Sector]],Table2[% Price above 50 EMA],"&gt;=0")/Table3[[#This Row],[Count]]</f>
        <v>0.25</v>
      </c>
      <c r="T109" s="2">
        <f>COUNTIFS(Table2[Sub-Sector],Table3[[#This Row],[Sub-Sector]],Table2[% Price above 200 EMA],"&gt;=0")/Table3[[#This Row],[Count]]</f>
        <v>0.4</v>
      </c>
      <c r="U109" s="2">
        <f>COUNTIFS(Table2[Sub-Sector],Table3[[#This Row],[Sub-Sector]],Table2[Rate of Change - Zone],"Positive")/Table3[[#This Row],[Count]]</f>
        <v>0.25</v>
      </c>
      <c r="V109" s="2">
        <f>COUNTIFS(Table2[Sub-Sector],Table3[[#This Row],[Sub-Sector]],Table2[Sharpe Ratio],"&gt;=0.10")/Table3[[#This Row],[Count]]</f>
        <v>0.2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</v>
      </c>
      <c r="X109">
        <f>_xlfn.RANK.AVG(Table3[[#This Row],[Score]],Table3[Score],1)</f>
        <v>109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09">
        <f>_xlfn.RANK.AVG(Table3[[#This Row],[Score 2 ]],Table3[[Score 2 ]],1)</f>
        <v>108</v>
      </c>
    </row>
    <row r="110" spans="1:26" x14ac:dyDescent="0.3">
      <c r="A110" t="s">
        <v>34</v>
      </c>
      <c r="B110">
        <f>COUNTIFS(Table2[Sub-Sector],Table3[[#This Row],[Sub-Sector]])</f>
        <v>11</v>
      </c>
      <c r="C110" s="2">
        <f>COUNTIFS(Table2[Sub-Sector],Table3[[#This Row],[Sub-Sector]],Table2[Uptrend],"Uptrend")/Table3[[#This Row],[Count]]</f>
        <v>9.0909090909090912E-2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0.63636363636363635</v>
      </c>
      <c r="H110" s="2">
        <f>COUNTIFS(Table2[Sub-Sector],Table3[[#This Row],[Sub-Sector]],Table2[RSI Exponential â€“ 14D],"&gt;=50")/Table3[[#This Row],[Count]]</f>
        <v>0.27272727272727271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0.90909090909090906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0.90909090909090906</v>
      </c>
      <c r="N110" s="2">
        <f>COUNTIFS(Table2[Sub-Sector],Table3[[#This Row],[Sub-Sector]],Table2[% Away From Current Month Low],"&gt;=0.05")/Table3[[#This Row],[Count]]</f>
        <v>0.27272727272727271</v>
      </c>
      <c r="O110" s="2">
        <f>COUNTIFS(Table2[Sub-Sector],Table3[[#This Row],[Sub-Sector]],Table2[% Away From Current Month High],"&lt;=0.05")/Table3[[#This Row],[Count]]</f>
        <v>9.0909090909090912E-2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0.81818181818181823</v>
      </c>
      <c r="U110" s="2">
        <f>COUNTIFS(Table2[Sub-Sector],Table3[[#This Row],[Sub-Sector]],Table2[Rate of Change - Zone],"Positive")/Table3[[#This Row],[Count]]</f>
        <v>9.0909090909090912E-2</v>
      </c>
      <c r="V110" s="2">
        <f>COUNTIFS(Table2[Sub-Sector],Table3[[#This Row],[Sub-Sector]],Table2[Sharpe Ratio],"&gt;=0.10")/Table3[[#This Row],[Count]]</f>
        <v>0.81818181818181823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648.5</v>
      </c>
      <c r="X110">
        <f>_xlfn.RANK.AVG(Table3[[#This Row],[Score]],Table3[Score],1)</f>
        <v>116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0">
        <f>_xlfn.RANK.AVG(Table3[[#This Row],[Score 2 ]],Table3[[Score 2 ]],1)</f>
        <v>109</v>
      </c>
    </row>
    <row r="111" spans="1:26" x14ac:dyDescent="0.3">
      <c r="A111" t="s">
        <v>72</v>
      </c>
      <c r="B111">
        <f>COUNTIFS(Table2[Sub-Sector],Table3[[#This Row],[Sub-Sector]])</f>
        <v>3</v>
      </c>
      <c r="C111" s="2">
        <f>COUNTIFS(Table2[Sub-Sector],Table3[[#This Row],[Sub-Sector]],Table2[Uptrend],"Uptrend")/Table3[[#This Row],[Count]]</f>
        <v>0.33333333333333331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0.33333333333333331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0.66666666666666663</v>
      </c>
      <c r="H111" s="2">
        <f>COUNTIFS(Table2[Sub-Sector],Table3[[#This Row],[Sub-Sector]],Table2[RSI Exponential â€“ 14D],"&gt;=50")/Table3[[#This Row],[Count]]</f>
        <v>0.33333333333333331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0.33333333333333331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0.33333333333333331</v>
      </c>
      <c r="S111" s="2">
        <f>COUNTIFS(Table2[Sub-Sector],Table3[[#This Row],[Sub-Sector]],Table2[% Price above 50 EMA],"&gt;=0")/Table3[[#This Row],[Count]]</f>
        <v>0.33333333333333331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</v>
      </c>
      <c r="X111">
        <f>_xlfn.RANK.AVG(Table3[[#This Row],[Score]],Table3[Score],1)</f>
        <v>108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1">
        <f>_xlfn.RANK.AVG(Table3[[#This Row],[Score 2 ]],Table3[[Score 2 ]],1)</f>
        <v>110.5</v>
      </c>
    </row>
    <row r="112" spans="1:26" x14ac:dyDescent="0.3">
      <c r="A112" t="s">
        <v>101</v>
      </c>
      <c r="B112">
        <f>COUNTIFS(Table2[Sub-Sector],Table3[[#This Row],[Sub-Sector]])</f>
        <v>4</v>
      </c>
      <c r="C112" s="2">
        <f>COUNTIFS(Table2[Sub-Sector],Table3[[#This Row],[Sub-Sector]],Table2[Uptrend],"Uptrend")/Table3[[#This Row],[Count]]</f>
        <v>0.25</v>
      </c>
      <c r="D112" s="2">
        <f>COUNTIFS(Table2[Sub-Sector],Table3[[#This Row],[Sub-Sector]],Table2[1W Return vs Nifty],"&gt;=5")/Table3[[#This Row],[Count]]</f>
        <v>0.25</v>
      </c>
      <c r="E112" s="2">
        <f>COUNTIFS(Table2[Sub-Sector],Table3[[#This Row],[Sub-Sector]],Table2[1M Return vs Nifty],"&gt;=5")/Table3[[#This Row],[Count]]</f>
        <v>0.5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0.75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0.25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0.75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0.5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112">
        <f>_xlfn.RANK.AVG(Table3[[#This Row],[Score]],Table3[Score],1)</f>
        <v>88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2">
        <f>_xlfn.RANK.AVG(Table3[[#This Row],[Score 2 ]],Table3[[Score 2 ]],1)</f>
        <v>110.5</v>
      </c>
    </row>
    <row r="113" spans="1:26" x14ac:dyDescent="0.3">
      <c r="A113" t="s">
        <v>509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0.5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0.5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13">
        <f>_xlfn.RANK.AVG(Table3[[#This Row],[Score]],Table3[Score],1)</f>
        <v>113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3">
        <f>_xlfn.RANK.AVG(Table3[[#This Row],[Score 2 ]],Table3[[Score 2 ]],1)</f>
        <v>112</v>
      </c>
    </row>
    <row r="114" spans="1:26" x14ac:dyDescent="0.3">
      <c r="A114" t="s">
        <v>1450</v>
      </c>
      <c r="B114">
        <f>COUNTIFS(Table2[Sub-Sector],Table3[[#This Row],[Sub-Sector]])</f>
        <v>3</v>
      </c>
      <c r="C114" s="2">
        <f>COUNTIFS(Table2[Sub-Sector],Table3[[#This Row],[Sub-Sector]],Table2[Uptrend],"Uptrend")/Table3[[#This Row],[Count]]</f>
        <v>0.33333333333333331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0.33333333333333331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0.33333333333333331</v>
      </c>
      <c r="I114" s="2">
        <f>COUNTIFS(Table2[Sub-Sector],Table3[[#This Row],[Sub-Sector]],Table2[Relative Volume],"&gt;=1")/Table3[[#This Row],[Count]]</f>
        <v>0.33333333333333331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0.33333333333333331</v>
      </c>
      <c r="O114" s="2">
        <f>COUNTIFS(Table2[Sub-Sector],Table3[[#This Row],[Sub-Sector]],Table2[% Away From Current Month High],"&lt;=0.05")/Table3[[#This Row],[Count]]</f>
        <v>0.33333333333333331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0.33333333333333331</v>
      </c>
      <c r="S114" s="2">
        <f>COUNTIFS(Table2[Sub-Sector],Table3[[#This Row],[Sub-Sector]],Table2[% Price above 50 EMA],"&gt;=0")/Table3[[#This Row],[Count]]</f>
        <v>0.33333333333333331</v>
      </c>
      <c r="T114" s="2">
        <f>COUNTIFS(Table2[Sub-Sector],Table3[[#This Row],[Sub-Sector]],Table2[% Price above 200 EMA],"&gt;=0")/Table3[[#This Row],[Count]]</f>
        <v>0.33333333333333331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0.33333333333333331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14">
        <f>_xlfn.RANK.AVG(Table3[[#This Row],[Score]],Table3[Score],1)</f>
        <v>110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14">
        <f>_xlfn.RANK.AVG(Table3[[#This Row],[Score 2 ]],Table3[[Score 2 ]],1)</f>
        <v>113</v>
      </c>
    </row>
    <row r="115" spans="1:26" x14ac:dyDescent="0.3">
      <c r="A115" t="s">
        <v>559</v>
      </c>
      <c r="B115">
        <f>COUNTIFS(Table2[Sub-Sector],Table3[[#This Row],[Sub-Sector]])</f>
        <v>2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0.5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0.5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0.5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0.5</v>
      </c>
      <c r="S115" s="2">
        <f>COUNTIFS(Table2[Sub-Sector],Table3[[#This Row],[Sub-Sector]],Table2[% Price above 50 EMA],"&gt;=0")/Table3[[#This Row],[Count]]</f>
        <v>0.5</v>
      </c>
      <c r="T115" s="2">
        <f>COUNTIFS(Table2[Sub-Sector],Table3[[#This Row],[Sub-Sector]],Table2[% Price above 200 EMA],"&gt;=0")/Table3[[#This Row],[Count]]</f>
        <v>0.5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694</v>
      </c>
      <c r="X115">
        <f>_xlfn.RANK.AVG(Table3[[#This Row],[Score]],Table3[Score],1)</f>
        <v>117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15">
        <f>_xlfn.RANK.AVG(Table3[[#This Row],[Score 2 ]],Table3[[Score 2 ]],1)</f>
        <v>117.5</v>
      </c>
    </row>
    <row r="116" spans="1:26" x14ac:dyDescent="0.3">
      <c r="A116" t="s">
        <v>1733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0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</v>
      </c>
      <c r="S116" s="2">
        <f>COUNTIFS(Table2[Sub-Sector],Table3[[#This Row],[Sub-Sector]],Table2[% Price above 50 EMA],"&gt;=0")/Table3[[#This Row],[Count]]</f>
        <v>0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730.5</v>
      </c>
      <c r="X116">
        <f>_xlfn.RANK.AVG(Table3[[#This Row],[Score]],Table3[Score],1)</f>
        <v>119.5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16">
        <f>_xlfn.RANK.AVG(Table3[[#This Row],[Score 2 ]],Table3[[Score 2 ]],1)</f>
        <v>117.5</v>
      </c>
    </row>
    <row r="117" spans="1:26" x14ac:dyDescent="0.3">
      <c r="A117" t="s">
        <v>519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17">
        <f>_xlfn.RANK.AVG(Table3[[#This Row],[Score]],Table3[Score],1)</f>
        <v>113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17">
        <f>_xlfn.RANK.AVG(Table3[[#This Row],[Score 2 ]],Table3[[Score 2 ]],1)</f>
        <v>117.5</v>
      </c>
    </row>
    <row r="118" spans="1:26" x14ac:dyDescent="0.3">
      <c r="A118" t="s">
        <v>1491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0.5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0.5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0.5</v>
      </c>
      <c r="R118" s="2">
        <f>COUNTIFS(Table2[Sub-Sector],Table3[[#This Row],[Sub-Sector]],Table2[% Price above 20 EMA],"&gt;=0")/Table3[[#This Row],[Count]]</f>
        <v>0.5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629.5</v>
      </c>
      <c r="X118">
        <f>_xlfn.RANK.AVG(Table3[[#This Row],[Score]],Table3[Score],1)</f>
        <v>111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18">
        <f>_xlfn.RANK.AVG(Table3[[#This Row],[Score 2 ]],Table3[[Score 2 ]],1)</f>
        <v>117.5</v>
      </c>
    </row>
    <row r="119" spans="1:26" x14ac:dyDescent="0.3">
      <c r="A119" t="s">
        <v>1547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19">
        <f>_xlfn.RANK.AVG(Table3[[#This Row],[Score]],Table3[Score],1)</f>
        <v>113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19">
        <f>_xlfn.RANK.AVG(Table3[[#This Row],[Score 2 ]],Table3[[Score 2 ]],1)</f>
        <v>117.5</v>
      </c>
    </row>
    <row r="120" spans="1:26" x14ac:dyDescent="0.3">
      <c r="A120" t="s">
        <v>1887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730.5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20">
        <f>_xlfn.RANK.AVG(Table3[[#This Row],[Score 2 ]],Table3[[Score 2 ]],1)</f>
        <v>117.5</v>
      </c>
    </row>
    <row r="121" spans="1:26" x14ac:dyDescent="0.3">
      <c r="A121" t="s">
        <v>1184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0.5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0.5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0.5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730.5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21">
        <f>_xlfn.RANK.AVG(Table3[[#This Row],[Score 2 ]],Table3[[Score 2 ]],1)</f>
        <v>117.5</v>
      </c>
    </row>
    <row r="122" spans="1:26" x14ac:dyDescent="0.3">
      <c r="A122" t="s">
        <v>363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730.5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428</v>
      </c>
      <c r="Z122">
        <f>_xlfn.RANK.AVG(Table3[[#This Row],[Score 2 ]],Table3[[Score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673D-17A9-46A3-BEC1-A06E3C54B882}">
  <dimension ref="A1:AV735"/>
  <sheetViews>
    <sheetView tabSelected="1" topLeftCell="AI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10298</v>
      </c>
      <c r="D1" t="s">
        <v>2</v>
      </c>
      <c r="E1" t="s">
        <v>3</v>
      </c>
      <c r="F1" t="s">
        <v>4</v>
      </c>
      <c r="G1" t="s">
        <v>5</v>
      </c>
      <c r="H1" t="s">
        <v>10319</v>
      </c>
      <c r="I1" t="s">
        <v>6</v>
      </c>
      <c r="J1" t="s">
        <v>10320</v>
      </c>
      <c r="K1" t="s">
        <v>7</v>
      </c>
      <c r="L1" t="s">
        <v>10321</v>
      </c>
      <c r="M1" t="s">
        <v>8</v>
      </c>
      <c r="N1" t="s">
        <v>10322</v>
      </c>
      <c r="O1" t="s">
        <v>10323</v>
      </c>
      <c r="P1" t="s">
        <v>9</v>
      </c>
      <c r="Q1" t="s">
        <v>10</v>
      </c>
      <c r="R1" t="s">
        <v>11</v>
      </c>
      <c r="S1" s="2" t="s">
        <v>10324</v>
      </c>
      <c r="T1" s="2" t="s">
        <v>10325</v>
      </c>
      <c r="U1" s="2" t="s">
        <v>10326</v>
      </c>
      <c r="V1" t="s">
        <v>12</v>
      </c>
      <c r="W1" t="s">
        <v>10327</v>
      </c>
      <c r="X1" t="s">
        <v>10328</v>
      </c>
      <c r="Y1" t="s">
        <v>10329</v>
      </c>
      <c r="Z1" t="s">
        <v>10330</v>
      </c>
      <c r="AA1" t="s">
        <v>10331</v>
      </c>
      <c r="AB1" t="s">
        <v>10332</v>
      </c>
      <c r="AC1" s="2" t="s">
        <v>10333</v>
      </c>
      <c r="AD1" s="2" t="s">
        <v>10334</v>
      </c>
      <c r="AE1" s="2" t="s">
        <v>10335</v>
      </c>
      <c r="AF1" s="2" t="s">
        <v>10336</v>
      </c>
      <c r="AG1" s="2" t="s">
        <v>10337</v>
      </c>
      <c r="AH1" s="2" t="s">
        <v>10338</v>
      </c>
      <c r="AI1" t="s">
        <v>13</v>
      </c>
      <c r="AJ1" t="s">
        <v>14</v>
      </c>
      <c r="AK1" t="s">
        <v>10339</v>
      </c>
      <c r="AL1" t="s">
        <v>10340</v>
      </c>
      <c r="AM1" t="s">
        <v>10341</v>
      </c>
      <c r="AN1" t="s">
        <v>10342</v>
      </c>
      <c r="AO1" t="s">
        <v>10343</v>
      </c>
      <c r="AP1" t="s">
        <v>15</v>
      </c>
      <c r="AQ1" s="3" t="s">
        <v>10347</v>
      </c>
      <c r="AR1" s="3" t="s">
        <v>10348</v>
      </c>
      <c r="AS1" s="3" t="s">
        <v>10349</v>
      </c>
      <c r="AT1" s="3" t="s">
        <v>10350</v>
      </c>
      <c r="AU1" s="3" t="s">
        <v>10351</v>
      </c>
      <c r="AV1" s="3" t="s">
        <v>10352</v>
      </c>
    </row>
    <row r="2" spans="1:48" x14ac:dyDescent="0.3">
      <c r="A2" t="s">
        <v>405</v>
      </c>
      <c r="B2" t="s">
        <v>406</v>
      </c>
      <c r="C2" t="s">
        <v>10311</v>
      </c>
      <c r="D2" t="s">
        <v>290</v>
      </c>
      <c r="E2">
        <v>56705.746725099998</v>
      </c>
      <c r="F2">
        <v>2155.4499999999998</v>
      </c>
      <c r="G2">
        <v>392.32083266017099</v>
      </c>
      <c r="H2">
        <f>(Table2[[#This Row],[1Y Return vs Nifty]]-AVERAGE(Table2[1Y Return vs Nifty]))/_xlfn.STDEV.P(Table2[1Y Return vs Nifty])</f>
        <v>5.4678189894524802</v>
      </c>
      <c r="I2">
        <v>-14.0417670745351</v>
      </c>
      <c r="J2">
        <f>(Table2[[#This Row],[1M Return vs Nifty]]-AVERAGE(Table2[1M Return vs Nifty]))/_xlfn.STDEV.P(Table2[1M Return vs Nifty])</f>
        <v>-1.5492886760058113</v>
      </c>
      <c r="K2">
        <v>134.76361551022799</v>
      </c>
      <c r="L2">
        <f>(Table2[[#This Row],[6M Return vs Nifty]]-AVERAGE(Table2[6M Return vs Nifty]))/_xlfn.STDEV.P(Table2[6M Return vs Nifty])</f>
        <v>4.3909255190605503</v>
      </c>
      <c r="M2">
        <v>-7.9794171141328496</v>
      </c>
      <c r="N2">
        <f>(Table2[[#This Row],[1W Return vs Nifty]]-AVERAGE(Table2[1W Return vs Nifty]))/_xlfn.STDEV.P(Table2[1W Return vs Nifty])</f>
        <v>-1.6309318107255586</v>
      </c>
      <c r="O2">
        <v>2343.58</v>
      </c>
      <c r="P2">
        <v>2282.39749474362</v>
      </c>
      <c r="Q2">
        <v>1498.9945444883999</v>
      </c>
      <c r="R2">
        <v>26.557004908478099</v>
      </c>
      <c r="S2" s="2">
        <f>(Table2[[#This Row],[Close Price]]-Table2[[#This Row],[20D EMA]])/Table2[[#This Row],[20D EMA]]</f>
        <v>-8.0274622585958286E-2</v>
      </c>
      <c r="T2" s="2">
        <f>(Table2[[#This Row],[Close Price]]-Table2[[#This Row],[50D EMA]])/Table2[[#This Row],[50D EMA]]</f>
        <v>-5.5620239259805214E-2</v>
      </c>
      <c r="U2" s="2">
        <f>(Table2[[#This Row],[Close Price]]-Table2[[#This Row],[200D EMA]])/Table2[[#This Row],[200D EMA]]</f>
        <v>0.43793051677559319</v>
      </c>
      <c r="V2">
        <v>0.42553504701719302</v>
      </c>
      <c r="W2">
        <v>2039.1</v>
      </c>
      <c r="X2">
        <v>2158</v>
      </c>
      <c r="Y2">
        <v>2039.1</v>
      </c>
      <c r="Z2">
        <v>2219.6999999999998</v>
      </c>
      <c r="AA2">
        <v>2039.1</v>
      </c>
      <c r="AB2">
        <v>2689.8</v>
      </c>
      <c r="AC2" s="2">
        <f>(Table2[[#This Row],[Close Price]]/Table2[[#This Row],[Day Low]])-1</f>
        <v>5.7059487028590983E-2</v>
      </c>
      <c r="AD2" s="2">
        <f>(Table2[[#This Row],[Day High]]/Table2[[#This Row],[Close Price]])-1</f>
        <v>1.1830476234662157E-3</v>
      </c>
      <c r="AE2" s="2">
        <f>(Table2[[#This Row],[Close Price]]/Table2[[#This Row],[Current Week Low]])-1</f>
        <v>5.7059487028590983E-2</v>
      </c>
      <c r="AF2" s="2">
        <f>(Table2[[#This Row],[Current Week High]]/Table2[[#This Row],[Close Price]])-1</f>
        <v>2.9808160708900688E-2</v>
      </c>
      <c r="AG2" s="2">
        <f>(Table2[[#This Row],[Close Price]]/Table2[[#This Row],[Current Month Low]])-1</f>
        <v>5.7059487028590983E-2</v>
      </c>
      <c r="AH2" s="2">
        <f>(Table2[[#This Row],[Current Month High]]/Table2[[#This Row],[Close Price]])-1</f>
        <v>0.2479064696467097</v>
      </c>
      <c r="AI2">
        <v>38.228676146512299</v>
      </c>
      <c r="AJ2">
        <v>427.58536286868099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-0.03</v>
      </c>
      <c r="AM2" t="s">
        <v>10344</v>
      </c>
      <c r="AN2">
        <v>-19.61</v>
      </c>
      <c r="AO2" t="s">
        <v>10344</v>
      </c>
      <c r="AP2">
        <v>0.22964522061846401</v>
      </c>
      <c r="AQ2" s="4">
        <f>(Table2[[#This Row],[Sharpe Ratio]]-AVERAGE(Table2[Sharpe Ratio]))/_xlfn.STDEV.P(Table2[Sharpe Ratio])</f>
        <v>1.8875392272494418</v>
      </c>
      <c r="AR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8.5660632490311031</v>
      </c>
      <c r="AS2" s="4">
        <f>_xlfn.RANK.AVG(Table2[[#This Row],[1Y Return vs Nifty Z-Score]],Table2[1Y Return vs Nifty Z-Score])</f>
        <v>2</v>
      </c>
      <c r="AT2" s="4">
        <f>_xlfn.RANK.AVG(Table2[[#This Row],[6M Return vs Nifty Z-Score]],Table2[6M Return vs Nifty Z-Score])</f>
        <v>2</v>
      </c>
      <c r="AU2" s="4">
        <f>_xlfn.RANK.AVG(Table2[[#This Row],[Sharpe Ratio Z-Score]],Table2[Sharpe Ratio Z-Score])</f>
        <v>21</v>
      </c>
      <c r="AV2" s="4">
        <f>(Table2[[#This Row],[Rank 1Y]]+Table2[[#This Row],[Rank 6M]]+Table2[[#This Row],[Rank Sharpe]])/3</f>
        <v>8.3333333333333339</v>
      </c>
    </row>
    <row r="3" spans="1:48" x14ac:dyDescent="0.3">
      <c r="A3" t="s">
        <v>1013</v>
      </c>
      <c r="B3" t="s">
        <v>1014</v>
      </c>
      <c r="C3" t="s">
        <v>10312</v>
      </c>
      <c r="D3" t="s">
        <v>133</v>
      </c>
      <c r="E3">
        <v>13600.857903550001</v>
      </c>
      <c r="F3">
        <v>519.85</v>
      </c>
      <c r="G3">
        <v>195.06512938081599</v>
      </c>
      <c r="H3">
        <f>(Table2[[#This Row],[1Y Return vs Nifty]]-AVERAGE(Table2[1Y Return vs Nifty]))/_xlfn.STDEV.P(Table2[1Y Return vs Nifty])</f>
        <v>2.4746870872207638</v>
      </c>
      <c r="I3">
        <v>49.642486604232602</v>
      </c>
      <c r="J3">
        <f>(Table2[[#This Row],[1M Return vs Nifty]]-AVERAGE(Table2[1M Return vs Nifty]))/_xlfn.STDEV.P(Table2[1M Return vs Nifty])</f>
        <v>4.0141340243636865</v>
      </c>
      <c r="K3">
        <v>167.246365002234</v>
      </c>
      <c r="L3">
        <f>(Table2[[#This Row],[6M Return vs Nifty]]-AVERAGE(Table2[6M Return vs Nifty]))/_xlfn.STDEV.P(Table2[6M Return vs Nifty])</f>
        <v>5.5083931361525726</v>
      </c>
      <c r="M3">
        <v>15.5792428671687</v>
      </c>
      <c r="N3">
        <f>(Table2[[#This Row],[1W Return vs Nifty]]-AVERAGE(Table2[1W Return vs Nifty]))/_xlfn.STDEV.P(Table2[1W Return vs Nifty])</f>
        <v>3.5075815407656399</v>
      </c>
      <c r="O3">
        <v>443.41</v>
      </c>
      <c r="P3">
        <v>381.94739581315099</v>
      </c>
      <c r="Q3">
        <v>270.71190945348201</v>
      </c>
      <c r="R3">
        <v>82.923842436656102</v>
      </c>
      <c r="S3" s="2">
        <f>(Table2[[#This Row],[Close Price]]-Table2[[#This Row],[20D EMA]])/Table2[[#This Row],[20D EMA]]</f>
        <v>0.17239124061252564</v>
      </c>
      <c r="T3" s="2">
        <f>(Table2[[#This Row],[Close Price]]-Table2[[#This Row],[50D EMA]])/Table2[[#This Row],[50D EMA]]</f>
        <v>0.36105130103913868</v>
      </c>
      <c r="U3" s="2">
        <f>(Table2[[#This Row],[Close Price]]-Table2[[#This Row],[200D EMA]])/Table2[[#This Row],[200D EMA]]</f>
        <v>0.92030709343184203</v>
      </c>
      <c r="V3">
        <v>0.61279102002400698</v>
      </c>
      <c r="W3">
        <v>512.25</v>
      </c>
      <c r="X3">
        <v>541.79999999999995</v>
      </c>
      <c r="Y3">
        <v>499.05</v>
      </c>
      <c r="Z3">
        <v>541.79999999999995</v>
      </c>
      <c r="AA3">
        <v>404</v>
      </c>
      <c r="AB3">
        <v>541.79999999999995</v>
      </c>
      <c r="AC3" s="2">
        <f>(Table2[[#This Row],[Close Price]]/Table2[[#This Row],[Day Low]])-1</f>
        <v>1.4836505612493944E-2</v>
      </c>
      <c r="AD3" s="2">
        <f>(Table2[[#This Row],[Day High]]/Table2[[#This Row],[Close Price]])-1</f>
        <v>4.2223718380301811E-2</v>
      </c>
      <c r="AE3" s="2">
        <f>(Table2[[#This Row],[Close Price]]/Table2[[#This Row],[Current Week Low]])-1</f>
        <v>4.1679190461877624E-2</v>
      </c>
      <c r="AF3" s="2">
        <f>(Table2[[#This Row],[Current Week High]]/Table2[[#This Row],[Close Price]])-1</f>
        <v>4.2223718380301811E-2</v>
      </c>
      <c r="AG3" s="2">
        <f>(Table2[[#This Row],[Close Price]]/Table2[[#This Row],[Current Month Low]])-1</f>
        <v>0.28675742574257423</v>
      </c>
      <c r="AH3" s="2">
        <f>(Table2[[#This Row],[Current Month High]]/Table2[[#This Row],[Close Price]])-1</f>
        <v>4.2223718380301811E-2</v>
      </c>
      <c r="AI3">
        <v>2.9143022025584102</v>
      </c>
      <c r="AJ3">
        <v>254.35056746532101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0.91</v>
      </c>
      <c r="AM3" t="s">
        <v>10345</v>
      </c>
      <c r="AN3">
        <v>22.33</v>
      </c>
      <c r="AO3" t="s">
        <v>10345</v>
      </c>
      <c r="AP3">
        <v>0.26892450725169997</v>
      </c>
      <c r="AQ3" s="4">
        <f>(Table2[[#This Row],[Sharpe Ratio]]-AVERAGE(Table2[Sharpe Ratio]))/_xlfn.STDEV.P(Table2[Sharpe Ratio])</f>
        <v>2.3329044494251829</v>
      </c>
      <c r="AR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17.837700237927844</v>
      </c>
      <c r="AS3" s="4">
        <f>_xlfn.RANK.AVG(Table2[[#This Row],[1Y Return vs Nifty Z-Score]],Table2[1Y Return vs Nifty Z-Score])</f>
        <v>22</v>
      </c>
      <c r="AT3" s="4">
        <f>_xlfn.RANK.AVG(Table2[[#This Row],[6M Return vs Nifty Z-Score]],Table2[6M Return vs Nifty Z-Score])</f>
        <v>1</v>
      </c>
      <c r="AU3" s="4">
        <f>_xlfn.RANK.AVG(Table2[[#This Row],[Sharpe Ratio Z-Score]],Table2[Sharpe Ratio Z-Score])</f>
        <v>6</v>
      </c>
      <c r="AV3" s="4">
        <f>(Table2[[#This Row],[Rank 1Y]]+Table2[[#This Row],[Rank 6M]]+Table2[[#This Row],[Rank Sharpe]])/3</f>
        <v>9.6666666666666661</v>
      </c>
    </row>
    <row r="4" spans="1:48" x14ac:dyDescent="0.3">
      <c r="A4" t="s">
        <v>213</v>
      </c>
      <c r="B4" t="s">
        <v>214</v>
      </c>
      <c r="C4" t="s">
        <v>10304</v>
      </c>
      <c r="D4" t="s">
        <v>124</v>
      </c>
      <c r="E4">
        <v>119575.902735</v>
      </c>
      <c r="F4">
        <v>573.5</v>
      </c>
      <c r="G4">
        <v>333.39006317993602</v>
      </c>
      <c r="H4">
        <f>(Table2[[#This Row],[1Y Return vs Nifty]]-AVERAGE(Table2[1Y Return vs Nifty]))/_xlfn.STDEV.P(Table2[1Y Return vs Nifty])</f>
        <v>4.573611302567234</v>
      </c>
      <c r="I4">
        <v>-6.64442704006923</v>
      </c>
      <c r="J4">
        <f>(Table2[[#This Row],[1M Return vs Nifty]]-AVERAGE(Table2[1M Return vs Nifty]))/_xlfn.STDEV.P(Table2[1M Return vs Nifty])</f>
        <v>-0.90306096518597945</v>
      </c>
      <c r="K4">
        <v>99.101105208375103</v>
      </c>
      <c r="L4">
        <f>(Table2[[#This Row],[6M Return vs Nifty]]-AVERAGE(Table2[6M Return vs Nifty]))/_xlfn.STDEV.P(Table2[6M Return vs Nifty])</f>
        <v>3.1640681553900665</v>
      </c>
      <c r="M4">
        <v>-2.4380567283316901</v>
      </c>
      <c r="N4">
        <f>(Table2[[#This Row],[1W Return vs Nifty]]-AVERAGE(Table2[1W Return vs Nifty]))/_xlfn.STDEV.P(Table2[1W Return vs Nifty])</f>
        <v>-0.42227417270778922</v>
      </c>
      <c r="O4">
        <v>562.35</v>
      </c>
      <c r="P4">
        <v>511.22683366545402</v>
      </c>
      <c r="Q4">
        <v>343.55348280516699</v>
      </c>
      <c r="R4">
        <v>53.2378323518003</v>
      </c>
      <c r="S4" s="2">
        <f>(Table2[[#This Row],[Close Price]]-Table2[[#This Row],[20D EMA]])/Table2[[#This Row],[20D EMA]]</f>
        <v>1.9827509558104341E-2</v>
      </c>
      <c r="T4" s="2">
        <f>(Table2[[#This Row],[Close Price]]-Table2[[#This Row],[50D EMA]])/Table2[[#This Row],[50D EMA]]</f>
        <v>0.12181122396892302</v>
      </c>
      <c r="U4" s="2">
        <f>(Table2[[#This Row],[Close Price]]-Table2[[#This Row],[200D EMA]])/Table2[[#This Row],[200D EMA]]</f>
        <v>0.66931796271510435</v>
      </c>
      <c r="V4">
        <v>0.60052262778764698</v>
      </c>
      <c r="W4">
        <v>560</v>
      </c>
      <c r="X4">
        <v>575.79999999999995</v>
      </c>
      <c r="Y4">
        <v>560</v>
      </c>
      <c r="Z4">
        <v>590</v>
      </c>
      <c r="AA4">
        <v>514</v>
      </c>
      <c r="AB4">
        <v>607</v>
      </c>
      <c r="AC4" s="2">
        <f>(Table2[[#This Row],[Close Price]]/Table2[[#This Row],[Day Low]])-1</f>
        <v>2.4107142857142883E-2</v>
      </c>
      <c r="AD4" s="2">
        <f>(Table2[[#This Row],[Day High]]/Table2[[#This Row],[Close Price]])-1</f>
        <v>4.0104620749781272E-3</v>
      </c>
      <c r="AE4" s="2">
        <f>(Table2[[#This Row],[Close Price]]/Table2[[#This Row],[Current Week Low]])-1</f>
        <v>2.4107142857142883E-2</v>
      </c>
      <c r="AF4" s="2">
        <f>(Table2[[#This Row],[Current Week High]]/Table2[[#This Row],[Close Price]])-1</f>
        <v>2.8770706190061057E-2</v>
      </c>
      <c r="AG4" s="2">
        <f>(Table2[[#This Row],[Close Price]]/Table2[[#This Row],[Current Month Low]])-1</f>
        <v>0.11575875486381326</v>
      </c>
      <c r="AH4" s="2">
        <f>(Table2[[#This Row],[Current Month High]]/Table2[[#This Row],[Close Price]])-1</f>
        <v>5.8413251961639157E-2</v>
      </c>
      <c r="AI4">
        <v>12.8160418482999</v>
      </c>
      <c r="AJ4">
        <v>367.01954397394098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0.34</v>
      </c>
      <c r="AM4" t="s">
        <v>10345</v>
      </c>
      <c r="AN4">
        <v>-5.68</v>
      </c>
      <c r="AO4" t="s">
        <v>10344</v>
      </c>
      <c r="AP4">
        <v>0.22833724107815501</v>
      </c>
      <c r="AQ4" s="4">
        <f>(Table2[[#This Row],[Sharpe Ratio]]-AVERAGE(Table2[Sharpe Ratio]))/_xlfn.STDEV.P(Table2[Sharpe Ratio])</f>
        <v>1.872708800108279</v>
      </c>
      <c r="AR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8.2850531201718116</v>
      </c>
      <c r="AS4" s="4">
        <f>_xlfn.RANK.AVG(Table2[[#This Row],[1Y Return vs Nifty Z-Score]],Table2[1Y Return vs Nifty Z-Score])</f>
        <v>4</v>
      </c>
      <c r="AT4" s="4">
        <f>_xlfn.RANK.AVG(Table2[[#This Row],[6M Return vs Nifty Z-Score]],Table2[6M Return vs Nifty Z-Score])</f>
        <v>6</v>
      </c>
      <c r="AU4" s="4">
        <f>_xlfn.RANK.AVG(Table2[[#This Row],[Sharpe Ratio Z-Score]],Table2[Sharpe Ratio Z-Score])</f>
        <v>23</v>
      </c>
      <c r="AV4" s="4">
        <f>(Table2[[#This Row],[Rank 1Y]]+Table2[[#This Row],[Rank 6M]]+Table2[[#This Row],[Rank Sharpe]])/3</f>
        <v>11</v>
      </c>
    </row>
    <row r="5" spans="1:48" x14ac:dyDescent="0.3">
      <c r="A5" t="s">
        <v>912</v>
      </c>
      <c r="B5" t="s">
        <v>913</v>
      </c>
      <c r="C5" t="s">
        <v>10308</v>
      </c>
      <c r="D5" t="s">
        <v>914</v>
      </c>
      <c r="E5">
        <v>16164.10741855</v>
      </c>
      <c r="F5">
        <v>2375.75</v>
      </c>
      <c r="G5">
        <v>195.73709251814401</v>
      </c>
      <c r="H5">
        <f>(Table2[[#This Row],[1Y Return vs Nifty]]-AVERAGE(Table2[1Y Return vs Nifty]))/_xlfn.STDEV.P(Table2[1Y Return vs Nifty])</f>
        <v>2.484883366821419</v>
      </c>
      <c r="I5">
        <v>76.932941156669102</v>
      </c>
      <c r="J5">
        <f>(Table2[[#This Row],[1M Return vs Nifty]]-AVERAGE(Table2[1M Return vs Nifty]))/_xlfn.STDEV.P(Table2[1M Return vs Nifty])</f>
        <v>6.3982136922557018</v>
      </c>
      <c r="K5">
        <v>122.670497957427</v>
      </c>
      <c r="L5">
        <f>(Table2[[#This Row],[6M Return vs Nifty]]-AVERAGE(Table2[6M Return vs Nifty]))/_xlfn.STDEV.P(Table2[6M Return vs Nifty])</f>
        <v>3.9748995524696391</v>
      </c>
      <c r="M5">
        <v>31.0813042321947</v>
      </c>
      <c r="N5">
        <f>(Table2[[#This Row],[1W Return vs Nifty]]-AVERAGE(Table2[1W Return vs Nifty]))/_xlfn.STDEV.P(Table2[1W Return vs Nifty])</f>
        <v>6.888824334839919</v>
      </c>
      <c r="O5">
        <v>1830.99</v>
      </c>
      <c r="P5">
        <v>1564.19791431065</v>
      </c>
      <c r="Q5">
        <v>1168.0504458098901</v>
      </c>
      <c r="R5">
        <v>92.370400831035198</v>
      </c>
      <c r="S5" s="2">
        <f>(Table2[[#This Row],[Close Price]]-Table2[[#This Row],[20D EMA]])/Table2[[#This Row],[20D EMA]]</f>
        <v>0.29752210552761071</v>
      </c>
      <c r="T5" s="2">
        <f>(Table2[[#This Row],[Close Price]]-Table2[[#This Row],[50D EMA]])/Table2[[#This Row],[50D EMA]]</f>
        <v>0.51882954085577149</v>
      </c>
      <c r="U5" s="2">
        <f>(Table2[[#This Row],[Close Price]]-Table2[[#This Row],[200D EMA]])/Table2[[#This Row],[200D EMA]]</f>
        <v>1.0339446883672292</v>
      </c>
      <c r="V5">
        <v>1.9554146286871299</v>
      </c>
      <c r="W5">
        <v>2110</v>
      </c>
      <c r="X5">
        <v>2383.9</v>
      </c>
      <c r="Y5">
        <v>2110</v>
      </c>
      <c r="Z5">
        <v>2544</v>
      </c>
      <c r="AA5">
        <v>1550</v>
      </c>
      <c r="AB5">
        <v>2544</v>
      </c>
      <c r="AC5" s="2">
        <f>(Table2[[#This Row],[Close Price]]/Table2[[#This Row],[Day Low]])-1</f>
        <v>0.1259478672985781</v>
      </c>
      <c r="AD5" s="2">
        <f>(Table2[[#This Row],[Day High]]/Table2[[#This Row],[Close Price]])-1</f>
        <v>3.4304956329580527E-3</v>
      </c>
      <c r="AE5" s="2">
        <f>(Table2[[#This Row],[Close Price]]/Table2[[#This Row],[Current Week Low]])-1</f>
        <v>0.1259478672985781</v>
      </c>
      <c r="AF5" s="2">
        <f>(Table2[[#This Row],[Current Week High]]/Table2[[#This Row],[Close Price]])-1</f>
        <v>7.0819741134378722E-2</v>
      </c>
      <c r="AG5" s="2">
        <f>(Table2[[#This Row],[Close Price]]/Table2[[#This Row],[Current Month Low]])-1</f>
        <v>0.53274193548387094</v>
      </c>
      <c r="AH5" s="2">
        <f>(Table2[[#This Row],[Current Month High]]/Table2[[#This Row],[Close Price]])-1</f>
        <v>7.0819741134378722E-2</v>
      </c>
      <c r="AI5">
        <v>7.0819741134378704</v>
      </c>
      <c r="AJ5">
        <v>236.22275686385501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0.81</v>
      </c>
      <c r="AM5" t="s">
        <v>10345</v>
      </c>
      <c r="AN5">
        <v>27.75</v>
      </c>
      <c r="AO5" t="s">
        <v>10345</v>
      </c>
      <c r="AP5">
        <v>0.246158981285614</v>
      </c>
      <c r="AQ5" s="4">
        <f>(Table2[[#This Row],[Sharpe Ratio]]-AVERAGE(Table2[Sharpe Ratio]))/_xlfn.STDEV.P(Table2[Sharpe Ratio])</f>
        <v>2.0747792542172223</v>
      </c>
      <c r="AR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21.8216002006039</v>
      </c>
      <c r="AS5" s="4">
        <f>_xlfn.RANK.AVG(Table2[[#This Row],[1Y Return vs Nifty Z-Score]],Table2[1Y Return vs Nifty Z-Score])</f>
        <v>21</v>
      </c>
      <c r="AT5" s="4">
        <f>_xlfn.RANK.AVG(Table2[[#This Row],[6M Return vs Nifty Z-Score]],Table2[6M Return vs Nifty Z-Score])</f>
        <v>3</v>
      </c>
      <c r="AU5" s="4">
        <f>_xlfn.RANK.AVG(Table2[[#This Row],[Sharpe Ratio Z-Score]],Table2[Sharpe Ratio Z-Score])</f>
        <v>11</v>
      </c>
      <c r="AV5" s="4">
        <f>(Table2[[#This Row],[Rank 1Y]]+Table2[[#This Row],[Rank 6M]]+Table2[[#This Row],[Rank Sharpe]])/3</f>
        <v>11.666666666666666</v>
      </c>
    </row>
    <row r="6" spans="1:48" x14ac:dyDescent="0.3">
      <c r="A6" t="s">
        <v>244</v>
      </c>
      <c r="B6" t="s">
        <v>245</v>
      </c>
      <c r="C6" t="s">
        <v>10311</v>
      </c>
      <c r="D6" t="s">
        <v>246</v>
      </c>
      <c r="E6">
        <v>110092.492215041</v>
      </c>
      <c r="F6">
        <v>80.709999999999994</v>
      </c>
      <c r="G6">
        <v>278.325382346048</v>
      </c>
      <c r="H6">
        <f>(Table2[[#This Row],[1Y Return vs Nifty]]-AVERAGE(Table2[1Y Return vs Nifty]))/_xlfn.STDEV.P(Table2[1Y Return vs Nifty])</f>
        <v>3.7380671324871217</v>
      </c>
      <c r="I6">
        <v>47.2992017018219</v>
      </c>
      <c r="J6">
        <f>(Table2[[#This Row],[1M Return vs Nifty]]-AVERAGE(Table2[1M Return vs Nifty]))/_xlfn.STDEV.P(Table2[1M Return vs Nifty])</f>
        <v>3.8094258953297233</v>
      </c>
      <c r="K6">
        <v>62.3513166045704</v>
      </c>
      <c r="L6">
        <f>(Table2[[#This Row],[6M Return vs Nifty]]-AVERAGE(Table2[6M Return vs Nifty]))/_xlfn.STDEV.P(Table2[6M Return vs Nifty])</f>
        <v>1.8998063751538921</v>
      </c>
      <c r="M6">
        <v>-3.3330960181761502</v>
      </c>
      <c r="N6">
        <f>(Table2[[#This Row],[1W Return vs Nifty]]-AVERAGE(Table2[1W Return vs Nifty]))/_xlfn.STDEV.P(Table2[1W Return vs Nifty])</f>
        <v>-0.61749628400891199</v>
      </c>
      <c r="O6">
        <v>71.62</v>
      </c>
      <c r="P6">
        <v>61.815728883337897</v>
      </c>
      <c r="Q6">
        <v>46.076431969367498</v>
      </c>
      <c r="R6">
        <v>72.692297687631196</v>
      </c>
      <c r="S6" s="2">
        <f>(Table2[[#This Row],[Close Price]]-Table2[[#This Row],[20D EMA]])/Table2[[#This Row],[20D EMA]]</f>
        <v>0.12691985478916487</v>
      </c>
      <c r="T6" s="2">
        <f>(Table2[[#This Row],[Close Price]]-Table2[[#This Row],[50D EMA]])/Table2[[#This Row],[50D EMA]]</f>
        <v>0.30565474933281822</v>
      </c>
      <c r="U6" s="2">
        <f>(Table2[[#This Row],[Close Price]]-Table2[[#This Row],[200D EMA]])/Table2[[#This Row],[200D EMA]]</f>
        <v>0.75165472998555016</v>
      </c>
      <c r="V6">
        <v>1.7312908354905401</v>
      </c>
      <c r="W6">
        <v>78.5</v>
      </c>
      <c r="X6">
        <v>81.58</v>
      </c>
      <c r="Y6">
        <v>78.5</v>
      </c>
      <c r="Z6">
        <v>82.45</v>
      </c>
      <c r="AA6">
        <v>65.599999999999994</v>
      </c>
      <c r="AB6">
        <v>84.29</v>
      </c>
      <c r="AC6" s="2">
        <f>(Table2[[#This Row],[Close Price]]/Table2[[#This Row],[Day Low]])-1</f>
        <v>2.8152866242038055E-2</v>
      </c>
      <c r="AD6" s="2">
        <f>(Table2[[#This Row],[Day High]]/Table2[[#This Row],[Close Price]])-1</f>
        <v>1.0779333415933623E-2</v>
      </c>
      <c r="AE6" s="2">
        <f>(Table2[[#This Row],[Close Price]]/Table2[[#This Row],[Current Week Low]])-1</f>
        <v>2.8152866242038055E-2</v>
      </c>
      <c r="AF6" s="2">
        <f>(Table2[[#This Row],[Current Week High]]/Table2[[#This Row],[Close Price]])-1</f>
        <v>2.1558666831867246E-2</v>
      </c>
      <c r="AG6" s="2">
        <f>(Table2[[#This Row],[Close Price]]/Table2[[#This Row],[Current Month Low]])-1</f>
        <v>0.23033536585365866</v>
      </c>
      <c r="AH6" s="2">
        <f>(Table2[[#This Row],[Current Month High]]/Table2[[#This Row],[Close Price]])-1</f>
        <v>4.4356337504646515E-2</v>
      </c>
      <c r="AI6">
        <v>4.4356337504646497</v>
      </c>
      <c r="AJ6">
        <v>307.62626262626202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0.59</v>
      </c>
      <c r="AM6" t="s">
        <v>10345</v>
      </c>
      <c r="AN6">
        <v>16.84</v>
      </c>
      <c r="AO6" t="s">
        <v>10345</v>
      </c>
      <c r="AP6">
        <v>0.228911938036611</v>
      </c>
      <c r="AQ6" s="4">
        <f>(Table2[[#This Row],[Sharpe Ratio]]-AVERAGE(Table2[Sharpe Ratio]))/_xlfn.STDEV.P(Table2[Sharpe Ratio])</f>
        <v>1.879224958127552</v>
      </c>
      <c r="AR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10.709028077089377</v>
      </c>
      <c r="AS6" s="4">
        <f>_xlfn.RANK.AVG(Table2[[#This Row],[1Y Return vs Nifty Z-Score]],Table2[1Y Return vs Nifty Z-Score])</f>
        <v>8</v>
      </c>
      <c r="AT6" s="4">
        <f>_xlfn.RANK.AVG(Table2[[#This Row],[6M Return vs Nifty Z-Score]],Table2[6M Return vs Nifty Z-Score])</f>
        <v>31</v>
      </c>
      <c r="AU6" s="4">
        <f>_xlfn.RANK.AVG(Table2[[#This Row],[Sharpe Ratio Z-Score]],Table2[Sharpe Ratio Z-Score])</f>
        <v>22</v>
      </c>
      <c r="AV6" s="4">
        <f>(Table2[[#This Row],[Rank 1Y]]+Table2[[#This Row],[Rank 6M]]+Table2[[#This Row],[Rank Sharpe]])/3</f>
        <v>20.333333333333332</v>
      </c>
    </row>
    <row r="7" spans="1:48" x14ac:dyDescent="0.3">
      <c r="A7" t="s">
        <v>119</v>
      </c>
      <c r="B7" t="s">
        <v>120</v>
      </c>
      <c r="C7" t="s">
        <v>10309</v>
      </c>
      <c r="D7" t="s">
        <v>121</v>
      </c>
      <c r="E7">
        <v>237817.55653438999</v>
      </c>
      <c r="F7">
        <v>6689.9</v>
      </c>
      <c r="G7">
        <v>207.25085548287601</v>
      </c>
      <c r="H7">
        <f>(Table2[[#This Row],[1Y Return vs Nifty]]-AVERAGE(Table2[1Y Return vs Nifty]))/_xlfn.STDEV.P(Table2[1Y Return vs Nifty])</f>
        <v>2.6595916803025643</v>
      </c>
      <c r="I7">
        <v>30.2384849361171</v>
      </c>
      <c r="J7">
        <f>(Table2[[#This Row],[1M Return vs Nifty]]-AVERAGE(Table2[1M Return vs Nifty]))/_xlfn.STDEV.P(Table2[1M Return vs Nifty])</f>
        <v>2.3190107070216994</v>
      </c>
      <c r="K7">
        <v>57.678181594806603</v>
      </c>
      <c r="L7">
        <f>(Table2[[#This Row],[6M Return vs Nifty]]-AVERAGE(Table2[6M Return vs Nifty]))/_xlfn.STDEV.P(Table2[6M Return vs Nifty])</f>
        <v>1.7390417500720403</v>
      </c>
      <c r="M7">
        <v>4.3637682002478204</v>
      </c>
      <c r="N7">
        <f>(Table2[[#This Row],[1W Return vs Nifty]]-AVERAGE(Table2[1W Return vs Nifty]))/_xlfn.STDEV.P(Table2[1W Return vs Nifty])</f>
        <v>1.061310557397922</v>
      </c>
      <c r="O7">
        <v>6003.38</v>
      </c>
      <c r="P7">
        <v>5509.70088799735</v>
      </c>
      <c r="Q7">
        <v>4229.1270889527204</v>
      </c>
      <c r="R7">
        <v>82.763856985583601</v>
      </c>
      <c r="S7" s="2">
        <f>(Table2[[#This Row],[Close Price]]-Table2[[#This Row],[20D EMA]])/Table2[[#This Row],[20D EMA]]</f>
        <v>0.11435557969010783</v>
      </c>
      <c r="T7" s="2">
        <f>(Table2[[#This Row],[Close Price]]-Table2[[#This Row],[50D EMA]])/Table2[[#This Row],[50D EMA]]</f>
        <v>0.21420384445436291</v>
      </c>
      <c r="U7" s="2">
        <f>(Table2[[#This Row],[Close Price]]-Table2[[#This Row],[200D EMA]])/Table2[[#This Row],[200D EMA]]</f>
        <v>0.58186307937524118</v>
      </c>
      <c r="V7">
        <v>1.9605116319215701</v>
      </c>
      <c r="W7">
        <v>6605.05</v>
      </c>
      <c r="X7">
        <v>6819.7</v>
      </c>
      <c r="Y7">
        <v>6522.3</v>
      </c>
      <c r="Z7">
        <v>6819.7</v>
      </c>
      <c r="AA7">
        <v>5194.55</v>
      </c>
      <c r="AB7">
        <v>6819.7</v>
      </c>
      <c r="AC7" s="2">
        <f>(Table2[[#This Row],[Close Price]]/Table2[[#This Row],[Day Low]])-1</f>
        <v>1.2846231292722887E-2</v>
      </c>
      <c r="AD7" s="2">
        <f>(Table2[[#This Row],[Day High]]/Table2[[#This Row],[Close Price]])-1</f>
        <v>1.9402382696303455E-2</v>
      </c>
      <c r="AE7" s="2">
        <f>(Table2[[#This Row],[Close Price]]/Table2[[#This Row],[Current Week Low]])-1</f>
        <v>2.5696456771384213E-2</v>
      </c>
      <c r="AF7" s="2">
        <f>(Table2[[#This Row],[Current Week High]]/Table2[[#This Row],[Close Price]])-1</f>
        <v>1.9402382696303455E-2</v>
      </c>
      <c r="AG7" s="2">
        <f>(Table2[[#This Row],[Close Price]]/Table2[[#This Row],[Current Month Low]])-1</f>
        <v>0.28786901656543873</v>
      </c>
      <c r="AH7" s="2">
        <f>(Table2[[#This Row],[Current Month High]]/Table2[[#This Row],[Close Price]])-1</f>
        <v>1.9402382696303455E-2</v>
      </c>
      <c r="AI7">
        <v>0.89836918339587502</v>
      </c>
      <c r="AJ7">
        <v>243.95372750642599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</v>
      </c>
      <c r="AM7" t="s">
        <v>10345</v>
      </c>
      <c r="AN7">
        <v>17.73</v>
      </c>
      <c r="AO7" t="s">
        <v>10345</v>
      </c>
      <c r="AP7">
        <v>0.269079633933274</v>
      </c>
      <c r="AQ7" s="4">
        <f>(Table2[[#This Row],[Sharpe Ratio]]-AVERAGE(Table2[Sharpe Ratio]))/_xlfn.STDEV.P(Table2[Sharpe Ratio])</f>
        <v>2.3346633415774183</v>
      </c>
      <c r="AR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10.113618036371646</v>
      </c>
      <c r="AS7" s="4">
        <f>_xlfn.RANK.AVG(Table2[[#This Row],[1Y Return vs Nifty Z-Score]],Table2[1Y Return vs Nifty Z-Score])</f>
        <v>18</v>
      </c>
      <c r="AT7" s="4">
        <f>_xlfn.RANK.AVG(Table2[[#This Row],[6M Return vs Nifty Z-Score]],Table2[6M Return vs Nifty Z-Score])</f>
        <v>42</v>
      </c>
      <c r="AU7" s="4">
        <f>_xlfn.RANK.AVG(Table2[[#This Row],[Sharpe Ratio Z-Score]],Table2[Sharpe Ratio Z-Score])</f>
        <v>5</v>
      </c>
      <c r="AV7" s="4">
        <f>(Table2[[#This Row],[Rank 1Y]]+Table2[[#This Row],[Rank 6M]]+Table2[[#This Row],[Rank Sharpe]])/3</f>
        <v>21.666666666666668</v>
      </c>
    </row>
    <row r="8" spans="1:48" x14ac:dyDescent="0.3">
      <c r="A8" t="s">
        <v>288</v>
      </c>
      <c r="B8" t="s">
        <v>289</v>
      </c>
      <c r="C8" t="s">
        <v>10311</v>
      </c>
      <c r="D8" t="s">
        <v>290</v>
      </c>
      <c r="E8">
        <v>95293.482749999996</v>
      </c>
      <c r="F8">
        <v>4724.75</v>
      </c>
      <c r="G8">
        <v>125.664895607446</v>
      </c>
      <c r="H8">
        <f>(Table2[[#This Row],[1Y Return vs Nifty]]-AVERAGE(Table2[1Y Return vs Nifty]))/_xlfn.STDEV.P(Table2[1Y Return vs Nifty])</f>
        <v>1.4216171365120005</v>
      </c>
      <c r="I8">
        <v>-6.0816559931186003</v>
      </c>
      <c r="J8">
        <f>(Table2[[#This Row],[1M Return vs Nifty]]-AVERAGE(Table2[1M Return vs Nifty]))/_xlfn.STDEV.P(Table2[1M Return vs Nifty])</f>
        <v>-0.85389758433662988</v>
      </c>
      <c r="K8">
        <v>90.142510225458395</v>
      </c>
      <c r="L8">
        <f>(Table2[[#This Row],[6M Return vs Nifty]]-AVERAGE(Table2[6M Return vs Nifty]))/_xlfn.STDEV.P(Table2[6M Return vs Nifty])</f>
        <v>2.8558756549209736</v>
      </c>
      <c r="M8">
        <v>-6.3712927010543998</v>
      </c>
      <c r="N8">
        <f>(Table2[[#This Row],[1W Return vs Nifty]]-AVERAGE(Table2[1W Return vs Nifty]))/_xlfn.STDEV.P(Table2[1W Return vs Nifty])</f>
        <v>-1.2801746465226209</v>
      </c>
      <c r="O8">
        <v>4876.04</v>
      </c>
      <c r="P8">
        <v>4564.6878189752097</v>
      </c>
      <c r="Q8">
        <v>3140.4496602475001</v>
      </c>
      <c r="R8">
        <v>37.854307855240002</v>
      </c>
      <c r="S8" s="2">
        <f>(Table2[[#This Row],[Close Price]]-Table2[[#This Row],[20D EMA]])/Table2[[#This Row],[20D EMA]]</f>
        <v>-3.1027227012083568E-2</v>
      </c>
      <c r="T8" s="2">
        <f>(Table2[[#This Row],[Close Price]]-Table2[[#This Row],[50D EMA]])/Table2[[#This Row],[50D EMA]]</f>
        <v>3.5065307283319302E-2</v>
      </c>
      <c r="U8" s="2">
        <f>(Table2[[#This Row],[Close Price]]-Table2[[#This Row],[200D EMA]])/Table2[[#This Row],[200D EMA]]</f>
        <v>0.50448200453805092</v>
      </c>
      <c r="V8">
        <v>0.46207352868375501</v>
      </c>
      <c r="W8">
        <v>4281</v>
      </c>
      <c r="X8">
        <v>4702.3500000000004</v>
      </c>
      <c r="Y8">
        <v>4281</v>
      </c>
      <c r="Z8">
        <v>4900.1000000000004</v>
      </c>
      <c r="AA8">
        <v>4281</v>
      </c>
      <c r="AB8">
        <v>5359.6</v>
      </c>
      <c r="AC8" s="2">
        <f>(Table2[[#This Row],[Close Price]]/Table2[[#This Row],[Day Low]])-1</f>
        <v>0.10365568792338231</v>
      </c>
      <c r="AD8" s="2">
        <f>(Table2[[#This Row],[Day High]]/Table2[[#This Row],[Close Price]])-1</f>
        <v>-4.740991586856369E-3</v>
      </c>
      <c r="AE8" s="2">
        <f>(Table2[[#This Row],[Close Price]]/Table2[[#This Row],[Current Week Low]])-1</f>
        <v>0.10365568792338231</v>
      </c>
      <c r="AF8" s="2">
        <f>(Table2[[#This Row],[Current Week High]]/Table2[[#This Row],[Close Price]])-1</f>
        <v>3.7113074765860787E-2</v>
      </c>
      <c r="AG8" s="2">
        <f>(Table2[[#This Row],[Close Price]]/Table2[[#This Row],[Current Month Low]])-1</f>
        <v>0.10365568792338231</v>
      </c>
      <c r="AH8" s="2">
        <f>(Table2[[#This Row],[Current Month High]]/Table2[[#This Row],[Close Price]])-1</f>
        <v>0.13436689771945609</v>
      </c>
      <c r="AI8">
        <v>24.027726334726601</v>
      </c>
      <c r="AJ8">
        <v>171.225602755453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0.19</v>
      </c>
      <c r="AM8" t="s">
        <v>10345</v>
      </c>
      <c r="AN8">
        <v>-15.82</v>
      </c>
      <c r="AO8" t="s">
        <v>10344</v>
      </c>
      <c r="AP8">
        <v>0.27745498788157902</v>
      </c>
      <c r="AQ8" s="4">
        <f>(Table2[[#This Row],[Sharpe Ratio]]-AVERAGE(Table2[Sharpe Ratio]))/_xlfn.STDEV.P(Table2[Sharpe Ratio])</f>
        <v>2.4296266591859195</v>
      </c>
      <c r="AR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4.5730472197596432</v>
      </c>
      <c r="AS8" s="4">
        <f>_xlfn.RANK.AVG(Table2[[#This Row],[1Y Return vs Nifty Z-Score]],Table2[1Y Return vs Nifty Z-Score])</f>
        <v>60</v>
      </c>
      <c r="AT8" s="4">
        <f>_xlfn.RANK.AVG(Table2[[#This Row],[6M Return vs Nifty Z-Score]],Table2[6M Return vs Nifty Z-Score])</f>
        <v>11</v>
      </c>
      <c r="AU8" s="4">
        <f>_xlfn.RANK.AVG(Table2[[#This Row],[Sharpe Ratio Z-Score]],Table2[Sharpe Ratio Z-Score])</f>
        <v>4</v>
      </c>
      <c r="AV8" s="4">
        <f>(Table2[[#This Row],[Rank 1Y]]+Table2[[#This Row],[Rank 6M]]+Table2[[#This Row],[Rank Sharpe]])/3</f>
        <v>25</v>
      </c>
    </row>
    <row r="9" spans="1:48" x14ac:dyDescent="0.3">
      <c r="A9" t="s">
        <v>794</v>
      </c>
      <c r="B9" t="s">
        <v>795</v>
      </c>
      <c r="C9" t="s">
        <v>10304</v>
      </c>
      <c r="D9" t="s">
        <v>46</v>
      </c>
      <c r="E9">
        <v>20115.174319040001</v>
      </c>
      <c r="F9">
        <v>1729.6</v>
      </c>
      <c r="G9">
        <v>237.95019560151499</v>
      </c>
      <c r="H9">
        <f>(Table2[[#This Row],[1Y Return vs Nifty]]-AVERAGE(Table2[1Y Return vs Nifty]))/_xlfn.STDEV.P(Table2[1Y Return vs Nifty])</f>
        <v>3.1254193991413404</v>
      </c>
      <c r="I9">
        <v>15.136473155625399</v>
      </c>
      <c r="J9">
        <f>(Table2[[#This Row],[1M Return vs Nifty]]-AVERAGE(Table2[1M Return vs Nifty]))/_xlfn.STDEV.P(Table2[1M Return vs Nifty])</f>
        <v>0.9997069496967238</v>
      </c>
      <c r="K9">
        <v>98.737431313914698</v>
      </c>
      <c r="L9">
        <f>(Table2[[#This Row],[6M Return vs Nifty]]-AVERAGE(Table2[6M Return vs Nifty]))/_xlfn.STDEV.P(Table2[6M Return vs Nifty])</f>
        <v>3.1515570900831946</v>
      </c>
      <c r="M9">
        <v>-1.3556962883321499</v>
      </c>
      <c r="N9">
        <f>(Table2[[#This Row],[1W Return vs Nifty]]-AVERAGE(Table2[1W Return vs Nifty]))/_xlfn.STDEV.P(Table2[1W Return vs Nifty])</f>
        <v>-0.18619437969418612</v>
      </c>
      <c r="O9">
        <v>1632.89</v>
      </c>
      <c r="P9">
        <v>1510.9830125788801</v>
      </c>
      <c r="Q9">
        <v>1081.3850075903499</v>
      </c>
      <c r="R9">
        <v>62.4945179671587</v>
      </c>
      <c r="S9" s="2">
        <f>(Table2[[#This Row],[Close Price]]-Table2[[#This Row],[20D EMA]])/Table2[[#This Row],[20D EMA]]</f>
        <v>5.9226279786145912E-2</v>
      </c>
      <c r="T9" s="2">
        <f>(Table2[[#This Row],[Close Price]]-Table2[[#This Row],[50D EMA]])/Table2[[#This Row],[50D EMA]]</f>
        <v>0.14468527150943533</v>
      </c>
      <c r="U9" s="2">
        <f>(Table2[[#This Row],[Close Price]]-Table2[[#This Row],[200D EMA]])/Table2[[#This Row],[200D EMA]]</f>
        <v>0.59943034891344327</v>
      </c>
      <c r="V9">
        <v>0.39012900282391699</v>
      </c>
      <c r="W9">
        <v>1679.6</v>
      </c>
      <c r="X9">
        <v>1796.7</v>
      </c>
      <c r="Y9">
        <v>1678.95</v>
      </c>
      <c r="Z9">
        <v>1796.7</v>
      </c>
      <c r="AA9">
        <v>1550</v>
      </c>
      <c r="AB9">
        <v>1796.7</v>
      </c>
      <c r="AC9" s="2">
        <f>(Table2[[#This Row],[Close Price]]/Table2[[#This Row],[Day Low]])-1</f>
        <v>2.9768992617289936E-2</v>
      </c>
      <c r="AD9" s="2">
        <f>(Table2[[#This Row],[Day High]]/Table2[[#This Row],[Close Price]])-1</f>
        <v>3.8795097132285017E-2</v>
      </c>
      <c r="AE9" s="2">
        <f>(Table2[[#This Row],[Close Price]]/Table2[[#This Row],[Current Week Low]])-1</f>
        <v>3.0167664314005638E-2</v>
      </c>
      <c r="AF9" s="2">
        <f>(Table2[[#This Row],[Current Week High]]/Table2[[#This Row],[Close Price]])-1</f>
        <v>3.8795097132285017E-2</v>
      </c>
      <c r="AG9" s="2">
        <f>(Table2[[#This Row],[Close Price]]/Table2[[#This Row],[Current Month Low]])-1</f>
        <v>0.11587096774193539</v>
      </c>
      <c r="AH9" s="2">
        <f>(Table2[[#This Row],[Current Month High]]/Table2[[#This Row],[Close Price]])-1</f>
        <v>3.8795097132285017E-2</v>
      </c>
      <c r="AI9">
        <v>2.74051803885291</v>
      </c>
      <c r="AJ9">
        <v>271.07916756060899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0.28000000000000003</v>
      </c>
      <c r="AM9" t="s">
        <v>10345</v>
      </c>
      <c r="AN9">
        <v>0.16</v>
      </c>
      <c r="AO9" t="s">
        <v>10345</v>
      </c>
      <c r="AP9">
        <v>0.18776283205505601</v>
      </c>
      <c r="AQ9" s="4">
        <f>(Table2[[#This Row],[Sharpe Ratio]]-AVERAGE(Table2[Sharpe Ratio]))/_xlfn.STDEV.P(Table2[Sharpe Ratio])</f>
        <v>1.412658930619771</v>
      </c>
      <c r="AR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8.5031479898468447</v>
      </c>
      <c r="AS9" s="4">
        <f>_xlfn.RANK.AVG(Table2[[#This Row],[1Y Return vs Nifty Z-Score]],Table2[1Y Return vs Nifty Z-Score])</f>
        <v>12</v>
      </c>
      <c r="AT9" s="4">
        <f>_xlfn.RANK.AVG(Table2[[#This Row],[6M Return vs Nifty Z-Score]],Table2[6M Return vs Nifty Z-Score])</f>
        <v>7</v>
      </c>
      <c r="AU9" s="4">
        <f>_xlfn.RANK.AVG(Table2[[#This Row],[Sharpe Ratio Z-Score]],Table2[Sharpe Ratio Z-Score])</f>
        <v>61</v>
      </c>
      <c r="AV9" s="4">
        <f>(Table2[[#This Row],[Rank 1Y]]+Table2[[#This Row],[Rank 6M]]+Table2[[#This Row],[Rank Sharpe]])/3</f>
        <v>26.666666666666668</v>
      </c>
    </row>
    <row r="10" spans="1:48" x14ac:dyDescent="0.3">
      <c r="A10" t="s">
        <v>773</v>
      </c>
      <c r="B10" t="s">
        <v>774</v>
      </c>
      <c r="C10" t="s">
        <v>10313</v>
      </c>
      <c r="D10" t="s">
        <v>136</v>
      </c>
      <c r="E10">
        <v>20761.315975925001</v>
      </c>
      <c r="F10">
        <v>607.25</v>
      </c>
      <c r="G10">
        <v>172.77219645612399</v>
      </c>
      <c r="H10">
        <f>(Table2[[#This Row],[1Y Return vs Nifty]]-AVERAGE(Table2[1Y Return vs Nifty]))/_xlfn.STDEV.P(Table2[1Y Return vs Nifty])</f>
        <v>2.1364170771683293</v>
      </c>
      <c r="I10">
        <v>18.2713902611452</v>
      </c>
      <c r="J10">
        <f>(Table2[[#This Row],[1M Return vs Nifty]]-AVERAGE(Table2[1M Return vs Nifty]))/_xlfn.STDEV.P(Table2[1M Return vs Nifty])</f>
        <v>1.2735716490712299</v>
      </c>
      <c r="K10">
        <v>60.842268354615399</v>
      </c>
      <c r="L10">
        <f>(Table2[[#This Row],[6M Return vs Nifty]]-AVERAGE(Table2[6M Return vs Nifty]))/_xlfn.STDEV.P(Table2[6M Return vs Nifty])</f>
        <v>1.8478922798779025</v>
      </c>
      <c r="M10">
        <v>16.529671459528601</v>
      </c>
      <c r="N10">
        <f>(Table2[[#This Row],[1W Return vs Nifty]]-AVERAGE(Table2[1W Return vs Nifty]))/_xlfn.STDEV.P(Table2[1W Return vs Nifty])</f>
        <v>3.7148849279428635</v>
      </c>
      <c r="O10">
        <v>534.19000000000005</v>
      </c>
      <c r="P10">
        <v>489.01732312566998</v>
      </c>
      <c r="Q10">
        <v>374.96363871860501</v>
      </c>
      <c r="R10">
        <v>81.428231634223195</v>
      </c>
      <c r="S10" s="2">
        <f>(Table2[[#This Row],[Close Price]]-Table2[[#This Row],[20D EMA]])/Table2[[#This Row],[20D EMA]]</f>
        <v>0.13676781669443444</v>
      </c>
      <c r="T10" s="2">
        <f>(Table2[[#This Row],[Close Price]]-Table2[[#This Row],[50D EMA]])/Table2[[#This Row],[50D EMA]]</f>
        <v>0.24177605021968931</v>
      </c>
      <c r="U10" s="2">
        <f>(Table2[[#This Row],[Close Price]]-Table2[[#This Row],[200D EMA]])/Table2[[#This Row],[200D EMA]]</f>
        <v>0.61949036465297502</v>
      </c>
      <c r="V10">
        <v>1.1288543451876401</v>
      </c>
      <c r="W10">
        <v>590.45000000000005</v>
      </c>
      <c r="X10">
        <v>607.25</v>
      </c>
      <c r="Y10">
        <v>586.25</v>
      </c>
      <c r="Z10">
        <v>613.79999999999995</v>
      </c>
      <c r="AA10">
        <v>493.8</v>
      </c>
      <c r="AB10">
        <v>613.79999999999995</v>
      </c>
      <c r="AC10" s="2">
        <f>(Table2[[#This Row],[Close Price]]/Table2[[#This Row],[Day Low]])-1</f>
        <v>2.845287492590387E-2</v>
      </c>
      <c r="AD10" s="2">
        <f>(Table2[[#This Row],[Day High]]/Table2[[#This Row],[Close Price]])-1</f>
        <v>0</v>
      </c>
      <c r="AE10" s="2">
        <f>(Table2[[#This Row],[Close Price]]/Table2[[#This Row],[Current Week Low]])-1</f>
        <v>3.5820895522387985E-2</v>
      </c>
      <c r="AF10" s="2">
        <f>(Table2[[#This Row],[Current Week High]]/Table2[[#This Row],[Close Price]])-1</f>
        <v>1.0786331823795736E-2</v>
      </c>
      <c r="AG10" s="2">
        <f>(Table2[[#This Row],[Close Price]]/Table2[[#This Row],[Current Month Low]])-1</f>
        <v>0.22974888618874045</v>
      </c>
      <c r="AH10" s="2">
        <f>(Table2[[#This Row],[Current Month High]]/Table2[[#This Row],[Close Price]])-1</f>
        <v>1.0786331823795736E-2</v>
      </c>
      <c r="AI10">
        <v>1.0786331823795701</v>
      </c>
      <c r="AJ10">
        <v>208.248730964467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0.46</v>
      </c>
      <c r="AM10" t="s">
        <v>10345</v>
      </c>
      <c r="AN10">
        <v>11.32</v>
      </c>
      <c r="AO10" t="s">
        <v>10345</v>
      </c>
      <c r="AP10">
        <v>0.23339419282092599</v>
      </c>
      <c r="AQ10" s="4">
        <f>(Table2[[#This Row],[Sharpe Ratio]]-AVERAGE(Table2[Sharpe Ratio]))/_xlfn.STDEV.P(Table2[Sharpe Ratio])</f>
        <v>1.9300466651637387</v>
      </c>
      <c r="AR1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10.902812599224065</v>
      </c>
      <c r="AS10" s="4">
        <f>_xlfn.RANK.AVG(Table2[[#This Row],[1Y Return vs Nifty Z-Score]],Table2[1Y Return vs Nifty Z-Score])</f>
        <v>29</v>
      </c>
      <c r="AT10" s="4">
        <f>_xlfn.RANK.AVG(Table2[[#This Row],[6M Return vs Nifty Z-Score]],Table2[6M Return vs Nifty Z-Score])</f>
        <v>35</v>
      </c>
      <c r="AU10" s="4">
        <f>_xlfn.RANK.AVG(Table2[[#This Row],[Sharpe Ratio Z-Score]],Table2[Sharpe Ratio Z-Score])</f>
        <v>18</v>
      </c>
      <c r="AV10" s="4">
        <f>(Table2[[#This Row],[Rank 1Y]]+Table2[[#This Row],[Rank 6M]]+Table2[[#This Row],[Rank Sharpe]])/3</f>
        <v>27.333333333333332</v>
      </c>
    </row>
    <row r="11" spans="1:48" x14ac:dyDescent="0.3">
      <c r="A11" t="s">
        <v>985</v>
      </c>
      <c r="B11" t="s">
        <v>986</v>
      </c>
      <c r="C11" t="s">
        <v>10311</v>
      </c>
      <c r="D11" t="s">
        <v>160</v>
      </c>
      <c r="E11">
        <v>14243.6909056</v>
      </c>
      <c r="F11">
        <v>14078.8</v>
      </c>
      <c r="G11">
        <v>134.126720019218</v>
      </c>
      <c r="H11">
        <f>(Table2[[#This Row],[1Y Return vs Nifty]]-AVERAGE(Table2[1Y Return vs Nifty]))/_xlfn.STDEV.P(Table2[1Y Return vs Nifty])</f>
        <v>1.5500157388180089</v>
      </c>
      <c r="I11">
        <v>26.097071062949802</v>
      </c>
      <c r="J11">
        <f>(Table2[[#This Row],[1M Return vs Nifty]]-AVERAGE(Table2[1M Return vs Nifty]))/_xlfn.STDEV.P(Table2[1M Return vs Nifty])</f>
        <v>1.9572189826525432</v>
      </c>
      <c r="K11">
        <v>79.803436017192695</v>
      </c>
      <c r="L11">
        <f>(Table2[[#This Row],[6M Return vs Nifty]]-AVERAGE(Table2[6M Return vs Nifty]))/_xlfn.STDEV.P(Table2[6M Return vs Nifty])</f>
        <v>2.5001920752014799</v>
      </c>
      <c r="M11">
        <v>5.6722188185436204</v>
      </c>
      <c r="N11">
        <f>(Table2[[#This Row],[1W Return vs Nifty]]-AVERAGE(Table2[1W Return vs Nifty]))/_xlfn.STDEV.P(Table2[1W Return vs Nifty])</f>
        <v>1.3467041654051812</v>
      </c>
      <c r="O11">
        <v>13204.94</v>
      </c>
      <c r="P11">
        <v>12342.6325724823</v>
      </c>
      <c r="Q11">
        <v>9484.30757466057</v>
      </c>
      <c r="R11">
        <v>69.486323137306201</v>
      </c>
      <c r="S11" s="2">
        <f>(Table2[[#This Row],[Close Price]]-Table2[[#This Row],[20D EMA]])/Table2[[#This Row],[20D EMA]]</f>
        <v>6.6176749004539112E-2</v>
      </c>
      <c r="T11" s="2">
        <f>(Table2[[#This Row],[Close Price]]-Table2[[#This Row],[50D EMA]])/Table2[[#This Row],[50D EMA]]</f>
        <v>0.14066427217386804</v>
      </c>
      <c r="U11" s="2">
        <f>(Table2[[#This Row],[Close Price]]-Table2[[#This Row],[200D EMA]])/Table2[[#This Row],[200D EMA]]</f>
        <v>0.48443098129953466</v>
      </c>
      <c r="V11">
        <v>0.73627399125660997</v>
      </c>
      <c r="W11">
        <v>13800</v>
      </c>
      <c r="X11">
        <v>14407.8</v>
      </c>
      <c r="Y11">
        <v>13739.1</v>
      </c>
      <c r="Z11">
        <v>14599.95</v>
      </c>
      <c r="AA11">
        <v>12900.1</v>
      </c>
      <c r="AB11">
        <v>14599.95</v>
      </c>
      <c r="AC11" s="2">
        <f>(Table2[[#This Row],[Close Price]]/Table2[[#This Row],[Day Low]])-1</f>
        <v>2.0202898550724546E-2</v>
      </c>
      <c r="AD11" s="2">
        <f>(Table2[[#This Row],[Day High]]/Table2[[#This Row],[Close Price]])-1</f>
        <v>2.3368468903599782E-2</v>
      </c>
      <c r="AE11" s="2">
        <f>(Table2[[#This Row],[Close Price]]/Table2[[#This Row],[Current Week Low]])-1</f>
        <v>2.4725054770690758E-2</v>
      </c>
      <c r="AF11" s="2">
        <f>(Table2[[#This Row],[Current Week High]]/Table2[[#This Row],[Close Price]])-1</f>
        <v>3.701664914623426E-2</v>
      </c>
      <c r="AG11" s="2">
        <f>(Table2[[#This Row],[Close Price]]/Table2[[#This Row],[Current Month Low]])-1</f>
        <v>9.1371384717947812E-2</v>
      </c>
      <c r="AH11" s="2">
        <f>(Table2[[#This Row],[Current Month High]]/Table2[[#This Row],[Close Price]])-1</f>
        <v>3.701664914623426E-2</v>
      </c>
      <c r="AI11">
        <v>3.7016649146234202</v>
      </c>
      <c r="AJ11">
        <v>234.25054308472099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0.12</v>
      </c>
      <c r="AM11" t="s">
        <v>10345</v>
      </c>
      <c r="AN11">
        <v>2.08</v>
      </c>
      <c r="AO11" t="s">
        <v>10345</v>
      </c>
      <c r="AP11">
        <v>0.23379281382946701</v>
      </c>
      <c r="AQ11" s="4">
        <f>(Table2[[#This Row],[Sharpe Ratio]]-AVERAGE(Table2[Sharpe Ratio]))/_xlfn.STDEV.P(Table2[Sharpe Ratio])</f>
        <v>1.934566399335351</v>
      </c>
      <c r="AR1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9.2886973614125647</v>
      </c>
      <c r="AS11" s="4">
        <f>_xlfn.RANK.AVG(Table2[[#This Row],[1Y Return vs Nifty Z-Score]],Table2[1Y Return vs Nifty Z-Score])</f>
        <v>52</v>
      </c>
      <c r="AT11" s="4">
        <f>_xlfn.RANK.AVG(Table2[[#This Row],[6M Return vs Nifty Z-Score]],Table2[6M Return vs Nifty Z-Score])</f>
        <v>15</v>
      </c>
      <c r="AU11" s="4">
        <f>_xlfn.RANK.AVG(Table2[[#This Row],[Sharpe Ratio Z-Score]],Table2[Sharpe Ratio Z-Score])</f>
        <v>17</v>
      </c>
      <c r="AV11" s="4">
        <f>(Table2[[#This Row],[Rank 1Y]]+Table2[[#This Row],[Rank 6M]]+Table2[[#This Row],[Rank Sharpe]])/3</f>
        <v>28</v>
      </c>
    </row>
    <row r="12" spans="1:48" x14ac:dyDescent="0.3">
      <c r="A12" t="s">
        <v>748</v>
      </c>
      <c r="B12" t="s">
        <v>749</v>
      </c>
      <c r="C12" t="s">
        <v>10311</v>
      </c>
      <c r="D12" t="s">
        <v>290</v>
      </c>
      <c r="E12">
        <v>22012.88508</v>
      </c>
      <c r="F12">
        <v>1921.65</v>
      </c>
      <c r="G12">
        <v>124.71759714060001</v>
      </c>
      <c r="H12">
        <f>(Table2[[#This Row],[1Y Return vs Nifty]]-AVERAGE(Table2[1Y Return vs Nifty]))/_xlfn.STDEV.P(Table2[1Y Return vs Nifty])</f>
        <v>1.4072429551072863</v>
      </c>
      <c r="I12">
        <v>-20.319369717643902</v>
      </c>
      <c r="J12">
        <f>(Table2[[#This Row],[1M Return vs Nifty]]-AVERAGE(Table2[1M Return vs Nifty]))/_xlfn.STDEV.P(Table2[1M Return vs Nifty])</f>
        <v>-2.0976967208694202</v>
      </c>
      <c r="K12">
        <v>104.13694065127299</v>
      </c>
      <c r="L12">
        <f>(Table2[[#This Row],[6M Return vs Nifty]]-AVERAGE(Table2[6M Return vs Nifty]))/_xlfn.STDEV.P(Table2[6M Return vs Nifty])</f>
        <v>3.3373103568800464</v>
      </c>
      <c r="M12">
        <v>-6.4736256308460902</v>
      </c>
      <c r="N12">
        <f>(Table2[[#This Row],[1W Return vs Nifty]]-AVERAGE(Table2[1W Return vs Nifty]))/_xlfn.STDEV.P(Table2[1W Return vs Nifty])</f>
        <v>-1.3024950640017632</v>
      </c>
      <c r="O12">
        <v>2105.9899999999998</v>
      </c>
      <c r="P12">
        <v>2037.47426165045</v>
      </c>
      <c r="Q12">
        <v>1372.6175500339</v>
      </c>
      <c r="R12">
        <v>24.562206436692701</v>
      </c>
      <c r="S12" s="2">
        <f>(Table2[[#This Row],[Close Price]]-Table2[[#This Row],[20D EMA]])/Table2[[#This Row],[20D EMA]]</f>
        <v>-8.753127982564006E-2</v>
      </c>
      <c r="T12" s="2">
        <f>(Table2[[#This Row],[Close Price]]-Table2[[#This Row],[50D EMA]])/Table2[[#This Row],[50D EMA]]</f>
        <v>-5.6846981495916812E-2</v>
      </c>
      <c r="U12" s="2">
        <f>(Table2[[#This Row],[Close Price]]-Table2[[#This Row],[200D EMA]])/Table2[[#This Row],[200D EMA]]</f>
        <v>0.39998938520969696</v>
      </c>
      <c r="V12">
        <v>0.33713524179549398</v>
      </c>
      <c r="W12">
        <v>1751.55</v>
      </c>
      <c r="X12">
        <v>1917.95</v>
      </c>
      <c r="Y12">
        <v>1751.55</v>
      </c>
      <c r="Z12">
        <v>2012.6</v>
      </c>
      <c r="AA12">
        <v>1751.55</v>
      </c>
      <c r="AB12">
        <v>2474</v>
      </c>
      <c r="AC12" s="2">
        <f>(Table2[[#This Row],[Close Price]]/Table2[[#This Row],[Day Low]])-1</f>
        <v>9.7113984756358684E-2</v>
      </c>
      <c r="AD12" s="2">
        <f>(Table2[[#This Row],[Day High]]/Table2[[#This Row],[Close Price]])-1</f>
        <v>-1.9254286680717714E-3</v>
      </c>
      <c r="AE12" s="2">
        <f>(Table2[[#This Row],[Close Price]]/Table2[[#This Row],[Current Week Low]])-1</f>
        <v>9.7113984756358684E-2</v>
      </c>
      <c r="AF12" s="2">
        <f>(Table2[[#This Row],[Current Week High]]/Table2[[#This Row],[Close Price]])-1</f>
        <v>4.7329118205708509E-2</v>
      </c>
      <c r="AG12" s="2">
        <f>(Table2[[#This Row],[Close Price]]/Table2[[#This Row],[Current Month Low]])-1</f>
        <v>9.7113984756358684E-2</v>
      </c>
      <c r="AH12" s="2">
        <f>(Table2[[#This Row],[Current Month High]]/Table2[[#This Row],[Close Price]])-1</f>
        <v>0.28743527697551574</v>
      </c>
      <c r="AI12">
        <v>47.467020529232599</v>
      </c>
      <c r="AJ12">
        <v>196.41369736233199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0.15</v>
      </c>
      <c r="AM12" t="s">
        <v>10345</v>
      </c>
      <c r="AN12">
        <v>-24.43</v>
      </c>
      <c r="AO12" t="s">
        <v>10344</v>
      </c>
      <c r="AP12">
        <v>0.20483891706566301</v>
      </c>
      <c r="AQ12" s="4">
        <f>(Table2[[#This Row],[Sharpe Ratio]]-AVERAGE(Table2[Sharpe Ratio]))/_xlfn.STDEV.P(Table2[Sharpe Ratio])</f>
        <v>1.6062748296469656</v>
      </c>
      <c r="AR1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2.9506363567631153</v>
      </c>
      <c r="AS12" s="4">
        <f>_xlfn.RANK.AVG(Table2[[#This Row],[1Y Return vs Nifty Z-Score]],Table2[1Y Return vs Nifty Z-Score])</f>
        <v>63</v>
      </c>
      <c r="AT12" s="4">
        <f>_xlfn.RANK.AVG(Table2[[#This Row],[6M Return vs Nifty Z-Score]],Table2[6M Return vs Nifty Z-Score])</f>
        <v>5</v>
      </c>
      <c r="AU12" s="4">
        <f>_xlfn.RANK.AVG(Table2[[#This Row],[Sharpe Ratio Z-Score]],Table2[Sharpe Ratio Z-Score])</f>
        <v>35</v>
      </c>
      <c r="AV12" s="4">
        <f>(Table2[[#This Row],[Rank 1Y]]+Table2[[#This Row],[Rank 6M]]+Table2[[#This Row],[Rank Sharpe]])/3</f>
        <v>34.333333333333336</v>
      </c>
    </row>
    <row r="13" spans="1:48" x14ac:dyDescent="0.3">
      <c r="A13" t="s">
        <v>1106</v>
      </c>
      <c r="B13" t="s">
        <v>1107</v>
      </c>
      <c r="C13" t="s">
        <v>10313</v>
      </c>
      <c r="D13" t="s">
        <v>136</v>
      </c>
      <c r="E13">
        <v>11416.385884039901</v>
      </c>
      <c r="F13">
        <v>481.4</v>
      </c>
      <c r="G13">
        <v>349.85353848850502</v>
      </c>
      <c r="H13">
        <f>(Table2[[#This Row],[1Y Return vs Nifty]]-AVERAGE(Table2[1Y Return vs Nifty]))/_xlfn.STDEV.P(Table2[1Y Return vs Nifty])</f>
        <v>4.8234258952428899</v>
      </c>
      <c r="I13">
        <v>20.1798064889588</v>
      </c>
      <c r="J13">
        <f>(Table2[[#This Row],[1M Return vs Nifty]]-AVERAGE(Table2[1M Return vs Nifty]))/_xlfn.STDEV.P(Table2[1M Return vs Nifty])</f>
        <v>1.4402898808201172</v>
      </c>
      <c r="K13">
        <v>87.162877706419494</v>
      </c>
      <c r="L13">
        <f>(Table2[[#This Row],[6M Return vs Nifty]]-AVERAGE(Table2[6M Return vs Nifty]))/_xlfn.STDEV.P(Table2[6M Return vs Nifty])</f>
        <v>2.7533706975841654</v>
      </c>
      <c r="M13">
        <v>1.49872368390005</v>
      </c>
      <c r="N13">
        <f>(Table2[[#This Row],[1W Return vs Nifty]]-AVERAGE(Table2[1W Return vs Nifty]))/_xlfn.STDEV.P(Table2[1W Return vs Nifty])</f>
        <v>0.43639939897233537</v>
      </c>
      <c r="O13">
        <v>468.37</v>
      </c>
      <c r="P13">
        <v>449.83846388424502</v>
      </c>
      <c r="Q13">
        <v>330.194555956839</v>
      </c>
      <c r="R13">
        <v>61.2490815217825</v>
      </c>
      <c r="S13" s="2">
        <f>(Table2[[#This Row],[Close Price]]-Table2[[#This Row],[20D EMA]])/Table2[[#This Row],[20D EMA]]</f>
        <v>2.7819885987573869E-2</v>
      </c>
      <c r="T13" s="2">
        <f>(Table2[[#This Row],[Close Price]]-Table2[[#This Row],[50D EMA]])/Table2[[#This Row],[50D EMA]]</f>
        <v>7.0161932893040818E-2</v>
      </c>
      <c r="U13" s="2">
        <f>(Table2[[#This Row],[Close Price]]-Table2[[#This Row],[200D EMA]])/Table2[[#This Row],[200D EMA]]</f>
        <v>0.45792833744638001</v>
      </c>
      <c r="V13">
        <v>0.47997861791591501</v>
      </c>
      <c r="W13">
        <v>470</v>
      </c>
      <c r="X13">
        <v>489.5</v>
      </c>
      <c r="Y13">
        <v>470</v>
      </c>
      <c r="Z13">
        <v>489.5</v>
      </c>
      <c r="AA13">
        <v>445</v>
      </c>
      <c r="AB13">
        <v>500</v>
      </c>
      <c r="AC13" s="2">
        <f>(Table2[[#This Row],[Close Price]]/Table2[[#This Row],[Day Low]])-1</f>
        <v>2.4255319148936083E-2</v>
      </c>
      <c r="AD13" s="2">
        <f>(Table2[[#This Row],[Day High]]/Table2[[#This Row],[Close Price]])-1</f>
        <v>1.6825924387203983E-2</v>
      </c>
      <c r="AE13" s="2">
        <f>(Table2[[#This Row],[Close Price]]/Table2[[#This Row],[Current Week Low]])-1</f>
        <v>2.4255319148936083E-2</v>
      </c>
      <c r="AF13" s="2">
        <f>(Table2[[#This Row],[Current Week High]]/Table2[[#This Row],[Close Price]])-1</f>
        <v>1.6825924387203983E-2</v>
      </c>
      <c r="AG13" s="2">
        <f>(Table2[[#This Row],[Close Price]]/Table2[[#This Row],[Current Month Low]])-1</f>
        <v>8.1797752808988822E-2</v>
      </c>
      <c r="AH13" s="2">
        <f>(Table2[[#This Row],[Current Month High]]/Table2[[#This Row],[Close Price]])-1</f>
        <v>3.8637307852098068E-2</v>
      </c>
      <c r="AI13">
        <v>18.321562110511</v>
      </c>
      <c r="AJ13">
        <v>379.96011964107601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0.14000000000000001</v>
      </c>
      <c r="AM13" t="s">
        <v>10345</v>
      </c>
      <c r="AN13">
        <v>4.41</v>
      </c>
      <c r="AO13" t="s">
        <v>10345</v>
      </c>
      <c r="AP13">
        <v>0.150081892362386</v>
      </c>
      <c r="AQ13" s="4">
        <f>(Table2[[#This Row],[Sharpe Ratio]]-AVERAGE(Table2[Sharpe Ratio]))/_xlfn.STDEV.P(Table2[Sharpe Ratio])</f>
        <v>0.98541644440270004</v>
      </c>
      <c r="AR1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10.438902317022208</v>
      </c>
      <c r="AS13" s="4">
        <f>_xlfn.RANK.AVG(Table2[[#This Row],[1Y Return vs Nifty Z-Score]],Table2[1Y Return vs Nifty Z-Score])</f>
        <v>3</v>
      </c>
      <c r="AT13" s="4">
        <f>_xlfn.RANK.AVG(Table2[[#This Row],[6M Return vs Nifty Z-Score]],Table2[6M Return vs Nifty Z-Score])</f>
        <v>12</v>
      </c>
      <c r="AU13" s="4">
        <f>_xlfn.RANK.AVG(Table2[[#This Row],[Sharpe Ratio Z-Score]],Table2[Sharpe Ratio Z-Score])</f>
        <v>121</v>
      </c>
      <c r="AV13" s="4">
        <f>(Table2[[#This Row],[Rank 1Y]]+Table2[[#This Row],[Rank 6M]]+Table2[[#This Row],[Rank Sharpe]])/3</f>
        <v>45.333333333333336</v>
      </c>
    </row>
    <row r="14" spans="1:48" x14ac:dyDescent="0.3">
      <c r="A14" t="s">
        <v>444</v>
      </c>
      <c r="B14" t="s">
        <v>445</v>
      </c>
      <c r="C14" t="s">
        <v>10311</v>
      </c>
      <c r="D14" t="s">
        <v>160</v>
      </c>
      <c r="E14">
        <v>52325.263588499998</v>
      </c>
      <c r="F14">
        <v>12346.2</v>
      </c>
      <c r="G14">
        <v>154.28353376260699</v>
      </c>
      <c r="H14">
        <f>(Table2[[#This Row],[1Y Return vs Nifty]]-AVERAGE(Table2[1Y Return vs Nifty]))/_xlfn.STDEV.P(Table2[1Y Return vs Nifty])</f>
        <v>1.8558725594810732</v>
      </c>
      <c r="I14">
        <v>11.0453111889223</v>
      </c>
      <c r="J14">
        <f>(Table2[[#This Row],[1M Return vs Nifty]]-AVERAGE(Table2[1M Return vs Nifty]))/_xlfn.STDEV.P(Table2[1M Return vs Nifty])</f>
        <v>0.64230520528352353</v>
      </c>
      <c r="K14">
        <v>92.187150372288201</v>
      </c>
      <c r="L14">
        <f>(Table2[[#This Row],[6M Return vs Nifty]]-AVERAGE(Table2[6M Return vs Nifty]))/_xlfn.STDEV.P(Table2[6M Return vs Nifty])</f>
        <v>2.9262151178180686</v>
      </c>
      <c r="M14">
        <v>6.94643009807303</v>
      </c>
      <c r="N14">
        <f>(Table2[[#This Row],[1W Return vs Nifty]]-AVERAGE(Table2[1W Return vs Nifty]))/_xlfn.STDEV.P(Table2[1W Return vs Nifty])</f>
        <v>1.6246296364497708</v>
      </c>
      <c r="O14">
        <v>11724.33</v>
      </c>
      <c r="P14">
        <v>11453.481777613801</v>
      </c>
      <c r="Q14">
        <v>8691.7191477488905</v>
      </c>
      <c r="R14">
        <v>65.8531844104144</v>
      </c>
      <c r="S14" s="2">
        <f>(Table2[[#This Row],[Close Price]]-Table2[[#This Row],[20D EMA]])/Table2[[#This Row],[20D EMA]]</f>
        <v>5.3040984005056219E-2</v>
      </c>
      <c r="T14" s="2">
        <f>(Table2[[#This Row],[Close Price]]-Table2[[#This Row],[50D EMA]])/Table2[[#This Row],[50D EMA]]</f>
        <v>7.7942955663582281E-2</v>
      </c>
      <c r="U14" s="2">
        <f>(Table2[[#This Row],[Close Price]]-Table2[[#This Row],[200D EMA]])/Table2[[#This Row],[200D EMA]]</f>
        <v>0.42045546918040966</v>
      </c>
      <c r="V14">
        <v>0.550722337995452</v>
      </c>
      <c r="W14">
        <v>11950</v>
      </c>
      <c r="X14">
        <v>12514.75</v>
      </c>
      <c r="Y14">
        <v>11883.15</v>
      </c>
      <c r="Z14">
        <v>12514.75</v>
      </c>
      <c r="AA14">
        <v>10804.95</v>
      </c>
      <c r="AB14">
        <v>12673.7</v>
      </c>
      <c r="AC14" s="2">
        <f>(Table2[[#This Row],[Close Price]]/Table2[[#This Row],[Day Low]])-1</f>
        <v>3.3154811715481181E-2</v>
      </c>
      <c r="AD14" s="2">
        <f>(Table2[[#This Row],[Day High]]/Table2[[#This Row],[Close Price]])-1</f>
        <v>1.3651973886702029E-2</v>
      </c>
      <c r="AE14" s="2">
        <f>(Table2[[#This Row],[Close Price]]/Table2[[#This Row],[Current Week Low]])-1</f>
        <v>3.8966940583936127E-2</v>
      </c>
      <c r="AF14" s="2">
        <f>(Table2[[#This Row],[Current Week High]]/Table2[[#This Row],[Close Price]])-1</f>
        <v>1.3651973886702029E-2</v>
      </c>
      <c r="AG14" s="2">
        <f>(Table2[[#This Row],[Close Price]]/Table2[[#This Row],[Current Month Low]])-1</f>
        <v>0.14264295531214866</v>
      </c>
      <c r="AH14" s="2">
        <f>(Table2[[#This Row],[Current Month High]]/Table2[[#This Row],[Close Price]])-1</f>
        <v>2.6526380586739284E-2</v>
      </c>
      <c r="AI14">
        <v>16.4892841522087</v>
      </c>
      <c r="AJ14">
        <v>216.90238455812499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0.06</v>
      </c>
      <c r="AM14" t="s">
        <v>10345</v>
      </c>
      <c r="AN14">
        <v>0.11</v>
      </c>
      <c r="AO14" t="s">
        <v>10345</v>
      </c>
      <c r="AP14">
        <v>0.16474485732483099</v>
      </c>
      <c r="AQ14" s="4">
        <f>(Table2[[#This Row],[Sharpe Ratio]]-AVERAGE(Table2[Sharpe Ratio]))/_xlfn.STDEV.P(Table2[Sharpe Ratio])</f>
        <v>1.1516713641834677</v>
      </c>
      <c r="AR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8.2006938832159051</v>
      </c>
      <c r="AS14" s="4">
        <f>_xlfn.RANK.AVG(Table2[[#This Row],[1Y Return vs Nifty Z-Score]],Table2[1Y Return vs Nifty Z-Score])</f>
        <v>36</v>
      </c>
      <c r="AT14" s="4">
        <f>_xlfn.RANK.AVG(Table2[[#This Row],[6M Return vs Nifty Z-Score]],Table2[6M Return vs Nifty Z-Score])</f>
        <v>10</v>
      </c>
      <c r="AU14" s="4">
        <f>_xlfn.RANK.AVG(Table2[[#This Row],[Sharpe Ratio Z-Score]],Table2[Sharpe Ratio Z-Score])</f>
        <v>93</v>
      </c>
      <c r="AV14" s="4">
        <f>(Table2[[#This Row],[Rank 1Y]]+Table2[[#This Row],[Rank 6M]]+Table2[[#This Row],[Rank Sharpe]])/3</f>
        <v>46.333333333333336</v>
      </c>
    </row>
    <row r="15" spans="1:48" x14ac:dyDescent="0.3">
      <c r="A15" t="s">
        <v>87</v>
      </c>
      <c r="B15" t="s">
        <v>88</v>
      </c>
      <c r="C15" t="s">
        <v>10311</v>
      </c>
      <c r="D15" t="s">
        <v>89</v>
      </c>
      <c r="E15">
        <v>320493.69937500003</v>
      </c>
      <c r="F15">
        <v>4792.25</v>
      </c>
      <c r="G15">
        <v>123.59481744701399</v>
      </c>
      <c r="H15">
        <f>(Table2[[#This Row],[1Y Return vs Nifty]]-AVERAGE(Table2[1Y Return vs Nifty]))/_xlfn.STDEV.P(Table2[1Y Return vs Nifty])</f>
        <v>1.3902060448219045</v>
      </c>
      <c r="I15">
        <v>0.93212716406430796</v>
      </c>
      <c r="J15">
        <f>(Table2[[#This Row],[1M Return vs Nifty]]-AVERAGE(Table2[1M Return vs Nifty]))/_xlfn.STDEV.P(Table2[1M Return vs Nifty])</f>
        <v>-0.24117719934215051</v>
      </c>
      <c r="K15">
        <v>47.039417482262799</v>
      </c>
      <c r="L15">
        <f>(Table2[[#This Row],[6M Return vs Nifty]]-AVERAGE(Table2[6M Return vs Nifty]))/_xlfn.STDEV.P(Table2[6M Return vs Nifty])</f>
        <v>1.3730482745328407</v>
      </c>
      <c r="M15">
        <v>2.6425390240906201E-2</v>
      </c>
      <c r="N15">
        <f>(Table2[[#This Row],[1W Return vs Nifty]]-AVERAGE(Table2[1W Return vs Nifty]))/_xlfn.STDEV.P(Table2[1W Return vs Nifty])</f>
        <v>0.11526804237778041</v>
      </c>
      <c r="O15">
        <v>4813.59</v>
      </c>
      <c r="P15">
        <v>4853.4382868850898</v>
      </c>
      <c r="Q15">
        <v>3861.6605801730798</v>
      </c>
      <c r="R15">
        <v>52.0948246617154</v>
      </c>
      <c r="S15" s="2">
        <f>(Table2[[#This Row],[Close Price]]-Table2[[#This Row],[20D EMA]])/Table2[[#This Row],[20D EMA]]</f>
        <v>-4.4332816047898023E-3</v>
      </c>
      <c r="T15" s="2">
        <f>(Table2[[#This Row],[Close Price]]-Table2[[#This Row],[50D EMA]])/Table2[[#This Row],[50D EMA]]</f>
        <v>-1.2607204062001198E-2</v>
      </c>
      <c r="U15" s="2">
        <f>(Table2[[#This Row],[Close Price]]-Table2[[#This Row],[200D EMA]])/Table2[[#This Row],[200D EMA]]</f>
        <v>0.24098167109891652</v>
      </c>
      <c r="V15">
        <v>0.554412672849662</v>
      </c>
      <c r="W15">
        <v>4683.6000000000004</v>
      </c>
      <c r="X15">
        <v>4809.95</v>
      </c>
      <c r="Y15">
        <v>4683.6000000000004</v>
      </c>
      <c r="Z15">
        <v>4858</v>
      </c>
      <c r="AA15">
        <v>4480.1000000000004</v>
      </c>
      <c r="AB15">
        <v>4946.8999999999996</v>
      </c>
      <c r="AC15" s="2">
        <f>(Table2[[#This Row],[Close Price]]/Table2[[#This Row],[Day Low]])-1</f>
        <v>2.3197967375522932E-2</v>
      </c>
      <c r="AD15" s="2">
        <f>(Table2[[#This Row],[Day High]]/Table2[[#This Row],[Close Price]])-1</f>
        <v>3.6934634044549775E-3</v>
      </c>
      <c r="AE15" s="2">
        <f>(Table2[[#This Row],[Close Price]]/Table2[[#This Row],[Current Week Low]])-1</f>
        <v>2.3197967375522932E-2</v>
      </c>
      <c r="AF15" s="2">
        <f>(Table2[[#This Row],[Current Week High]]/Table2[[#This Row],[Close Price]])-1</f>
        <v>1.3720068861182044E-2</v>
      </c>
      <c r="AG15" s="2">
        <f>(Table2[[#This Row],[Close Price]]/Table2[[#This Row],[Current Month Low]])-1</f>
        <v>6.9674784044998939E-2</v>
      </c>
      <c r="AH15" s="2">
        <f>(Table2[[#This Row],[Current Month High]]/Table2[[#This Row],[Close Price]])-1</f>
        <v>3.2270853982993231E-2</v>
      </c>
      <c r="AI15">
        <v>18.415149460065699</v>
      </c>
      <c r="AJ15">
        <v>171.085530037334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</v>
      </c>
      <c r="AM15">
        <v>0</v>
      </c>
      <c r="AN15">
        <v>-1.6</v>
      </c>
      <c r="AO15" t="s">
        <v>10344</v>
      </c>
      <c r="AP15">
        <v>0.24984939250353499</v>
      </c>
      <c r="AQ15" s="4">
        <f>(Table2[[#This Row],[Sharpe Ratio]]-AVERAGE(Table2[Sharpe Ratio]))/_xlfn.STDEV.P(Table2[Sharpe Ratio])</f>
        <v>2.1166227028352149</v>
      </c>
      <c r="AR1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 s="4">
        <f>_xlfn.RANK.AVG(Table2[[#This Row],[1Y Return vs Nifty Z-Score]],Table2[1Y Return vs Nifty Z-Score])</f>
        <v>65</v>
      </c>
      <c r="AT15" s="4">
        <f>_xlfn.RANK.AVG(Table2[[#This Row],[6M Return vs Nifty Z-Score]],Table2[6M Return vs Nifty Z-Score])</f>
        <v>69</v>
      </c>
      <c r="AU15" s="4">
        <f>_xlfn.RANK.AVG(Table2[[#This Row],[Sharpe Ratio Z-Score]],Table2[Sharpe Ratio Z-Score])</f>
        <v>10</v>
      </c>
      <c r="AV15" s="4">
        <f>(Table2[[#This Row],[Rank 1Y]]+Table2[[#This Row],[Rank 6M]]+Table2[[#This Row],[Rank Sharpe]])/3</f>
        <v>48</v>
      </c>
    </row>
    <row r="16" spans="1:48" x14ac:dyDescent="0.3">
      <c r="A16" t="s">
        <v>238</v>
      </c>
      <c r="B16" t="s">
        <v>239</v>
      </c>
      <c r="C16" t="s">
        <v>10299</v>
      </c>
      <c r="D16" t="s">
        <v>51</v>
      </c>
      <c r="E16">
        <v>112162.740228405</v>
      </c>
      <c r="F16">
        <v>689.55</v>
      </c>
      <c r="G16">
        <v>228.185637228709</v>
      </c>
      <c r="H16">
        <f>(Table2[[#This Row],[1Y Return vs Nifty]]-AVERAGE(Table2[1Y Return vs Nifty]))/_xlfn.STDEV.P(Table2[1Y Return vs Nifty])</f>
        <v>2.9772532843423249</v>
      </c>
      <c r="I16">
        <v>22.8538921267821</v>
      </c>
      <c r="J16">
        <f>(Table2[[#This Row],[1M Return vs Nifty]]-AVERAGE(Table2[1M Return vs Nifty]))/_xlfn.STDEV.P(Table2[1M Return vs Nifty])</f>
        <v>1.6738965870436082</v>
      </c>
      <c r="K16">
        <v>55.7912373707954</v>
      </c>
      <c r="L16">
        <f>(Table2[[#This Row],[6M Return vs Nifty]]-AVERAGE(Table2[6M Return vs Nifty]))/_xlfn.STDEV.P(Table2[6M Return vs Nifty])</f>
        <v>1.6741273232280234</v>
      </c>
      <c r="M16">
        <v>-0.247877000156942</v>
      </c>
      <c r="N16">
        <f>(Table2[[#This Row],[1W Return vs Nifty]]-AVERAGE(Table2[1W Return vs Nifty]))/_xlfn.STDEV.P(Table2[1W Return vs Nifty])</f>
        <v>5.5438387527970791E-2</v>
      </c>
      <c r="O16">
        <v>622.78</v>
      </c>
      <c r="P16">
        <v>555.21047073391901</v>
      </c>
      <c r="Q16">
        <v>408.73751892067298</v>
      </c>
      <c r="R16">
        <v>71.823516981027097</v>
      </c>
      <c r="S16" s="2">
        <f>(Table2[[#This Row],[Close Price]]-Table2[[#This Row],[20D EMA]])/Table2[[#This Row],[20D EMA]]</f>
        <v>0.10721281993641411</v>
      </c>
      <c r="T16" s="2">
        <f>(Table2[[#This Row],[Close Price]]-Table2[[#This Row],[50D EMA]])/Table2[[#This Row],[50D EMA]]</f>
        <v>0.24196144768037398</v>
      </c>
      <c r="U16" s="2">
        <f>(Table2[[#This Row],[Close Price]]-Table2[[#This Row],[200D EMA]])/Table2[[#This Row],[200D EMA]]</f>
        <v>0.68702398992108804</v>
      </c>
      <c r="V16">
        <v>1.4671089620772899</v>
      </c>
      <c r="W16">
        <v>670.05</v>
      </c>
      <c r="X16">
        <v>695.25</v>
      </c>
      <c r="Y16">
        <v>670.05</v>
      </c>
      <c r="Z16">
        <v>702.3</v>
      </c>
      <c r="AA16">
        <v>568.29999999999995</v>
      </c>
      <c r="AB16">
        <v>714.3</v>
      </c>
      <c r="AC16" s="2">
        <f>(Table2[[#This Row],[Close Price]]/Table2[[#This Row],[Day Low]])-1</f>
        <v>2.9102305798074823E-2</v>
      </c>
      <c r="AD16" s="2">
        <f>(Table2[[#This Row],[Day High]]/Table2[[#This Row],[Close Price]])-1</f>
        <v>8.266260604742337E-3</v>
      </c>
      <c r="AE16" s="2">
        <f>(Table2[[#This Row],[Close Price]]/Table2[[#This Row],[Current Week Low]])-1</f>
        <v>2.9102305798074823E-2</v>
      </c>
      <c r="AF16" s="2">
        <f>(Table2[[#This Row],[Current Week High]]/Table2[[#This Row],[Close Price]])-1</f>
        <v>1.8490319773765584E-2</v>
      </c>
      <c r="AG16" s="2">
        <f>(Table2[[#This Row],[Close Price]]/Table2[[#This Row],[Current Month Low]])-1</f>
        <v>0.21335562203061764</v>
      </c>
      <c r="AH16" s="2">
        <f>(Table2[[#This Row],[Current Month High]]/Table2[[#This Row],[Close Price]])-1</f>
        <v>3.5892973678485873E-2</v>
      </c>
      <c r="AI16">
        <v>3.5892973678485798</v>
      </c>
      <c r="AJ16">
        <v>282.37523105360401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0.46</v>
      </c>
      <c r="AM16" t="s">
        <v>10345</v>
      </c>
      <c r="AN16">
        <v>12.29</v>
      </c>
      <c r="AO16" t="s">
        <v>10345</v>
      </c>
      <c r="AP16">
        <v>0.17097336913155001</v>
      </c>
      <c r="AQ16" s="4">
        <f>(Table2[[#This Row],[Sharpe Ratio]]-AVERAGE(Table2[Sharpe Ratio]))/_xlfn.STDEV.P(Table2[Sharpe Ratio])</f>
        <v>1.2222928744599928</v>
      </c>
      <c r="AR1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7.6030084566019207</v>
      </c>
      <c r="AS16" s="4">
        <f>_xlfn.RANK.AVG(Table2[[#This Row],[1Y Return vs Nifty Z-Score]],Table2[1Y Return vs Nifty Z-Score])</f>
        <v>13</v>
      </c>
      <c r="AT16" s="4">
        <f>_xlfn.RANK.AVG(Table2[[#This Row],[6M Return vs Nifty Z-Score]],Table2[6M Return vs Nifty Z-Score])</f>
        <v>48</v>
      </c>
      <c r="AU16" s="4">
        <f>_xlfn.RANK.AVG(Table2[[#This Row],[Sharpe Ratio Z-Score]],Table2[Sharpe Ratio Z-Score])</f>
        <v>84</v>
      </c>
      <c r="AV16" s="4">
        <f>(Table2[[#This Row],[Rank 1Y]]+Table2[[#This Row],[Rank 6M]]+Table2[[#This Row],[Rank Sharpe]])/3</f>
        <v>48.333333333333336</v>
      </c>
    </row>
    <row r="17" spans="1:48" x14ac:dyDescent="0.3">
      <c r="A17" t="s">
        <v>1199</v>
      </c>
      <c r="B17" t="s">
        <v>1200</v>
      </c>
      <c r="C17" t="s">
        <v>10304</v>
      </c>
      <c r="D17" t="s">
        <v>46</v>
      </c>
      <c r="E17">
        <v>9763.5473366400001</v>
      </c>
      <c r="F17">
        <v>568.35</v>
      </c>
      <c r="G17">
        <v>147.71120842856499</v>
      </c>
      <c r="H17">
        <f>(Table2[[#This Row],[1Y Return vs Nifty]]-AVERAGE(Table2[1Y Return vs Nifty]))/_xlfn.STDEV.P(Table2[1Y Return vs Nifty])</f>
        <v>1.7561449657936681</v>
      </c>
      <c r="I17">
        <v>12.1408429478067</v>
      </c>
      <c r="J17">
        <f>(Table2[[#This Row],[1M Return vs Nifty]]-AVERAGE(Table2[1M Return vs Nifty]))/_xlfn.STDEV.P(Table2[1M Return vs Nifty])</f>
        <v>0.73801027999628932</v>
      </c>
      <c r="K17">
        <v>41.752243030843303</v>
      </c>
      <c r="L17">
        <f>(Table2[[#This Row],[6M Return vs Nifty]]-AVERAGE(Table2[6M Return vs Nifty]))/_xlfn.STDEV.P(Table2[6M Return vs Nifty])</f>
        <v>1.1911595388877385</v>
      </c>
      <c r="M17">
        <v>0.58238984009057204</v>
      </c>
      <c r="N17">
        <f>(Table2[[#This Row],[1W Return vs Nifty]]-AVERAGE(Table2[1W Return vs Nifty]))/_xlfn.STDEV.P(Table2[1W Return vs Nifty])</f>
        <v>0.23653261136321616</v>
      </c>
      <c r="O17">
        <v>527.48</v>
      </c>
      <c r="P17">
        <v>494.50251208127901</v>
      </c>
      <c r="Q17">
        <v>380.97977886511001</v>
      </c>
      <c r="R17">
        <v>65.3023681803801</v>
      </c>
      <c r="S17" s="2">
        <f>(Table2[[#This Row],[Close Price]]-Table2[[#This Row],[20D EMA]])/Table2[[#This Row],[20D EMA]]</f>
        <v>7.7481610677182081E-2</v>
      </c>
      <c r="T17" s="2">
        <f>(Table2[[#This Row],[Close Price]]-Table2[[#This Row],[50D EMA]])/Table2[[#This Row],[50D EMA]]</f>
        <v>0.1493369317941565</v>
      </c>
      <c r="U17" s="2">
        <f>(Table2[[#This Row],[Close Price]]-Table2[[#This Row],[200D EMA]])/Table2[[#This Row],[200D EMA]]</f>
        <v>0.49181145963452949</v>
      </c>
      <c r="V17">
        <v>1.73505392440149</v>
      </c>
      <c r="W17">
        <v>546.25</v>
      </c>
      <c r="X17">
        <v>578.35</v>
      </c>
      <c r="Y17">
        <v>546.25</v>
      </c>
      <c r="Z17">
        <v>578.35</v>
      </c>
      <c r="AA17">
        <v>463</v>
      </c>
      <c r="AB17">
        <v>582.70000000000005</v>
      </c>
      <c r="AC17" s="2">
        <f>(Table2[[#This Row],[Close Price]]/Table2[[#This Row],[Day Low]])-1</f>
        <v>4.0457665903890216E-2</v>
      </c>
      <c r="AD17" s="2">
        <f>(Table2[[#This Row],[Day High]]/Table2[[#This Row],[Close Price]])-1</f>
        <v>1.7594791941585308E-2</v>
      </c>
      <c r="AE17" s="2">
        <f>(Table2[[#This Row],[Close Price]]/Table2[[#This Row],[Current Week Low]])-1</f>
        <v>4.0457665903890216E-2</v>
      </c>
      <c r="AF17" s="2">
        <f>(Table2[[#This Row],[Current Week High]]/Table2[[#This Row],[Close Price]])-1</f>
        <v>1.7594791941585308E-2</v>
      </c>
      <c r="AG17" s="2">
        <f>(Table2[[#This Row],[Close Price]]/Table2[[#This Row],[Current Month Low]])-1</f>
        <v>0.22753779697624199</v>
      </c>
      <c r="AH17" s="2">
        <f>(Table2[[#This Row],[Current Month High]]/Table2[[#This Row],[Close Price]])-1</f>
        <v>2.5248526436175034E-2</v>
      </c>
      <c r="AI17">
        <v>3.8004750593824301</v>
      </c>
      <c r="AJ17">
        <v>202.313829787234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0.27</v>
      </c>
      <c r="AM17" t="s">
        <v>10345</v>
      </c>
      <c r="AN17">
        <v>7.29</v>
      </c>
      <c r="AO17" t="s">
        <v>10345</v>
      </c>
      <c r="AP17">
        <v>0.230450376769714</v>
      </c>
      <c r="AQ17" s="4">
        <f>(Table2[[#This Row],[Sharpe Ratio]]-AVERAGE(Table2[Sharpe Ratio]))/_xlfn.STDEV.P(Table2[Sharpe Ratio])</f>
        <v>1.896668429404661</v>
      </c>
      <c r="AR1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5.8185158254455738</v>
      </c>
      <c r="AS17" s="4">
        <f>_xlfn.RANK.AVG(Table2[[#This Row],[1Y Return vs Nifty Z-Score]],Table2[1Y Return vs Nifty Z-Score])</f>
        <v>40</v>
      </c>
      <c r="AT17" s="4">
        <f>_xlfn.RANK.AVG(Table2[[#This Row],[6M Return vs Nifty Z-Score]],Table2[6M Return vs Nifty Z-Score])</f>
        <v>86</v>
      </c>
      <c r="AU17" s="4">
        <f>_xlfn.RANK.AVG(Table2[[#This Row],[Sharpe Ratio Z-Score]],Table2[Sharpe Ratio Z-Score])</f>
        <v>20</v>
      </c>
      <c r="AV17" s="4">
        <f>(Table2[[#This Row],[Rank 1Y]]+Table2[[#This Row],[Rank 6M]]+Table2[[#This Row],[Rank Sharpe]])/3</f>
        <v>48.666666666666664</v>
      </c>
    </row>
    <row r="18" spans="1:48" x14ac:dyDescent="0.3">
      <c r="A18" t="s">
        <v>1009</v>
      </c>
      <c r="B18" t="s">
        <v>1010</v>
      </c>
      <c r="C18" t="s">
        <v>10307</v>
      </c>
      <c r="D18" t="s">
        <v>130</v>
      </c>
      <c r="E18">
        <v>13659.77406132</v>
      </c>
      <c r="F18">
        <v>941.4</v>
      </c>
      <c r="G18">
        <v>110.642229740917</v>
      </c>
      <c r="H18">
        <f>(Table2[[#This Row],[1Y Return vs Nifty]]-AVERAGE(Table2[1Y Return vs Nifty]))/_xlfn.STDEV.P(Table2[1Y Return vs Nifty])</f>
        <v>1.193665195381072</v>
      </c>
      <c r="I18">
        <v>22.376018412936901</v>
      </c>
      <c r="J18">
        <f>(Table2[[#This Row],[1M Return vs Nifty]]-AVERAGE(Table2[1M Return vs Nifty]))/_xlfn.STDEV.P(Table2[1M Return vs Nifty])</f>
        <v>1.6321497922876129</v>
      </c>
      <c r="K18">
        <v>70.090067866660902</v>
      </c>
      <c r="L18">
        <f>(Table2[[#This Row],[6M Return vs Nifty]]-AVERAGE(Table2[6M Return vs Nifty]))/_xlfn.STDEV.P(Table2[6M Return vs Nifty])</f>
        <v>2.1660339595597127</v>
      </c>
      <c r="M18">
        <v>0.73625872365006795</v>
      </c>
      <c r="N18">
        <f>(Table2[[#This Row],[1W Return vs Nifty]]-AVERAGE(Table2[1W Return vs Nifty]))/_xlfn.STDEV.P(Table2[1W Return vs Nifty])</f>
        <v>0.27009382890177974</v>
      </c>
      <c r="O18">
        <v>892.32</v>
      </c>
      <c r="P18">
        <v>795.48424968609697</v>
      </c>
      <c r="Q18">
        <v>588.437003020882</v>
      </c>
      <c r="R18">
        <v>65.601959563613093</v>
      </c>
      <c r="S18" s="2">
        <f>(Table2[[#This Row],[Close Price]]-Table2[[#This Row],[20D EMA]])/Table2[[#This Row],[20D EMA]]</f>
        <v>5.5002689618074148E-2</v>
      </c>
      <c r="T18" s="2">
        <f>(Table2[[#This Row],[Close Price]]-Table2[[#This Row],[50D EMA]])/Table2[[#This Row],[50D EMA]]</f>
        <v>0.1834300935203711</v>
      </c>
      <c r="U18" s="2">
        <f>(Table2[[#This Row],[Close Price]]-Table2[[#This Row],[200D EMA]])/Table2[[#This Row],[200D EMA]]</f>
        <v>0.59983140959371706</v>
      </c>
      <c r="V18">
        <v>1.2458119886016601</v>
      </c>
      <c r="W18">
        <v>932.05</v>
      </c>
      <c r="X18">
        <v>951.05</v>
      </c>
      <c r="Y18">
        <v>932.05</v>
      </c>
      <c r="Z18">
        <v>961.55</v>
      </c>
      <c r="AA18">
        <v>853.2</v>
      </c>
      <c r="AB18">
        <v>999</v>
      </c>
      <c r="AC18" s="2">
        <f>(Table2[[#This Row],[Close Price]]/Table2[[#This Row],[Day Low]])-1</f>
        <v>1.003165066251821E-2</v>
      </c>
      <c r="AD18" s="2">
        <f>(Table2[[#This Row],[Day High]]/Table2[[#This Row],[Close Price]])-1</f>
        <v>1.0250690461015566E-2</v>
      </c>
      <c r="AE18" s="2">
        <f>(Table2[[#This Row],[Close Price]]/Table2[[#This Row],[Current Week Low]])-1</f>
        <v>1.003165066251821E-2</v>
      </c>
      <c r="AF18" s="2">
        <f>(Table2[[#This Row],[Current Week High]]/Table2[[#This Row],[Close Price]])-1</f>
        <v>2.1404291480773274E-2</v>
      </c>
      <c r="AG18" s="2">
        <f>(Table2[[#This Row],[Close Price]]/Table2[[#This Row],[Current Month Low]])-1</f>
        <v>0.1033755274261603</v>
      </c>
      <c r="AH18" s="2">
        <f>(Table2[[#This Row],[Current Month High]]/Table2[[#This Row],[Close Price]])-1</f>
        <v>6.1185468451242953E-2</v>
      </c>
      <c r="AI18">
        <v>6.1185468451242899</v>
      </c>
      <c r="AJ18">
        <v>151.64394546912499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0.72</v>
      </c>
      <c r="AM18" t="s">
        <v>10345</v>
      </c>
      <c r="AN18">
        <v>3.55</v>
      </c>
      <c r="AO18" t="s">
        <v>10345</v>
      </c>
      <c r="AP18">
        <v>0.19875752656161799</v>
      </c>
      <c r="AQ18" s="4">
        <f>(Table2[[#This Row],[Sharpe Ratio]]-AVERAGE(Table2[Sharpe Ratio]))/_xlfn.STDEV.P(Table2[Sharpe Ratio])</f>
        <v>1.5373214431391837</v>
      </c>
      <c r="AR1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6.79926421926936</v>
      </c>
      <c r="AS18" s="4">
        <f>_xlfn.RANK.AVG(Table2[[#This Row],[1Y Return vs Nifty Z-Score]],Table2[1Y Return vs Nifty Z-Score])</f>
        <v>83</v>
      </c>
      <c r="AT18" s="4">
        <f>_xlfn.RANK.AVG(Table2[[#This Row],[6M Return vs Nifty Z-Score]],Table2[6M Return vs Nifty Z-Score])</f>
        <v>24</v>
      </c>
      <c r="AU18" s="4">
        <f>_xlfn.RANK.AVG(Table2[[#This Row],[Sharpe Ratio Z-Score]],Table2[Sharpe Ratio Z-Score])</f>
        <v>41</v>
      </c>
      <c r="AV18" s="4">
        <f>(Table2[[#This Row],[Rank 1Y]]+Table2[[#This Row],[Rank 6M]]+Table2[[#This Row],[Rank Sharpe]])/3</f>
        <v>49.333333333333336</v>
      </c>
    </row>
    <row r="19" spans="1:48" x14ac:dyDescent="0.3">
      <c r="A19" t="s">
        <v>987</v>
      </c>
      <c r="B19" t="s">
        <v>988</v>
      </c>
      <c r="C19" t="s">
        <v>10311</v>
      </c>
      <c r="D19" t="s">
        <v>133</v>
      </c>
      <c r="E19">
        <v>14186.1580865</v>
      </c>
      <c r="F19">
        <v>1696.85</v>
      </c>
      <c r="G19">
        <v>81.886582071179305</v>
      </c>
      <c r="H19">
        <f>(Table2[[#This Row],[1Y Return vs Nifty]]-AVERAGE(Table2[1Y Return vs Nifty]))/_xlfn.STDEV.P(Table2[1Y Return vs Nifty])</f>
        <v>0.75733080819362109</v>
      </c>
      <c r="I19">
        <v>22.169388320249301</v>
      </c>
      <c r="J19">
        <f>(Table2[[#This Row],[1M Return vs Nifty]]-AVERAGE(Table2[1M Return vs Nifty]))/_xlfn.STDEV.P(Table2[1M Return vs Nifty])</f>
        <v>1.6140986967368003</v>
      </c>
      <c r="K19">
        <v>97.332404115573198</v>
      </c>
      <c r="L19">
        <f>(Table2[[#This Row],[6M Return vs Nifty]]-AVERAGE(Table2[6M Return vs Nifty]))/_xlfn.STDEV.P(Table2[6M Return vs Nifty])</f>
        <v>3.1032215144366027</v>
      </c>
      <c r="M19">
        <v>-2.1032445607451602</v>
      </c>
      <c r="N19">
        <f>(Table2[[#This Row],[1W Return vs Nifty]]-AVERAGE(Table2[1W Return vs Nifty]))/_xlfn.STDEV.P(Table2[1W Return vs Nifty])</f>
        <v>-0.34924638612100545</v>
      </c>
      <c r="O19">
        <v>1616.53</v>
      </c>
      <c r="P19">
        <v>1425.9370472918599</v>
      </c>
      <c r="Q19">
        <v>1043.3345008471999</v>
      </c>
      <c r="R19">
        <v>60.442761777204602</v>
      </c>
      <c r="S19" s="2">
        <f>(Table2[[#This Row],[Close Price]]-Table2[[#This Row],[20D EMA]])/Table2[[#This Row],[20D EMA]]</f>
        <v>4.9686674543621176E-2</v>
      </c>
      <c r="T19" s="2">
        <f>(Table2[[#This Row],[Close Price]]-Table2[[#This Row],[50D EMA]])/Table2[[#This Row],[50D EMA]]</f>
        <v>0.18998942009582959</v>
      </c>
      <c r="U19" s="2">
        <f>(Table2[[#This Row],[Close Price]]-Table2[[#This Row],[200D EMA]])/Table2[[#This Row],[200D EMA]]</f>
        <v>0.62637198196948118</v>
      </c>
      <c r="V19">
        <v>0.93497793741705504</v>
      </c>
      <c r="W19">
        <v>1665.25</v>
      </c>
      <c r="X19">
        <v>1715</v>
      </c>
      <c r="Y19">
        <v>1665.25</v>
      </c>
      <c r="Z19">
        <v>1749.95</v>
      </c>
      <c r="AA19">
        <v>1557</v>
      </c>
      <c r="AB19">
        <v>1785</v>
      </c>
      <c r="AC19" s="2">
        <f>(Table2[[#This Row],[Close Price]]/Table2[[#This Row],[Day Low]])-1</f>
        <v>1.8976129710253753E-2</v>
      </c>
      <c r="AD19" s="2">
        <f>(Table2[[#This Row],[Day High]]/Table2[[#This Row],[Close Price]])-1</f>
        <v>1.0696290184754265E-2</v>
      </c>
      <c r="AE19" s="2">
        <f>(Table2[[#This Row],[Close Price]]/Table2[[#This Row],[Current Week Low]])-1</f>
        <v>1.8976129710253753E-2</v>
      </c>
      <c r="AF19" s="2">
        <f>(Table2[[#This Row],[Current Week High]]/Table2[[#This Row],[Close Price]])-1</f>
        <v>3.1293278722338558E-2</v>
      </c>
      <c r="AG19" s="2">
        <f>(Table2[[#This Row],[Close Price]]/Table2[[#This Row],[Current Month Low]])-1</f>
        <v>8.9820166987796934E-2</v>
      </c>
      <c r="AH19" s="2">
        <f>(Table2[[#This Row],[Current Month High]]/Table2[[#This Row],[Close Price]])-1</f>
        <v>5.1949199988213568E-2</v>
      </c>
      <c r="AI19">
        <v>5.1949199988213497</v>
      </c>
      <c r="AJ19">
        <v>161.053846153846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0.67</v>
      </c>
      <c r="AM19" t="s">
        <v>10345</v>
      </c>
      <c r="AN19">
        <v>-0.14000000000000001</v>
      </c>
      <c r="AO19" t="s">
        <v>10344</v>
      </c>
      <c r="AP19">
        <v>0.234126053338782</v>
      </c>
      <c r="AQ19" s="4">
        <f>(Table2[[#This Row],[Sharpe Ratio]]-AVERAGE(Table2[Sharpe Ratio]))/_xlfn.STDEV.P(Table2[Sharpe Ratio])</f>
        <v>1.938344810320499</v>
      </c>
      <c r="AR1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7.0637494435665173</v>
      </c>
      <c r="AS19" s="4">
        <f>_xlfn.RANK.AVG(Table2[[#This Row],[1Y Return vs Nifty Z-Score]],Table2[1Y Return vs Nifty Z-Score])</f>
        <v>126</v>
      </c>
      <c r="AT19" s="4">
        <f>_xlfn.RANK.AVG(Table2[[#This Row],[6M Return vs Nifty Z-Score]],Table2[6M Return vs Nifty Z-Score])</f>
        <v>9</v>
      </c>
      <c r="AU19" s="4">
        <f>_xlfn.RANK.AVG(Table2[[#This Row],[Sharpe Ratio Z-Score]],Table2[Sharpe Ratio Z-Score])</f>
        <v>16</v>
      </c>
      <c r="AV19" s="4">
        <f>(Table2[[#This Row],[Rank 1Y]]+Table2[[#This Row],[Rank 6M]]+Table2[[#This Row],[Rank Sharpe]])/3</f>
        <v>50.333333333333336</v>
      </c>
    </row>
    <row r="20" spans="1:48" x14ac:dyDescent="0.3">
      <c r="A20" t="s">
        <v>1195</v>
      </c>
      <c r="B20" t="s">
        <v>1196</v>
      </c>
      <c r="C20" t="s">
        <v>10316</v>
      </c>
      <c r="D20" t="s">
        <v>1177</v>
      </c>
      <c r="E20">
        <v>9869.8770638999995</v>
      </c>
      <c r="F20">
        <v>772.1</v>
      </c>
      <c r="G20">
        <v>127.663722379265</v>
      </c>
      <c r="H20">
        <f>(Table2[[#This Row],[1Y Return vs Nifty]]-AVERAGE(Table2[1Y Return vs Nifty]))/_xlfn.STDEV.P(Table2[1Y Return vs Nifty])</f>
        <v>1.4519470690731566</v>
      </c>
      <c r="I20">
        <v>42.718674815043698</v>
      </c>
      <c r="J20">
        <f>(Table2[[#This Row],[1M Return vs Nifty]]-AVERAGE(Table2[1M Return vs Nifty]))/_xlfn.STDEV.P(Table2[1M Return vs Nifty])</f>
        <v>3.4092734904653037</v>
      </c>
      <c r="K20">
        <v>45.911383597249902</v>
      </c>
      <c r="L20">
        <f>(Table2[[#This Row],[6M Return vs Nifty]]-AVERAGE(Table2[6M Return vs Nifty]))/_xlfn.STDEV.P(Table2[6M Return vs Nifty])</f>
        <v>1.3342417893307603</v>
      </c>
      <c r="M20">
        <v>1.3448653897760201</v>
      </c>
      <c r="N20">
        <f>(Table2[[#This Row],[1W Return vs Nifty]]-AVERAGE(Table2[1W Return vs Nifty]))/_xlfn.STDEV.P(Table2[1W Return vs Nifty])</f>
        <v>0.40284049115578352</v>
      </c>
      <c r="O20">
        <v>667.67</v>
      </c>
      <c r="P20">
        <v>577.09265591562405</v>
      </c>
      <c r="Q20">
        <v>456.27583418717802</v>
      </c>
      <c r="R20">
        <v>78.619970882281194</v>
      </c>
      <c r="S20" s="2">
        <f>(Table2[[#This Row],[Close Price]]-Table2[[#This Row],[20D EMA]])/Table2[[#This Row],[20D EMA]]</f>
        <v>0.15640960354666239</v>
      </c>
      <c r="T20" s="2">
        <f>(Table2[[#This Row],[Close Price]]-Table2[[#This Row],[50D EMA]])/Table2[[#This Row],[50D EMA]]</f>
        <v>0.33791340452075991</v>
      </c>
      <c r="U20" s="2">
        <f>(Table2[[#This Row],[Close Price]]-Table2[[#This Row],[200D EMA]])/Table2[[#This Row],[200D EMA]]</f>
        <v>0.692178156608797</v>
      </c>
      <c r="V20">
        <v>1.4630839184931499</v>
      </c>
      <c r="W20">
        <v>740.05</v>
      </c>
      <c r="X20">
        <v>784.8</v>
      </c>
      <c r="Y20">
        <v>740.05</v>
      </c>
      <c r="Z20">
        <v>784.8</v>
      </c>
      <c r="AA20">
        <v>577</v>
      </c>
      <c r="AB20">
        <v>784.8</v>
      </c>
      <c r="AC20" s="2">
        <f>(Table2[[#This Row],[Close Price]]/Table2[[#This Row],[Day Low]])-1</f>
        <v>4.3307884602391766E-2</v>
      </c>
      <c r="AD20" s="2">
        <f>(Table2[[#This Row],[Day High]]/Table2[[#This Row],[Close Price]])-1</f>
        <v>1.6448646548374413E-2</v>
      </c>
      <c r="AE20" s="2">
        <f>(Table2[[#This Row],[Close Price]]/Table2[[#This Row],[Current Week Low]])-1</f>
        <v>4.3307884602391766E-2</v>
      </c>
      <c r="AF20" s="2">
        <f>(Table2[[#This Row],[Current Week High]]/Table2[[#This Row],[Close Price]])-1</f>
        <v>1.6448646548374413E-2</v>
      </c>
      <c r="AG20" s="2">
        <f>(Table2[[#This Row],[Close Price]]/Table2[[#This Row],[Current Month Low]])-1</f>
        <v>0.33812824956672438</v>
      </c>
      <c r="AH20" s="2">
        <f>(Table2[[#This Row],[Current Month High]]/Table2[[#This Row],[Close Price]])-1</f>
        <v>1.6448646548374413E-2</v>
      </c>
      <c r="AI20">
        <v>1.5088719077839701</v>
      </c>
      <c r="AJ20">
        <v>170.53258584442801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0.62</v>
      </c>
      <c r="AM20" t="s">
        <v>10345</v>
      </c>
      <c r="AN20">
        <v>18.13</v>
      </c>
      <c r="AO20" t="s">
        <v>10345</v>
      </c>
      <c r="AP20">
        <v>0.20499565590570001</v>
      </c>
      <c r="AQ20" s="4">
        <f>(Table2[[#This Row],[Sharpe Ratio]]-AVERAGE(Table2[Sharpe Ratio]))/_xlfn.STDEV.P(Table2[Sharpe Ratio])</f>
        <v>1.6080520011360622</v>
      </c>
      <c r="AR2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8.2063548411610654</v>
      </c>
      <c r="AS20" s="4">
        <f>_xlfn.RANK.AVG(Table2[[#This Row],[1Y Return vs Nifty Z-Score]],Table2[1Y Return vs Nifty Z-Score])</f>
        <v>55</v>
      </c>
      <c r="AT20" s="4">
        <f>_xlfn.RANK.AVG(Table2[[#This Row],[6M Return vs Nifty Z-Score]],Table2[6M Return vs Nifty Z-Score])</f>
        <v>71</v>
      </c>
      <c r="AU20" s="4">
        <f>_xlfn.RANK.AVG(Table2[[#This Row],[Sharpe Ratio Z-Score]],Table2[Sharpe Ratio Z-Score])</f>
        <v>33</v>
      </c>
      <c r="AV20" s="4">
        <f>(Table2[[#This Row],[Rank 1Y]]+Table2[[#This Row],[Rank 6M]]+Table2[[#This Row],[Rank Sharpe]])/3</f>
        <v>53</v>
      </c>
    </row>
    <row r="21" spans="1:48" x14ac:dyDescent="0.3">
      <c r="A21" t="s">
        <v>1281</v>
      </c>
      <c r="B21" t="s">
        <v>1282</v>
      </c>
      <c r="C21" t="s">
        <v>10318</v>
      </c>
      <c r="D21" t="s">
        <v>1283</v>
      </c>
      <c r="E21">
        <v>8717.8541970400001</v>
      </c>
      <c r="F21">
        <v>1401.8</v>
      </c>
      <c r="G21">
        <v>152.687582764014</v>
      </c>
      <c r="H21">
        <f>(Table2[[#This Row],[1Y Return vs Nifty]]-AVERAGE(Table2[1Y Return vs Nifty]))/_xlfn.STDEV.P(Table2[1Y Return vs Nifty])</f>
        <v>1.8316558105157863</v>
      </c>
      <c r="I21">
        <v>15.681046158380299</v>
      </c>
      <c r="J21">
        <f>(Table2[[#This Row],[1M Return vs Nifty]]-AVERAGE(Table2[1M Return vs Nifty]))/_xlfn.STDEV.P(Table2[1M Return vs Nifty])</f>
        <v>1.0472805590353396</v>
      </c>
      <c r="K21">
        <v>74.680613402161796</v>
      </c>
      <c r="L21">
        <f>(Table2[[#This Row],[6M Return vs Nifty]]-AVERAGE(Table2[6M Return vs Nifty]))/_xlfn.STDEV.P(Table2[6M Return vs Nifty])</f>
        <v>2.3239573515426186</v>
      </c>
      <c r="M21">
        <v>4.0730045101022796</v>
      </c>
      <c r="N21">
        <f>(Table2[[#This Row],[1W Return vs Nifty]]-AVERAGE(Table2[1W Return vs Nifty]))/_xlfn.STDEV.P(Table2[1W Return vs Nifty])</f>
        <v>0.99789043481337891</v>
      </c>
      <c r="O21">
        <v>1306.0999999999999</v>
      </c>
      <c r="P21">
        <v>1229.5436731408299</v>
      </c>
      <c r="Q21">
        <v>921.23263041867699</v>
      </c>
      <c r="R21">
        <v>70.295643448903505</v>
      </c>
      <c r="S21" s="2">
        <f>(Table2[[#This Row],[Close Price]]-Table2[[#This Row],[20D EMA]])/Table2[[#This Row],[20D EMA]]</f>
        <v>7.3271571855141299E-2</v>
      </c>
      <c r="T21" s="2">
        <f>(Table2[[#This Row],[Close Price]]-Table2[[#This Row],[50D EMA]])/Table2[[#This Row],[50D EMA]]</f>
        <v>0.14009777010941526</v>
      </c>
      <c r="U21" s="2">
        <f>(Table2[[#This Row],[Close Price]]-Table2[[#This Row],[200D EMA]])/Table2[[#This Row],[200D EMA]]</f>
        <v>0.52165691239455692</v>
      </c>
      <c r="V21">
        <v>0.75949875038567205</v>
      </c>
      <c r="W21">
        <v>1351.9</v>
      </c>
      <c r="X21">
        <v>1420</v>
      </c>
      <c r="Y21">
        <v>1322.75</v>
      </c>
      <c r="Z21">
        <v>1420</v>
      </c>
      <c r="AA21">
        <v>1203.7</v>
      </c>
      <c r="AB21">
        <v>1420</v>
      </c>
      <c r="AC21" s="2">
        <f>(Table2[[#This Row],[Close Price]]/Table2[[#This Row],[Day Low]])-1</f>
        <v>3.6911014128263808E-2</v>
      </c>
      <c r="AD21" s="2">
        <f>(Table2[[#This Row],[Day High]]/Table2[[#This Row],[Close Price]])-1</f>
        <v>1.2983307176487324E-2</v>
      </c>
      <c r="AE21" s="2">
        <f>(Table2[[#This Row],[Close Price]]/Table2[[#This Row],[Current Week Low]])-1</f>
        <v>5.9761859761859659E-2</v>
      </c>
      <c r="AF21" s="2">
        <f>(Table2[[#This Row],[Current Week High]]/Table2[[#This Row],[Close Price]])-1</f>
        <v>1.2983307176487324E-2</v>
      </c>
      <c r="AG21" s="2">
        <f>(Table2[[#This Row],[Close Price]]/Table2[[#This Row],[Current Month Low]])-1</f>
        <v>0.1645758910027415</v>
      </c>
      <c r="AH21" s="2">
        <f>(Table2[[#This Row],[Current Month High]]/Table2[[#This Row],[Close Price]])-1</f>
        <v>1.2983307176487324E-2</v>
      </c>
      <c r="AI21">
        <v>1.08432015979456</v>
      </c>
      <c r="AJ21">
        <v>221.91985302560499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0.31</v>
      </c>
      <c r="AM21" t="s">
        <v>10345</v>
      </c>
      <c r="AN21">
        <v>2.4</v>
      </c>
      <c r="AO21" t="s">
        <v>10345</v>
      </c>
      <c r="AP21">
        <v>0.15997912541129999</v>
      </c>
      <c r="AQ21" s="4">
        <f>(Table2[[#This Row],[Sharpe Ratio]]-AVERAGE(Table2[Sharpe Ratio]))/_xlfn.STDEV.P(Table2[Sharpe Ratio])</f>
        <v>1.097635473147101</v>
      </c>
      <c r="AR2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7.2984196290542238</v>
      </c>
      <c r="AS21" s="4">
        <f>_xlfn.RANK.AVG(Table2[[#This Row],[1Y Return vs Nifty Z-Score]],Table2[1Y Return vs Nifty Z-Score])</f>
        <v>38</v>
      </c>
      <c r="AT21" s="4">
        <f>_xlfn.RANK.AVG(Table2[[#This Row],[6M Return vs Nifty Z-Score]],Table2[6M Return vs Nifty Z-Score])</f>
        <v>19</v>
      </c>
      <c r="AU21" s="4">
        <f>_xlfn.RANK.AVG(Table2[[#This Row],[Sharpe Ratio Z-Score]],Table2[Sharpe Ratio Z-Score])</f>
        <v>105</v>
      </c>
      <c r="AV21" s="4">
        <f>(Table2[[#This Row],[Rank 1Y]]+Table2[[#This Row],[Rank 6M]]+Table2[[#This Row],[Rank Sharpe]])/3</f>
        <v>54</v>
      </c>
    </row>
    <row r="22" spans="1:48" x14ac:dyDescent="0.3">
      <c r="A22" t="s">
        <v>348</v>
      </c>
      <c r="B22" t="s">
        <v>349</v>
      </c>
      <c r="C22" t="s">
        <v>10313</v>
      </c>
      <c r="D22" t="s">
        <v>136</v>
      </c>
      <c r="E22">
        <v>73822.682200640003</v>
      </c>
      <c r="F22">
        <v>1841.6</v>
      </c>
      <c r="G22">
        <v>202.901670023229</v>
      </c>
      <c r="H22">
        <f>(Table2[[#This Row],[1Y Return vs Nifty]]-AVERAGE(Table2[1Y Return vs Nifty]))/_xlfn.STDEV.P(Table2[1Y Return vs Nifty])</f>
        <v>2.5935977164699651</v>
      </c>
      <c r="I22">
        <v>5.0851432706008497</v>
      </c>
      <c r="J22">
        <f>(Table2[[#This Row],[1M Return vs Nifty]]-AVERAGE(Table2[1M Return vs Nifty]))/_xlfn.STDEV.P(Table2[1M Return vs Nifty])</f>
        <v>0.12162808999436779</v>
      </c>
      <c r="K22">
        <v>41.018688886093898</v>
      </c>
      <c r="L22">
        <f>(Table2[[#This Row],[6M Return vs Nifty]]-AVERAGE(Table2[6M Return vs Nifty]))/_xlfn.STDEV.P(Table2[6M Return vs Nifty])</f>
        <v>1.1659238979718478</v>
      </c>
      <c r="M22">
        <v>2.29321250717306</v>
      </c>
      <c r="N22">
        <f>(Table2[[#This Row],[1W Return vs Nifty]]-AVERAGE(Table2[1W Return vs Nifty]))/_xlfn.STDEV.P(Table2[1W Return vs Nifty])</f>
        <v>0.60968987598754576</v>
      </c>
      <c r="O22">
        <v>1769.1</v>
      </c>
      <c r="P22">
        <v>1743.1184148142599</v>
      </c>
      <c r="Q22">
        <v>1393.17761330703</v>
      </c>
      <c r="R22">
        <v>68.527754370014705</v>
      </c>
      <c r="S22" s="2">
        <f>(Table2[[#This Row],[Close Price]]-Table2[[#This Row],[20D EMA]])/Table2[[#This Row],[20D EMA]]</f>
        <v>4.0981289921428979E-2</v>
      </c>
      <c r="T22" s="2">
        <f>(Table2[[#This Row],[Close Price]]-Table2[[#This Row],[50D EMA]])/Table2[[#This Row],[50D EMA]]</f>
        <v>5.6497358038773163E-2</v>
      </c>
      <c r="U22" s="2">
        <f>(Table2[[#This Row],[Close Price]]-Table2[[#This Row],[200D EMA]])/Table2[[#This Row],[200D EMA]]</f>
        <v>0.32187022129112125</v>
      </c>
      <c r="V22">
        <v>0.88450817239962298</v>
      </c>
      <c r="W22">
        <v>1761.3</v>
      </c>
      <c r="X22">
        <v>1841.6</v>
      </c>
      <c r="Y22">
        <v>1761.3</v>
      </c>
      <c r="Z22">
        <v>1878.5</v>
      </c>
      <c r="AA22">
        <v>1592.35</v>
      </c>
      <c r="AB22">
        <v>1878.5</v>
      </c>
      <c r="AC22" s="2">
        <f>(Table2[[#This Row],[Close Price]]/Table2[[#This Row],[Day Low]])-1</f>
        <v>4.5591324589791649E-2</v>
      </c>
      <c r="AD22" s="2">
        <f>(Table2[[#This Row],[Day High]]/Table2[[#This Row],[Close Price]])-1</f>
        <v>0</v>
      </c>
      <c r="AE22" s="2">
        <f>(Table2[[#This Row],[Close Price]]/Table2[[#This Row],[Current Week Low]])-1</f>
        <v>4.5591324589791649E-2</v>
      </c>
      <c r="AF22" s="2">
        <f>(Table2[[#This Row],[Current Week High]]/Table2[[#This Row],[Close Price]])-1</f>
        <v>2.0036924413553425E-2</v>
      </c>
      <c r="AG22" s="2">
        <f>(Table2[[#This Row],[Close Price]]/Table2[[#This Row],[Current Month Low]])-1</f>
        <v>0.15652965742456115</v>
      </c>
      <c r="AH22" s="2">
        <f>(Table2[[#This Row],[Current Month High]]/Table2[[#This Row],[Close Price]])-1</f>
        <v>2.0036924413553425E-2</v>
      </c>
      <c r="AI22">
        <v>12.6629018245004</v>
      </c>
      <c r="AJ22">
        <v>232.29880909418901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0.05</v>
      </c>
      <c r="AM22" t="s">
        <v>10345</v>
      </c>
      <c r="AN22">
        <v>0.9</v>
      </c>
      <c r="AO22" t="s">
        <v>10345</v>
      </c>
      <c r="AP22">
        <v>0.18603721357231301</v>
      </c>
      <c r="AQ22" s="4">
        <f>(Table2[[#This Row],[Sharpe Ratio]]-AVERAGE(Table2[Sharpe Ratio]))/_xlfn.STDEV.P(Table2[Sharpe Ratio])</f>
        <v>1.3930931359012104</v>
      </c>
      <c r="AR2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5.8839327163249378</v>
      </c>
      <c r="AS22" s="4">
        <f>_xlfn.RANK.AVG(Table2[[#This Row],[1Y Return vs Nifty Z-Score]],Table2[1Y Return vs Nifty Z-Score])</f>
        <v>19</v>
      </c>
      <c r="AT22" s="4">
        <f>_xlfn.RANK.AVG(Table2[[#This Row],[6M Return vs Nifty Z-Score]],Table2[6M Return vs Nifty Z-Score])</f>
        <v>90</v>
      </c>
      <c r="AU22" s="4">
        <f>_xlfn.RANK.AVG(Table2[[#This Row],[Sharpe Ratio Z-Score]],Table2[Sharpe Ratio Z-Score])</f>
        <v>65</v>
      </c>
      <c r="AV22" s="4">
        <f>(Table2[[#This Row],[Rank 1Y]]+Table2[[#This Row],[Rank 6M]]+Table2[[#This Row],[Rank Sharpe]])/3</f>
        <v>58</v>
      </c>
    </row>
    <row r="23" spans="1:48" x14ac:dyDescent="0.3">
      <c r="A23" t="s">
        <v>1265</v>
      </c>
      <c r="B23" t="s">
        <v>1266</v>
      </c>
      <c r="C23" t="s">
        <v>10311</v>
      </c>
      <c r="D23" t="s">
        <v>360</v>
      </c>
      <c r="E23">
        <v>8906.9658404999991</v>
      </c>
      <c r="F23">
        <v>392.5</v>
      </c>
      <c r="G23">
        <v>147.12708045561001</v>
      </c>
      <c r="H23">
        <f>(Table2[[#This Row],[1Y Return vs Nifty]]-AVERAGE(Table2[1Y Return vs Nifty]))/_xlfn.STDEV.P(Table2[1Y Return vs Nifty])</f>
        <v>1.7472814853377372</v>
      </c>
      <c r="I23">
        <v>22.103949791139499</v>
      </c>
      <c r="J23">
        <f>(Table2[[#This Row],[1M Return vs Nifty]]-AVERAGE(Table2[1M Return vs Nifty]))/_xlfn.STDEV.P(Table2[1M Return vs Nifty])</f>
        <v>1.6083820214631186</v>
      </c>
      <c r="K23">
        <v>57.680149218944599</v>
      </c>
      <c r="L23">
        <f>(Table2[[#This Row],[6M Return vs Nifty]]-AVERAGE(Table2[6M Return vs Nifty]))/_xlfn.STDEV.P(Table2[6M Return vs Nifty])</f>
        <v>1.7391094400395217</v>
      </c>
      <c r="M23">
        <v>12.8413077110354</v>
      </c>
      <c r="N23">
        <f>(Table2[[#This Row],[1W Return vs Nifty]]-AVERAGE(Table2[1W Return vs Nifty]))/_xlfn.STDEV.P(Table2[1W Return vs Nifty])</f>
        <v>2.9103949280094574</v>
      </c>
      <c r="O23">
        <v>349.07</v>
      </c>
      <c r="P23">
        <v>325.91778574168302</v>
      </c>
      <c r="Q23">
        <v>254.662787725095</v>
      </c>
      <c r="R23">
        <v>81.667267591307095</v>
      </c>
      <c r="S23" s="2">
        <f>(Table2[[#This Row],[Close Price]]-Table2[[#This Row],[20D EMA]])/Table2[[#This Row],[20D EMA]]</f>
        <v>0.12441630618500589</v>
      </c>
      <c r="T23" s="2">
        <f>(Table2[[#This Row],[Close Price]]-Table2[[#This Row],[50D EMA]])/Table2[[#This Row],[50D EMA]]</f>
        <v>0.20429144149588979</v>
      </c>
      <c r="U23" s="2">
        <f>(Table2[[#This Row],[Close Price]]-Table2[[#This Row],[200D EMA]])/Table2[[#This Row],[200D EMA]]</f>
        <v>0.54125384201675508</v>
      </c>
      <c r="V23">
        <v>1.3578710035435699</v>
      </c>
      <c r="W23">
        <v>383</v>
      </c>
      <c r="X23">
        <v>394.2</v>
      </c>
      <c r="Y23">
        <v>383</v>
      </c>
      <c r="Z23">
        <v>403</v>
      </c>
      <c r="AA23">
        <v>303.25</v>
      </c>
      <c r="AB23">
        <v>403</v>
      </c>
      <c r="AC23" s="2">
        <f>(Table2[[#This Row],[Close Price]]/Table2[[#This Row],[Day Low]])-1</f>
        <v>2.4804177545691974E-2</v>
      </c>
      <c r="AD23" s="2">
        <f>(Table2[[#This Row],[Day High]]/Table2[[#This Row],[Close Price]])-1</f>
        <v>4.331210191082846E-3</v>
      </c>
      <c r="AE23" s="2">
        <f>(Table2[[#This Row],[Close Price]]/Table2[[#This Row],[Current Week Low]])-1</f>
        <v>2.4804177545691974E-2</v>
      </c>
      <c r="AF23" s="2">
        <f>(Table2[[#This Row],[Current Week High]]/Table2[[#This Row],[Close Price]])-1</f>
        <v>2.6751592356687892E-2</v>
      </c>
      <c r="AG23" s="2">
        <f>(Table2[[#This Row],[Close Price]]/Table2[[#This Row],[Current Month Low]])-1</f>
        <v>0.29431162407254741</v>
      </c>
      <c r="AH23" s="2">
        <f>(Table2[[#This Row],[Current Month High]]/Table2[[#This Row],[Close Price]])-1</f>
        <v>2.6751592356687892E-2</v>
      </c>
      <c r="AI23">
        <v>2.6751592356687799</v>
      </c>
      <c r="AJ23">
        <v>185.350781533987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0.33</v>
      </c>
      <c r="AM23" t="s">
        <v>10345</v>
      </c>
      <c r="AN23">
        <v>14.05</v>
      </c>
      <c r="AO23" t="s">
        <v>10345</v>
      </c>
      <c r="AP23">
        <v>0.164305330667952</v>
      </c>
      <c r="AQ23" s="4">
        <f>(Table2[[#This Row],[Sharpe Ratio]]-AVERAGE(Table2[Sharpe Ratio]))/_xlfn.STDEV.P(Table2[Sharpe Ratio])</f>
        <v>1.1466878244104353</v>
      </c>
      <c r="AR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9.1518556992602704</v>
      </c>
      <c r="AS23" s="4">
        <f>_xlfn.RANK.AVG(Table2[[#This Row],[1Y Return vs Nifty Z-Score]],Table2[1Y Return vs Nifty Z-Score])</f>
        <v>41</v>
      </c>
      <c r="AT23" s="4">
        <f>_xlfn.RANK.AVG(Table2[[#This Row],[6M Return vs Nifty Z-Score]],Table2[6M Return vs Nifty Z-Score])</f>
        <v>41</v>
      </c>
      <c r="AU23" s="4">
        <f>_xlfn.RANK.AVG(Table2[[#This Row],[Sharpe Ratio Z-Score]],Table2[Sharpe Ratio Z-Score])</f>
        <v>94</v>
      </c>
      <c r="AV23" s="4">
        <f>(Table2[[#This Row],[Rank 1Y]]+Table2[[#This Row],[Rank 6M]]+Table2[[#This Row],[Rank Sharpe]])/3</f>
        <v>58.666666666666664</v>
      </c>
    </row>
    <row r="24" spans="1:48" x14ac:dyDescent="0.3">
      <c r="A24" t="s">
        <v>628</v>
      </c>
      <c r="B24" t="s">
        <v>629</v>
      </c>
      <c r="C24" t="s">
        <v>10301</v>
      </c>
      <c r="D24" t="s">
        <v>207</v>
      </c>
      <c r="E24">
        <v>29623.64194238</v>
      </c>
      <c r="F24">
        <v>13371.7</v>
      </c>
      <c r="G24">
        <v>167.13563469022901</v>
      </c>
      <c r="H24">
        <f>(Table2[[#This Row],[1Y Return vs Nifty]]-AVERAGE(Table2[1Y Return vs Nifty]))/_xlfn.STDEV.P(Table2[1Y Return vs Nifty])</f>
        <v>2.0508886358613267</v>
      </c>
      <c r="I24">
        <v>6.7948492855350997</v>
      </c>
      <c r="J24">
        <f>(Table2[[#This Row],[1M Return vs Nifty]]-AVERAGE(Table2[1M Return vs Nifty]))/_xlfn.STDEV.P(Table2[1M Return vs Nifty])</f>
        <v>0.27098710270137721</v>
      </c>
      <c r="K24">
        <v>37.671059362347002</v>
      </c>
      <c r="L24">
        <f>(Table2[[#This Row],[6M Return vs Nifty]]-AVERAGE(Table2[6M Return vs Nifty]))/_xlfn.STDEV.P(Table2[6M Return vs Nifty])</f>
        <v>1.0507591522125956</v>
      </c>
      <c r="M24">
        <v>-5.1766578572072799</v>
      </c>
      <c r="N24">
        <f>(Table2[[#This Row],[1W Return vs Nifty]]-AVERAGE(Table2[1W Return vs Nifty]))/_xlfn.STDEV.P(Table2[1W Return vs Nifty])</f>
        <v>-1.019606044567448</v>
      </c>
      <c r="O24">
        <v>13419.2</v>
      </c>
      <c r="P24">
        <v>12824.212082771301</v>
      </c>
      <c r="Q24">
        <v>9879.0455310429697</v>
      </c>
      <c r="R24">
        <v>46.923154576213001</v>
      </c>
      <c r="S24" s="2">
        <f>(Table2[[#This Row],[Close Price]]-Table2[[#This Row],[20D EMA]])/Table2[[#This Row],[20D EMA]]</f>
        <v>-3.5397043042804336E-3</v>
      </c>
      <c r="T24" s="2">
        <f>(Table2[[#This Row],[Close Price]]-Table2[[#This Row],[50D EMA]])/Table2[[#This Row],[50D EMA]]</f>
        <v>4.2691739164562259E-2</v>
      </c>
      <c r="U24" s="2">
        <f>(Table2[[#This Row],[Close Price]]-Table2[[#This Row],[200D EMA]])/Table2[[#This Row],[200D EMA]]</f>
        <v>0.35354169165250299</v>
      </c>
      <c r="V24">
        <v>0.85769454514796395</v>
      </c>
      <c r="W24">
        <v>13055</v>
      </c>
      <c r="X24">
        <v>13550</v>
      </c>
      <c r="Y24">
        <v>13055</v>
      </c>
      <c r="Z24">
        <v>13635</v>
      </c>
      <c r="AA24">
        <v>12750</v>
      </c>
      <c r="AB24">
        <v>14055.05</v>
      </c>
      <c r="AC24" s="2">
        <f>(Table2[[#This Row],[Close Price]]/Table2[[#This Row],[Day Low]])-1</f>
        <v>2.4258904634239853E-2</v>
      </c>
      <c r="AD24" s="2">
        <f>(Table2[[#This Row],[Day High]]/Table2[[#This Row],[Close Price]])-1</f>
        <v>1.3334131037938235E-2</v>
      </c>
      <c r="AE24" s="2">
        <f>(Table2[[#This Row],[Close Price]]/Table2[[#This Row],[Current Week Low]])-1</f>
        <v>2.4258904634239853E-2</v>
      </c>
      <c r="AF24" s="2">
        <f>(Table2[[#This Row],[Current Week High]]/Table2[[#This Row],[Close Price]])-1</f>
        <v>1.9690839609024957E-2</v>
      </c>
      <c r="AG24" s="2">
        <f>(Table2[[#This Row],[Close Price]]/Table2[[#This Row],[Current Month Low]])-1</f>
        <v>4.8760784313725658E-2</v>
      </c>
      <c r="AH24" s="2">
        <f>(Table2[[#This Row],[Current Month High]]/Table2[[#This Row],[Close Price]])-1</f>
        <v>5.1104197671201002E-2</v>
      </c>
      <c r="AI24">
        <v>9.2291929971506796</v>
      </c>
      <c r="AJ24">
        <v>196.673483301103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0.12</v>
      </c>
      <c r="AM24" t="s">
        <v>10345</v>
      </c>
      <c r="AN24">
        <v>-0.79</v>
      </c>
      <c r="AO24" t="s">
        <v>10344</v>
      </c>
      <c r="AP24">
        <v>0.19795451970904501</v>
      </c>
      <c r="AQ24" s="4">
        <f>(Table2[[#This Row],[Sharpe Ratio]]-AVERAGE(Table2[Sharpe Ratio]))/_xlfn.STDEV.P(Table2[Sharpe Ratio])</f>
        <v>1.5282166106445378</v>
      </c>
      <c r="AR2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3.8812454568523895</v>
      </c>
      <c r="AS24" s="4">
        <f>_xlfn.RANK.AVG(Table2[[#This Row],[1Y Return vs Nifty Z-Score]],Table2[1Y Return vs Nifty Z-Score])</f>
        <v>32</v>
      </c>
      <c r="AT24" s="4">
        <f>_xlfn.RANK.AVG(Table2[[#This Row],[6M Return vs Nifty Z-Score]],Table2[6M Return vs Nifty Z-Score])</f>
        <v>104</v>
      </c>
      <c r="AU24" s="4">
        <f>_xlfn.RANK.AVG(Table2[[#This Row],[Sharpe Ratio Z-Score]],Table2[Sharpe Ratio Z-Score])</f>
        <v>42</v>
      </c>
      <c r="AV24" s="4">
        <f>(Table2[[#This Row],[Rank 1Y]]+Table2[[#This Row],[Rank 6M]]+Table2[[#This Row],[Rank Sharpe]])/3</f>
        <v>59.333333333333336</v>
      </c>
    </row>
    <row r="25" spans="1:48" x14ac:dyDescent="0.3">
      <c r="A25" t="s">
        <v>131</v>
      </c>
      <c r="B25" t="s">
        <v>132</v>
      </c>
      <c r="C25" t="s">
        <v>10311</v>
      </c>
      <c r="D25" t="s">
        <v>133</v>
      </c>
      <c r="E25">
        <v>220864.96731823499</v>
      </c>
      <c r="F25">
        <v>302.14999999999998</v>
      </c>
      <c r="G25">
        <v>106.519253053551</v>
      </c>
      <c r="H25">
        <f>(Table2[[#This Row],[1Y Return vs Nifty]]-AVERAGE(Table2[1Y Return vs Nifty]))/_xlfn.STDEV.P(Table2[1Y Return vs Nifty])</f>
        <v>1.1311036934830208</v>
      </c>
      <c r="I25">
        <v>-0.21981309423668899</v>
      </c>
      <c r="J25">
        <f>(Table2[[#This Row],[1M Return vs Nifty]]-AVERAGE(Table2[1M Return vs Nifty]))/_xlfn.STDEV.P(Table2[1M Return vs Nifty])</f>
        <v>-0.34181009071319185</v>
      </c>
      <c r="K25">
        <v>47.932023608992097</v>
      </c>
      <c r="L25">
        <f>(Table2[[#This Row],[6M Return vs Nifty]]-AVERAGE(Table2[6M Return vs Nifty]))/_xlfn.STDEV.P(Table2[6M Return vs Nifty])</f>
        <v>1.4037556024849713</v>
      </c>
      <c r="M25">
        <v>-0.86057209918365896</v>
      </c>
      <c r="N25">
        <f>(Table2[[#This Row],[1W Return vs Nifty]]-AVERAGE(Table2[1W Return vs Nifty]))/_xlfn.STDEV.P(Table2[1W Return vs Nifty])</f>
        <v>-7.8200026084723567E-2</v>
      </c>
      <c r="O25">
        <v>303.49</v>
      </c>
      <c r="P25">
        <v>298.93547684888699</v>
      </c>
      <c r="Q25">
        <v>237.823290713484</v>
      </c>
      <c r="R25">
        <v>50.304707467642302</v>
      </c>
      <c r="S25" s="2">
        <f>(Table2[[#This Row],[Close Price]]-Table2[[#This Row],[20D EMA]])/Table2[[#This Row],[20D EMA]]</f>
        <v>-4.4153019868859991E-3</v>
      </c>
      <c r="T25" s="2">
        <f>(Table2[[#This Row],[Close Price]]-Table2[[#This Row],[50D EMA]])/Table2[[#This Row],[50D EMA]]</f>
        <v>1.075323405906064E-2</v>
      </c>
      <c r="U25" s="2">
        <f>(Table2[[#This Row],[Close Price]]-Table2[[#This Row],[200D EMA]])/Table2[[#This Row],[200D EMA]]</f>
        <v>0.27048111685584719</v>
      </c>
      <c r="V25">
        <v>0.47981664095140097</v>
      </c>
      <c r="W25">
        <v>297.8</v>
      </c>
      <c r="X25">
        <v>304.5</v>
      </c>
      <c r="Y25">
        <v>297.8</v>
      </c>
      <c r="Z25">
        <v>305.55</v>
      </c>
      <c r="AA25">
        <v>285</v>
      </c>
      <c r="AB25">
        <v>317.7</v>
      </c>
      <c r="AC25" s="2">
        <f>(Table2[[#This Row],[Close Price]]/Table2[[#This Row],[Day Low]])-1</f>
        <v>1.4607118871725833E-2</v>
      </c>
      <c r="AD25" s="2">
        <f>(Table2[[#This Row],[Day High]]/Table2[[#This Row],[Close Price]])-1</f>
        <v>7.7775939103095215E-3</v>
      </c>
      <c r="AE25" s="2">
        <f>(Table2[[#This Row],[Close Price]]/Table2[[#This Row],[Current Week Low]])-1</f>
        <v>1.4607118871725833E-2</v>
      </c>
      <c r="AF25" s="2">
        <f>(Table2[[#This Row],[Current Week High]]/Table2[[#This Row],[Close Price]])-1</f>
        <v>1.1252689061724386E-2</v>
      </c>
      <c r="AG25" s="2">
        <f>(Table2[[#This Row],[Close Price]]/Table2[[#This Row],[Current Month Low]])-1</f>
        <v>6.0175438596491215E-2</v>
      </c>
      <c r="AH25" s="2">
        <f>(Table2[[#This Row],[Current Month High]]/Table2[[#This Row],[Close Price]])-1</f>
        <v>5.1464504385239085E-2</v>
      </c>
      <c r="AI25">
        <v>12.692371338738999</v>
      </c>
      <c r="AJ25">
        <v>137.91338582677099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-0.02</v>
      </c>
      <c r="AM25" t="s">
        <v>10344</v>
      </c>
      <c r="AN25">
        <v>-2.57</v>
      </c>
      <c r="AO25" t="s">
        <v>10344</v>
      </c>
      <c r="AP25">
        <v>0.22481156536685201</v>
      </c>
      <c r="AQ25" s="4">
        <f>(Table2[[#This Row],[Sharpe Ratio]]-AVERAGE(Table2[Sharpe Ratio]))/_xlfn.STDEV.P(Table2[Sharpe Ratio])</f>
        <v>1.8327331925789041</v>
      </c>
      <c r="AR2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3.9475823717489806</v>
      </c>
      <c r="AS25" s="4">
        <f>_xlfn.RANK.AVG(Table2[[#This Row],[1Y Return vs Nifty Z-Score]],Table2[1Y Return vs Nifty Z-Score])</f>
        <v>88</v>
      </c>
      <c r="AT25" s="4">
        <f>_xlfn.RANK.AVG(Table2[[#This Row],[6M Return vs Nifty Z-Score]],Table2[6M Return vs Nifty Z-Score])</f>
        <v>65</v>
      </c>
      <c r="AU25" s="4">
        <f>_xlfn.RANK.AVG(Table2[[#This Row],[Sharpe Ratio Z-Score]],Table2[Sharpe Ratio Z-Score])</f>
        <v>26</v>
      </c>
      <c r="AV25" s="4">
        <f>(Table2[[#This Row],[Rank 1Y]]+Table2[[#This Row],[Rank 6M]]+Table2[[#This Row],[Rank Sharpe]])/3</f>
        <v>59.666666666666664</v>
      </c>
    </row>
    <row r="26" spans="1:48" x14ac:dyDescent="0.3">
      <c r="A26" t="s">
        <v>977</v>
      </c>
      <c r="B26" t="s">
        <v>978</v>
      </c>
      <c r="C26" t="s">
        <v>10305</v>
      </c>
      <c r="D26" t="s">
        <v>54</v>
      </c>
      <c r="E26">
        <v>14792.09222366</v>
      </c>
      <c r="F26">
        <v>11529.4</v>
      </c>
      <c r="G26">
        <v>166.632430830549</v>
      </c>
      <c r="H26">
        <f>(Table2[[#This Row],[1Y Return vs Nifty]]-AVERAGE(Table2[1Y Return vs Nifty]))/_xlfn.STDEV.P(Table2[1Y Return vs Nifty])</f>
        <v>2.0432530871765757</v>
      </c>
      <c r="I26">
        <v>41.642844619340103</v>
      </c>
      <c r="J26">
        <f>(Table2[[#This Row],[1M Return vs Nifty]]-AVERAGE(Table2[1M Return vs Nifty]))/_xlfn.STDEV.P(Table2[1M Return vs Nifty])</f>
        <v>3.3152895338861619</v>
      </c>
      <c r="K26">
        <v>49.929843609458302</v>
      </c>
      <c r="L26">
        <f>(Table2[[#This Row],[6M Return vs Nifty]]-AVERAGE(Table2[6M Return vs Nifty]))/_xlfn.STDEV.P(Table2[6M Return vs Nifty])</f>
        <v>1.4724843643728518</v>
      </c>
      <c r="M26">
        <v>-1.98747930282055</v>
      </c>
      <c r="N26">
        <f>(Table2[[#This Row],[1W Return vs Nifty]]-AVERAGE(Table2[1W Return vs Nifty]))/_xlfn.STDEV.P(Table2[1W Return vs Nifty])</f>
        <v>-0.32399616713755852</v>
      </c>
      <c r="O26">
        <v>10488.08</v>
      </c>
      <c r="P26">
        <v>8970.3781326222506</v>
      </c>
      <c r="Q26">
        <v>6763.5206197545804</v>
      </c>
      <c r="R26">
        <v>72.453986734965198</v>
      </c>
      <c r="S26" s="2">
        <f>(Table2[[#This Row],[Close Price]]-Table2[[#This Row],[20D EMA]])/Table2[[#This Row],[20D EMA]]</f>
        <v>9.9286046635799846E-2</v>
      </c>
      <c r="T26" s="2">
        <f>(Table2[[#This Row],[Close Price]]-Table2[[#This Row],[50D EMA]])/Table2[[#This Row],[50D EMA]]</f>
        <v>0.28527469294426355</v>
      </c>
      <c r="U26" s="2">
        <f>(Table2[[#This Row],[Close Price]]-Table2[[#This Row],[200D EMA]])/Table2[[#This Row],[200D EMA]]</f>
        <v>0.70464476242231855</v>
      </c>
      <c r="V26">
        <v>1.5829039791758801</v>
      </c>
      <c r="W26">
        <v>11100</v>
      </c>
      <c r="X26">
        <v>11682</v>
      </c>
      <c r="Y26">
        <v>11100</v>
      </c>
      <c r="Z26">
        <v>12400</v>
      </c>
      <c r="AA26">
        <v>8756</v>
      </c>
      <c r="AB26">
        <v>12400</v>
      </c>
      <c r="AC26" s="2">
        <f>(Table2[[#This Row],[Close Price]]/Table2[[#This Row],[Day Low]])-1</f>
        <v>3.8684684684684667E-2</v>
      </c>
      <c r="AD26" s="2">
        <f>(Table2[[#This Row],[Day High]]/Table2[[#This Row],[Close Price]])-1</f>
        <v>1.3235727791558904E-2</v>
      </c>
      <c r="AE26" s="2">
        <f>(Table2[[#This Row],[Close Price]]/Table2[[#This Row],[Current Week Low]])-1</f>
        <v>3.8684684684684667E-2</v>
      </c>
      <c r="AF26" s="2">
        <f>(Table2[[#This Row],[Current Week High]]/Table2[[#This Row],[Close Price]])-1</f>
        <v>7.5511301542144471E-2</v>
      </c>
      <c r="AG26" s="2">
        <f>(Table2[[#This Row],[Close Price]]/Table2[[#This Row],[Current Month Low]])-1</f>
        <v>0.31674280493375973</v>
      </c>
      <c r="AH26" s="2">
        <f>(Table2[[#This Row],[Current Month High]]/Table2[[#This Row],[Close Price]])-1</f>
        <v>7.5511301542144471E-2</v>
      </c>
      <c r="AI26">
        <v>7.55113015421444</v>
      </c>
      <c r="AJ26">
        <v>239.1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0.69</v>
      </c>
      <c r="AM26" t="s">
        <v>10345</v>
      </c>
      <c r="AN26">
        <v>22.33</v>
      </c>
      <c r="AO26" t="s">
        <v>10345</v>
      </c>
      <c r="AP26">
        <v>0.166752865589332</v>
      </c>
      <c r="AQ26" s="4">
        <f>(Table2[[#This Row],[Sharpe Ratio]]-AVERAGE(Table2[Sharpe Ratio]))/_xlfn.STDEV.P(Table2[Sharpe Ratio])</f>
        <v>1.1744390140952539</v>
      </c>
      <c r="AR2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7.6814698323932848</v>
      </c>
      <c r="AS26" s="4">
        <f>_xlfn.RANK.AVG(Table2[[#This Row],[1Y Return vs Nifty Z-Score]],Table2[1Y Return vs Nifty Z-Score])</f>
        <v>33</v>
      </c>
      <c r="AT26" s="4">
        <f>_xlfn.RANK.AVG(Table2[[#This Row],[6M Return vs Nifty Z-Score]],Table2[6M Return vs Nifty Z-Score])</f>
        <v>59</v>
      </c>
      <c r="AU26" s="4">
        <f>_xlfn.RANK.AVG(Table2[[#This Row],[Sharpe Ratio Z-Score]],Table2[Sharpe Ratio Z-Score])</f>
        <v>90</v>
      </c>
      <c r="AV26" s="4">
        <f>(Table2[[#This Row],[Rank 1Y]]+Table2[[#This Row],[Rank 6M]]+Table2[[#This Row],[Rank Sharpe]])/3</f>
        <v>60.666666666666664</v>
      </c>
    </row>
    <row r="27" spans="1:48" x14ac:dyDescent="0.3">
      <c r="A27" t="s">
        <v>1419</v>
      </c>
      <c r="B27" t="s">
        <v>1420</v>
      </c>
      <c r="C27" t="s">
        <v>10306</v>
      </c>
      <c r="D27" t="s">
        <v>207</v>
      </c>
      <c r="E27">
        <v>7563.1782269699997</v>
      </c>
      <c r="F27">
        <v>2634.9</v>
      </c>
      <c r="G27">
        <v>181.02683910980701</v>
      </c>
      <c r="H27">
        <f>(Table2[[#This Row],[1Y Return vs Nifty]]-AVERAGE(Table2[1Y Return vs Nifty]))/_xlfn.STDEV.P(Table2[1Y Return vs Nifty])</f>
        <v>2.2616719309317754</v>
      </c>
      <c r="I27">
        <v>5.6490835973925604</v>
      </c>
      <c r="J27">
        <f>(Table2[[#This Row],[1M Return vs Nifty]]-AVERAGE(Table2[1M Return vs Nifty]))/_xlfn.STDEV.P(Table2[1M Return vs Nifty])</f>
        <v>0.17089361851186405</v>
      </c>
      <c r="K27">
        <v>61.408487559075603</v>
      </c>
      <c r="L27">
        <f>(Table2[[#This Row],[6M Return vs Nifty]]-AVERAGE(Table2[6M Return vs Nifty]))/_xlfn.STDEV.P(Table2[6M Return vs Nifty])</f>
        <v>1.8673712844281669</v>
      </c>
      <c r="M27">
        <v>-4.4156275266366496</v>
      </c>
      <c r="N27">
        <f>(Table2[[#This Row],[1W Return vs Nifty]]-AVERAGE(Table2[1W Return vs Nifty]))/_xlfn.STDEV.P(Table2[1W Return vs Nifty])</f>
        <v>-0.85361338973772705</v>
      </c>
      <c r="O27">
        <v>2492.7600000000002</v>
      </c>
      <c r="P27">
        <v>2289.9427327327298</v>
      </c>
      <c r="Q27">
        <v>1694.75935545672</v>
      </c>
      <c r="R27">
        <v>63.496613459640699</v>
      </c>
      <c r="S27" s="2">
        <f>(Table2[[#This Row],[Close Price]]-Table2[[#This Row],[20D EMA]])/Table2[[#This Row],[20D EMA]]</f>
        <v>5.7021133201752221E-2</v>
      </c>
      <c r="T27" s="2">
        <f>(Table2[[#This Row],[Close Price]]-Table2[[#This Row],[50D EMA]])/Table2[[#This Row],[50D EMA]]</f>
        <v>0.1506401283911635</v>
      </c>
      <c r="U27" s="2">
        <f>(Table2[[#This Row],[Close Price]]-Table2[[#This Row],[200D EMA]])/Table2[[#This Row],[200D EMA]]</f>
        <v>0.55473400486992563</v>
      </c>
      <c r="V27">
        <v>0.58712337125353398</v>
      </c>
      <c r="W27">
        <v>2570</v>
      </c>
      <c r="X27">
        <v>2679</v>
      </c>
      <c r="Y27">
        <v>2570</v>
      </c>
      <c r="Z27">
        <v>2698.35</v>
      </c>
      <c r="AA27">
        <v>2200.0500000000002</v>
      </c>
      <c r="AB27">
        <v>2744.6</v>
      </c>
      <c r="AC27" s="2">
        <f>(Table2[[#This Row],[Close Price]]/Table2[[#This Row],[Day Low]])-1</f>
        <v>2.5252918287937742E-2</v>
      </c>
      <c r="AD27" s="2">
        <f>(Table2[[#This Row],[Day High]]/Table2[[#This Row],[Close Price]])-1</f>
        <v>1.6736878059888438E-2</v>
      </c>
      <c r="AE27" s="2">
        <f>(Table2[[#This Row],[Close Price]]/Table2[[#This Row],[Current Week Low]])-1</f>
        <v>2.5252918287937742E-2</v>
      </c>
      <c r="AF27" s="2">
        <f>(Table2[[#This Row],[Current Week High]]/Table2[[#This Row],[Close Price]])-1</f>
        <v>2.4080610269839431E-2</v>
      </c>
      <c r="AG27" s="2">
        <f>(Table2[[#This Row],[Close Price]]/Table2[[#This Row],[Current Month Low]])-1</f>
        <v>0.19765459875911895</v>
      </c>
      <c r="AH27" s="2">
        <f>(Table2[[#This Row],[Current Month High]]/Table2[[#This Row],[Close Price]])-1</f>
        <v>4.1633458575278004E-2</v>
      </c>
      <c r="AI27">
        <v>12.038407529697499</v>
      </c>
      <c r="AJ27">
        <v>227.31677018633499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0.49</v>
      </c>
      <c r="AM27" t="s">
        <v>10345</v>
      </c>
      <c r="AN27">
        <v>6.43</v>
      </c>
      <c r="AO27" t="s">
        <v>10345</v>
      </c>
      <c r="AP27">
        <v>0.145930076068926</v>
      </c>
      <c r="AQ27" s="4">
        <f>(Table2[[#This Row],[Sharpe Ratio]]-AVERAGE(Table2[Sharpe Ratio]))/_xlfn.STDEV.P(Table2[Sharpe Ratio])</f>
        <v>0.93834138921559551</v>
      </c>
      <c r="AR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4.3846648333496754</v>
      </c>
      <c r="AS27" s="4">
        <f>_xlfn.RANK.AVG(Table2[[#This Row],[1Y Return vs Nifty Z-Score]],Table2[1Y Return vs Nifty Z-Score])</f>
        <v>23</v>
      </c>
      <c r="AT27" s="4">
        <f>_xlfn.RANK.AVG(Table2[[#This Row],[6M Return vs Nifty Z-Score]],Table2[6M Return vs Nifty Z-Score])</f>
        <v>33</v>
      </c>
      <c r="AU27" s="4">
        <f>_xlfn.RANK.AVG(Table2[[#This Row],[Sharpe Ratio Z-Score]],Table2[Sharpe Ratio Z-Score])</f>
        <v>126</v>
      </c>
      <c r="AV27" s="4">
        <f>(Table2[[#This Row],[Rank 1Y]]+Table2[[#This Row],[Rank 6M]]+Table2[[#This Row],[Rank Sharpe]])/3</f>
        <v>60.666666666666664</v>
      </c>
    </row>
    <row r="28" spans="1:48" x14ac:dyDescent="0.3">
      <c r="A28" t="s">
        <v>407</v>
      </c>
      <c r="B28" t="s">
        <v>408</v>
      </c>
      <c r="C28" t="s">
        <v>10312</v>
      </c>
      <c r="D28" t="s">
        <v>95</v>
      </c>
      <c r="E28">
        <v>56637.359287090003</v>
      </c>
      <c r="F28">
        <v>549.54999999999995</v>
      </c>
      <c r="G28">
        <v>122.71337873006</v>
      </c>
      <c r="H28">
        <f>(Table2[[#This Row],[1Y Return vs Nifty]]-AVERAGE(Table2[1Y Return vs Nifty]))/_xlfn.STDEV.P(Table2[1Y Return vs Nifty])</f>
        <v>1.3768312105346501</v>
      </c>
      <c r="I28">
        <v>3.0510686978243302</v>
      </c>
      <c r="J28">
        <f>(Table2[[#This Row],[1M Return vs Nifty]]-AVERAGE(Table2[1M Return vs Nifty]))/_xlfn.STDEV.P(Table2[1M Return vs Nifty])</f>
        <v>-5.6067588273463816E-2</v>
      </c>
      <c r="K28">
        <v>37.572388345228099</v>
      </c>
      <c r="L28">
        <f>(Table2[[#This Row],[6M Return vs Nifty]]-AVERAGE(Table2[6M Return vs Nifty]))/_xlfn.STDEV.P(Table2[6M Return vs Nifty])</f>
        <v>1.0473646838224415</v>
      </c>
      <c r="M28">
        <v>-2.4411451485562798</v>
      </c>
      <c r="N28">
        <f>(Table2[[#This Row],[1W Return vs Nifty]]-AVERAGE(Table2[1W Return vs Nifty]))/_xlfn.STDEV.P(Table2[1W Return vs Nifty])</f>
        <v>-0.42294780561270257</v>
      </c>
      <c r="O28">
        <v>547.08000000000004</v>
      </c>
      <c r="P28">
        <v>511.29976550292002</v>
      </c>
      <c r="Q28">
        <v>404.46182842063098</v>
      </c>
      <c r="R28">
        <v>47.050664660272602</v>
      </c>
      <c r="S28" s="2">
        <f>(Table2[[#This Row],[Close Price]]-Table2[[#This Row],[20D EMA]])/Table2[[#This Row],[20D EMA]]</f>
        <v>4.5148789939312593E-3</v>
      </c>
      <c r="T28" s="2">
        <f>(Table2[[#This Row],[Close Price]]-Table2[[#This Row],[50D EMA]])/Table2[[#This Row],[50D EMA]]</f>
        <v>7.4809802542069592E-2</v>
      </c>
      <c r="U28" s="2">
        <f>(Table2[[#This Row],[Close Price]]-Table2[[#This Row],[200D EMA]])/Table2[[#This Row],[200D EMA]]</f>
        <v>0.35871907157696131</v>
      </c>
      <c r="V28">
        <v>0.7681326538287</v>
      </c>
      <c r="W28">
        <v>530.65</v>
      </c>
      <c r="X28">
        <v>558</v>
      </c>
      <c r="Y28">
        <v>530.65</v>
      </c>
      <c r="Z28">
        <v>584</v>
      </c>
      <c r="AA28">
        <v>515.95000000000005</v>
      </c>
      <c r="AB28">
        <v>593</v>
      </c>
      <c r="AC28" s="2">
        <f>(Table2[[#This Row],[Close Price]]/Table2[[#This Row],[Day Low]])-1</f>
        <v>3.5616696504287226E-2</v>
      </c>
      <c r="AD28" s="2">
        <f>(Table2[[#This Row],[Day High]]/Table2[[#This Row],[Close Price]])-1</f>
        <v>1.5376216904740225E-2</v>
      </c>
      <c r="AE28" s="2">
        <f>(Table2[[#This Row],[Close Price]]/Table2[[#This Row],[Current Week Low]])-1</f>
        <v>3.5616696504287226E-2</v>
      </c>
      <c r="AF28" s="2">
        <f>(Table2[[#This Row],[Current Week High]]/Table2[[#This Row],[Close Price]])-1</f>
        <v>6.2687653534710286E-2</v>
      </c>
      <c r="AG28" s="2">
        <f>(Table2[[#This Row],[Close Price]]/Table2[[#This Row],[Current Month Low]])-1</f>
        <v>6.5122589398197261E-2</v>
      </c>
      <c r="AH28" s="2">
        <f>(Table2[[#This Row],[Current Month High]]/Table2[[#This Row],[Close Price]])-1</f>
        <v>7.9064689291238333E-2</v>
      </c>
      <c r="AI28">
        <v>15.294331725957599</v>
      </c>
      <c r="AJ28">
        <v>170.981262327416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0.28000000000000003</v>
      </c>
      <c r="AM28" t="s">
        <v>10345</v>
      </c>
      <c r="AN28">
        <v>-4.04</v>
      </c>
      <c r="AO28" t="s">
        <v>10344</v>
      </c>
      <c r="AP28">
        <v>0.23494711691780401</v>
      </c>
      <c r="AQ28" s="4">
        <f>(Table2[[#This Row],[Sharpe Ratio]]-AVERAGE(Table2[Sharpe Ratio]))/_xlfn.STDEV.P(Table2[Sharpe Ratio])</f>
        <v>1.9476543776429904</v>
      </c>
      <c r="AR2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3.8928348781139155</v>
      </c>
      <c r="AS28" s="4">
        <f>_xlfn.RANK.AVG(Table2[[#This Row],[1Y Return vs Nifty Z-Score]],Table2[1Y Return vs Nifty Z-Score])</f>
        <v>71</v>
      </c>
      <c r="AT28" s="4">
        <f>_xlfn.RANK.AVG(Table2[[#This Row],[6M Return vs Nifty Z-Score]],Table2[6M Return vs Nifty Z-Score])</f>
        <v>105</v>
      </c>
      <c r="AU28" s="4">
        <f>_xlfn.RANK.AVG(Table2[[#This Row],[Sharpe Ratio Z-Score]],Table2[Sharpe Ratio Z-Score])</f>
        <v>15</v>
      </c>
      <c r="AV28" s="4">
        <f>(Table2[[#This Row],[Rank 1Y]]+Table2[[#This Row],[Rank 6M]]+Table2[[#This Row],[Rank Sharpe]])/3</f>
        <v>63.666666666666664</v>
      </c>
    </row>
    <row r="29" spans="1:48" x14ac:dyDescent="0.3">
      <c r="A29" t="s">
        <v>957</v>
      </c>
      <c r="B29" t="s">
        <v>958</v>
      </c>
      <c r="C29" t="s">
        <v>10311</v>
      </c>
      <c r="D29" t="s">
        <v>259</v>
      </c>
      <c r="E29">
        <v>15409.3020903</v>
      </c>
      <c r="F29">
        <v>1940.5</v>
      </c>
      <c r="G29">
        <v>116.17721127051099</v>
      </c>
      <c r="H29">
        <f>(Table2[[#This Row],[1Y Return vs Nifty]]-AVERAGE(Table2[1Y Return vs Nifty]))/_xlfn.STDEV.P(Table2[1Y Return vs Nifty])</f>
        <v>1.2776522716433429</v>
      </c>
      <c r="I29">
        <v>-11.9596337001449</v>
      </c>
      <c r="J29">
        <f>(Table2[[#This Row],[1M Return vs Nifty]]-AVERAGE(Table2[1M Return vs Nifty]))/_xlfn.STDEV.P(Table2[1M Return vs Nifty])</f>
        <v>-1.3673946062611986</v>
      </c>
      <c r="K29">
        <v>98.192849525797698</v>
      </c>
      <c r="L29">
        <f>(Table2[[#This Row],[6M Return vs Nifty]]-AVERAGE(Table2[6M Return vs Nifty]))/_xlfn.STDEV.P(Table2[6M Return vs Nifty])</f>
        <v>3.1328224533114959</v>
      </c>
      <c r="M29">
        <v>-3.4191452994825702</v>
      </c>
      <c r="N29">
        <f>(Table2[[#This Row],[1W Return vs Nifty]]-AVERAGE(Table2[1W Return vs Nifty]))/_xlfn.STDEV.P(Table2[1W Return vs Nifty])</f>
        <v>-0.63626498228080886</v>
      </c>
      <c r="O29">
        <v>2060.41</v>
      </c>
      <c r="P29">
        <v>2045.9885398055901</v>
      </c>
      <c r="Q29">
        <v>1495.7081934512901</v>
      </c>
      <c r="R29">
        <v>38.205857176076599</v>
      </c>
      <c r="S29" s="2">
        <f>(Table2[[#This Row],[Close Price]]-Table2[[#This Row],[20D EMA]])/Table2[[#This Row],[20D EMA]]</f>
        <v>-5.8197154935182738E-2</v>
      </c>
      <c r="T29" s="2">
        <f>(Table2[[#This Row],[Close Price]]-Table2[[#This Row],[50D EMA]])/Table2[[#This Row],[50D EMA]]</f>
        <v>-5.1558714896620894E-2</v>
      </c>
      <c r="U29" s="2">
        <f>(Table2[[#This Row],[Close Price]]-Table2[[#This Row],[200D EMA]])/Table2[[#This Row],[200D EMA]]</f>
        <v>0.29737873235979917</v>
      </c>
      <c r="V29">
        <v>0.75342257988279304</v>
      </c>
      <c r="W29">
        <v>1922</v>
      </c>
      <c r="X29">
        <v>1979.45</v>
      </c>
      <c r="Y29">
        <v>1922</v>
      </c>
      <c r="Z29">
        <v>2037.6</v>
      </c>
      <c r="AA29">
        <v>1851.65</v>
      </c>
      <c r="AB29">
        <v>2472</v>
      </c>
      <c r="AC29" s="2">
        <f>(Table2[[#This Row],[Close Price]]/Table2[[#This Row],[Day Low]])-1</f>
        <v>9.6253902185223783E-3</v>
      </c>
      <c r="AD29" s="2">
        <f>(Table2[[#This Row],[Day High]]/Table2[[#This Row],[Close Price]])-1</f>
        <v>2.0072146354032538E-2</v>
      </c>
      <c r="AE29" s="2">
        <f>(Table2[[#This Row],[Close Price]]/Table2[[#This Row],[Current Week Low]])-1</f>
        <v>9.6253902185223783E-3</v>
      </c>
      <c r="AF29" s="2">
        <f>(Table2[[#This Row],[Current Week High]]/Table2[[#This Row],[Close Price]])-1</f>
        <v>5.0038649832517379E-2</v>
      </c>
      <c r="AG29" s="2">
        <f>(Table2[[#This Row],[Close Price]]/Table2[[#This Row],[Current Month Low]])-1</f>
        <v>4.7984230281100659E-2</v>
      </c>
      <c r="AH29" s="2">
        <f>(Table2[[#This Row],[Current Month High]]/Table2[[#This Row],[Close Price]])-1</f>
        <v>0.27389847977325421</v>
      </c>
      <c r="AI29">
        <v>38.314867302241602</v>
      </c>
      <c r="AJ29">
        <v>154.62537724708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0.09</v>
      </c>
      <c r="AM29" t="s">
        <v>10345</v>
      </c>
      <c r="AN29">
        <v>-19.61</v>
      </c>
      <c r="AO29" t="s">
        <v>10344</v>
      </c>
      <c r="AP29">
        <v>0.15504636505488301</v>
      </c>
      <c r="AQ29" s="4">
        <f>(Table2[[#This Row],[Sharpe Ratio]]-AVERAGE(Table2[Sharpe Ratio]))/_xlfn.STDEV.P(Table2[Sharpe Ratio])</f>
        <v>1.0417057427375762</v>
      </c>
      <c r="AR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3.4485208791504074</v>
      </c>
      <c r="AS29" s="4">
        <f>_xlfn.RANK.AVG(Table2[[#This Row],[1Y Return vs Nifty Z-Score]],Table2[1Y Return vs Nifty Z-Score])</f>
        <v>77</v>
      </c>
      <c r="AT29" s="4">
        <f>_xlfn.RANK.AVG(Table2[[#This Row],[6M Return vs Nifty Z-Score]],Table2[6M Return vs Nifty Z-Score])</f>
        <v>8</v>
      </c>
      <c r="AU29" s="4">
        <f>_xlfn.RANK.AVG(Table2[[#This Row],[Sharpe Ratio Z-Score]],Table2[Sharpe Ratio Z-Score])</f>
        <v>110</v>
      </c>
      <c r="AV29" s="4">
        <f>(Table2[[#This Row],[Rank 1Y]]+Table2[[#This Row],[Rank 6M]]+Table2[[#This Row],[Rank Sharpe]])/3</f>
        <v>65</v>
      </c>
    </row>
    <row r="30" spans="1:48" x14ac:dyDescent="0.3">
      <c r="A30" t="s">
        <v>400</v>
      </c>
      <c r="B30" t="s">
        <v>401</v>
      </c>
      <c r="C30" t="s">
        <v>10301</v>
      </c>
      <c r="D30" t="s">
        <v>124</v>
      </c>
      <c r="E30">
        <v>58035.080999999998</v>
      </c>
      <c r="F30">
        <v>289.89999999999998</v>
      </c>
      <c r="G30">
        <v>274.827936726828</v>
      </c>
      <c r="H30">
        <f>(Table2[[#This Row],[1Y Return vs Nifty]]-AVERAGE(Table2[1Y Return vs Nifty]))/_xlfn.STDEV.P(Table2[1Y Return vs Nifty])</f>
        <v>3.6849973561249012</v>
      </c>
      <c r="I30">
        <v>-8.3570502014608206</v>
      </c>
      <c r="J30">
        <f>(Table2[[#This Row],[1M Return vs Nifty]]-AVERAGE(Table2[1M Return vs Nifty]))/_xlfn.STDEV.P(Table2[1M Return vs Nifty])</f>
        <v>-1.0526748182637802</v>
      </c>
      <c r="K30">
        <v>32.007269233074503</v>
      </c>
      <c r="L30">
        <f>(Table2[[#This Row],[6M Return vs Nifty]]-AVERAGE(Table2[6M Return vs Nifty]))/_xlfn.STDEV.P(Table2[6M Return vs Nifty])</f>
        <v>0.85591412959451196</v>
      </c>
      <c r="M30">
        <v>-7.3200920540481302</v>
      </c>
      <c r="N30">
        <f>(Table2[[#This Row],[1W Return vs Nifty]]-AVERAGE(Table2[1W Return vs Nifty]))/_xlfn.STDEV.P(Table2[1W Return vs Nifty])</f>
        <v>-1.4871226710331025</v>
      </c>
      <c r="O30">
        <v>297.51</v>
      </c>
      <c r="P30">
        <v>291.65415231847498</v>
      </c>
      <c r="Q30">
        <v>215.334398451547</v>
      </c>
      <c r="R30">
        <v>40.862552467142699</v>
      </c>
      <c r="S30" s="2">
        <f>(Table2[[#This Row],[Close Price]]-Table2[[#This Row],[20D EMA]])/Table2[[#This Row],[20D EMA]]</f>
        <v>-2.5578972135390454E-2</v>
      </c>
      <c r="T30" s="2">
        <f>(Table2[[#This Row],[Close Price]]-Table2[[#This Row],[50D EMA]])/Table2[[#This Row],[50D EMA]]</f>
        <v>-6.0144945804150307E-3</v>
      </c>
      <c r="U30" s="2">
        <f>(Table2[[#This Row],[Close Price]]-Table2[[#This Row],[200D EMA]])/Table2[[#This Row],[200D EMA]]</f>
        <v>0.34627817053219756</v>
      </c>
      <c r="V30">
        <v>0.514066315853137</v>
      </c>
      <c r="W30">
        <v>282.14999999999998</v>
      </c>
      <c r="X30">
        <v>291.85000000000002</v>
      </c>
      <c r="Y30">
        <v>282.14999999999998</v>
      </c>
      <c r="Z30">
        <v>297.8</v>
      </c>
      <c r="AA30">
        <v>282.14999999999998</v>
      </c>
      <c r="AB30">
        <v>316.10000000000002</v>
      </c>
      <c r="AC30" s="2">
        <f>(Table2[[#This Row],[Close Price]]/Table2[[#This Row],[Day Low]])-1</f>
        <v>2.7467659046606308E-2</v>
      </c>
      <c r="AD30" s="2">
        <f>(Table2[[#This Row],[Day High]]/Table2[[#This Row],[Close Price]])-1</f>
        <v>6.7264573991032695E-3</v>
      </c>
      <c r="AE30" s="2">
        <f>(Table2[[#This Row],[Close Price]]/Table2[[#This Row],[Current Week Low]])-1</f>
        <v>2.7467659046606308E-2</v>
      </c>
      <c r="AF30" s="2">
        <f>(Table2[[#This Row],[Current Week High]]/Table2[[#This Row],[Close Price]])-1</f>
        <v>2.7250776129700061E-2</v>
      </c>
      <c r="AG30" s="2">
        <f>(Table2[[#This Row],[Close Price]]/Table2[[#This Row],[Current Month Low]])-1</f>
        <v>2.7467659046606308E-2</v>
      </c>
      <c r="AH30" s="2">
        <f>(Table2[[#This Row],[Current Month High]]/Table2[[#This Row],[Close Price]])-1</f>
        <v>9.0375991721283411E-2</v>
      </c>
      <c r="AI30">
        <v>22.007588823732299</v>
      </c>
      <c r="AJ30">
        <v>328.52919438285198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-0.01</v>
      </c>
      <c r="AM30" t="s">
        <v>10344</v>
      </c>
      <c r="AN30">
        <v>-7.22</v>
      </c>
      <c r="AO30" t="s">
        <v>10344</v>
      </c>
      <c r="AP30">
        <v>0.18782444997070699</v>
      </c>
      <c r="AQ30" s="4">
        <f>(Table2[[#This Row],[Sharpe Ratio]]-AVERAGE(Table2[Sharpe Ratio]))/_xlfn.STDEV.P(Table2[Sharpe Ratio])</f>
        <v>1.4133575806983774</v>
      </c>
      <c r="AR3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3.4144715771209091</v>
      </c>
      <c r="AS30" s="4">
        <f>_xlfn.RANK.AVG(Table2[[#This Row],[1Y Return vs Nifty Z-Score]],Table2[1Y Return vs Nifty Z-Score])</f>
        <v>9</v>
      </c>
      <c r="AT30" s="4">
        <f>_xlfn.RANK.AVG(Table2[[#This Row],[6M Return vs Nifty Z-Score]],Table2[6M Return vs Nifty Z-Score])</f>
        <v>129</v>
      </c>
      <c r="AU30" s="4">
        <f>_xlfn.RANK.AVG(Table2[[#This Row],[Sharpe Ratio Z-Score]],Table2[Sharpe Ratio Z-Score])</f>
        <v>60</v>
      </c>
      <c r="AV30" s="4">
        <f>(Table2[[#This Row],[Rank 1Y]]+Table2[[#This Row],[Rank 6M]]+Table2[[#This Row],[Rank Sharpe]])/3</f>
        <v>66</v>
      </c>
    </row>
    <row r="31" spans="1:48" x14ac:dyDescent="0.3">
      <c r="A31" t="s">
        <v>660</v>
      </c>
      <c r="B31" t="s">
        <v>661</v>
      </c>
      <c r="C31" t="s">
        <v>10303</v>
      </c>
      <c r="D31" t="s">
        <v>43</v>
      </c>
      <c r="E31">
        <v>27126.7385412</v>
      </c>
      <c r="F31">
        <v>5238.6000000000004</v>
      </c>
      <c r="G31">
        <v>111.712915761689</v>
      </c>
      <c r="H31">
        <f>(Table2[[#This Row],[1Y Return vs Nifty]]-AVERAGE(Table2[1Y Return vs Nifty]))/_xlfn.STDEV.P(Table2[1Y Return vs Nifty])</f>
        <v>1.2099116431783643</v>
      </c>
      <c r="I31">
        <v>25.305255590755198</v>
      </c>
      <c r="J31">
        <f>(Table2[[#This Row],[1M Return vs Nifty]]-AVERAGE(Table2[1M Return vs Nifty]))/_xlfn.STDEV.P(Table2[1M Return vs Nifty])</f>
        <v>1.888046402021675</v>
      </c>
      <c r="K31">
        <v>108.94143551364699</v>
      </c>
      <c r="L31">
        <f>(Table2[[#This Row],[6M Return vs Nifty]]-AVERAGE(Table2[6M Return vs Nifty]))/_xlfn.STDEV.P(Table2[6M Return vs Nifty])</f>
        <v>3.5025940077147522</v>
      </c>
      <c r="M31">
        <v>16.925634373701499</v>
      </c>
      <c r="N31">
        <f>(Table2[[#This Row],[1W Return vs Nifty]]-AVERAGE(Table2[1W Return vs Nifty]))/_xlfn.STDEV.P(Table2[1W Return vs Nifty])</f>
        <v>3.8012506517483646</v>
      </c>
      <c r="O31">
        <v>4514.92</v>
      </c>
      <c r="P31">
        <v>4180.2480102005502</v>
      </c>
      <c r="Q31">
        <v>3321.8824392182501</v>
      </c>
      <c r="R31">
        <v>83.733020640591704</v>
      </c>
      <c r="S31" s="2">
        <f>(Table2[[#This Row],[Close Price]]-Table2[[#This Row],[20D EMA]])/Table2[[#This Row],[20D EMA]]</f>
        <v>0.16028633951432147</v>
      </c>
      <c r="T31" s="2">
        <f>(Table2[[#This Row],[Close Price]]-Table2[[#This Row],[50D EMA]])/Table2[[#This Row],[50D EMA]]</f>
        <v>0.25317923415473981</v>
      </c>
      <c r="U31" s="2">
        <f>(Table2[[#This Row],[Close Price]]-Table2[[#This Row],[200D EMA]])/Table2[[#This Row],[200D EMA]]</f>
        <v>0.57699740910542818</v>
      </c>
      <c r="V31">
        <v>1.2781666817895001</v>
      </c>
      <c r="W31">
        <v>5185</v>
      </c>
      <c r="X31">
        <v>5990</v>
      </c>
      <c r="Y31">
        <v>4520</v>
      </c>
      <c r="Z31">
        <v>5990</v>
      </c>
      <c r="AA31">
        <v>3965.5</v>
      </c>
      <c r="AB31">
        <v>5990</v>
      </c>
      <c r="AC31" s="2">
        <f>(Table2[[#This Row],[Close Price]]/Table2[[#This Row],[Day Low]])-1</f>
        <v>1.0337512054001907E-2</v>
      </c>
      <c r="AD31" s="2">
        <f>(Table2[[#This Row],[Day High]]/Table2[[#This Row],[Close Price]])-1</f>
        <v>0.14343526896499048</v>
      </c>
      <c r="AE31" s="2">
        <f>(Table2[[#This Row],[Close Price]]/Table2[[#This Row],[Current Week Low]])-1</f>
        <v>0.1589823008849558</v>
      </c>
      <c r="AF31" s="2">
        <f>(Table2[[#This Row],[Current Week High]]/Table2[[#This Row],[Close Price]])-1</f>
        <v>0.14343526896499048</v>
      </c>
      <c r="AG31" s="2">
        <f>(Table2[[#This Row],[Close Price]]/Table2[[#This Row],[Current Month Low]])-1</f>
        <v>0.32104400453915027</v>
      </c>
      <c r="AH31" s="2">
        <f>(Table2[[#This Row],[Current Month High]]/Table2[[#This Row],[Close Price]])-1</f>
        <v>0.14343526896499048</v>
      </c>
      <c r="AI31">
        <v>3.89417019814455</v>
      </c>
      <c r="AJ31">
        <v>162.96872646955401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0.38</v>
      </c>
      <c r="AM31" t="s">
        <v>10345</v>
      </c>
      <c r="AN31">
        <v>37.69</v>
      </c>
      <c r="AO31" t="s">
        <v>10345</v>
      </c>
      <c r="AP31">
        <v>0.154310076724061</v>
      </c>
      <c r="AQ31" s="4">
        <f>(Table2[[#This Row],[Sharpe Ratio]]-AVERAGE(Table2[Sharpe Ratio]))/_xlfn.STDEV.P(Table2[Sharpe Ratio])</f>
        <v>1.0333573931582209</v>
      </c>
      <c r="AR3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11.435160097821377</v>
      </c>
      <c r="AS31" s="4">
        <f>_xlfn.RANK.AVG(Table2[[#This Row],[1Y Return vs Nifty Z-Score]],Table2[1Y Return vs Nifty Z-Score])</f>
        <v>81</v>
      </c>
      <c r="AT31" s="4">
        <f>_xlfn.RANK.AVG(Table2[[#This Row],[6M Return vs Nifty Z-Score]],Table2[6M Return vs Nifty Z-Score])</f>
        <v>4</v>
      </c>
      <c r="AU31" s="4">
        <f>_xlfn.RANK.AVG(Table2[[#This Row],[Sharpe Ratio Z-Score]],Table2[Sharpe Ratio Z-Score])</f>
        <v>113</v>
      </c>
      <c r="AV31" s="4">
        <f>(Table2[[#This Row],[Rank 1Y]]+Table2[[#This Row],[Rank 6M]]+Table2[[#This Row],[Rank Sharpe]])/3</f>
        <v>66</v>
      </c>
    </row>
    <row r="32" spans="1:48" x14ac:dyDescent="0.3">
      <c r="A32" t="s">
        <v>643</v>
      </c>
      <c r="B32" t="s">
        <v>644</v>
      </c>
      <c r="C32" t="s">
        <v>10311</v>
      </c>
      <c r="D32" t="s">
        <v>160</v>
      </c>
      <c r="E32">
        <v>27820.356030592</v>
      </c>
      <c r="F32">
        <v>213.38</v>
      </c>
      <c r="G32">
        <v>311.23708961085902</v>
      </c>
      <c r="H32">
        <f>(Table2[[#This Row],[1Y Return vs Nifty]]-AVERAGE(Table2[1Y Return vs Nifty]))/_xlfn.STDEV.P(Table2[1Y Return vs Nifty])</f>
        <v>4.2374650172301953</v>
      </c>
      <c r="I32">
        <v>41.601117365312497</v>
      </c>
      <c r="J32">
        <f>(Table2[[#This Row],[1M Return vs Nifty]]-AVERAGE(Table2[1M Return vs Nifty]))/_xlfn.STDEV.P(Table2[1M Return vs Nifty])</f>
        <v>3.3116442630559151</v>
      </c>
      <c r="K32">
        <v>29.651516560447</v>
      </c>
      <c r="L32">
        <f>(Table2[[#This Row],[6M Return vs Nifty]]-AVERAGE(Table2[6M Return vs Nifty]))/_xlfn.STDEV.P(Table2[6M Return vs Nifty])</f>
        <v>0.77487181123451387</v>
      </c>
      <c r="M32">
        <v>-2.1397711939565198</v>
      </c>
      <c r="N32">
        <f>(Table2[[#This Row],[1W Return vs Nifty]]-AVERAGE(Table2[1W Return vs Nifty]))/_xlfn.STDEV.P(Table2[1W Return vs Nifty])</f>
        <v>-0.3572134178872674</v>
      </c>
      <c r="O32">
        <v>188.58</v>
      </c>
      <c r="P32">
        <v>168.74936727769301</v>
      </c>
      <c r="Q32">
        <v>131.48401848234101</v>
      </c>
      <c r="R32">
        <v>76.763823847468203</v>
      </c>
      <c r="S32" s="2">
        <f>(Table2[[#This Row],[Close Price]]-Table2[[#This Row],[20D EMA]])/Table2[[#This Row],[20D EMA]]</f>
        <v>0.13150917382543209</v>
      </c>
      <c r="T32" s="2">
        <f>(Table2[[#This Row],[Close Price]]-Table2[[#This Row],[50D EMA]])/Table2[[#This Row],[50D EMA]]</f>
        <v>0.26447881519379607</v>
      </c>
      <c r="U32" s="2">
        <f>(Table2[[#This Row],[Close Price]]-Table2[[#This Row],[200D EMA]])/Table2[[#This Row],[200D EMA]]</f>
        <v>0.62285882697339401</v>
      </c>
      <c r="V32">
        <v>1.7984132459616899</v>
      </c>
      <c r="W32">
        <v>208.5</v>
      </c>
      <c r="X32">
        <v>222</v>
      </c>
      <c r="Y32">
        <v>208.5</v>
      </c>
      <c r="Z32">
        <v>222</v>
      </c>
      <c r="AA32">
        <v>164.07</v>
      </c>
      <c r="AB32">
        <v>236.95</v>
      </c>
      <c r="AC32" s="2">
        <f>(Table2[[#This Row],[Close Price]]/Table2[[#This Row],[Day Low]])-1</f>
        <v>2.3405275779376566E-2</v>
      </c>
      <c r="AD32" s="2">
        <f>(Table2[[#This Row],[Day High]]/Table2[[#This Row],[Close Price]])-1</f>
        <v>4.0397413065891952E-2</v>
      </c>
      <c r="AE32" s="2">
        <f>(Table2[[#This Row],[Close Price]]/Table2[[#This Row],[Current Week Low]])-1</f>
        <v>2.3405275779376566E-2</v>
      </c>
      <c r="AF32" s="2">
        <f>(Table2[[#This Row],[Current Week High]]/Table2[[#This Row],[Close Price]])-1</f>
        <v>4.0397413065891952E-2</v>
      </c>
      <c r="AG32" s="2">
        <f>(Table2[[#This Row],[Close Price]]/Table2[[#This Row],[Current Month Low]])-1</f>
        <v>0.3005424513926982</v>
      </c>
      <c r="AH32" s="2">
        <f>(Table2[[#This Row],[Current Month High]]/Table2[[#This Row],[Close Price]])-1</f>
        <v>0.11046021182866239</v>
      </c>
      <c r="AI32">
        <v>11.0460211828662</v>
      </c>
      <c r="AJ32">
        <v>353.517534537725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0.37</v>
      </c>
      <c r="AM32" t="s">
        <v>10345</v>
      </c>
      <c r="AN32">
        <v>23.22</v>
      </c>
      <c r="AO32" t="s">
        <v>10345</v>
      </c>
      <c r="AP32">
        <v>0.189465345964316</v>
      </c>
      <c r="AQ32" s="4">
        <f>(Table2[[#This Row],[Sharpe Ratio]]-AVERAGE(Table2[Sharpe Ratio]))/_xlfn.STDEV.P(Table2[Sharpe Ratio])</f>
        <v>1.4319627558784835</v>
      </c>
      <c r="AR3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9.3987304295118399</v>
      </c>
      <c r="AS32" s="4">
        <f>_xlfn.RANK.AVG(Table2[[#This Row],[1Y Return vs Nifty Z-Score]],Table2[1Y Return vs Nifty Z-Score])</f>
        <v>5</v>
      </c>
      <c r="AT32" s="4">
        <f>_xlfn.RANK.AVG(Table2[[#This Row],[6M Return vs Nifty Z-Score]],Table2[6M Return vs Nifty Z-Score])</f>
        <v>138</v>
      </c>
      <c r="AU32" s="4">
        <f>_xlfn.RANK.AVG(Table2[[#This Row],[Sharpe Ratio Z-Score]],Table2[Sharpe Ratio Z-Score])</f>
        <v>56</v>
      </c>
      <c r="AV32" s="4">
        <f>(Table2[[#This Row],[Rank 1Y]]+Table2[[#This Row],[Rank 6M]]+Table2[[#This Row],[Rank Sharpe]])/3</f>
        <v>66.333333333333329</v>
      </c>
    </row>
    <row r="33" spans="1:48" x14ac:dyDescent="0.3">
      <c r="A33" t="s">
        <v>298</v>
      </c>
      <c r="B33" t="s">
        <v>299</v>
      </c>
      <c r="C33" t="s">
        <v>10314</v>
      </c>
      <c r="D33" t="s">
        <v>300</v>
      </c>
      <c r="E33">
        <v>93994.282379875003</v>
      </c>
      <c r="F33">
        <v>10387.25</v>
      </c>
      <c r="G33">
        <v>110.763349547376</v>
      </c>
      <c r="H33">
        <f>(Table2[[#This Row],[1Y Return vs Nifty]]-AVERAGE(Table2[1Y Return vs Nifty]))/_xlfn.STDEV.P(Table2[1Y Return vs Nifty])</f>
        <v>1.1955030512740961</v>
      </c>
      <c r="I33">
        <v>-4.3287290274441901</v>
      </c>
      <c r="J33">
        <f>(Table2[[#This Row],[1M Return vs Nifty]]-AVERAGE(Table2[1M Return vs Nifty]))/_xlfn.STDEV.P(Table2[1M Return vs Nifty])</f>
        <v>-0.70076281224501258</v>
      </c>
      <c r="K33">
        <v>47.6357860679285</v>
      </c>
      <c r="L33">
        <f>(Table2[[#This Row],[6M Return vs Nifty]]-AVERAGE(Table2[6M Return vs Nifty]))/_xlfn.STDEV.P(Table2[6M Return vs Nifty])</f>
        <v>1.3935644744467797</v>
      </c>
      <c r="M33">
        <v>0.35095546316216503</v>
      </c>
      <c r="N33">
        <f>(Table2[[#This Row],[1W Return vs Nifty]]-AVERAGE(Table2[1W Return vs Nifty]))/_xlfn.STDEV.P(Table2[1W Return vs Nifty])</f>
        <v>0.1860531428032661</v>
      </c>
      <c r="O33">
        <v>10502.65</v>
      </c>
      <c r="P33">
        <v>10389.754199797</v>
      </c>
      <c r="Q33">
        <v>8486.8860709418605</v>
      </c>
      <c r="R33">
        <v>48.022832515694603</v>
      </c>
      <c r="S33" s="2">
        <f>(Table2[[#This Row],[Close Price]]-Table2[[#This Row],[20D EMA]])/Table2[[#This Row],[20D EMA]]</f>
        <v>-1.0987703103502415E-2</v>
      </c>
      <c r="T33" s="2">
        <f>(Table2[[#This Row],[Close Price]]-Table2[[#This Row],[50D EMA]])/Table2[[#This Row],[50D EMA]]</f>
        <v>-2.4102589424580527E-4</v>
      </c>
      <c r="U33" s="2">
        <f>(Table2[[#This Row],[Close Price]]-Table2[[#This Row],[200D EMA]])/Table2[[#This Row],[200D EMA]]</f>
        <v>0.2239176905608255</v>
      </c>
      <c r="V33">
        <v>0.32124800578069201</v>
      </c>
      <c r="W33">
        <v>10251</v>
      </c>
      <c r="X33">
        <v>10515.65</v>
      </c>
      <c r="Y33">
        <v>10251</v>
      </c>
      <c r="Z33">
        <v>10592.75</v>
      </c>
      <c r="AA33">
        <v>9967.5499999999993</v>
      </c>
      <c r="AB33">
        <v>10919.95</v>
      </c>
      <c r="AC33" s="2">
        <f>(Table2[[#This Row],[Close Price]]/Table2[[#This Row],[Day Low]])-1</f>
        <v>1.3291386206223832E-2</v>
      </c>
      <c r="AD33" s="2">
        <f>(Table2[[#This Row],[Day High]]/Table2[[#This Row],[Close Price]])-1</f>
        <v>1.2361308334737364E-2</v>
      </c>
      <c r="AE33" s="2">
        <f>(Table2[[#This Row],[Close Price]]/Table2[[#This Row],[Current Week Low]])-1</f>
        <v>1.3291386206223832E-2</v>
      </c>
      <c r="AF33" s="2">
        <f>(Table2[[#This Row],[Current Week High]]/Table2[[#This Row],[Close Price]])-1</f>
        <v>1.9783869647885588E-2</v>
      </c>
      <c r="AG33" s="2">
        <f>(Table2[[#This Row],[Close Price]]/Table2[[#This Row],[Current Month Low]])-1</f>
        <v>4.2106636033930167E-2</v>
      </c>
      <c r="AH33" s="2">
        <f>(Table2[[#This Row],[Current Month High]]/Table2[[#This Row],[Close Price]])-1</f>
        <v>5.1284026089677415E-2</v>
      </c>
      <c r="AI33">
        <v>28.0223350742496</v>
      </c>
      <c r="AJ33">
        <v>142.40956826137599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10345</v>
      </c>
      <c r="AN33">
        <v>-2.38</v>
      </c>
      <c r="AO33" t="s">
        <v>10344</v>
      </c>
      <c r="AP33">
        <v>0.191313921527348</v>
      </c>
      <c r="AQ33" s="4">
        <f>(Table2[[#This Row],[Sharpe Ratio]]-AVERAGE(Table2[Sharpe Ratio]))/_xlfn.STDEV.P(Table2[Sharpe Ratio])</f>
        <v>1.4529226901569681</v>
      </c>
      <c r="AR3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3.527280546436097</v>
      </c>
      <c r="AS33" s="4">
        <f>_xlfn.RANK.AVG(Table2[[#This Row],[1Y Return vs Nifty Z-Score]],Table2[1Y Return vs Nifty Z-Score])</f>
        <v>82</v>
      </c>
      <c r="AT33" s="4">
        <f>_xlfn.RANK.AVG(Table2[[#This Row],[6M Return vs Nifty Z-Score]],Table2[6M Return vs Nifty Z-Score])</f>
        <v>67</v>
      </c>
      <c r="AU33" s="4">
        <f>_xlfn.RANK.AVG(Table2[[#This Row],[Sharpe Ratio Z-Score]],Table2[Sharpe Ratio Z-Score])</f>
        <v>53</v>
      </c>
      <c r="AV33" s="4">
        <f>(Table2[[#This Row],[Rank 1Y]]+Table2[[#This Row],[Rank 6M]]+Table2[[#This Row],[Rank Sharpe]])/3</f>
        <v>67.333333333333329</v>
      </c>
    </row>
    <row r="34" spans="1:48" x14ac:dyDescent="0.3">
      <c r="A34" t="s">
        <v>842</v>
      </c>
      <c r="B34" t="s">
        <v>843</v>
      </c>
      <c r="C34" t="s">
        <v>10311</v>
      </c>
      <c r="D34" t="s">
        <v>259</v>
      </c>
      <c r="E34">
        <v>18501.605387075</v>
      </c>
      <c r="F34">
        <v>1275.25</v>
      </c>
      <c r="G34">
        <v>139.09043358385799</v>
      </c>
      <c r="H34">
        <f>(Table2[[#This Row],[1Y Return vs Nifty]]-AVERAGE(Table2[1Y Return vs Nifty]))/_xlfn.STDEV.P(Table2[1Y Return vs Nifty])</f>
        <v>1.6253344706816124</v>
      </c>
      <c r="I34">
        <v>4.7886542255843301</v>
      </c>
      <c r="J34">
        <f>(Table2[[#This Row],[1M Return vs Nifty]]-AVERAGE(Table2[1M Return vs Nifty]))/_xlfn.STDEV.P(Table2[1M Return vs Nifty])</f>
        <v>9.5726963920471128E-2</v>
      </c>
      <c r="K34">
        <v>39.757306642285201</v>
      </c>
      <c r="L34">
        <f>(Table2[[#This Row],[6M Return vs Nifty]]-AVERAGE(Table2[6M Return vs Nifty]))/_xlfn.STDEV.P(Table2[6M Return vs Nifty])</f>
        <v>1.1225299786677574</v>
      </c>
      <c r="M34">
        <v>-1.1497954776878601</v>
      </c>
      <c r="N34">
        <f>(Table2[[#This Row],[1W Return vs Nifty]]-AVERAGE(Table2[1W Return vs Nifty]))/_xlfn.STDEV.P(Table2[1W Return vs Nifty])</f>
        <v>-0.14128418253448793</v>
      </c>
      <c r="O34">
        <v>1246.56</v>
      </c>
      <c r="P34">
        <v>1236.7785943613001</v>
      </c>
      <c r="Q34">
        <v>986.09681376105402</v>
      </c>
      <c r="R34">
        <v>62.874525794148497</v>
      </c>
      <c r="S34" s="2">
        <f>(Table2[[#This Row],[Close Price]]-Table2[[#This Row],[20D EMA]])/Table2[[#This Row],[20D EMA]]</f>
        <v>2.3015338210756044E-2</v>
      </c>
      <c r="T34" s="2">
        <f>(Table2[[#This Row],[Close Price]]-Table2[[#This Row],[50D EMA]])/Table2[[#This Row],[50D EMA]]</f>
        <v>3.1106138005701355E-2</v>
      </c>
      <c r="U34" s="2">
        <f>(Table2[[#This Row],[Close Price]]-Table2[[#This Row],[200D EMA]])/Table2[[#This Row],[200D EMA]]</f>
        <v>0.29323001778708935</v>
      </c>
      <c r="V34">
        <v>1.47152671286977</v>
      </c>
      <c r="W34">
        <v>1282</v>
      </c>
      <c r="X34">
        <v>1363.05</v>
      </c>
      <c r="Y34">
        <v>1257.75</v>
      </c>
      <c r="Z34">
        <v>1363.05</v>
      </c>
      <c r="AA34">
        <v>1087.6500000000001</v>
      </c>
      <c r="AB34">
        <v>1363.05</v>
      </c>
      <c r="AC34" s="2">
        <f>(Table2[[#This Row],[Close Price]]/Table2[[#This Row],[Day Low]])-1</f>
        <v>-5.2652106084243311E-3</v>
      </c>
      <c r="AD34" s="2">
        <f>(Table2[[#This Row],[Day High]]/Table2[[#This Row],[Close Price]])-1</f>
        <v>6.8849245246030089E-2</v>
      </c>
      <c r="AE34" s="2">
        <f>(Table2[[#This Row],[Close Price]]/Table2[[#This Row],[Current Week Low]])-1</f>
        <v>1.3913734843967296E-2</v>
      </c>
      <c r="AF34" s="2">
        <f>(Table2[[#This Row],[Current Week High]]/Table2[[#This Row],[Close Price]])-1</f>
        <v>6.8849245246030089E-2</v>
      </c>
      <c r="AG34" s="2">
        <f>(Table2[[#This Row],[Close Price]]/Table2[[#This Row],[Current Month Low]])-1</f>
        <v>0.17248195651174547</v>
      </c>
      <c r="AH34" s="2">
        <f>(Table2[[#This Row],[Current Month High]]/Table2[[#This Row],[Close Price]])-1</f>
        <v>6.8849245246030089E-2</v>
      </c>
      <c r="AI34">
        <v>13.7031954518721</v>
      </c>
      <c r="AJ34">
        <v>178.43886462882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0.02</v>
      </c>
      <c r="AM34" t="s">
        <v>10345</v>
      </c>
      <c r="AN34">
        <v>12.76</v>
      </c>
      <c r="AO34" t="s">
        <v>10345</v>
      </c>
      <c r="AP34">
        <v>0.186274023307759</v>
      </c>
      <c r="AQ34" s="4">
        <f>(Table2[[#This Row],[Sharpe Ratio]]-AVERAGE(Table2[Sharpe Ratio]))/_xlfn.STDEV.P(Table2[Sharpe Ratio])</f>
        <v>1.3957781851849476</v>
      </c>
      <c r="AR3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4.0980854159203002</v>
      </c>
      <c r="AS34" s="4">
        <f>_xlfn.RANK.AVG(Table2[[#This Row],[1Y Return vs Nifty Z-Score]],Table2[1Y Return vs Nifty Z-Score])</f>
        <v>49</v>
      </c>
      <c r="AT34" s="4">
        <f>_xlfn.RANK.AVG(Table2[[#This Row],[6M Return vs Nifty Z-Score]],Table2[6M Return vs Nifty Z-Score])</f>
        <v>92</v>
      </c>
      <c r="AU34" s="4">
        <f>_xlfn.RANK.AVG(Table2[[#This Row],[Sharpe Ratio Z-Score]],Table2[Sharpe Ratio Z-Score])</f>
        <v>64</v>
      </c>
      <c r="AV34" s="4">
        <f>(Table2[[#This Row],[Rank 1Y]]+Table2[[#This Row],[Rank 6M]]+Table2[[#This Row],[Rank Sharpe]])/3</f>
        <v>68.333333333333329</v>
      </c>
    </row>
    <row r="35" spans="1:48" x14ac:dyDescent="0.3">
      <c r="A35" t="s">
        <v>689</v>
      </c>
      <c r="B35" t="s">
        <v>690</v>
      </c>
      <c r="C35" t="s">
        <v>10311</v>
      </c>
      <c r="D35" t="s">
        <v>160</v>
      </c>
      <c r="E35">
        <v>25107.507973304899</v>
      </c>
      <c r="F35">
        <v>789.85</v>
      </c>
      <c r="G35">
        <v>85.207083416053607</v>
      </c>
      <c r="H35">
        <f>(Table2[[#This Row],[1Y Return vs Nifty]]-AVERAGE(Table2[1Y Return vs Nifty]))/_xlfn.STDEV.P(Table2[1Y Return vs Nifty])</f>
        <v>0.8077156555846815</v>
      </c>
      <c r="I35">
        <v>32.132989068523301</v>
      </c>
      <c r="J35">
        <f>(Table2[[#This Row],[1M Return vs Nifty]]-AVERAGE(Table2[1M Return vs Nifty]))/_xlfn.STDEV.P(Table2[1M Return vs Nifty])</f>
        <v>2.4845135854779237</v>
      </c>
      <c r="K35">
        <v>63.693452108810199</v>
      </c>
      <c r="L35">
        <f>(Table2[[#This Row],[6M Return vs Nifty]]-AVERAGE(Table2[6M Return vs Nifty]))/_xlfn.STDEV.P(Table2[6M Return vs Nifty])</f>
        <v>1.9459783583508978</v>
      </c>
      <c r="M35">
        <v>11.4273880705711</v>
      </c>
      <c r="N35">
        <f>(Table2[[#This Row],[1W Return vs Nifty]]-AVERAGE(Table2[1W Return vs Nifty]))/_xlfn.STDEV.P(Table2[1W Return vs Nifty])</f>
        <v>2.6019968715738191</v>
      </c>
      <c r="O35">
        <v>696.69</v>
      </c>
      <c r="P35">
        <v>637.30809901682403</v>
      </c>
      <c r="Q35">
        <v>530.39158319589205</v>
      </c>
      <c r="R35">
        <v>80.299025612674598</v>
      </c>
      <c r="S35" s="2">
        <f>(Table2[[#This Row],[Close Price]]-Table2[[#This Row],[20D EMA]])/Table2[[#This Row],[20D EMA]]</f>
        <v>0.1337180094446597</v>
      </c>
      <c r="T35" s="2">
        <f>(Table2[[#This Row],[Close Price]]-Table2[[#This Row],[50D EMA]])/Table2[[#This Row],[50D EMA]]</f>
        <v>0.23935346376187996</v>
      </c>
      <c r="U35" s="2">
        <f>(Table2[[#This Row],[Close Price]]-Table2[[#This Row],[200D EMA]])/Table2[[#This Row],[200D EMA]]</f>
        <v>0.48918275671105615</v>
      </c>
      <c r="V35">
        <v>3.7898854039263901</v>
      </c>
      <c r="W35">
        <v>772</v>
      </c>
      <c r="X35">
        <v>793.8</v>
      </c>
      <c r="Y35">
        <v>772</v>
      </c>
      <c r="Z35">
        <v>814.9</v>
      </c>
      <c r="AA35">
        <v>580.4</v>
      </c>
      <c r="AB35">
        <v>843.95</v>
      </c>
      <c r="AC35" s="2">
        <f>(Table2[[#This Row],[Close Price]]/Table2[[#This Row],[Day Low]])-1</f>
        <v>2.3121761658031037E-2</v>
      </c>
      <c r="AD35" s="2">
        <f>(Table2[[#This Row],[Day High]]/Table2[[#This Row],[Close Price]])-1</f>
        <v>5.0009495473823939E-3</v>
      </c>
      <c r="AE35" s="2">
        <f>(Table2[[#This Row],[Close Price]]/Table2[[#This Row],[Current Week Low]])-1</f>
        <v>2.3121761658031037E-2</v>
      </c>
      <c r="AF35" s="2">
        <f>(Table2[[#This Row],[Current Week High]]/Table2[[#This Row],[Close Price]])-1</f>
        <v>3.1714882572640324E-2</v>
      </c>
      <c r="AG35" s="2">
        <f>(Table2[[#This Row],[Close Price]]/Table2[[#This Row],[Current Month Low]])-1</f>
        <v>0.36087181254307388</v>
      </c>
      <c r="AH35" s="2">
        <f>(Table2[[#This Row],[Current Month High]]/Table2[[#This Row],[Close Price]])-1</f>
        <v>6.8494017851490785E-2</v>
      </c>
      <c r="AI35">
        <v>6.8494017851490696</v>
      </c>
      <c r="AJ35">
        <v>153.15705128205099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0.21</v>
      </c>
      <c r="AM35" t="s">
        <v>10345</v>
      </c>
      <c r="AN35">
        <v>30.45</v>
      </c>
      <c r="AO35" t="s">
        <v>10345</v>
      </c>
      <c r="AP35">
        <v>0.18916211410939299</v>
      </c>
      <c r="AQ35" s="4">
        <f>(Table2[[#This Row],[Sharpe Ratio]]-AVERAGE(Table2[Sharpe Ratio]))/_xlfn.STDEV.P(Table2[Sharpe Ratio])</f>
        <v>1.4285245844142318</v>
      </c>
      <c r="AR3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9.268729055401554</v>
      </c>
      <c r="AS35" s="4">
        <f>_xlfn.RANK.AVG(Table2[[#This Row],[1Y Return vs Nifty Z-Score]],Table2[1Y Return vs Nifty Z-Score])</f>
        <v>119</v>
      </c>
      <c r="AT35" s="4">
        <f>_xlfn.RANK.AVG(Table2[[#This Row],[6M Return vs Nifty Z-Score]],Table2[6M Return vs Nifty Z-Score])</f>
        <v>30</v>
      </c>
      <c r="AU35" s="4">
        <f>_xlfn.RANK.AVG(Table2[[#This Row],[Sharpe Ratio Z-Score]],Table2[Sharpe Ratio Z-Score])</f>
        <v>57</v>
      </c>
      <c r="AV35" s="4">
        <f>(Table2[[#This Row],[Rank 1Y]]+Table2[[#This Row],[Rank 6M]]+Table2[[#This Row],[Rank Sharpe]])/3</f>
        <v>68.666666666666671</v>
      </c>
    </row>
    <row r="36" spans="1:48" x14ac:dyDescent="0.3">
      <c r="A36" t="s">
        <v>1356</v>
      </c>
      <c r="B36" t="s">
        <v>1357</v>
      </c>
      <c r="C36" t="s">
        <v>10301</v>
      </c>
      <c r="D36" t="s">
        <v>516</v>
      </c>
      <c r="E36">
        <v>8148.6197300000003</v>
      </c>
      <c r="F36">
        <v>408.7</v>
      </c>
      <c r="G36">
        <v>95.290373377984594</v>
      </c>
      <c r="H36">
        <f>(Table2[[#This Row],[1Y Return vs Nifty]]-AVERAGE(Table2[1Y Return vs Nifty]))/_xlfn.STDEV.P(Table2[1Y Return vs Nifty])</f>
        <v>0.96071816128037968</v>
      </c>
      <c r="I36">
        <v>8.5699953941071403</v>
      </c>
      <c r="J36">
        <f>(Table2[[#This Row],[1M Return vs Nifty]]-AVERAGE(Table2[1M Return vs Nifty]))/_xlfn.STDEV.P(Table2[1M Return vs Nifty])</f>
        <v>0.42606292735840517</v>
      </c>
      <c r="K36">
        <v>35.288418220615199</v>
      </c>
      <c r="L36">
        <f>(Table2[[#This Row],[6M Return vs Nifty]]-AVERAGE(Table2[6M Return vs Nifty]))/_xlfn.STDEV.P(Table2[6M Return vs Nifty])</f>
        <v>0.96879181999240604</v>
      </c>
      <c r="M36">
        <v>0.63879813083547099</v>
      </c>
      <c r="N36">
        <f>(Table2[[#This Row],[1W Return vs Nifty]]-AVERAGE(Table2[1W Return vs Nifty]))/_xlfn.STDEV.P(Table2[1W Return vs Nifty])</f>
        <v>0.24883614455897168</v>
      </c>
      <c r="O36">
        <v>394.93</v>
      </c>
      <c r="P36">
        <v>379.64579366112201</v>
      </c>
      <c r="Q36">
        <v>310.68671357228197</v>
      </c>
      <c r="R36">
        <v>68.561306994725797</v>
      </c>
      <c r="S36" s="2">
        <f>(Table2[[#This Row],[Close Price]]-Table2[[#This Row],[20D EMA]])/Table2[[#This Row],[20D EMA]]</f>
        <v>3.4866938444787637E-2</v>
      </c>
      <c r="T36" s="2">
        <f>(Table2[[#This Row],[Close Price]]-Table2[[#This Row],[50D EMA]])/Table2[[#This Row],[50D EMA]]</f>
        <v>7.652977281453098E-2</v>
      </c>
      <c r="U36" s="2">
        <f>(Table2[[#This Row],[Close Price]]-Table2[[#This Row],[200D EMA]])/Table2[[#This Row],[200D EMA]]</f>
        <v>0.31547305419262806</v>
      </c>
      <c r="V36">
        <v>0.93048890243045501</v>
      </c>
      <c r="W36">
        <v>408.7</v>
      </c>
      <c r="X36">
        <v>426.75</v>
      </c>
      <c r="Y36">
        <v>394.4</v>
      </c>
      <c r="Z36">
        <v>426.75</v>
      </c>
      <c r="AA36">
        <v>378.3</v>
      </c>
      <c r="AB36">
        <v>426.75</v>
      </c>
      <c r="AC36" s="2">
        <f>(Table2[[#This Row],[Close Price]]/Table2[[#This Row],[Day Low]])-1</f>
        <v>0</v>
      </c>
      <c r="AD36" s="2">
        <f>(Table2[[#This Row],[Day High]]/Table2[[#This Row],[Close Price]])-1</f>
        <v>4.416442378272567E-2</v>
      </c>
      <c r="AE36" s="2">
        <f>(Table2[[#This Row],[Close Price]]/Table2[[#This Row],[Current Week Low]])-1</f>
        <v>3.6257606490872174E-2</v>
      </c>
      <c r="AF36" s="2">
        <f>(Table2[[#This Row],[Current Week High]]/Table2[[#This Row],[Close Price]])-1</f>
        <v>4.416442378272567E-2</v>
      </c>
      <c r="AG36" s="2">
        <f>(Table2[[#This Row],[Close Price]]/Table2[[#This Row],[Current Month Low]])-1</f>
        <v>8.0359503039915348E-2</v>
      </c>
      <c r="AH36" s="2">
        <f>(Table2[[#This Row],[Current Month High]]/Table2[[#This Row],[Close Price]])-1</f>
        <v>4.416442378272567E-2</v>
      </c>
      <c r="AI36">
        <v>10.398825544409</v>
      </c>
      <c r="AJ36">
        <v>126.39523611688099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0.12</v>
      </c>
      <c r="AM36" t="s">
        <v>10345</v>
      </c>
      <c r="AN36">
        <v>6.26</v>
      </c>
      <c r="AO36" t="s">
        <v>10345</v>
      </c>
      <c r="AP36">
        <v>0.32326772018782102</v>
      </c>
      <c r="AQ36" s="4">
        <f>(Table2[[#This Row],[Sharpe Ratio]]-AVERAGE(Table2[Sharpe Ratio]))/_xlfn.STDEV.P(Table2[Sharpe Ratio])</f>
        <v>2.9490708612296253</v>
      </c>
      <c r="AR3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5.5534799144197882</v>
      </c>
      <c r="AS36" s="4">
        <f>_xlfn.RANK.AVG(Table2[[#This Row],[1Y Return vs Nifty Z-Score]],Table2[1Y Return vs Nifty Z-Score])</f>
        <v>103</v>
      </c>
      <c r="AT36" s="4">
        <f>_xlfn.RANK.AVG(Table2[[#This Row],[6M Return vs Nifty Z-Score]],Table2[6M Return vs Nifty Z-Score])</f>
        <v>112</v>
      </c>
      <c r="AU36" s="4">
        <f>_xlfn.RANK.AVG(Table2[[#This Row],[Sharpe Ratio Z-Score]],Table2[Sharpe Ratio Z-Score])</f>
        <v>1</v>
      </c>
      <c r="AV36" s="4">
        <f>(Table2[[#This Row],[Rank 1Y]]+Table2[[#This Row],[Rank 6M]]+Table2[[#This Row],[Rank Sharpe]])/3</f>
        <v>72</v>
      </c>
    </row>
    <row r="37" spans="1:48" x14ac:dyDescent="0.3">
      <c r="A37" t="s">
        <v>1413</v>
      </c>
      <c r="B37" t="s">
        <v>1414</v>
      </c>
      <c r="C37" t="s">
        <v>10311</v>
      </c>
      <c r="D37" t="s">
        <v>300</v>
      </c>
      <c r="E37">
        <v>7665.9930481800002</v>
      </c>
      <c r="F37">
        <v>3299.7</v>
      </c>
      <c r="G37">
        <v>215.85865022438099</v>
      </c>
      <c r="H37">
        <f>(Table2[[#This Row],[1Y Return vs Nifty]]-AVERAGE(Table2[1Y Return vs Nifty]))/_xlfn.STDEV.P(Table2[1Y Return vs Nifty])</f>
        <v>2.7902052170486908</v>
      </c>
      <c r="I37">
        <v>46.483139822292102</v>
      </c>
      <c r="J37">
        <f>(Table2[[#This Row],[1M Return vs Nifty]]-AVERAGE(Table2[1M Return vs Nifty]))/_xlfn.STDEV.P(Table2[1M Return vs Nifty])</f>
        <v>3.7381351613849847</v>
      </c>
      <c r="K37">
        <v>51.046595956671702</v>
      </c>
      <c r="L37">
        <f>(Table2[[#This Row],[6M Return vs Nifty]]-AVERAGE(Table2[6M Return vs Nifty]))/_xlfn.STDEV.P(Table2[6M Return vs Nifty])</f>
        <v>1.5109027434768003</v>
      </c>
      <c r="M37">
        <v>4.8209444249584896</v>
      </c>
      <c r="N37">
        <f>(Table2[[#This Row],[1W Return vs Nifty]]-AVERAGE(Table2[1W Return vs Nifty]))/_xlfn.STDEV.P(Table2[1W Return vs Nifty])</f>
        <v>1.1610278646015011</v>
      </c>
      <c r="O37">
        <v>2815.2</v>
      </c>
      <c r="P37">
        <v>2455.0466746853199</v>
      </c>
      <c r="Q37">
        <v>1889.46376749718</v>
      </c>
      <c r="R37">
        <v>78.287383365082903</v>
      </c>
      <c r="S37" s="2">
        <f>(Table2[[#This Row],[Close Price]]-Table2[[#This Row],[20D EMA]])/Table2[[#This Row],[20D EMA]]</f>
        <v>0.17210144927536233</v>
      </c>
      <c r="T37" s="2">
        <f>(Table2[[#This Row],[Close Price]]-Table2[[#This Row],[50D EMA]])/Table2[[#This Row],[50D EMA]]</f>
        <v>0.34404776659610553</v>
      </c>
      <c r="U37" s="2">
        <f>(Table2[[#This Row],[Close Price]]-Table2[[#This Row],[200D EMA]])/Table2[[#This Row],[200D EMA]]</f>
        <v>0.74636849711643094</v>
      </c>
      <c r="V37">
        <v>1.6998683025938</v>
      </c>
      <c r="W37">
        <v>3251.5</v>
      </c>
      <c r="X37">
        <v>3354</v>
      </c>
      <c r="Y37">
        <v>3211.7</v>
      </c>
      <c r="Z37">
        <v>3354</v>
      </c>
      <c r="AA37">
        <v>2300</v>
      </c>
      <c r="AB37">
        <v>3400</v>
      </c>
      <c r="AC37" s="2">
        <f>(Table2[[#This Row],[Close Price]]/Table2[[#This Row],[Day Low]])-1</f>
        <v>1.4823927418114557E-2</v>
      </c>
      <c r="AD37" s="2">
        <f>(Table2[[#This Row],[Day High]]/Table2[[#This Row],[Close Price]])-1</f>
        <v>1.6456041458314363E-2</v>
      </c>
      <c r="AE37" s="2">
        <f>(Table2[[#This Row],[Close Price]]/Table2[[#This Row],[Current Week Low]])-1</f>
        <v>2.7399819410281134E-2</v>
      </c>
      <c r="AF37" s="2">
        <f>(Table2[[#This Row],[Current Week High]]/Table2[[#This Row],[Close Price]])-1</f>
        <v>1.6456041458314363E-2</v>
      </c>
      <c r="AG37" s="2">
        <f>(Table2[[#This Row],[Close Price]]/Table2[[#This Row],[Current Month Low]])-1</f>
        <v>0.43465217391304334</v>
      </c>
      <c r="AH37" s="2">
        <f>(Table2[[#This Row],[Current Month High]]/Table2[[#This Row],[Close Price]])-1</f>
        <v>3.0396702730551395E-2</v>
      </c>
      <c r="AI37">
        <v>3.0396702730551302</v>
      </c>
      <c r="AJ37">
        <v>261.412924424972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0.67</v>
      </c>
      <c r="AM37" t="s">
        <v>10345</v>
      </c>
      <c r="AN37">
        <v>31.24</v>
      </c>
      <c r="AO37" t="s">
        <v>10345</v>
      </c>
      <c r="AP37">
        <v>0.13783194798176801</v>
      </c>
      <c r="AQ37" s="4">
        <f>(Table2[[#This Row],[Sharpe Ratio]]-AVERAGE(Table2[Sharpe Ratio]))/_xlfn.STDEV.P(Table2[Sharpe Ratio])</f>
        <v>0.84652137607683853</v>
      </c>
      <c r="AR3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10.046792362588814</v>
      </c>
      <c r="AS37" s="4">
        <f>_xlfn.RANK.AVG(Table2[[#This Row],[1Y Return vs Nifty Z-Score]],Table2[1Y Return vs Nifty Z-Score])</f>
        <v>15</v>
      </c>
      <c r="AT37" s="4">
        <f>_xlfn.RANK.AVG(Table2[[#This Row],[6M Return vs Nifty Z-Score]],Table2[6M Return vs Nifty Z-Score])</f>
        <v>57</v>
      </c>
      <c r="AU37" s="4">
        <f>_xlfn.RANK.AVG(Table2[[#This Row],[Sharpe Ratio Z-Score]],Table2[Sharpe Ratio Z-Score])</f>
        <v>146</v>
      </c>
      <c r="AV37" s="4">
        <f>(Table2[[#This Row],[Rank 1Y]]+Table2[[#This Row],[Rank 6M]]+Table2[[#This Row],[Rank Sharpe]])/3</f>
        <v>72.666666666666671</v>
      </c>
    </row>
    <row r="38" spans="1:48" x14ac:dyDescent="0.3">
      <c r="A38" t="s">
        <v>331</v>
      </c>
      <c r="B38" t="s">
        <v>332</v>
      </c>
      <c r="C38" t="s">
        <v>10312</v>
      </c>
      <c r="D38" t="s">
        <v>333</v>
      </c>
      <c r="E38">
        <v>76470.869227025003</v>
      </c>
      <c r="F38">
        <v>12779.95</v>
      </c>
      <c r="G38">
        <v>133.89589647480199</v>
      </c>
      <c r="H38">
        <f>(Table2[[#This Row],[1Y Return vs Nifty]]-AVERAGE(Table2[1Y Return vs Nifty]))/_xlfn.STDEV.P(Table2[1Y Return vs Nifty])</f>
        <v>1.5465132529426102</v>
      </c>
      <c r="I38">
        <v>14.8903755818404</v>
      </c>
      <c r="J38">
        <f>(Table2[[#This Row],[1M Return vs Nifty]]-AVERAGE(Table2[1M Return vs Nifty]))/_xlfn.STDEV.P(Table2[1M Return vs Nifty])</f>
        <v>0.97820799588299967</v>
      </c>
      <c r="K38">
        <v>77.929557032858597</v>
      </c>
      <c r="L38">
        <f>(Table2[[#This Row],[6M Return vs Nifty]]-AVERAGE(Table2[6M Return vs Nifty]))/_xlfn.STDEV.P(Table2[6M Return vs Nifty])</f>
        <v>2.4357271171517318</v>
      </c>
      <c r="M38">
        <v>7.19459616832963</v>
      </c>
      <c r="N38">
        <f>(Table2[[#This Row],[1W Return vs Nifty]]-AVERAGE(Table2[1W Return vs Nifty]))/_xlfn.STDEV.P(Table2[1W Return vs Nifty])</f>
        <v>1.6787585498265405</v>
      </c>
      <c r="O38">
        <v>11909.76</v>
      </c>
      <c r="P38">
        <v>11308.611477558899</v>
      </c>
      <c r="Q38">
        <v>8655.7098822013795</v>
      </c>
      <c r="R38">
        <v>74.261251219821702</v>
      </c>
      <c r="S38" s="2">
        <f>(Table2[[#This Row],[Close Price]]-Table2[[#This Row],[20D EMA]])/Table2[[#This Row],[20D EMA]]</f>
        <v>7.3065284271051689E-2</v>
      </c>
      <c r="T38" s="2">
        <f>(Table2[[#This Row],[Close Price]]-Table2[[#This Row],[50D EMA]])/Table2[[#This Row],[50D EMA]]</f>
        <v>0.13010779664336894</v>
      </c>
      <c r="U38" s="2">
        <f>(Table2[[#This Row],[Close Price]]-Table2[[#This Row],[200D EMA]])/Table2[[#This Row],[200D EMA]]</f>
        <v>0.47647624214846213</v>
      </c>
      <c r="V38">
        <v>1.0655755699960701</v>
      </c>
      <c r="W38">
        <v>12550</v>
      </c>
      <c r="X38">
        <v>12920</v>
      </c>
      <c r="Y38">
        <v>12419.8</v>
      </c>
      <c r="Z38">
        <v>12920</v>
      </c>
      <c r="AA38">
        <v>10950.05</v>
      </c>
      <c r="AB38">
        <v>12920</v>
      </c>
      <c r="AC38" s="2">
        <f>(Table2[[#This Row],[Close Price]]/Table2[[#This Row],[Day Low]])-1</f>
        <v>1.8322709163346662E-2</v>
      </c>
      <c r="AD38" s="2">
        <f>(Table2[[#This Row],[Day High]]/Table2[[#This Row],[Close Price]])-1</f>
        <v>1.0958571825398389E-2</v>
      </c>
      <c r="AE38" s="2">
        <f>(Table2[[#This Row],[Close Price]]/Table2[[#This Row],[Current Week Low]])-1</f>
        <v>2.8998051498413835E-2</v>
      </c>
      <c r="AF38" s="2">
        <f>(Table2[[#This Row],[Current Week High]]/Table2[[#This Row],[Close Price]])-1</f>
        <v>1.0958571825398389E-2</v>
      </c>
      <c r="AG38" s="2">
        <f>(Table2[[#This Row],[Close Price]]/Table2[[#This Row],[Current Month Low]])-1</f>
        <v>0.16711339217629151</v>
      </c>
      <c r="AH38" s="2">
        <f>(Table2[[#This Row],[Current Month High]]/Table2[[#This Row],[Close Price]])-1</f>
        <v>1.0958571825398389E-2</v>
      </c>
      <c r="AI38">
        <v>0.775042155876981</v>
      </c>
      <c r="AJ38">
        <v>170.18350563413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0.24</v>
      </c>
      <c r="AM38" t="s">
        <v>10345</v>
      </c>
      <c r="AN38">
        <v>8.61</v>
      </c>
      <c r="AO38" t="s">
        <v>10345</v>
      </c>
      <c r="AP38">
        <v>0.12760746068912401</v>
      </c>
      <c r="AQ38" s="4">
        <f>(Table2[[#This Row],[Sharpe Ratio]]-AVERAGE(Table2[Sharpe Ratio]))/_xlfn.STDEV.P(Table2[Sharpe Ratio])</f>
        <v>0.73059179982866884</v>
      </c>
      <c r="AR3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7.3697987156325517</v>
      </c>
      <c r="AS38" s="4">
        <f>_xlfn.RANK.AVG(Table2[[#This Row],[1Y Return vs Nifty Z-Score]],Table2[1Y Return vs Nifty Z-Score])</f>
        <v>53</v>
      </c>
      <c r="AT38" s="4">
        <f>_xlfn.RANK.AVG(Table2[[#This Row],[6M Return vs Nifty Z-Score]],Table2[6M Return vs Nifty Z-Score])</f>
        <v>16</v>
      </c>
      <c r="AU38" s="4">
        <f>_xlfn.RANK.AVG(Table2[[#This Row],[Sharpe Ratio Z-Score]],Table2[Sharpe Ratio Z-Score])</f>
        <v>164</v>
      </c>
      <c r="AV38" s="4">
        <f>(Table2[[#This Row],[Rank 1Y]]+Table2[[#This Row],[Rank 6M]]+Table2[[#This Row],[Rank Sharpe]])/3</f>
        <v>77.666666666666671</v>
      </c>
    </row>
    <row r="39" spans="1:48" x14ac:dyDescent="0.3">
      <c r="A39" t="s">
        <v>457</v>
      </c>
      <c r="B39" t="s">
        <v>458</v>
      </c>
      <c r="C39" t="s">
        <v>10311</v>
      </c>
      <c r="D39" t="s">
        <v>89</v>
      </c>
      <c r="E39">
        <v>48774.806250000001</v>
      </c>
      <c r="F39">
        <v>1330.6</v>
      </c>
      <c r="G39">
        <v>112.462846679832</v>
      </c>
      <c r="H39">
        <f>(Table2[[#This Row],[1Y Return vs Nifty]]-AVERAGE(Table2[1Y Return vs Nifty]))/_xlfn.STDEV.P(Table2[1Y Return vs Nifty])</f>
        <v>1.2212909955532096</v>
      </c>
      <c r="I39">
        <v>-7.8379473102223498</v>
      </c>
      <c r="J39">
        <f>(Table2[[#This Row],[1M Return vs Nifty]]-AVERAGE(Table2[1M Return vs Nifty]))/_xlfn.STDEV.P(Table2[1M Return vs Nifty])</f>
        <v>-1.0073262643887364</v>
      </c>
      <c r="K39">
        <v>38.399577152921701</v>
      </c>
      <c r="L39">
        <f>(Table2[[#This Row],[6M Return vs Nifty]]-AVERAGE(Table2[6M Return vs Nifty]))/_xlfn.STDEV.P(Table2[6M Return vs Nifty])</f>
        <v>1.0758215330816474</v>
      </c>
      <c r="M39">
        <v>-2.6513918566813701</v>
      </c>
      <c r="N39">
        <f>(Table2[[#This Row],[1W Return vs Nifty]]-AVERAGE(Table2[1W Return vs Nifty]))/_xlfn.STDEV.P(Table2[1W Return vs Nifty])</f>
        <v>-0.46880591119533438</v>
      </c>
      <c r="O39">
        <v>1397.04</v>
      </c>
      <c r="P39">
        <v>1420.35871650238</v>
      </c>
      <c r="Q39">
        <v>1104.2452724242301</v>
      </c>
      <c r="R39">
        <v>34.4739099748192</v>
      </c>
      <c r="S39" s="2">
        <f>(Table2[[#This Row],[Close Price]]-Table2[[#This Row],[20D EMA]])/Table2[[#This Row],[20D EMA]]</f>
        <v>-4.7557693408921763E-2</v>
      </c>
      <c r="T39" s="2">
        <f>(Table2[[#This Row],[Close Price]]-Table2[[#This Row],[50D EMA]])/Table2[[#This Row],[50D EMA]]</f>
        <v>-6.3194399738264809E-2</v>
      </c>
      <c r="U39" s="2">
        <f>(Table2[[#This Row],[Close Price]]-Table2[[#This Row],[200D EMA]])/Table2[[#This Row],[200D EMA]]</f>
        <v>0.20498591502124963</v>
      </c>
      <c r="V39">
        <v>0.46396854322581199</v>
      </c>
      <c r="W39">
        <v>1305.05</v>
      </c>
      <c r="X39">
        <v>1339.95</v>
      </c>
      <c r="Y39">
        <v>1305.05</v>
      </c>
      <c r="Z39">
        <v>1351</v>
      </c>
      <c r="AA39">
        <v>1222.3499999999999</v>
      </c>
      <c r="AB39">
        <v>1467.45</v>
      </c>
      <c r="AC39" s="2">
        <f>(Table2[[#This Row],[Close Price]]/Table2[[#This Row],[Day Low]])-1</f>
        <v>1.9577793954254519E-2</v>
      </c>
      <c r="AD39" s="2">
        <f>(Table2[[#This Row],[Day High]]/Table2[[#This Row],[Close Price]])-1</f>
        <v>7.0269051555689188E-3</v>
      </c>
      <c r="AE39" s="2">
        <f>(Table2[[#This Row],[Close Price]]/Table2[[#This Row],[Current Week Low]])-1</f>
        <v>1.9577793954254519E-2</v>
      </c>
      <c r="AF39" s="2">
        <f>(Table2[[#This Row],[Current Week High]]/Table2[[#This Row],[Close Price]])-1</f>
        <v>1.5331429430332166E-2</v>
      </c>
      <c r="AG39" s="2">
        <f>(Table2[[#This Row],[Close Price]]/Table2[[#This Row],[Current Month Low]])-1</f>
        <v>8.8558923385282373E-2</v>
      </c>
      <c r="AH39" s="2">
        <f>(Table2[[#This Row],[Current Month High]]/Table2[[#This Row],[Close Price]])-1</f>
        <v>0.10284833909514512</v>
      </c>
      <c r="AI39">
        <v>34.879001954005702</v>
      </c>
      <c r="AJ39">
        <v>195.68888888888799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-0.23</v>
      </c>
      <c r="AM39" t="s">
        <v>10344</v>
      </c>
      <c r="AN39">
        <v>-9.73</v>
      </c>
      <c r="AO39" t="s">
        <v>10344</v>
      </c>
      <c r="AP39">
        <v>0.190705026108444</v>
      </c>
      <c r="AQ39" s="4">
        <f>(Table2[[#This Row],[Sharpe Ratio]]-AVERAGE(Table2[Sharpe Ratio]))/_xlfn.STDEV.P(Table2[Sharpe Ratio])</f>
        <v>1.4460187754791365</v>
      </c>
      <c r="AR3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 s="4">
        <f>_xlfn.RANK.AVG(Table2[[#This Row],[1Y Return vs Nifty Z-Score]],Table2[1Y Return vs Nifty Z-Score])</f>
        <v>80</v>
      </c>
      <c r="AT39" s="4">
        <f>_xlfn.RANK.AVG(Table2[[#This Row],[6M Return vs Nifty Z-Score]],Table2[6M Return vs Nifty Z-Score])</f>
        <v>101</v>
      </c>
      <c r="AU39" s="4">
        <f>_xlfn.RANK.AVG(Table2[[#This Row],[Sharpe Ratio Z-Score]],Table2[Sharpe Ratio Z-Score])</f>
        <v>54</v>
      </c>
      <c r="AV39" s="4">
        <f>(Table2[[#This Row],[Rank 1Y]]+Table2[[#This Row],[Rank 6M]]+Table2[[#This Row],[Rank Sharpe]])/3</f>
        <v>78.333333333333329</v>
      </c>
    </row>
    <row r="40" spans="1:48" x14ac:dyDescent="0.3">
      <c r="A40" t="s">
        <v>810</v>
      </c>
      <c r="B40" t="s">
        <v>811</v>
      </c>
      <c r="C40" t="s">
        <v>10311</v>
      </c>
      <c r="D40" t="s">
        <v>736</v>
      </c>
      <c r="E40">
        <v>19865.727517679999</v>
      </c>
      <c r="F40">
        <v>1475.1</v>
      </c>
      <c r="G40">
        <v>87.135982107445301</v>
      </c>
      <c r="H40">
        <f>(Table2[[#This Row],[1Y Return vs Nifty]]-AVERAGE(Table2[1Y Return vs Nifty]))/_xlfn.STDEV.P(Table2[1Y Return vs Nifty])</f>
        <v>0.83698450871994967</v>
      </c>
      <c r="I40">
        <v>-9.1146379554856196</v>
      </c>
      <c r="J40">
        <f>(Table2[[#This Row],[1M Return vs Nifty]]-AVERAGE(Table2[1M Return vs Nifty]))/_xlfn.STDEV.P(Table2[1M Return vs Nifty])</f>
        <v>-1.1188572835482673</v>
      </c>
      <c r="K40">
        <v>34.421712878644698</v>
      </c>
      <c r="L40">
        <f>(Table2[[#This Row],[6M Return vs Nifty]]-AVERAGE(Table2[6M Return vs Nifty]))/_xlfn.STDEV.P(Table2[6M Return vs Nifty])</f>
        <v>0.93897552770313863</v>
      </c>
      <c r="M40">
        <v>3.8284171470501803E-2</v>
      </c>
      <c r="N40">
        <f>(Table2[[#This Row],[1W Return vs Nifty]]-AVERAGE(Table2[1W Return vs Nifty]))/_xlfn.STDEV.P(Table2[1W Return vs Nifty])</f>
        <v>0.11785462861524278</v>
      </c>
      <c r="O40">
        <v>1488.19</v>
      </c>
      <c r="P40">
        <v>1494.7493361167401</v>
      </c>
      <c r="Q40">
        <v>1178.4326056258101</v>
      </c>
      <c r="R40">
        <v>51.896606968924502</v>
      </c>
      <c r="S40" s="2">
        <f>(Table2[[#This Row],[Close Price]]-Table2[[#This Row],[20D EMA]])/Table2[[#This Row],[20D EMA]]</f>
        <v>-8.7959198758224052E-3</v>
      </c>
      <c r="T40" s="2">
        <f>(Table2[[#This Row],[Close Price]]-Table2[[#This Row],[50D EMA]])/Table2[[#This Row],[50D EMA]]</f>
        <v>-1.3145572733812253E-2</v>
      </c>
      <c r="U40" s="2">
        <f>(Table2[[#This Row],[Close Price]]-Table2[[#This Row],[200D EMA]])/Table2[[#This Row],[200D EMA]]</f>
        <v>0.25174744228724366</v>
      </c>
      <c r="V40">
        <v>0.62529360845622395</v>
      </c>
      <c r="W40">
        <v>1439.2</v>
      </c>
      <c r="X40">
        <v>1485</v>
      </c>
      <c r="Y40">
        <v>1439.2</v>
      </c>
      <c r="Z40">
        <v>1488.7</v>
      </c>
      <c r="AA40">
        <v>1315.45</v>
      </c>
      <c r="AB40">
        <v>1636.75</v>
      </c>
      <c r="AC40" s="2">
        <f>(Table2[[#This Row],[Close Price]]/Table2[[#This Row],[Day Low]])-1</f>
        <v>2.4944413563090517E-2</v>
      </c>
      <c r="AD40" s="2">
        <f>(Table2[[#This Row],[Day High]]/Table2[[#This Row],[Close Price]])-1</f>
        <v>6.7114093959732557E-3</v>
      </c>
      <c r="AE40" s="2">
        <f>(Table2[[#This Row],[Close Price]]/Table2[[#This Row],[Current Week Low]])-1</f>
        <v>2.4944413563090517E-2</v>
      </c>
      <c r="AF40" s="2">
        <f>(Table2[[#This Row],[Current Week High]]/Table2[[#This Row],[Close Price]])-1</f>
        <v>9.2197139177006004E-3</v>
      </c>
      <c r="AG40" s="2">
        <f>(Table2[[#This Row],[Close Price]]/Table2[[#This Row],[Current Month Low]])-1</f>
        <v>0.12136531225056046</v>
      </c>
      <c r="AH40" s="2">
        <f>(Table2[[#This Row],[Current Month High]]/Table2[[#This Row],[Close Price]])-1</f>
        <v>0.10958579079384445</v>
      </c>
      <c r="AI40">
        <v>28.598061148396699</v>
      </c>
      <c r="AJ40">
        <v>131.751767478397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-0.03</v>
      </c>
      <c r="AM40" t="s">
        <v>10344</v>
      </c>
      <c r="AN40">
        <v>-7.61</v>
      </c>
      <c r="AO40" t="s">
        <v>10344</v>
      </c>
      <c r="AP40">
        <v>0.23830311358792799</v>
      </c>
      <c r="AQ40" s="4">
        <f>(Table2[[#This Row],[Sharpe Ratio]]-AVERAGE(Table2[Sharpe Ratio]))/_xlfn.STDEV.P(Table2[Sharpe Ratio])</f>
        <v>1.9857060921908338</v>
      </c>
      <c r="AR4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 s="4">
        <f>_xlfn.RANK.AVG(Table2[[#This Row],[1Y Return vs Nifty Z-Score]],Table2[1Y Return vs Nifty Z-Score])</f>
        <v>114</v>
      </c>
      <c r="AT40" s="4">
        <f>_xlfn.RANK.AVG(Table2[[#This Row],[6M Return vs Nifty Z-Score]],Table2[6M Return vs Nifty Z-Score])</f>
        <v>120</v>
      </c>
      <c r="AU40" s="4">
        <f>_xlfn.RANK.AVG(Table2[[#This Row],[Sharpe Ratio Z-Score]],Table2[Sharpe Ratio Z-Score])</f>
        <v>14</v>
      </c>
      <c r="AV40" s="4">
        <f>(Table2[[#This Row],[Rank 1Y]]+Table2[[#This Row],[Rank 6M]]+Table2[[#This Row],[Rank Sharpe]])/3</f>
        <v>82.666666666666671</v>
      </c>
    </row>
    <row r="41" spans="1:48" x14ac:dyDescent="0.3">
      <c r="A41" t="s">
        <v>324</v>
      </c>
      <c r="B41" t="s">
        <v>325</v>
      </c>
      <c r="C41" t="s">
        <v>10307</v>
      </c>
      <c r="D41" t="s">
        <v>92</v>
      </c>
      <c r="E41">
        <v>80397.575627519996</v>
      </c>
      <c r="F41">
        <v>1672.8</v>
      </c>
      <c r="G41">
        <v>135.76636082333999</v>
      </c>
      <c r="H41">
        <f>(Table2[[#This Row],[1Y Return vs Nifty]]-AVERAGE(Table2[1Y Return vs Nifty]))/_xlfn.STDEV.P(Table2[1Y Return vs Nifty])</f>
        <v>1.5748954311028405</v>
      </c>
      <c r="I41">
        <v>9.9077849708460892</v>
      </c>
      <c r="J41">
        <f>(Table2[[#This Row],[1M Return vs Nifty]]-AVERAGE(Table2[1M Return vs Nifty]))/_xlfn.STDEV.P(Table2[1M Return vs Nifty])</f>
        <v>0.54293151683876772</v>
      </c>
      <c r="K41">
        <v>45.160330063340702</v>
      </c>
      <c r="L41">
        <f>(Table2[[#This Row],[6M Return vs Nifty]]-AVERAGE(Table2[6M Return vs Nifty]))/_xlfn.STDEV.P(Table2[6M Return vs Nifty])</f>
        <v>1.3084041365467003</v>
      </c>
      <c r="M41">
        <v>-6.1237478739519</v>
      </c>
      <c r="N41">
        <f>(Table2[[#This Row],[1W Return vs Nifty]]-AVERAGE(Table2[1W Return vs Nifty]))/_xlfn.STDEV.P(Table2[1W Return vs Nifty])</f>
        <v>-1.2261812360243851</v>
      </c>
      <c r="O41">
        <v>1695.21</v>
      </c>
      <c r="P41">
        <v>1601.5623176781601</v>
      </c>
      <c r="Q41">
        <v>1295.2329379257401</v>
      </c>
      <c r="R41">
        <v>42.7680121553107</v>
      </c>
      <c r="S41" s="2">
        <f>(Table2[[#This Row],[Close Price]]-Table2[[#This Row],[20D EMA]])/Table2[[#This Row],[20D EMA]]</f>
        <v>-1.3219601111366781E-2</v>
      </c>
      <c r="T41" s="2">
        <f>(Table2[[#This Row],[Close Price]]-Table2[[#This Row],[50D EMA]])/Table2[[#This Row],[50D EMA]]</f>
        <v>4.4480118903593838E-2</v>
      </c>
      <c r="U41" s="2">
        <f>(Table2[[#This Row],[Close Price]]-Table2[[#This Row],[200D EMA]])/Table2[[#This Row],[200D EMA]]</f>
        <v>0.29150514244867592</v>
      </c>
      <c r="V41">
        <v>0.61567596552746895</v>
      </c>
      <c r="W41">
        <v>1671.25</v>
      </c>
      <c r="X41">
        <v>1813.3</v>
      </c>
      <c r="Y41">
        <v>1657</v>
      </c>
      <c r="Z41">
        <v>1813.3</v>
      </c>
      <c r="AA41">
        <v>1657</v>
      </c>
      <c r="AB41">
        <v>1896</v>
      </c>
      <c r="AC41" s="2">
        <f>(Table2[[#This Row],[Close Price]]/Table2[[#This Row],[Day Low]])-1</f>
        <v>9.2744951383694207E-4</v>
      </c>
      <c r="AD41" s="2">
        <f>(Table2[[#This Row],[Day High]]/Table2[[#This Row],[Close Price]])-1</f>
        <v>8.3990913438546144E-2</v>
      </c>
      <c r="AE41" s="2">
        <f>(Table2[[#This Row],[Close Price]]/Table2[[#This Row],[Current Week Low]])-1</f>
        <v>9.5353047676522973E-3</v>
      </c>
      <c r="AF41" s="2">
        <f>(Table2[[#This Row],[Current Week High]]/Table2[[#This Row],[Close Price]])-1</f>
        <v>8.3990913438546144E-2</v>
      </c>
      <c r="AG41" s="2">
        <f>(Table2[[#This Row],[Close Price]]/Table2[[#This Row],[Current Month Low]])-1</f>
        <v>9.5353047676522973E-3</v>
      </c>
      <c r="AH41" s="2">
        <f>(Table2[[#This Row],[Current Month High]]/Table2[[#This Row],[Close Price]])-1</f>
        <v>0.13342898134863712</v>
      </c>
      <c r="AI41">
        <v>14.060258249641301</v>
      </c>
      <c r="AJ41">
        <v>166.36942675159199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0.14000000000000001</v>
      </c>
      <c r="AM41" t="s">
        <v>10345</v>
      </c>
      <c r="AN41">
        <v>-1.64</v>
      </c>
      <c r="AO41" t="s">
        <v>10344</v>
      </c>
      <c r="AP41">
        <v>0.145869650180494</v>
      </c>
      <c r="AQ41" s="4">
        <f>(Table2[[#This Row],[Sharpe Ratio]]-AVERAGE(Table2[Sharpe Ratio]))/_xlfn.STDEV.P(Table2[Sharpe Ratio])</f>
        <v>0.93765625484750059</v>
      </c>
      <c r="AR4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3.137706103311424</v>
      </c>
      <c r="AS41" s="4">
        <f>_xlfn.RANK.AVG(Table2[[#This Row],[1Y Return vs Nifty Z-Score]],Table2[1Y Return vs Nifty Z-Score])</f>
        <v>51</v>
      </c>
      <c r="AT41" s="4">
        <f>_xlfn.RANK.AVG(Table2[[#This Row],[6M Return vs Nifty Z-Score]],Table2[6M Return vs Nifty Z-Score])</f>
        <v>75</v>
      </c>
      <c r="AU41" s="4">
        <f>_xlfn.RANK.AVG(Table2[[#This Row],[Sharpe Ratio Z-Score]],Table2[Sharpe Ratio Z-Score])</f>
        <v>127</v>
      </c>
      <c r="AV41" s="4">
        <f>(Table2[[#This Row],[Rank 1Y]]+Table2[[#This Row],[Rank 6M]]+Table2[[#This Row],[Rank Sharpe]])/3</f>
        <v>84.333333333333329</v>
      </c>
    </row>
    <row r="42" spans="1:48" x14ac:dyDescent="0.3">
      <c r="A42" t="s">
        <v>1094</v>
      </c>
      <c r="B42" t="s">
        <v>1095</v>
      </c>
      <c r="C42" t="s">
        <v>10303</v>
      </c>
      <c r="D42" t="s">
        <v>372</v>
      </c>
      <c r="E42">
        <v>11775.3473310399</v>
      </c>
      <c r="F42">
        <v>339.1</v>
      </c>
      <c r="G42">
        <v>69.726871347839193</v>
      </c>
      <c r="H42">
        <f>(Table2[[#This Row],[1Y Return vs Nifty]]-AVERAGE(Table2[1Y Return vs Nifty]))/_xlfn.STDEV.P(Table2[1Y Return vs Nifty])</f>
        <v>0.57282096902108959</v>
      </c>
      <c r="I42">
        <v>19.6743019828623</v>
      </c>
      <c r="J42">
        <f>(Table2[[#This Row],[1M Return vs Nifty]]-AVERAGE(Table2[1M Return vs Nifty]))/_xlfn.STDEV.P(Table2[1M Return vs Nifty])</f>
        <v>1.3961292746749598</v>
      </c>
      <c r="K42">
        <v>64.860303614743103</v>
      </c>
      <c r="L42">
        <f>(Table2[[#This Row],[6M Return vs Nifty]]-AVERAGE(Table2[6M Return vs Nifty]))/_xlfn.STDEV.P(Table2[6M Return vs Nifty])</f>
        <v>1.9861202426503157</v>
      </c>
      <c r="M42">
        <v>9.3854884508542096</v>
      </c>
      <c r="N42">
        <f>(Table2[[#This Row],[1W Return vs Nifty]]-AVERAGE(Table2[1W Return vs Nifty]))/_xlfn.STDEV.P(Table2[1W Return vs Nifty])</f>
        <v>2.1566265293451963</v>
      </c>
      <c r="O42">
        <v>307.24</v>
      </c>
      <c r="P42">
        <v>280.15182887397498</v>
      </c>
      <c r="Q42">
        <v>225.068452836875</v>
      </c>
      <c r="R42">
        <v>84.244896785456504</v>
      </c>
      <c r="S42" s="2">
        <f>(Table2[[#This Row],[Close Price]]-Table2[[#This Row],[20D EMA]])/Table2[[#This Row],[20D EMA]]</f>
        <v>0.10369743522978783</v>
      </c>
      <c r="T42" s="2">
        <f>(Table2[[#This Row],[Close Price]]-Table2[[#This Row],[50D EMA]])/Table2[[#This Row],[50D EMA]]</f>
        <v>0.21041508585882768</v>
      </c>
      <c r="U42" s="2">
        <f>(Table2[[#This Row],[Close Price]]-Table2[[#This Row],[200D EMA]])/Table2[[#This Row],[200D EMA]]</f>
        <v>0.50665273487161155</v>
      </c>
      <c r="V42">
        <v>0.765649697810175</v>
      </c>
      <c r="W42">
        <v>333</v>
      </c>
      <c r="X42">
        <v>341.95</v>
      </c>
      <c r="Y42">
        <v>325.8</v>
      </c>
      <c r="Z42">
        <v>342</v>
      </c>
      <c r="AA42">
        <v>289</v>
      </c>
      <c r="AB42">
        <v>342</v>
      </c>
      <c r="AC42" s="2">
        <f>(Table2[[#This Row],[Close Price]]/Table2[[#This Row],[Day Low]])-1</f>
        <v>1.8318318318318427E-2</v>
      </c>
      <c r="AD42" s="2">
        <f>(Table2[[#This Row],[Day High]]/Table2[[#This Row],[Close Price]])-1</f>
        <v>8.4046004128575102E-3</v>
      </c>
      <c r="AE42" s="2">
        <f>(Table2[[#This Row],[Close Price]]/Table2[[#This Row],[Current Week Low]])-1</f>
        <v>4.0822590546347515E-2</v>
      </c>
      <c r="AF42" s="2">
        <f>(Table2[[#This Row],[Current Week High]]/Table2[[#This Row],[Close Price]])-1</f>
        <v>8.5520495429076693E-3</v>
      </c>
      <c r="AG42" s="2">
        <f>(Table2[[#This Row],[Close Price]]/Table2[[#This Row],[Current Month Low]])-1</f>
        <v>0.17335640138408315</v>
      </c>
      <c r="AH42" s="2">
        <f>(Table2[[#This Row],[Current Month High]]/Table2[[#This Row],[Close Price]])-1</f>
        <v>8.5520495429076693E-3</v>
      </c>
      <c r="AI42">
        <v>0.85520495429076604</v>
      </c>
      <c r="AJ42">
        <v>131.309686221009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0.54</v>
      </c>
      <c r="AM42" t="s">
        <v>10345</v>
      </c>
      <c r="AN42">
        <v>10.88</v>
      </c>
      <c r="AO42" t="s">
        <v>10345</v>
      </c>
      <c r="AP42">
        <v>0.17489822818023101</v>
      </c>
      <c r="AQ42" s="4">
        <f>(Table2[[#This Row],[Sharpe Ratio]]-AVERAGE(Table2[Sharpe Ratio]))/_xlfn.STDEV.P(Table2[Sharpe Ratio])</f>
        <v>1.2667945920839891</v>
      </c>
      <c r="AR4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7.3784916077755502</v>
      </c>
      <c r="AS42" s="4">
        <f>_xlfn.RANK.AVG(Table2[[#This Row],[1Y Return vs Nifty Z-Score]],Table2[1Y Return vs Nifty Z-Score])</f>
        <v>153</v>
      </c>
      <c r="AT42" s="4">
        <f>_xlfn.RANK.AVG(Table2[[#This Row],[6M Return vs Nifty Z-Score]],Table2[6M Return vs Nifty Z-Score])</f>
        <v>27</v>
      </c>
      <c r="AU42" s="4">
        <f>_xlfn.RANK.AVG(Table2[[#This Row],[Sharpe Ratio Z-Score]],Table2[Sharpe Ratio Z-Score])</f>
        <v>79</v>
      </c>
      <c r="AV42" s="4">
        <f>(Table2[[#This Row],[Rank 1Y]]+Table2[[#This Row],[Rank 6M]]+Table2[[#This Row],[Rank Sharpe]])/3</f>
        <v>86.333333333333329</v>
      </c>
    </row>
    <row r="43" spans="1:48" x14ac:dyDescent="0.3">
      <c r="A43" t="s">
        <v>826</v>
      </c>
      <c r="B43" t="s">
        <v>827</v>
      </c>
      <c r="C43" t="s">
        <v>10311</v>
      </c>
      <c r="D43" t="s">
        <v>160</v>
      </c>
      <c r="E43">
        <v>19274.17626135</v>
      </c>
      <c r="F43">
        <v>806.1</v>
      </c>
      <c r="G43">
        <v>116.613776365761</v>
      </c>
      <c r="H43">
        <f>(Table2[[#This Row],[1Y Return vs Nifty]]-AVERAGE(Table2[1Y Return vs Nifty]))/_xlfn.STDEV.P(Table2[1Y Return vs Nifty])</f>
        <v>1.2842766525472658</v>
      </c>
      <c r="I43">
        <v>8.7622389213912495</v>
      </c>
      <c r="J43">
        <f>(Table2[[#This Row],[1M Return vs Nifty]]-AVERAGE(Table2[1M Return vs Nifty]))/_xlfn.STDEV.P(Table2[1M Return vs Nifty])</f>
        <v>0.4428572201687816</v>
      </c>
      <c r="K43">
        <v>34.606658276077297</v>
      </c>
      <c r="L43">
        <f>(Table2[[#This Row],[6M Return vs Nifty]]-AVERAGE(Table2[6M Return vs Nifty]))/_xlfn.STDEV.P(Table2[6M Return vs Nifty])</f>
        <v>0.94533799688426523</v>
      </c>
      <c r="M43">
        <v>-3.6833074167104298</v>
      </c>
      <c r="N43">
        <f>(Table2[[#This Row],[1W Return vs Nifty]]-AVERAGE(Table2[1W Return vs Nifty]))/_xlfn.STDEV.P(Table2[1W Return vs Nifty])</f>
        <v>-0.69388288446246549</v>
      </c>
      <c r="O43">
        <v>806.96</v>
      </c>
      <c r="P43">
        <v>809.69245951966502</v>
      </c>
      <c r="Q43">
        <v>660.96763961208603</v>
      </c>
      <c r="R43">
        <v>49.841322765251498</v>
      </c>
      <c r="S43" s="2">
        <f>(Table2[[#This Row],[Close Price]]-Table2[[#This Row],[20D EMA]])/Table2[[#This Row],[20D EMA]]</f>
        <v>-1.065728164964823E-3</v>
      </c>
      <c r="T43" s="2">
        <f>(Table2[[#This Row],[Close Price]]-Table2[[#This Row],[50D EMA]])/Table2[[#This Row],[50D EMA]]</f>
        <v>-4.4368197794458384E-3</v>
      </c>
      <c r="U43" s="2">
        <f>(Table2[[#This Row],[Close Price]]-Table2[[#This Row],[200D EMA]])/Table2[[#This Row],[200D EMA]]</f>
        <v>0.21957559143605038</v>
      </c>
      <c r="V43">
        <v>1.06001886903839</v>
      </c>
      <c r="W43">
        <v>785.2</v>
      </c>
      <c r="X43">
        <v>815.9</v>
      </c>
      <c r="Y43">
        <v>785.2</v>
      </c>
      <c r="Z43">
        <v>833.95</v>
      </c>
      <c r="AA43">
        <v>745</v>
      </c>
      <c r="AB43">
        <v>853</v>
      </c>
      <c r="AC43" s="2">
        <f>(Table2[[#This Row],[Close Price]]/Table2[[#This Row],[Day Low]])-1</f>
        <v>2.6617422312786632E-2</v>
      </c>
      <c r="AD43" s="2">
        <f>(Table2[[#This Row],[Day High]]/Table2[[#This Row],[Close Price]])-1</f>
        <v>1.2157300583054198E-2</v>
      </c>
      <c r="AE43" s="2">
        <f>(Table2[[#This Row],[Close Price]]/Table2[[#This Row],[Current Week Low]])-1</f>
        <v>2.6617422312786632E-2</v>
      </c>
      <c r="AF43" s="2">
        <f>(Table2[[#This Row],[Current Week High]]/Table2[[#This Row],[Close Price]])-1</f>
        <v>3.4549063391638768E-2</v>
      </c>
      <c r="AG43" s="2">
        <f>(Table2[[#This Row],[Close Price]]/Table2[[#This Row],[Current Month Low]])-1</f>
        <v>8.201342281879187E-2</v>
      </c>
      <c r="AH43" s="2">
        <f>(Table2[[#This Row],[Current Month High]]/Table2[[#This Row],[Close Price]])-1</f>
        <v>5.8181367076045154E-2</v>
      </c>
      <c r="AI43">
        <v>21.573005830542101</v>
      </c>
      <c r="AJ43">
        <v>168.7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0.03</v>
      </c>
      <c r="AM43" t="s">
        <v>10345</v>
      </c>
      <c r="AN43">
        <v>-0.57999999999999996</v>
      </c>
      <c r="AO43" t="s">
        <v>10344</v>
      </c>
      <c r="AP43">
        <v>0.18399745436418899</v>
      </c>
      <c r="AQ43" s="4">
        <f>(Table2[[#This Row],[Sharpe Ratio]]-AVERAGE(Table2[Sharpe Ratio]))/_xlfn.STDEV.P(Table2[Sharpe Ratio])</f>
        <v>1.3699654803153654</v>
      </c>
      <c r="AR4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 s="4">
        <f>_xlfn.RANK.AVG(Table2[[#This Row],[1Y Return vs Nifty Z-Score]],Table2[1Y Return vs Nifty Z-Score])</f>
        <v>75</v>
      </c>
      <c r="AT43" s="4">
        <f>_xlfn.RANK.AVG(Table2[[#This Row],[6M Return vs Nifty Z-Score]],Table2[6M Return vs Nifty Z-Score])</f>
        <v>116</v>
      </c>
      <c r="AU43" s="4">
        <f>_xlfn.RANK.AVG(Table2[[#This Row],[Sharpe Ratio Z-Score]],Table2[Sharpe Ratio Z-Score])</f>
        <v>70</v>
      </c>
      <c r="AV43" s="4">
        <f>(Table2[[#This Row],[Rank 1Y]]+Table2[[#This Row],[Rank 6M]]+Table2[[#This Row],[Rank Sharpe]])/3</f>
        <v>87</v>
      </c>
    </row>
    <row r="44" spans="1:48" x14ac:dyDescent="0.3">
      <c r="A44" t="s">
        <v>1078</v>
      </c>
      <c r="B44" t="s">
        <v>1079</v>
      </c>
      <c r="C44" t="s">
        <v>10307</v>
      </c>
      <c r="D44" t="s">
        <v>98</v>
      </c>
      <c r="E44">
        <v>12121.6268166399</v>
      </c>
      <c r="F44">
        <v>1005.4</v>
      </c>
      <c r="G44">
        <v>219.935982107445</v>
      </c>
      <c r="H44">
        <f>(Table2[[#This Row],[1Y Return vs Nifty]]-AVERAGE(Table2[1Y Return vs Nifty]))/_xlfn.STDEV.P(Table2[1Y Return vs Nifty])</f>
        <v>2.8520741107348826</v>
      </c>
      <c r="I44">
        <v>3.63446293416041</v>
      </c>
      <c r="J44">
        <f>(Table2[[#This Row],[1M Return vs Nifty]]-AVERAGE(Table2[1M Return vs Nifty]))/_xlfn.STDEV.P(Table2[1M Return vs Nifty])</f>
        <v>-5.1025765129667569E-3</v>
      </c>
      <c r="K44">
        <v>14.4586940479891</v>
      </c>
      <c r="L44">
        <f>(Table2[[#This Row],[6M Return vs Nifty]]-AVERAGE(Table2[6M Return vs Nifty]))/_xlfn.STDEV.P(Table2[6M Return vs Nifty])</f>
        <v>0.25221016973533855</v>
      </c>
      <c r="M44">
        <v>-9.0255285234981297</v>
      </c>
      <c r="N44">
        <f>(Table2[[#This Row],[1W Return vs Nifty]]-AVERAGE(Table2[1W Return vs Nifty]))/_xlfn.STDEV.P(Table2[1W Return vs Nifty])</f>
        <v>-1.8591051214502452</v>
      </c>
      <c r="O44">
        <v>990.18</v>
      </c>
      <c r="P44">
        <v>955.84652260573603</v>
      </c>
      <c r="Q44">
        <v>759.48463892227505</v>
      </c>
      <c r="R44">
        <v>50.944682200142502</v>
      </c>
      <c r="S44" s="2">
        <f>(Table2[[#This Row],[Close Price]]-Table2[[#This Row],[20D EMA]])/Table2[[#This Row],[20D EMA]]</f>
        <v>1.5370942656890695E-2</v>
      </c>
      <c r="T44" s="2">
        <f>(Table2[[#This Row],[Close Price]]-Table2[[#This Row],[50D EMA]])/Table2[[#This Row],[50D EMA]]</f>
        <v>5.1842504232976726E-2</v>
      </c>
      <c r="U44" s="2">
        <f>(Table2[[#This Row],[Close Price]]-Table2[[#This Row],[200D EMA]])/Table2[[#This Row],[200D EMA]]</f>
        <v>0.32379240931940911</v>
      </c>
      <c r="V44">
        <v>0.90458719340350602</v>
      </c>
      <c r="W44">
        <v>974</v>
      </c>
      <c r="X44">
        <v>1019.7</v>
      </c>
      <c r="Y44">
        <v>974</v>
      </c>
      <c r="Z44">
        <v>1043</v>
      </c>
      <c r="AA44">
        <v>924</v>
      </c>
      <c r="AB44">
        <v>1118</v>
      </c>
      <c r="AC44" s="2">
        <f>(Table2[[#This Row],[Close Price]]/Table2[[#This Row],[Day Low]])-1</f>
        <v>3.2238193018480521E-2</v>
      </c>
      <c r="AD44" s="2">
        <f>(Table2[[#This Row],[Day High]]/Table2[[#This Row],[Close Price]])-1</f>
        <v>1.4223194748358869E-2</v>
      </c>
      <c r="AE44" s="2">
        <f>(Table2[[#This Row],[Close Price]]/Table2[[#This Row],[Current Week Low]])-1</f>
        <v>3.2238193018480521E-2</v>
      </c>
      <c r="AF44" s="2">
        <f>(Table2[[#This Row],[Current Week High]]/Table2[[#This Row],[Close Price]])-1</f>
        <v>3.7398050527153393E-2</v>
      </c>
      <c r="AG44" s="2">
        <f>(Table2[[#This Row],[Close Price]]/Table2[[#This Row],[Current Month Low]])-1</f>
        <v>8.8095238095238004E-2</v>
      </c>
      <c r="AH44" s="2">
        <f>(Table2[[#This Row],[Current Month High]]/Table2[[#This Row],[Close Price]])-1</f>
        <v>0.11199522578078369</v>
      </c>
      <c r="AI44">
        <v>11.1995225780783</v>
      </c>
      <c r="AJ44">
        <v>293.759791122715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0.01</v>
      </c>
      <c r="AM44" t="s">
        <v>10345</v>
      </c>
      <c r="AN44">
        <v>1.03</v>
      </c>
      <c r="AO44" t="s">
        <v>10345</v>
      </c>
      <c r="AP44">
        <v>0.30801069728453501</v>
      </c>
      <c r="AQ44" s="4">
        <f>(Table2[[#This Row],[Sharpe Ratio]]-AVERAGE(Table2[Sharpe Ratio]))/_xlfn.STDEV.P(Table2[Sharpe Ratio])</f>
        <v>2.7760802603944041</v>
      </c>
      <c r="AR4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4.0161568429014132</v>
      </c>
      <c r="AS44" s="4">
        <f>_xlfn.RANK.AVG(Table2[[#This Row],[1Y Return vs Nifty Z-Score]],Table2[1Y Return vs Nifty Z-Score])</f>
        <v>14</v>
      </c>
      <c r="AT44" s="4">
        <f>_xlfn.RANK.AVG(Table2[[#This Row],[6M Return vs Nifty Z-Score]],Table2[6M Return vs Nifty Z-Score])</f>
        <v>245</v>
      </c>
      <c r="AU44" s="4">
        <f>_xlfn.RANK.AVG(Table2[[#This Row],[Sharpe Ratio Z-Score]],Table2[Sharpe Ratio Z-Score])</f>
        <v>2</v>
      </c>
      <c r="AV44" s="4">
        <f>(Table2[[#This Row],[Rank 1Y]]+Table2[[#This Row],[Rank 6M]]+Table2[[#This Row],[Rank Sharpe]])/3</f>
        <v>87</v>
      </c>
    </row>
    <row r="45" spans="1:48" x14ac:dyDescent="0.3">
      <c r="A45" t="s">
        <v>705</v>
      </c>
      <c r="B45" t="s">
        <v>706</v>
      </c>
      <c r="C45" t="s">
        <v>10314</v>
      </c>
      <c r="D45" t="s">
        <v>300</v>
      </c>
      <c r="E45">
        <v>24095.87641755</v>
      </c>
      <c r="F45">
        <v>488.25</v>
      </c>
      <c r="G45">
        <v>139.98887220915699</v>
      </c>
      <c r="H45">
        <f>(Table2[[#This Row],[1Y Return vs Nifty]]-AVERAGE(Table2[1Y Return vs Nifty]))/_xlfn.STDEV.P(Table2[1Y Return vs Nifty])</f>
        <v>1.6389672593253519</v>
      </c>
      <c r="I45">
        <v>22.198227541590398</v>
      </c>
      <c r="J45">
        <f>(Table2[[#This Row],[1M Return vs Nifty]]-AVERAGE(Table2[1M Return vs Nifty]))/_xlfn.STDEV.P(Table2[1M Return vs Nifty])</f>
        <v>1.6166180758517592</v>
      </c>
      <c r="K45">
        <v>21.721502669004099</v>
      </c>
      <c r="L45">
        <f>(Table2[[#This Row],[6M Return vs Nifty]]-AVERAGE(Table2[6M Return vs Nifty]))/_xlfn.STDEV.P(Table2[6M Return vs Nifty])</f>
        <v>0.50206443299954784</v>
      </c>
      <c r="M45">
        <v>2.1991818418758</v>
      </c>
      <c r="N45">
        <f>(Table2[[#This Row],[1W Return vs Nifty]]-AVERAGE(Table2[1W Return vs Nifty]))/_xlfn.STDEV.P(Table2[1W Return vs Nifty])</f>
        <v>0.58918031264807447</v>
      </c>
      <c r="O45">
        <v>454.87</v>
      </c>
      <c r="P45">
        <v>421.15741002418099</v>
      </c>
      <c r="Q45">
        <v>345.669638469375</v>
      </c>
      <c r="R45">
        <v>69.046568141790303</v>
      </c>
      <c r="S45" s="2">
        <f>(Table2[[#This Row],[Close Price]]-Table2[[#This Row],[20D EMA]])/Table2[[#This Row],[20D EMA]]</f>
        <v>7.3383604106667832E-2</v>
      </c>
      <c r="T45" s="2">
        <f>(Table2[[#This Row],[Close Price]]-Table2[[#This Row],[50D EMA]])/Table2[[#This Row],[50D EMA]]</f>
        <v>0.15930525826903261</v>
      </c>
      <c r="U45" s="2">
        <f>(Table2[[#This Row],[Close Price]]-Table2[[#This Row],[200D EMA]])/Table2[[#This Row],[200D EMA]]</f>
        <v>0.41247580250892374</v>
      </c>
      <c r="V45">
        <v>1.2860516648262399</v>
      </c>
      <c r="W45">
        <v>480.5</v>
      </c>
      <c r="X45">
        <v>495</v>
      </c>
      <c r="Y45">
        <v>467</v>
      </c>
      <c r="Z45">
        <v>495</v>
      </c>
      <c r="AA45">
        <v>427.65</v>
      </c>
      <c r="AB45">
        <v>495</v>
      </c>
      <c r="AC45" s="2">
        <f>(Table2[[#This Row],[Close Price]]/Table2[[#This Row],[Day Low]])-1</f>
        <v>1.6129032258064502E-2</v>
      </c>
      <c r="AD45" s="2">
        <f>(Table2[[#This Row],[Day High]]/Table2[[#This Row],[Close Price]])-1</f>
        <v>1.3824884792626779E-2</v>
      </c>
      <c r="AE45" s="2">
        <f>(Table2[[#This Row],[Close Price]]/Table2[[#This Row],[Current Week Low]])-1</f>
        <v>4.55032119914347E-2</v>
      </c>
      <c r="AF45" s="2">
        <f>(Table2[[#This Row],[Current Week High]]/Table2[[#This Row],[Close Price]])-1</f>
        <v>1.3824884792626779E-2</v>
      </c>
      <c r="AG45" s="2">
        <f>(Table2[[#This Row],[Close Price]]/Table2[[#This Row],[Current Month Low]])-1</f>
        <v>0.14170466502981416</v>
      </c>
      <c r="AH45" s="2">
        <f>(Table2[[#This Row],[Current Month High]]/Table2[[#This Row],[Close Price]])-1</f>
        <v>1.3824884792626779E-2</v>
      </c>
      <c r="AI45">
        <v>1.1879160266257101</v>
      </c>
      <c r="AJ45">
        <v>191.23173277661701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0.33</v>
      </c>
      <c r="AM45" t="s">
        <v>10345</v>
      </c>
      <c r="AN45">
        <v>8.06</v>
      </c>
      <c r="AO45" t="s">
        <v>10345</v>
      </c>
      <c r="AP45">
        <v>0.22267104319584699</v>
      </c>
      <c r="AQ45" s="4">
        <f>(Table2[[#This Row],[Sharpe Ratio]]-AVERAGE(Table2[Sharpe Ratio]))/_xlfn.STDEV.P(Table2[Sharpe Ratio])</f>
        <v>1.8084630437556026</v>
      </c>
      <c r="AR4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6.1552931245803366</v>
      </c>
      <c r="AS45" s="4">
        <f>_xlfn.RANK.AVG(Table2[[#This Row],[1Y Return vs Nifty Z-Score]],Table2[1Y Return vs Nifty Z-Score])</f>
        <v>48</v>
      </c>
      <c r="AT45" s="4">
        <f>_xlfn.RANK.AVG(Table2[[#This Row],[6M Return vs Nifty Z-Score]],Table2[6M Return vs Nifty Z-Score])</f>
        <v>190</v>
      </c>
      <c r="AU45" s="4">
        <f>_xlfn.RANK.AVG(Table2[[#This Row],[Sharpe Ratio Z-Score]],Table2[Sharpe Ratio Z-Score])</f>
        <v>27</v>
      </c>
      <c r="AV45" s="4">
        <f>(Table2[[#This Row],[Rank 1Y]]+Table2[[#This Row],[Rank 6M]]+Table2[[#This Row],[Rank Sharpe]])/3</f>
        <v>88.333333333333329</v>
      </c>
    </row>
    <row r="46" spans="1:48" x14ac:dyDescent="0.3">
      <c r="A46" t="s">
        <v>838</v>
      </c>
      <c r="B46" t="s">
        <v>839</v>
      </c>
      <c r="C46" t="s">
        <v>10301</v>
      </c>
      <c r="D46" t="s">
        <v>124</v>
      </c>
      <c r="E46">
        <v>18778.651701434999</v>
      </c>
      <c r="F46">
        <v>71.849999999999994</v>
      </c>
      <c r="G46">
        <v>399.12111927243802</v>
      </c>
      <c r="H46">
        <f>(Table2[[#This Row],[1Y Return vs Nifty]]-AVERAGE(Table2[1Y Return vs Nifty]))/_xlfn.STDEV.P(Table2[1Y Return vs Nifty])</f>
        <v>5.5710056373673948</v>
      </c>
      <c r="I46">
        <v>5.9127830133940602</v>
      </c>
      <c r="J46">
        <f>(Table2[[#This Row],[1M Return vs Nifty]]-AVERAGE(Table2[1M Return vs Nifty]))/_xlfn.STDEV.P(Table2[1M Return vs Nifty])</f>
        <v>0.19393025994692015</v>
      </c>
      <c r="K46">
        <v>28.1086260383249</v>
      </c>
      <c r="L46">
        <f>(Table2[[#This Row],[6M Return vs Nifty]]-AVERAGE(Table2[6M Return vs Nifty]))/_xlfn.STDEV.P(Table2[6M Return vs Nifty])</f>
        <v>0.72179347820688766</v>
      </c>
      <c r="M46">
        <v>-4.6002228978389903</v>
      </c>
      <c r="N46">
        <f>(Table2[[#This Row],[1W Return vs Nifty]]-AVERAGE(Table2[1W Return vs Nifty]))/_xlfn.STDEV.P(Table2[1W Return vs Nifty])</f>
        <v>-0.89387653629612907</v>
      </c>
      <c r="O46">
        <v>73.84</v>
      </c>
      <c r="P46">
        <v>69.456825037759799</v>
      </c>
      <c r="Q46">
        <v>50.804751103430704</v>
      </c>
      <c r="R46">
        <v>42.480316035463602</v>
      </c>
      <c r="S46" s="2">
        <f>(Table2[[#This Row],[Close Price]]-Table2[[#This Row],[20D EMA]])/Table2[[#This Row],[20D EMA]]</f>
        <v>-2.6950162513542916E-2</v>
      </c>
      <c r="T46" s="2">
        <f>(Table2[[#This Row],[Close Price]]-Table2[[#This Row],[50D EMA]])/Table2[[#This Row],[50D EMA]]</f>
        <v>3.4455576697310301E-2</v>
      </c>
      <c r="U46" s="2">
        <f>(Table2[[#This Row],[Close Price]]-Table2[[#This Row],[200D EMA]])/Table2[[#This Row],[200D EMA]]</f>
        <v>0.41423781121817488</v>
      </c>
      <c r="V46">
        <v>0.788909288394953</v>
      </c>
      <c r="W46">
        <v>71.05</v>
      </c>
      <c r="X46">
        <v>72.63</v>
      </c>
      <c r="Y46">
        <v>71.05</v>
      </c>
      <c r="Z46">
        <v>73.45</v>
      </c>
      <c r="AA46">
        <v>68.11</v>
      </c>
      <c r="AB46">
        <v>88.8</v>
      </c>
      <c r="AC46" s="2">
        <f>(Table2[[#This Row],[Close Price]]/Table2[[#This Row],[Day Low]])-1</f>
        <v>1.1259676284306686E-2</v>
      </c>
      <c r="AD46" s="2">
        <f>(Table2[[#This Row],[Day High]]/Table2[[#This Row],[Close Price]])-1</f>
        <v>1.085594989561578E-2</v>
      </c>
      <c r="AE46" s="2">
        <f>(Table2[[#This Row],[Close Price]]/Table2[[#This Row],[Current Week Low]])-1</f>
        <v>1.1259676284306686E-2</v>
      </c>
      <c r="AF46" s="2">
        <f>(Table2[[#This Row],[Current Week High]]/Table2[[#This Row],[Close Price]])-1</f>
        <v>2.2268615170494277E-2</v>
      </c>
      <c r="AG46" s="2">
        <f>(Table2[[#This Row],[Close Price]]/Table2[[#This Row],[Current Month Low]])-1</f>
        <v>5.4911173102334399E-2</v>
      </c>
      <c r="AH46" s="2">
        <f>(Table2[[#This Row],[Current Month High]]/Table2[[#This Row],[Close Price]])-1</f>
        <v>0.23590814196242182</v>
      </c>
      <c r="AI46">
        <v>27.2094641614474</v>
      </c>
      <c r="AJ46">
        <v>428.30882352941097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0.13</v>
      </c>
      <c r="AM46" t="s">
        <v>10345</v>
      </c>
      <c r="AN46">
        <v>-14.36</v>
      </c>
      <c r="AO46" t="s">
        <v>10344</v>
      </c>
      <c r="AP46">
        <v>0.156632113484927</v>
      </c>
      <c r="AQ46" s="4">
        <f>(Table2[[#This Row],[Sharpe Ratio]]-AVERAGE(Table2[Sharpe Ratio]))/_xlfn.STDEV.P(Table2[Sharpe Ratio])</f>
        <v>1.0596856314370771</v>
      </c>
      <c r="AR4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6.65253847066215</v>
      </c>
      <c r="AS46" s="4">
        <f>_xlfn.RANK.AVG(Table2[[#This Row],[1Y Return vs Nifty Z-Score]],Table2[1Y Return vs Nifty Z-Score])</f>
        <v>1</v>
      </c>
      <c r="AT46" s="4">
        <f>_xlfn.RANK.AVG(Table2[[#This Row],[6M Return vs Nifty Z-Score]],Table2[6M Return vs Nifty Z-Score])</f>
        <v>155</v>
      </c>
      <c r="AU46" s="4">
        <f>_xlfn.RANK.AVG(Table2[[#This Row],[Sharpe Ratio Z-Score]],Table2[Sharpe Ratio Z-Score])</f>
        <v>109</v>
      </c>
      <c r="AV46" s="4">
        <f>(Table2[[#This Row],[Rank 1Y]]+Table2[[#This Row],[Rank 6M]]+Table2[[#This Row],[Rank Sharpe]])/3</f>
        <v>88.333333333333329</v>
      </c>
    </row>
    <row r="47" spans="1:48" x14ac:dyDescent="0.3">
      <c r="A47" t="s">
        <v>257</v>
      </c>
      <c r="B47" t="s">
        <v>258</v>
      </c>
      <c r="C47" t="s">
        <v>10311</v>
      </c>
      <c r="D47" t="s">
        <v>259</v>
      </c>
      <c r="E47">
        <v>104084.442</v>
      </c>
      <c r="F47">
        <v>3754.85</v>
      </c>
      <c r="G47">
        <v>87.053183213292002</v>
      </c>
      <c r="H47">
        <f>(Table2[[#This Row],[1Y Return vs Nifty]]-AVERAGE(Table2[1Y Return vs Nifty]))/_xlfn.STDEV.P(Table2[1Y Return vs Nifty])</f>
        <v>0.83572812927215867</v>
      </c>
      <c r="I47">
        <v>6.2975175543873299</v>
      </c>
      <c r="J47">
        <f>(Table2[[#This Row],[1M Return vs Nifty]]-AVERAGE(Table2[1M Return vs Nifty]))/_xlfn.STDEV.P(Table2[1M Return vs Nifty])</f>
        <v>0.22754046585079835</v>
      </c>
      <c r="K47">
        <v>34.572401068082598</v>
      </c>
      <c r="L47">
        <f>(Table2[[#This Row],[6M Return vs Nifty]]-AVERAGE(Table2[6M Return vs Nifty]))/_xlfn.STDEV.P(Table2[6M Return vs Nifty])</f>
        <v>0.94415948456050147</v>
      </c>
      <c r="M47">
        <v>-0.50692670711781496</v>
      </c>
      <c r="N47">
        <f>(Table2[[#This Row],[1W Return vs Nifty]]-AVERAGE(Table2[1W Return vs Nifty]))/_xlfn.STDEV.P(Table2[1W Return vs Nifty])</f>
        <v>-1.0644177663389383E-3</v>
      </c>
      <c r="O47">
        <v>3738.12</v>
      </c>
      <c r="P47">
        <v>3709.0385046409401</v>
      </c>
      <c r="Q47">
        <v>3052.7493247009302</v>
      </c>
      <c r="R47">
        <v>55.095884519019798</v>
      </c>
      <c r="S47" s="2">
        <f>(Table2[[#This Row],[Close Price]]-Table2[[#This Row],[20D EMA]])/Table2[[#This Row],[20D EMA]]</f>
        <v>4.4755117545718214E-3</v>
      </c>
      <c r="T47" s="2">
        <f>(Table2[[#This Row],[Close Price]]-Table2[[#This Row],[50D EMA]])/Table2[[#This Row],[50D EMA]]</f>
        <v>1.2351312962035333E-2</v>
      </c>
      <c r="U47" s="2">
        <f>(Table2[[#This Row],[Close Price]]-Table2[[#This Row],[200D EMA]])/Table2[[#This Row],[200D EMA]]</f>
        <v>0.22998962594737538</v>
      </c>
      <c r="V47">
        <v>1.02453318663342</v>
      </c>
      <c r="W47">
        <v>3724.7</v>
      </c>
      <c r="X47">
        <v>3844</v>
      </c>
      <c r="Y47">
        <v>3720</v>
      </c>
      <c r="Z47">
        <v>3844</v>
      </c>
      <c r="AA47">
        <v>3359.05</v>
      </c>
      <c r="AB47">
        <v>3864.95</v>
      </c>
      <c r="AC47" s="2">
        <f>(Table2[[#This Row],[Close Price]]/Table2[[#This Row],[Day Low]])-1</f>
        <v>8.0946116465756557E-3</v>
      </c>
      <c r="AD47" s="2">
        <f>(Table2[[#This Row],[Day High]]/Table2[[#This Row],[Close Price]])-1</f>
        <v>2.3742626203443473E-2</v>
      </c>
      <c r="AE47" s="2">
        <f>(Table2[[#This Row],[Close Price]]/Table2[[#This Row],[Current Week Low]])-1</f>
        <v>9.3682795698923904E-3</v>
      </c>
      <c r="AF47" s="2">
        <f>(Table2[[#This Row],[Current Week High]]/Table2[[#This Row],[Close Price]])-1</f>
        <v>2.3742626203443473E-2</v>
      </c>
      <c r="AG47" s="2">
        <f>(Table2[[#This Row],[Close Price]]/Table2[[#This Row],[Current Month Low]])-1</f>
        <v>0.11783093434155489</v>
      </c>
      <c r="AH47" s="2">
        <f>(Table2[[#This Row],[Current Month High]]/Table2[[#This Row],[Close Price]])-1</f>
        <v>2.9322076780696982E-2</v>
      </c>
      <c r="AI47">
        <v>11.1069683209715</v>
      </c>
      <c r="AJ47">
        <v>127.1124417831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-0.03</v>
      </c>
      <c r="AM47" t="s">
        <v>10344</v>
      </c>
      <c r="AN47">
        <v>0.38</v>
      </c>
      <c r="AO47" t="s">
        <v>10345</v>
      </c>
      <c r="AP47">
        <v>0.19776948298788999</v>
      </c>
      <c r="AQ47" s="4">
        <f>(Table2[[#This Row],[Sharpe Ratio]]-AVERAGE(Table2[Sharpe Ratio]))/_xlfn.STDEV.P(Table2[Sharpe Ratio])</f>
        <v>1.5261185857695607</v>
      </c>
      <c r="AR4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3.5324822476866804</v>
      </c>
      <c r="AS47" s="4">
        <f>_xlfn.RANK.AVG(Table2[[#This Row],[1Y Return vs Nifty Z-Score]],Table2[1Y Return vs Nifty Z-Score])</f>
        <v>115</v>
      </c>
      <c r="AT47" s="4">
        <f>_xlfn.RANK.AVG(Table2[[#This Row],[6M Return vs Nifty Z-Score]],Table2[6M Return vs Nifty Z-Score])</f>
        <v>118</v>
      </c>
      <c r="AU47" s="4">
        <f>_xlfn.RANK.AVG(Table2[[#This Row],[Sharpe Ratio Z-Score]],Table2[Sharpe Ratio Z-Score])</f>
        <v>44</v>
      </c>
      <c r="AV47" s="4">
        <f>(Table2[[#This Row],[Rank 1Y]]+Table2[[#This Row],[Rank 6M]]+Table2[[#This Row],[Rank Sharpe]])/3</f>
        <v>92.333333333333329</v>
      </c>
    </row>
    <row r="48" spans="1:48" x14ac:dyDescent="0.3">
      <c r="A48" t="s">
        <v>465</v>
      </c>
      <c r="B48" t="s">
        <v>466</v>
      </c>
      <c r="C48" t="s">
        <v>10305</v>
      </c>
      <c r="D48" t="s">
        <v>54</v>
      </c>
      <c r="E48">
        <v>46038.997651400001</v>
      </c>
      <c r="F48">
        <v>1631.5</v>
      </c>
      <c r="G48">
        <v>83.250041121507493</v>
      </c>
      <c r="H48">
        <f>(Table2[[#This Row],[1Y Return vs Nifty]]-AVERAGE(Table2[1Y Return vs Nifty]))/_xlfn.STDEV.P(Table2[1Y Return vs Nifty])</f>
        <v>0.7780197551445962</v>
      </c>
      <c r="I48">
        <v>17.305324922138499</v>
      </c>
      <c r="J48">
        <f>(Table2[[#This Row],[1M Return vs Nifty]]-AVERAGE(Table2[1M Return vs Nifty]))/_xlfn.STDEV.P(Table2[1M Return vs Nifty])</f>
        <v>1.1891766922867724</v>
      </c>
      <c r="K48">
        <v>72.108516912149497</v>
      </c>
      <c r="L48">
        <f>(Table2[[#This Row],[6M Return vs Nifty]]-AVERAGE(Table2[6M Return vs Nifty]))/_xlfn.STDEV.P(Table2[6M Return vs Nifty])</f>
        <v>2.235472399358009</v>
      </c>
      <c r="M48">
        <v>7.1911506821939799</v>
      </c>
      <c r="N48">
        <f>(Table2[[#This Row],[1W Return vs Nifty]]-AVERAGE(Table2[1W Return vs Nifty]))/_xlfn.STDEV.P(Table2[1W Return vs Nifty])</f>
        <v>1.6780070352444518</v>
      </c>
      <c r="O48">
        <v>1482.87</v>
      </c>
      <c r="P48">
        <v>1362.98226667411</v>
      </c>
      <c r="Q48">
        <v>1079.68777152862</v>
      </c>
      <c r="R48">
        <v>84.903546230548599</v>
      </c>
      <c r="S48" s="2">
        <f>(Table2[[#This Row],[Close Price]]-Table2[[#This Row],[20D EMA]])/Table2[[#This Row],[20D EMA]]</f>
        <v>0.10023130820638365</v>
      </c>
      <c r="T48" s="2">
        <f>(Table2[[#This Row],[Close Price]]-Table2[[#This Row],[50D EMA]])/Table2[[#This Row],[50D EMA]]</f>
        <v>0.19700750324588986</v>
      </c>
      <c r="U48" s="2">
        <f>(Table2[[#This Row],[Close Price]]-Table2[[#This Row],[200D EMA]])/Table2[[#This Row],[200D EMA]]</f>
        <v>0.51108500348218744</v>
      </c>
      <c r="V48">
        <v>1.35332284387169</v>
      </c>
      <c r="W48">
        <v>1610.45</v>
      </c>
      <c r="X48">
        <v>1642.55</v>
      </c>
      <c r="Y48">
        <v>1565.8</v>
      </c>
      <c r="Z48">
        <v>1642.55</v>
      </c>
      <c r="AA48">
        <v>1406.4</v>
      </c>
      <c r="AB48">
        <v>1642.55</v>
      </c>
      <c r="AC48" s="2">
        <f>(Table2[[#This Row],[Close Price]]/Table2[[#This Row],[Day Low]])-1</f>
        <v>1.3070880809711527E-2</v>
      </c>
      <c r="AD48" s="2">
        <f>(Table2[[#This Row],[Day High]]/Table2[[#This Row],[Close Price]])-1</f>
        <v>6.7729083665337697E-3</v>
      </c>
      <c r="AE48" s="2">
        <f>(Table2[[#This Row],[Close Price]]/Table2[[#This Row],[Current Week Low]])-1</f>
        <v>4.1959381785668715E-2</v>
      </c>
      <c r="AF48" s="2">
        <f>(Table2[[#This Row],[Current Week High]]/Table2[[#This Row],[Close Price]])-1</f>
        <v>6.7729083665337697E-3</v>
      </c>
      <c r="AG48" s="2">
        <f>(Table2[[#This Row],[Close Price]]/Table2[[#This Row],[Current Month Low]])-1</f>
        <v>0.16005403868031842</v>
      </c>
      <c r="AH48" s="2">
        <f>(Table2[[#This Row],[Current Month High]]/Table2[[#This Row],[Close Price]])-1</f>
        <v>6.7729083665337697E-3</v>
      </c>
      <c r="AI48">
        <v>0.50260496475635896</v>
      </c>
      <c r="AJ48">
        <v>125.938235701426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0.28999999999999998</v>
      </c>
      <c r="AM48" t="s">
        <v>10345</v>
      </c>
      <c r="AN48">
        <v>13.93</v>
      </c>
      <c r="AO48" t="s">
        <v>10345</v>
      </c>
      <c r="AP48">
        <v>0.14305014487732801</v>
      </c>
      <c r="AQ48" s="4">
        <f>(Table2[[#This Row],[Sharpe Ratio]]-AVERAGE(Table2[Sharpe Ratio]))/_xlfn.STDEV.P(Table2[Sharpe Ratio])</f>
        <v>0.90568750710787915</v>
      </c>
      <c r="AR4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6.7863633891417088</v>
      </c>
      <c r="AS48" s="4">
        <f>_xlfn.RANK.AVG(Table2[[#This Row],[1Y Return vs Nifty Z-Score]],Table2[1Y Return vs Nifty Z-Score])</f>
        <v>122</v>
      </c>
      <c r="AT48" s="4">
        <f>_xlfn.RANK.AVG(Table2[[#This Row],[6M Return vs Nifty Z-Score]],Table2[6M Return vs Nifty Z-Score])</f>
        <v>20</v>
      </c>
      <c r="AU48" s="4">
        <f>_xlfn.RANK.AVG(Table2[[#This Row],[Sharpe Ratio Z-Score]],Table2[Sharpe Ratio Z-Score])</f>
        <v>135</v>
      </c>
      <c r="AV48" s="4">
        <f>(Table2[[#This Row],[Rank 1Y]]+Table2[[#This Row],[Rank 6M]]+Table2[[#This Row],[Rank Sharpe]])/3</f>
        <v>92.333333333333329</v>
      </c>
    </row>
    <row r="49" spans="1:48" x14ac:dyDescent="0.3">
      <c r="A49" t="s">
        <v>533</v>
      </c>
      <c r="B49" t="s">
        <v>534</v>
      </c>
      <c r="C49" t="s">
        <v>10301</v>
      </c>
      <c r="D49" t="s">
        <v>420</v>
      </c>
      <c r="E49">
        <v>37754.052804819999</v>
      </c>
      <c r="F49">
        <v>632.35</v>
      </c>
      <c r="G49">
        <v>149.487099025726</v>
      </c>
      <c r="H49">
        <f>(Table2[[#This Row],[1Y Return vs Nifty]]-AVERAGE(Table2[1Y Return vs Nifty]))/_xlfn.STDEV.P(Table2[1Y Return vs Nifty])</f>
        <v>1.7830920943829396</v>
      </c>
      <c r="I49">
        <v>18.2363227327562</v>
      </c>
      <c r="J49">
        <f>(Table2[[#This Row],[1M Return vs Nifty]]-AVERAGE(Table2[1M Return vs Nifty]))/_xlfn.STDEV.P(Table2[1M Return vs Nifty])</f>
        <v>1.2705081683485178</v>
      </c>
      <c r="K49">
        <v>43.125838704148997</v>
      </c>
      <c r="L49">
        <f>(Table2[[#This Row],[6M Return vs Nifty]]-AVERAGE(Table2[6M Return vs Nifty]))/_xlfn.STDEV.P(Table2[6M Return vs Nifty])</f>
        <v>1.2384138110137657</v>
      </c>
      <c r="M49">
        <v>3.9318270397136899</v>
      </c>
      <c r="N49">
        <f>(Table2[[#This Row],[1W Return vs Nifty]]-AVERAGE(Table2[1W Return vs Nifty]))/_xlfn.STDEV.P(Table2[1W Return vs Nifty])</f>
        <v>0.96709741360176071</v>
      </c>
      <c r="O49">
        <v>610.92999999999995</v>
      </c>
      <c r="P49">
        <v>590.73534964251303</v>
      </c>
      <c r="Q49">
        <v>479.356052894333</v>
      </c>
      <c r="R49">
        <v>62.279007615246499</v>
      </c>
      <c r="S49" s="2">
        <f>(Table2[[#This Row],[Close Price]]-Table2[[#This Row],[20D EMA]])/Table2[[#This Row],[20D EMA]]</f>
        <v>3.5061299985268482E-2</v>
      </c>
      <c r="T49" s="2">
        <f>(Table2[[#This Row],[Close Price]]-Table2[[#This Row],[50D EMA]])/Table2[[#This Row],[50D EMA]]</f>
        <v>7.0445505559588312E-2</v>
      </c>
      <c r="U49" s="2">
        <f>(Table2[[#This Row],[Close Price]]-Table2[[#This Row],[200D EMA]])/Table2[[#This Row],[200D EMA]]</f>
        <v>0.31916556843685517</v>
      </c>
      <c r="V49">
        <v>0.86003915042379298</v>
      </c>
      <c r="W49">
        <v>633</v>
      </c>
      <c r="X49">
        <v>683.85</v>
      </c>
      <c r="Y49">
        <v>627.15</v>
      </c>
      <c r="Z49">
        <v>683.85</v>
      </c>
      <c r="AA49">
        <v>578</v>
      </c>
      <c r="AB49">
        <v>683.85</v>
      </c>
      <c r="AC49" s="2">
        <f>(Table2[[#This Row],[Close Price]]/Table2[[#This Row],[Day Low]])-1</f>
        <v>-1.0268562401263281E-3</v>
      </c>
      <c r="AD49" s="2">
        <f>(Table2[[#This Row],[Day High]]/Table2[[#This Row],[Close Price]])-1</f>
        <v>8.1442239266229066E-2</v>
      </c>
      <c r="AE49" s="2">
        <f>(Table2[[#This Row],[Close Price]]/Table2[[#This Row],[Current Week Low]])-1</f>
        <v>8.2914773180260415E-3</v>
      </c>
      <c r="AF49" s="2">
        <f>(Table2[[#This Row],[Current Week High]]/Table2[[#This Row],[Close Price]])-1</f>
        <v>8.1442239266229066E-2</v>
      </c>
      <c r="AG49" s="2">
        <f>(Table2[[#This Row],[Close Price]]/Table2[[#This Row],[Current Month Low]])-1</f>
        <v>9.4031141868512247E-2</v>
      </c>
      <c r="AH49" s="2">
        <f>(Table2[[#This Row],[Current Month High]]/Table2[[#This Row],[Close Price]])-1</f>
        <v>8.1442239266229066E-2</v>
      </c>
      <c r="AI49">
        <v>14.177275243140601</v>
      </c>
      <c r="AJ49">
        <v>200.65375014857901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0.09</v>
      </c>
      <c r="AM49" t="s">
        <v>10345</v>
      </c>
      <c r="AN49">
        <v>3.68</v>
      </c>
      <c r="AO49" t="s">
        <v>10345</v>
      </c>
      <c r="AP49">
        <v>0.12154397952165499</v>
      </c>
      <c r="AQ49" s="4">
        <f>(Table2[[#This Row],[Sharpe Ratio]]-AVERAGE(Table2[Sharpe Ratio]))/_xlfn.STDEV.P(Table2[Sharpe Ratio])</f>
        <v>0.66184147697979911</v>
      </c>
      <c r="AR4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5.9209529643267826</v>
      </c>
      <c r="AS49" s="4">
        <f>_xlfn.RANK.AVG(Table2[[#This Row],[1Y Return vs Nifty Z-Score]],Table2[1Y Return vs Nifty Z-Score])</f>
        <v>39</v>
      </c>
      <c r="AT49" s="4">
        <f>_xlfn.RANK.AVG(Table2[[#This Row],[6M Return vs Nifty Z-Score]],Table2[6M Return vs Nifty Z-Score])</f>
        <v>84</v>
      </c>
      <c r="AU49" s="4">
        <f>_xlfn.RANK.AVG(Table2[[#This Row],[Sharpe Ratio Z-Score]],Table2[Sharpe Ratio Z-Score])</f>
        <v>185</v>
      </c>
      <c r="AV49" s="4">
        <f>(Table2[[#This Row],[Rank 1Y]]+Table2[[#This Row],[Rank 6M]]+Table2[[#This Row],[Rank Sharpe]])/3</f>
        <v>102.66666666666667</v>
      </c>
    </row>
    <row r="50" spans="1:48" x14ac:dyDescent="0.3">
      <c r="A50" t="s">
        <v>247</v>
      </c>
      <c r="B50" t="s">
        <v>248</v>
      </c>
      <c r="C50" t="s">
        <v>10311</v>
      </c>
      <c r="D50" t="s">
        <v>160</v>
      </c>
      <c r="E50">
        <v>108605.37147417</v>
      </c>
      <c r="F50">
        <v>710.55</v>
      </c>
      <c r="G50">
        <v>40.686514406729998</v>
      </c>
      <c r="H50">
        <f>(Table2[[#This Row],[1Y Return vs Nifty]]-AVERAGE(Table2[1Y Return vs Nifty]))/_xlfn.STDEV.P(Table2[1Y Return vs Nifty])</f>
        <v>0.13216644107808173</v>
      </c>
      <c r="I50">
        <v>5.5978922287623298</v>
      </c>
      <c r="J50">
        <f>(Table2[[#This Row],[1M Return vs Nifty]]-AVERAGE(Table2[1M Return vs Nifty]))/_xlfn.STDEV.P(Table2[1M Return vs Nifty])</f>
        <v>0.16642156763823718</v>
      </c>
      <c r="K50">
        <v>57.530818863050598</v>
      </c>
      <c r="L50">
        <f>(Table2[[#This Row],[6M Return vs Nifty]]-AVERAGE(Table2[6M Return vs Nifty]))/_xlfn.STDEV.P(Table2[6M Return vs Nifty])</f>
        <v>1.7339721952074167</v>
      </c>
      <c r="M50">
        <v>-0.56663873946814003</v>
      </c>
      <c r="N50">
        <f>(Table2[[#This Row],[1W Return vs Nifty]]-AVERAGE(Table2[1W Return vs Nifty]))/_xlfn.STDEV.P(Table2[1W Return vs Nifty])</f>
        <v>-1.4088548838324815E-2</v>
      </c>
      <c r="O50">
        <v>710.01</v>
      </c>
      <c r="P50">
        <v>691.2317063017</v>
      </c>
      <c r="Q50">
        <v>569.574845953818</v>
      </c>
      <c r="R50">
        <v>52.306031538223998</v>
      </c>
      <c r="S50" s="2">
        <f>(Table2[[#This Row],[Close Price]]-Table2[[#This Row],[20D EMA]])/Table2[[#This Row],[20D EMA]]</f>
        <v>7.6055266827222668E-4</v>
      </c>
      <c r="T50" s="2">
        <f>(Table2[[#This Row],[Close Price]]-Table2[[#This Row],[50D EMA]])/Table2[[#This Row],[50D EMA]]</f>
        <v>2.7947638284213993E-2</v>
      </c>
      <c r="U50" s="2">
        <f>(Table2[[#This Row],[Close Price]]-Table2[[#This Row],[200D EMA]])/Table2[[#This Row],[200D EMA]]</f>
        <v>0.24750944506705347</v>
      </c>
      <c r="V50">
        <v>0.64574065248561097</v>
      </c>
      <c r="W50">
        <v>711.05</v>
      </c>
      <c r="X50">
        <v>747.5</v>
      </c>
      <c r="Y50">
        <v>705.65</v>
      </c>
      <c r="Z50">
        <v>747.5</v>
      </c>
      <c r="AA50">
        <v>665.55</v>
      </c>
      <c r="AB50">
        <v>748.4</v>
      </c>
      <c r="AC50" s="2">
        <f>(Table2[[#This Row],[Close Price]]/Table2[[#This Row],[Day Low]])-1</f>
        <v>-7.0318542999792122E-4</v>
      </c>
      <c r="AD50" s="2">
        <f>(Table2[[#This Row],[Day High]]/Table2[[#This Row],[Close Price]])-1</f>
        <v>5.2001970304693668E-2</v>
      </c>
      <c r="AE50" s="2">
        <f>(Table2[[#This Row],[Close Price]]/Table2[[#This Row],[Current Week Low]])-1</f>
        <v>6.943952384326435E-3</v>
      </c>
      <c r="AF50" s="2">
        <f>(Table2[[#This Row],[Current Week High]]/Table2[[#This Row],[Close Price]])-1</f>
        <v>5.2001970304693668E-2</v>
      </c>
      <c r="AG50" s="2">
        <f>(Table2[[#This Row],[Close Price]]/Table2[[#This Row],[Current Month Low]])-1</f>
        <v>6.761325219743064E-2</v>
      </c>
      <c r="AH50" s="2">
        <f>(Table2[[#This Row],[Current Month High]]/Table2[[#This Row],[Close Price]])-1</f>
        <v>5.3268594750545351E-2</v>
      </c>
      <c r="AI50">
        <v>10.3018788262613</v>
      </c>
      <c r="AJ50">
        <v>97.814587973273902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0.03</v>
      </c>
      <c r="AM50" t="s">
        <v>10345</v>
      </c>
      <c r="AN50">
        <v>0.95</v>
      </c>
      <c r="AO50" t="s">
        <v>10345</v>
      </c>
      <c r="AP50">
        <v>0.244235278412643</v>
      </c>
      <c r="AQ50" s="4">
        <f>(Table2[[#This Row],[Sharpe Ratio]]-AVERAGE(Table2[Sharpe Ratio]))/_xlfn.STDEV.P(Table2[Sharpe Ratio])</f>
        <v>2.0529674946142382</v>
      </c>
      <c r="AR5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4.0714391496996489</v>
      </c>
      <c r="AS50" s="4">
        <f>_xlfn.RANK.AVG(Table2[[#This Row],[1Y Return vs Nifty Z-Score]],Table2[1Y Return vs Nifty Z-Score])</f>
        <v>253</v>
      </c>
      <c r="AT50" s="4">
        <f>_xlfn.RANK.AVG(Table2[[#This Row],[6M Return vs Nifty Z-Score]],Table2[6M Return vs Nifty Z-Score])</f>
        <v>43</v>
      </c>
      <c r="AU50" s="4">
        <f>_xlfn.RANK.AVG(Table2[[#This Row],[Sharpe Ratio Z-Score]],Table2[Sharpe Ratio Z-Score])</f>
        <v>13</v>
      </c>
      <c r="AV50" s="4">
        <f>(Table2[[#This Row],[Rank 1Y]]+Table2[[#This Row],[Rank 6M]]+Table2[[#This Row],[Rank Sharpe]])/3</f>
        <v>103</v>
      </c>
    </row>
    <row r="51" spans="1:48" x14ac:dyDescent="0.3">
      <c r="A51" t="s">
        <v>968</v>
      </c>
      <c r="B51" t="s">
        <v>969</v>
      </c>
      <c r="C51" t="s">
        <v>10305</v>
      </c>
      <c r="D51" t="s">
        <v>54</v>
      </c>
      <c r="E51">
        <v>15100.021135159999</v>
      </c>
      <c r="F51">
        <v>984.35</v>
      </c>
      <c r="G51">
        <v>298.68864391568798</v>
      </c>
      <c r="H51">
        <f>(Table2[[#This Row],[1Y Return vs Nifty]]-AVERAGE(Table2[1Y Return vs Nifty]))/_xlfn.STDEV.P(Table2[1Y Return vs Nifty])</f>
        <v>4.0470565651082957</v>
      </c>
      <c r="I51">
        <v>26.842709714765199</v>
      </c>
      <c r="J51">
        <f>(Table2[[#This Row],[1M Return vs Nifty]]-AVERAGE(Table2[1M Return vs Nifty]))/_xlfn.STDEV.P(Table2[1M Return vs Nifty])</f>
        <v>2.0223575806913505</v>
      </c>
      <c r="K51">
        <v>58.8793009167984</v>
      </c>
      <c r="L51">
        <f>(Table2[[#This Row],[6M Return vs Nifty]]-AVERAGE(Table2[6M Return vs Nifty]))/_xlfn.STDEV.P(Table2[6M Return vs Nifty])</f>
        <v>1.7803625116325628</v>
      </c>
      <c r="M51">
        <v>-1.28615634315065</v>
      </c>
      <c r="N51">
        <f>(Table2[[#This Row],[1W Return vs Nifty]]-AVERAGE(Table2[1W Return vs Nifty]))/_xlfn.STDEV.P(Table2[1W Return vs Nifty])</f>
        <v>-0.17102662664453402</v>
      </c>
      <c r="O51">
        <v>908.18</v>
      </c>
      <c r="P51">
        <v>809.43404210762105</v>
      </c>
      <c r="Q51">
        <v>584.15052612174804</v>
      </c>
      <c r="R51">
        <v>66.575760985478198</v>
      </c>
      <c r="S51" s="2">
        <f>(Table2[[#This Row],[Close Price]]-Table2[[#This Row],[20D EMA]])/Table2[[#This Row],[20D EMA]]</f>
        <v>8.3871038780858512E-2</v>
      </c>
      <c r="T51" s="2">
        <f>(Table2[[#This Row],[Close Price]]-Table2[[#This Row],[50D EMA]])/Table2[[#This Row],[50D EMA]]</f>
        <v>0.21609661663960808</v>
      </c>
      <c r="U51" s="2">
        <f>(Table2[[#This Row],[Close Price]]-Table2[[#This Row],[200D EMA]])/Table2[[#This Row],[200D EMA]]</f>
        <v>0.68509648794674338</v>
      </c>
      <c r="V51">
        <v>0.48069339419458801</v>
      </c>
      <c r="W51">
        <v>965</v>
      </c>
      <c r="X51">
        <v>1009</v>
      </c>
      <c r="Y51">
        <v>938.1</v>
      </c>
      <c r="Z51">
        <v>1009</v>
      </c>
      <c r="AA51">
        <v>840</v>
      </c>
      <c r="AB51">
        <v>1009</v>
      </c>
      <c r="AC51" s="2">
        <f>(Table2[[#This Row],[Close Price]]/Table2[[#This Row],[Day Low]])-1</f>
        <v>2.0051813471502644E-2</v>
      </c>
      <c r="AD51" s="2">
        <f>(Table2[[#This Row],[Day High]]/Table2[[#This Row],[Close Price]])-1</f>
        <v>2.5041905826179711E-2</v>
      </c>
      <c r="AE51" s="2">
        <f>(Table2[[#This Row],[Close Price]]/Table2[[#This Row],[Current Week Low]])-1</f>
        <v>4.9301780194009215E-2</v>
      </c>
      <c r="AF51" s="2">
        <f>(Table2[[#This Row],[Current Week High]]/Table2[[#This Row],[Close Price]])-1</f>
        <v>2.5041905826179711E-2</v>
      </c>
      <c r="AG51" s="2">
        <f>(Table2[[#This Row],[Close Price]]/Table2[[#This Row],[Current Month Low]])-1</f>
        <v>0.17184523809523822</v>
      </c>
      <c r="AH51" s="2">
        <f>(Table2[[#This Row],[Current Month High]]/Table2[[#This Row],[Close Price]])-1</f>
        <v>2.5041905826179711E-2</v>
      </c>
      <c r="AI51">
        <v>1.0819322395489299</v>
      </c>
      <c r="AJ51">
        <v>361.59437280187501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0.67</v>
      </c>
      <c r="AM51" t="s">
        <v>10345</v>
      </c>
      <c r="AN51">
        <v>10.45</v>
      </c>
      <c r="AO51" t="s">
        <v>10345</v>
      </c>
      <c r="AP51">
        <v>8.9053389357408003E-2</v>
      </c>
      <c r="AQ51" s="4">
        <f>(Table2[[#This Row],[Sharpe Ratio]]-AVERAGE(Table2[Sharpe Ratio]))/_xlfn.STDEV.P(Table2[Sharpe Ratio])</f>
        <v>0.29344937652660602</v>
      </c>
      <c r="AR5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7.9721994073142808</v>
      </c>
      <c r="AS51" s="4">
        <f>_xlfn.RANK.AVG(Table2[[#This Row],[1Y Return vs Nifty Z-Score]],Table2[1Y Return vs Nifty Z-Score])</f>
        <v>6</v>
      </c>
      <c r="AT51" s="4">
        <f>_xlfn.RANK.AVG(Table2[[#This Row],[6M Return vs Nifty Z-Score]],Table2[6M Return vs Nifty Z-Score])</f>
        <v>39</v>
      </c>
      <c r="AU51" s="4">
        <f>_xlfn.RANK.AVG(Table2[[#This Row],[Sharpe Ratio Z-Score]],Table2[Sharpe Ratio Z-Score])</f>
        <v>264</v>
      </c>
      <c r="AV51" s="4">
        <f>(Table2[[#This Row],[Rank 1Y]]+Table2[[#This Row],[Rank 6M]]+Table2[[#This Row],[Rank Sharpe]])/3</f>
        <v>103</v>
      </c>
    </row>
    <row r="52" spans="1:48" x14ac:dyDescent="0.3">
      <c r="A52" t="s">
        <v>1233</v>
      </c>
      <c r="B52" t="s">
        <v>1234</v>
      </c>
      <c r="C52" t="s">
        <v>10311</v>
      </c>
      <c r="D52" t="s">
        <v>259</v>
      </c>
      <c r="E52">
        <v>9275.6373719519997</v>
      </c>
      <c r="F52">
        <v>81.06</v>
      </c>
      <c r="G52">
        <v>79.798433675151301</v>
      </c>
      <c r="H52">
        <f>(Table2[[#This Row],[1Y Return vs Nifty]]-AVERAGE(Table2[1Y Return vs Nifty]))/_xlfn.STDEV.P(Table2[1Y Return vs Nifty])</f>
        <v>0.72564552114316783</v>
      </c>
      <c r="I52">
        <v>1.76642620726869</v>
      </c>
      <c r="J52">
        <f>(Table2[[#This Row],[1M Return vs Nifty]]-AVERAGE(Table2[1M Return vs Nifty]))/_xlfn.STDEV.P(Table2[1M Return vs Nifty])</f>
        <v>-0.16829327642970685</v>
      </c>
      <c r="K52">
        <v>27.409491798579499</v>
      </c>
      <c r="L52">
        <f>(Table2[[#This Row],[6M Return vs Nifty]]-AVERAGE(Table2[6M Return vs Nifty]))/_xlfn.STDEV.P(Table2[6M Return vs Nifty])</f>
        <v>0.69774194669758594</v>
      </c>
      <c r="M52">
        <v>2.1242977949408499</v>
      </c>
      <c r="N52">
        <f>(Table2[[#This Row],[1W Return vs Nifty]]-AVERAGE(Table2[1W Return vs Nifty]))/_xlfn.STDEV.P(Table2[1W Return vs Nifty])</f>
        <v>0.57284692716289232</v>
      </c>
      <c r="O52">
        <v>80.38</v>
      </c>
      <c r="P52">
        <v>76.831900934323301</v>
      </c>
      <c r="Q52">
        <v>60.461142566832201</v>
      </c>
      <c r="R52">
        <v>54.457908443093501</v>
      </c>
      <c r="S52" s="2">
        <f>(Table2[[#This Row],[Close Price]]-Table2[[#This Row],[20D EMA]])/Table2[[#This Row],[20D EMA]]</f>
        <v>8.4598158745957559E-3</v>
      </c>
      <c r="T52" s="2">
        <f>(Table2[[#This Row],[Close Price]]-Table2[[#This Row],[50D EMA]])/Table2[[#This Row],[50D EMA]]</f>
        <v>5.5030514854642533E-2</v>
      </c>
      <c r="U52" s="2">
        <f>(Table2[[#This Row],[Close Price]]-Table2[[#This Row],[200D EMA]])/Table2[[#This Row],[200D EMA]]</f>
        <v>0.34069580161172691</v>
      </c>
      <c r="V52">
        <v>0.59776038647010099</v>
      </c>
      <c r="W52">
        <v>80.55</v>
      </c>
      <c r="X52">
        <v>82.99</v>
      </c>
      <c r="Y52">
        <v>77.19</v>
      </c>
      <c r="Z52">
        <v>82.99</v>
      </c>
      <c r="AA52">
        <v>74.59</v>
      </c>
      <c r="AB52">
        <v>87.75</v>
      </c>
      <c r="AC52" s="2">
        <f>(Table2[[#This Row],[Close Price]]/Table2[[#This Row],[Day Low]])-1</f>
        <v>6.3314711359405695E-3</v>
      </c>
      <c r="AD52" s="2">
        <f>(Table2[[#This Row],[Day High]]/Table2[[#This Row],[Close Price]])-1</f>
        <v>2.3809523809523725E-2</v>
      </c>
      <c r="AE52" s="2">
        <f>(Table2[[#This Row],[Close Price]]/Table2[[#This Row],[Current Week Low]])-1</f>
        <v>5.0136027982899289E-2</v>
      </c>
      <c r="AF52" s="2">
        <f>(Table2[[#This Row],[Current Week High]]/Table2[[#This Row],[Close Price]])-1</f>
        <v>2.3809523809523725E-2</v>
      </c>
      <c r="AG52" s="2">
        <f>(Table2[[#This Row],[Close Price]]/Table2[[#This Row],[Current Month Low]])-1</f>
        <v>8.6740849979890067E-2</v>
      </c>
      <c r="AH52" s="2">
        <f>(Table2[[#This Row],[Current Month High]]/Table2[[#This Row],[Close Price]])-1</f>
        <v>8.2531458179126549E-2</v>
      </c>
      <c r="AI52">
        <v>15.2232913890945</v>
      </c>
      <c r="AJ52">
        <v>117.751247793204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0.25</v>
      </c>
      <c r="AM52" t="s">
        <v>10345</v>
      </c>
      <c r="AN52">
        <v>-2.81</v>
      </c>
      <c r="AO52" t="s">
        <v>10344</v>
      </c>
      <c r="AP52">
        <v>0.228042964509651</v>
      </c>
      <c r="AQ52" s="4">
        <f>(Table2[[#This Row],[Sharpe Ratio]]-AVERAGE(Table2[Sharpe Ratio]))/_xlfn.STDEV.P(Table2[Sharpe Ratio])</f>
        <v>1.8693721674821149</v>
      </c>
      <c r="AR5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3.6973132860560538</v>
      </c>
      <c r="AS52" s="4">
        <f>_xlfn.RANK.AVG(Table2[[#This Row],[1Y Return vs Nifty Z-Score]],Table2[1Y Return vs Nifty Z-Score])</f>
        <v>130</v>
      </c>
      <c r="AT52" s="4">
        <f>_xlfn.RANK.AVG(Table2[[#This Row],[6M Return vs Nifty Z-Score]],Table2[6M Return vs Nifty Z-Score])</f>
        <v>156</v>
      </c>
      <c r="AU52" s="4">
        <f>_xlfn.RANK.AVG(Table2[[#This Row],[Sharpe Ratio Z-Score]],Table2[Sharpe Ratio Z-Score])</f>
        <v>24</v>
      </c>
      <c r="AV52" s="4">
        <f>(Table2[[#This Row],[Rank 1Y]]+Table2[[#This Row],[Rank 6M]]+Table2[[#This Row],[Rank Sharpe]])/3</f>
        <v>103.33333333333333</v>
      </c>
    </row>
    <row r="53" spans="1:48" x14ac:dyDescent="0.3">
      <c r="A53" t="s">
        <v>1409</v>
      </c>
      <c r="B53" t="s">
        <v>1410</v>
      </c>
      <c r="C53" t="s">
        <v>10304</v>
      </c>
      <c r="D53" t="s">
        <v>46</v>
      </c>
      <c r="E53">
        <v>7677.5366744000003</v>
      </c>
      <c r="F53">
        <v>562.4</v>
      </c>
      <c r="G53">
        <v>54.842360957740503</v>
      </c>
      <c r="H53">
        <f>(Table2[[#This Row],[1Y Return vs Nifty]]-AVERAGE(Table2[1Y Return vs Nifty]))/_xlfn.STDEV.P(Table2[1Y Return vs Nifty])</f>
        <v>0.34696538078184891</v>
      </c>
      <c r="I53">
        <v>22.103966723766899</v>
      </c>
      <c r="J53">
        <f>(Table2[[#This Row],[1M Return vs Nifty]]-AVERAGE(Table2[1M Return vs Nifty]))/_xlfn.STDEV.P(Table2[1M Return vs Nifty])</f>
        <v>1.6083835006884881</v>
      </c>
      <c r="K53">
        <v>48.364130032549497</v>
      </c>
      <c r="L53">
        <f>(Table2[[#This Row],[6M Return vs Nifty]]-AVERAGE(Table2[6M Return vs Nifty]))/_xlfn.STDEV.P(Table2[6M Return vs Nifty])</f>
        <v>1.4186208753764078</v>
      </c>
      <c r="M53">
        <v>-2.9391786465349901</v>
      </c>
      <c r="N53">
        <f>(Table2[[#This Row],[1W Return vs Nifty]]-AVERAGE(Table2[1W Return vs Nifty]))/_xlfn.STDEV.P(Table2[1W Return vs Nifty])</f>
        <v>-0.53157672512190468</v>
      </c>
      <c r="O53">
        <v>542.97</v>
      </c>
      <c r="P53">
        <v>501.27996705303002</v>
      </c>
      <c r="Q53">
        <v>390.54327506514301</v>
      </c>
      <c r="R53">
        <v>60.677092810273201</v>
      </c>
      <c r="S53" s="2">
        <f>(Table2[[#This Row],[Close Price]]-Table2[[#This Row],[20D EMA]])/Table2[[#This Row],[20D EMA]]</f>
        <v>3.578466581947428E-2</v>
      </c>
      <c r="T53" s="2">
        <f>(Table2[[#This Row],[Close Price]]-Table2[[#This Row],[50D EMA]])/Table2[[#This Row],[50D EMA]]</f>
        <v>0.12192793840593298</v>
      </c>
      <c r="U53" s="2">
        <f>(Table2[[#This Row],[Close Price]]-Table2[[#This Row],[200D EMA]])/Table2[[#This Row],[200D EMA]]</f>
        <v>0.44004528027320683</v>
      </c>
      <c r="V53">
        <v>0.99868679038453401</v>
      </c>
      <c r="W53">
        <v>550</v>
      </c>
      <c r="X53">
        <v>567.5</v>
      </c>
      <c r="Y53">
        <v>550</v>
      </c>
      <c r="Z53">
        <v>572.4</v>
      </c>
      <c r="AA53">
        <v>525.04999999999995</v>
      </c>
      <c r="AB53">
        <v>589.04999999999995</v>
      </c>
      <c r="AC53" s="2">
        <f>(Table2[[#This Row],[Close Price]]/Table2[[#This Row],[Day Low]])-1</f>
        <v>2.2545454545454424E-2</v>
      </c>
      <c r="AD53" s="2">
        <f>(Table2[[#This Row],[Day High]]/Table2[[#This Row],[Close Price]])-1</f>
        <v>9.0682788051208441E-3</v>
      </c>
      <c r="AE53" s="2">
        <f>(Table2[[#This Row],[Close Price]]/Table2[[#This Row],[Current Week Low]])-1</f>
        <v>2.2545454545454424E-2</v>
      </c>
      <c r="AF53" s="2">
        <f>(Table2[[#This Row],[Current Week High]]/Table2[[#This Row],[Close Price]])-1</f>
        <v>1.7780938833570348E-2</v>
      </c>
      <c r="AG53" s="2">
        <f>(Table2[[#This Row],[Close Price]]/Table2[[#This Row],[Current Month Low]])-1</f>
        <v>7.1136082277878376E-2</v>
      </c>
      <c r="AH53" s="2">
        <f>(Table2[[#This Row],[Current Month High]]/Table2[[#This Row],[Close Price]])-1</f>
        <v>4.7386201991465038E-2</v>
      </c>
      <c r="AI53">
        <v>4.7386201991465002</v>
      </c>
      <c r="AJ53">
        <v>133.119170984455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0.11</v>
      </c>
      <c r="AM53" t="s">
        <v>10345</v>
      </c>
      <c r="AN53">
        <v>-3.02</v>
      </c>
      <c r="AO53" t="s">
        <v>10344</v>
      </c>
      <c r="AP53">
        <v>0.19595697423407199</v>
      </c>
      <c r="AQ53" s="4">
        <f>(Table2[[#This Row],[Sharpe Ratio]]-AVERAGE(Table2[Sharpe Ratio]))/_xlfn.STDEV.P(Table2[Sharpe Ratio])</f>
        <v>1.5055675922808807</v>
      </c>
      <c r="AR5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4.3479606240057205</v>
      </c>
      <c r="AS53" s="4">
        <f>_xlfn.RANK.AVG(Table2[[#This Row],[1Y Return vs Nifty Z-Score]],Table2[1Y Return vs Nifty Z-Score])</f>
        <v>200</v>
      </c>
      <c r="AT53" s="4">
        <f>_xlfn.RANK.AVG(Table2[[#This Row],[6M Return vs Nifty Z-Score]],Table2[6M Return vs Nifty Z-Score])</f>
        <v>64</v>
      </c>
      <c r="AU53" s="4">
        <f>_xlfn.RANK.AVG(Table2[[#This Row],[Sharpe Ratio Z-Score]],Table2[Sharpe Ratio Z-Score])</f>
        <v>46</v>
      </c>
      <c r="AV53" s="4">
        <f>(Table2[[#This Row],[Rank 1Y]]+Table2[[#This Row],[Rank 6M]]+Table2[[#This Row],[Rank Sharpe]])/3</f>
        <v>103.33333333333333</v>
      </c>
    </row>
    <row r="54" spans="1:48" x14ac:dyDescent="0.3">
      <c r="A54" t="s">
        <v>1146</v>
      </c>
      <c r="B54" t="s">
        <v>1147</v>
      </c>
      <c r="C54" t="s">
        <v>632</v>
      </c>
      <c r="D54" t="s">
        <v>471</v>
      </c>
      <c r="E54">
        <v>10617.096677809999</v>
      </c>
      <c r="F54">
        <v>405.65</v>
      </c>
      <c r="G54">
        <v>123.07146698088501</v>
      </c>
      <c r="H54">
        <f>(Table2[[#This Row],[1Y Return vs Nifty]]-AVERAGE(Table2[1Y Return vs Nifty]))/_xlfn.STDEV.P(Table2[1Y Return vs Nifty])</f>
        <v>1.382264794200623</v>
      </c>
      <c r="I54">
        <v>8.9928850680761396</v>
      </c>
      <c r="J54">
        <f>(Table2[[#This Row],[1M Return vs Nifty]]-AVERAGE(Table2[1M Return vs Nifty]))/_xlfn.STDEV.P(Table2[1M Return vs Nifty])</f>
        <v>0.46300634548776581</v>
      </c>
      <c r="K54">
        <v>25.869264843161901</v>
      </c>
      <c r="L54">
        <f>(Table2[[#This Row],[6M Return vs Nifty]]-AVERAGE(Table2[6M Return vs Nifty]))/_xlfn.STDEV.P(Table2[6M Return vs Nifty])</f>
        <v>0.64475524536939399</v>
      </c>
      <c r="M54">
        <v>0.48569176900643601</v>
      </c>
      <c r="N54">
        <f>(Table2[[#This Row],[1W Return vs Nifty]]-AVERAGE(Table2[1W Return vs Nifty]))/_xlfn.STDEV.P(Table2[1W Return vs Nifty])</f>
        <v>0.21544124497295231</v>
      </c>
      <c r="O54">
        <v>390.68</v>
      </c>
      <c r="P54">
        <v>377.498380736022</v>
      </c>
      <c r="Q54">
        <v>310.31828204316503</v>
      </c>
      <c r="R54">
        <v>66.634528575390107</v>
      </c>
      <c r="S54" s="2">
        <f>(Table2[[#This Row],[Close Price]]-Table2[[#This Row],[20D EMA]])/Table2[[#This Row],[20D EMA]]</f>
        <v>3.8317804853076613E-2</v>
      </c>
      <c r="T54" s="2">
        <f>(Table2[[#This Row],[Close Price]]-Table2[[#This Row],[50D EMA]])/Table2[[#This Row],[50D EMA]]</f>
        <v>7.457414574624073E-2</v>
      </c>
      <c r="U54" s="2">
        <f>(Table2[[#This Row],[Close Price]]-Table2[[#This Row],[200D EMA]])/Table2[[#This Row],[200D EMA]]</f>
        <v>0.30720625716655131</v>
      </c>
      <c r="V54">
        <v>1.8450437346483699</v>
      </c>
      <c r="W54">
        <v>401.95</v>
      </c>
      <c r="X54">
        <v>415</v>
      </c>
      <c r="Y54">
        <v>398.9</v>
      </c>
      <c r="Z54">
        <v>415</v>
      </c>
      <c r="AA54">
        <v>350</v>
      </c>
      <c r="AB54">
        <v>421.3</v>
      </c>
      <c r="AC54" s="2">
        <f>(Table2[[#This Row],[Close Price]]/Table2[[#This Row],[Day Low]])-1</f>
        <v>9.2051250155491537E-3</v>
      </c>
      <c r="AD54" s="2">
        <f>(Table2[[#This Row],[Day High]]/Table2[[#This Row],[Close Price]])-1</f>
        <v>2.3049426845803023E-2</v>
      </c>
      <c r="AE54" s="2">
        <f>(Table2[[#This Row],[Close Price]]/Table2[[#This Row],[Current Week Low]])-1</f>
        <v>1.6921534219102474E-2</v>
      </c>
      <c r="AF54" s="2">
        <f>(Table2[[#This Row],[Current Week High]]/Table2[[#This Row],[Close Price]])-1</f>
        <v>2.3049426845803023E-2</v>
      </c>
      <c r="AG54" s="2">
        <f>(Table2[[#This Row],[Close Price]]/Table2[[#This Row],[Current Month Low]])-1</f>
        <v>0.15900000000000003</v>
      </c>
      <c r="AH54" s="2">
        <f>(Table2[[#This Row],[Current Month High]]/Table2[[#This Row],[Close Price]])-1</f>
        <v>3.8580056699125009E-2</v>
      </c>
      <c r="AI54">
        <v>3.8580056699125</v>
      </c>
      <c r="AJ54">
        <v>162.726683937823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10345</v>
      </c>
      <c r="AN54">
        <v>7.52</v>
      </c>
      <c r="AO54" t="s">
        <v>10345</v>
      </c>
      <c r="AP54">
        <v>0.173643337461137</v>
      </c>
      <c r="AQ54" s="4">
        <f>(Table2[[#This Row],[Sharpe Ratio]]-AVERAGE(Table2[Sharpe Ratio]))/_xlfn.STDEV.P(Table2[Sharpe Ratio])</f>
        <v>1.2525661085289268</v>
      </c>
      <c r="AR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3.9580337385596622</v>
      </c>
      <c r="AS54" s="4">
        <f>_xlfn.RANK.AVG(Table2[[#This Row],[1Y Return vs Nifty Z-Score]],Table2[1Y Return vs Nifty Z-Score])</f>
        <v>67</v>
      </c>
      <c r="AT54" s="4">
        <f>_xlfn.RANK.AVG(Table2[[#This Row],[6M Return vs Nifty Z-Score]],Table2[6M Return vs Nifty Z-Score])</f>
        <v>166</v>
      </c>
      <c r="AU54" s="4">
        <f>_xlfn.RANK.AVG(Table2[[#This Row],[Sharpe Ratio Z-Score]],Table2[Sharpe Ratio Z-Score])</f>
        <v>82</v>
      </c>
      <c r="AV54" s="4">
        <f>(Table2[[#This Row],[Rank 1Y]]+Table2[[#This Row],[Rank 6M]]+Table2[[#This Row],[Rank Sharpe]])/3</f>
        <v>105</v>
      </c>
    </row>
    <row r="55" spans="1:48" x14ac:dyDescent="0.3">
      <c r="A55" t="s">
        <v>158</v>
      </c>
      <c r="B55" t="s">
        <v>159</v>
      </c>
      <c r="C55" t="s">
        <v>10311</v>
      </c>
      <c r="D55" t="s">
        <v>160</v>
      </c>
      <c r="E55">
        <v>165767.4454275</v>
      </c>
      <c r="F55">
        <v>7822.6</v>
      </c>
      <c r="G55">
        <v>53.9436385487706</v>
      </c>
      <c r="H55">
        <f>(Table2[[#This Row],[1Y Return vs Nifty]]-AVERAGE(Table2[1Y Return vs Nifty]))/_xlfn.STDEV.P(Table2[1Y Return vs Nifty])</f>
        <v>0.33332828604229264</v>
      </c>
      <c r="I55">
        <v>4.1728770505167798</v>
      </c>
      <c r="J55">
        <f>(Table2[[#This Row],[1M Return vs Nifty]]-AVERAGE(Table2[1M Return vs Nifty]))/_xlfn.STDEV.P(Table2[1M Return vs Nifty])</f>
        <v>4.1932995769088349E-2</v>
      </c>
      <c r="K55">
        <v>61.334685173849401</v>
      </c>
      <c r="L55">
        <f>(Table2[[#This Row],[6M Return vs Nifty]]-AVERAGE(Table2[6M Return vs Nifty]))/_xlfn.STDEV.P(Table2[6M Return vs Nifty])</f>
        <v>1.8648323437028835</v>
      </c>
      <c r="M55">
        <v>-0.185018147284602</v>
      </c>
      <c r="N55">
        <f>(Table2[[#This Row],[1W Return vs Nifty]]-AVERAGE(Table2[1W Return vs Nifty]))/_xlfn.STDEV.P(Table2[1W Return vs Nifty])</f>
        <v>6.9148889525975143E-2</v>
      </c>
      <c r="O55">
        <v>7827.23</v>
      </c>
      <c r="P55">
        <v>7879.3831650265101</v>
      </c>
      <c r="Q55">
        <v>6578.4533131594899</v>
      </c>
      <c r="R55">
        <v>51.5821395148363</v>
      </c>
      <c r="S55" s="2">
        <f>(Table2[[#This Row],[Close Price]]-Table2[[#This Row],[20D EMA]])/Table2[[#This Row],[20D EMA]]</f>
        <v>-5.9152471564004121E-4</v>
      </c>
      <c r="T55" s="2">
        <f>(Table2[[#This Row],[Close Price]]-Table2[[#This Row],[50D EMA]])/Table2[[#This Row],[50D EMA]]</f>
        <v>-7.2065495277026208E-3</v>
      </c>
      <c r="U55" s="2">
        <f>(Table2[[#This Row],[Close Price]]-Table2[[#This Row],[200D EMA]])/Table2[[#This Row],[200D EMA]]</f>
        <v>0.18912449896873609</v>
      </c>
      <c r="V55">
        <v>1.25800716151967</v>
      </c>
      <c r="W55">
        <v>7735.55</v>
      </c>
      <c r="X55">
        <v>7881</v>
      </c>
      <c r="Y55">
        <v>7735.55</v>
      </c>
      <c r="Z55">
        <v>7984.4</v>
      </c>
      <c r="AA55">
        <v>7236.8</v>
      </c>
      <c r="AB55">
        <v>8263.75</v>
      </c>
      <c r="AC55" s="2">
        <f>(Table2[[#This Row],[Close Price]]/Table2[[#This Row],[Day Low]])-1</f>
        <v>1.1253239911835689E-2</v>
      </c>
      <c r="AD55" s="2">
        <f>(Table2[[#This Row],[Day High]]/Table2[[#This Row],[Close Price]])-1</f>
        <v>7.465548538848843E-3</v>
      </c>
      <c r="AE55" s="2">
        <f>(Table2[[#This Row],[Close Price]]/Table2[[#This Row],[Current Week Low]])-1</f>
        <v>1.1253239911835689E-2</v>
      </c>
      <c r="AF55" s="2">
        <f>(Table2[[#This Row],[Current Week High]]/Table2[[#This Row],[Close Price]])-1</f>
        <v>2.0683660164139805E-2</v>
      </c>
      <c r="AG55" s="2">
        <f>(Table2[[#This Row],[Close Price]]/Table2[[#This Row],[Current Month Low]])-1</f>
        <v>8.0947380057484031E-2</v>
      </c>
      <c r="AH55" s="2">
        <f>(Table2[[#This Row],[Current Month High]]/Table2[[#This Row],[Close Price]])-1</f>
        <v>5.6394293457418199E-2</v>
      </c>
      <c r="AI55">
        <v>16.968143583974602</v>
      </c>
      <c r="AJ55">
        <v>103.18441558441501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-0.14000000000000001</v>
      </c>
      <c r="AM55" t="s">
        <v>10344</v>
      </c>
      <c r="AN55">
        <v>0.4</v>
      </c>
      <c r="AO55" t="s">
        <v>10345</v>
      </c>
      <c r="AP55">
        <v>0.17558371317104199</v>
      </c>
      <c r="AQ55" s="4">
        <f>(Table2[[#This Row],[Sharpe Ratio]]-AVERAGE(Table2[Sharpe Ratio]))/_xlfn.STDEV.P(Table2[Sharpe Ratio])</f>
        <v>1.2745669118331047</v>
      </c>
      <c r="AR5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 s="4">
        <f>_xlfn.RANK.AVG(Table2[[#This Row],[1Y Return vs Nifty Z-Score]],Table2[1Y Return vs Nifty Z-Score])</f>
        <v>205</v>
      </c>
      <c r="AT55" s="4">
        <f>_xlfn.RANK.AVG(Table2[[#This Row],[6M Return vs Nifty Z-Score]],Table2[6M Return vs Nifty Z-Score])</f>
        <v>34</v>
      </c>
      <c r="AU55" s="4">
        <f>_xlfn.RANK.AVG(Table2[[#This Row],[Sharpe Ratio Z-Score]],Table2[Sharpe Ratio Z-Score])</f>
        <v>78</v>
      </c>
      <c r="AV55" s="4">
        <f>(Table2[[#This Row],[Rank 1Y]]+Table2[[#This Row],[Rank 6M]]+Table2[[#This Row],[Rank Sharpe]])/3</f>
        <v>105.66666666666667</v>
      </c>
    </row>
    <row r="56" spans="1:48" x14ac:dyDescent="0.3">
      <c r="A56" t="s">
        <v>1328</v>
      </c>
      <c r="B56" t="s">
        <v>1329</v>
      </c>
      <c r="C56" t="s">
        <v>10311</v>
      </c>
      <c r="D56" t="s">
        <v>963</v>
      </c>
      <c r="E56">
        <v>8373.6749805599993</v>
      </c>
      <c r="F56">
        <v>881.95</v>
      </c>
      <c r="G56">
        <v>125.600130513491</v>
      </c>
      <c r="H56">
        <f>(Table2[[#This Row],[1Y Return vs Nifty]]-AVERAGE(Table2[1Y Return vs Nifty]))/_xlfn.STDEV.P(Table2[1Y Return vs Nifty])</f>
        <v>1.4206343995586703</v>
      </c>
      <c r="I56">
        <v>-0.901804744087493</v>
      </c>
      <c r="J56">
        <f>(Table2[[#This Row],[1M Return vs Nifty]]-AVERAGE(Table2[1M Return vs Nifty]))/_xlfn.STDEV.P(Table2[1M Return vs Nifty])</f>
        <v>-0.40138852034166683</v>
      </c>
      <c r="K56">
        <v>22.755315888710498</v>
      </c>
      <c r="L56">
        <f>(Table2[[#This Row],[6M Return vs Nifty]]-AVERAGE(Table2[6M Return vs Nifty]))/_xlfn.STDEV.P(Table2[6M Return vs Nifty])</f>
        <v>0.53762955027596093</v>
      </c>
      <c r="M56">
        <v>2.7161790185510601</v>
      </c>
      <c r="N56">
        <f>(Table2[[#This Row],[1W Return vs Nifty]]-AVERAGE(Table2[1W Return vs Nifty]))/_xlfn.STDEV.P(Table2[1W Return vs Nifty])</f>
        <v>0.70194550800034039</v>
      </c>
      <c r="O56">
        <v>868.14</v>
      </c>
      <c r="P56">
        <v>866.07752987168703</v>
      </c>
      <c r="Q56">
        <v>710.643924686432</v>
      </c>
      <c r="R56">
        <v>59.3843782601162</v>
      </c>
      <c r="S56" s="2">
        <f>(Table2[[#This Row],[Close Price]]-Table2[[#This Row],[20D EMA]])/Table2[[#This Row],[20D EMA]]</f>
        <v>1.5907572511346165E-2</v>
      </c>
      <c r="T56" s="2">
        <f>(Table2[[#This Row],[Close Price]]-Table2[[#This Row],[50D EMA]])/Table2[[#This Row],[50D EMA]]</f>
        <v>1.8326846709283157E-2</v>
      </c>
      <c r="U56" s="2">
        <f>(Table2[[#This Row],[Close Price]]-Table2[[#This Row],[200D EMA]])/Table2[[#This Row],[200D EMA]]</f>
        <v>0.24105753861071277</v>
      </c>
      <c r="V56">
        <v>0.54971497564528504</v>
      </c>
      <c r="W56">
        <v>861.15</v>
      </c>
      <c r="X56">
        <v>883.7</v>
      </c>
      <c r="Y56">
        <v>861.15</v>
      </c>
      <c r="Z56">
        <v>899.9</v>
      </c>
      <c r="AA56">
        <v>806.5</v>
      </c>
      <c r="AB56">
        <v>901.25</v>
      </c>
      <c r="AC56" s="2">
        <f>(Table2[[#This Row],[Close Price]]/Table2[[#This Row],[Day Low]])-1</f>
        <v>2.4153747895256483E-2</v>
      </c>
      <c r="AD56" s="2">
        <f>(Table2[[#This Row],[Day High]]/Table2[[#This Row],[Close Price]])-1</f>
        <v>1.9842394693576626E-3</v>
      </c>
      <c r="AE56" s="2">
        <f>(Table2[[#This Row],[Close Price]]/Table2[[#This Row],[Current Week Low]])-1</f>
        <v>2.4153747895256483E-2</v>
      </c>
      <c r="AF56" s="2">
        <f>(Table2[[#This Row],[Current Week High]]/Table2[[#This Row],[Close Price]])-1</f>
        <v>2.0352627699982806E-2</v>
      </c>
      <c r="AG56" s="2">
        <f>(Table2[[#This Row],[Close Price]]/Table2[[#This Row],[Current Month Low]])-1</f>
        <v>9.3552386856788683E-2</v>
      </c>
      <c r="AH56" s="2">
        <f>(Table2[[#This Row],[Current Month High]]/Table2[[#This Row],[Close Price]])-1</f>
        <v>2.188332671920179E-2</v>
      </c>
      <c r="AI56">
        <v>20.074834174272901</v>
      </c>
      <c r="AJ56">
        <v>154.64125884221099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-0.06</v>
      </c>
      <c r="AM56" t="s">
        <v>10344</v>
      </c>
      <c r="AN56">
        <v>-1.97</v>
      </c>
      <c r="AO56" t="s">
        <v>10344</v>
      </c>
      <c r="AP56">
        <v>0.178402719418224</v>
      </c>
      <c r="AQ56" s="4">
        <f>(Table2[[#This Row],[Sharpe Ratio]]-AVERAGE(Table2[Sharpe Ratio]))/_xlfn.STDEV.P(Table2[Sharpe Ratio])</f>
        <v>1.3065300010641778</v>
      </c>
      <c r="AR5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3.5653509385574824</v>
      </c>
      <c r="AS56" s="4">
        <f>_xlfn.RANK.AVG(Table2[[#This Row],[1Y Return vs Nifty Z-Score]],Table2[1Y Return vs Nifty Z-Score])</f>
        <v>61</v>
      </c>
      <c r="AT56" s="4">
        <f>_xlfn.RANK.AVG(Table2[[#This Row],[6M Return vs Nifty Z-Score]],Table2[6M Return vs Nifty Z-Score])</f>
        <v>182</v>
      </c>
      <c r="AU56" s="4">
        <f>_xlfn.RANK.AVG(Table2[[#This Row],[Sharpe Ratio Z-Score]],Table2[Sharpe Ratio Z-Score])</f>
        <v>75</v>
      </c>
      <c r="AV56" s="4">
        <f>(Table2[[#This Row],[Rank 1Y]]+Table2[[#This Row],[Rank 6M]]+Table2[[#This Row],[Rank Sharpe]])/3</f>
        <v>106</v>
      </c>
    </row>
    <row r="57" spans="1:48" x14ac:dyDescent="0.3">
      <c r="A57" t="s">
        <v>109</v>
      </c>
      <c r="B57" t="s">
        <v>110</v>
      </c>
      <c r="C57" t="s">
        <v>10311</v>
      </c>
      <c r="D57" t="s">
        <v>111</v>
      </c>
      <c r="E57">
        <v>252925.508107375</v>
      </c>
      <c r="F57">
        <v>7102.25</v>
      </c>
      <c r="G57">
        <v>67.177869180345795</v>
      </c>
      <c r="H57">
        <f>(Table2[[#This Row],[1Y Return vs Nifty]]-AVERAGE(Table2[1Y Return vs Nifty]))/_xlfn.STDEV.P(Table2[1Y Return vs Nifty])</f>
        <v>0.53414274791243377</v>
      </c>
      <c r="I57">
        <v>5.0459868701355397</v>
      </c>
      <c r="J57">
        <f>(Table2[[#This Row],[1M Return vs Nifty]]-AVERAGE(Table2[1M Return vs Nifty]))/_xlfn.STDEV.P(Table2[1M Return vs Nifty])</f>
        <v>0.11820740757085541</v>
      </c>
      <c r="K57">
        <v>48.626914066340802</v>
      </c>
      <c r="L57">
        <f>(Table2[[#This Row],[6M Return vs Nifty]]-AVERAGE(Table2[6M Return vs Nifty]))/_xlfn.STDEV.P(Table2[6M Return vs Nifty])</f>
        <v>1.4276611399058274</v>
      </c>
      <c r="M57">
        <v>1.8985453906421399</v>
      </c>
      <c r="N57">
        <f>(Table2[[#This Row],[1W Return vs Nifty]]-AVERAGE(Table2[1W Return vs Nifty]))/_xlfn.STDEV.P(Table2[1W Return vs Nifty])</f>
        <v>0.52360678597740573</v>
      </c>
      <c r="O57">
        <v>7030.21</v>
      </c>
      <c r="P57">
        <v>7027.78641545143</v>
      </c>
      <c r="Q57">
        <v>5785.4689218471904</v>
      </c>
      <c r="R57">
        <v>57.720584006987799</v>
      </c>
      <c r="S57" s="2">
        <f>(Table2[[#This Row],[Close Price]]-Table2[[#This Row],[20D EMA]])/Table2[[#This Row],[20D EMA]]</f>
        <v>1.0247204564301773E-2</v>
      </c>
      <c r="T57" s="2">
        <f>(Table2[[#This Row],[Close Price]]-Table2[[#This Row],[50D EMA]])/Table2[[#This Row],[50D EMA]]</f>
        <v>1.0595595845777682E-2</v>
      </c>
      <c r="U57" s="2">
        <f>(Table2[[#This Row],[Close Price]]-Table2[[#This Row],[200D EMA]])/Table2[[#This Row],[200D EMA]]</f>
        <v>0.227601443537335</v>
      </c>
      <c r="V57">
        <v>1.0514807310941601</v>
      </c>
      <c r="W57">
        <v>7004.4</v>
      </c>
      <c r="X57">
        <v>7152</v>
      </c>
      <c r="Y57">
        <v>7004.4</v>
      </c>
      <c r="Z57">
        <v>7244</v>
      </c>
      <c r="AA57">
        <v>6565.7</v>
      </c>
      <c r="AB57">
        <v>7256.75</v>
      </c>
      <c r="AC57" s="2">
        <f>(Table2[[#This Row],[Close Price]]/Table2[[#This Row],[Day Low]])-1</f>
        <v>1.3969790417451833E-2</v>
      </c>
      <c r="AD57" s="2">
        <f>(Table2[[#This Row],[Day High]]/Table2[[#This Row],[Close Price]])-1</f>
        <v>7.0048224154317662E-3</v>
      </c>
      <c r="AE57" s="2">
        <f>(Table2[[#This Row],[Close Price]]/Table2[[#This Row],[Current Week Low]])-1</f>
        <v>1.3969790417451833E-2</v>
      </c>
      <c r="AF57" s="2">
        <f>(Table2[[#This Row],[Current Week High]]/Table2[[#This Row],[Close Price]])-1</f>
        <v>1.9958463867084442E-2</v>
      </c>
      <c r="AG57" s="2">
        <f>(Table2[[#This Row],[Close Price]]/Table2[[#This Row],[Current Month Low]])-1</f>
        <v>8.1720151697457943E-2</v>
      </c>
      <c r="AH57" s="2">
        <f>(Table2[[#This Row],[Current Month High]]/Table2[[#This Row],[Close Price]])-1</f>
        <v>2.1753669611742854E-2</v>
      </c>
      <c r="AI57">
        <v>12.1996550388961</v>
      </c>
      <c r="AJ57">
        <v>118.80006161429399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-0.05</v>
      </c>
      <c r="AM57" t="s">
        <v>10344</v>
      </c>
      <c r="AN57">
        <v>0.79</v>
      </c>
      <c r="AO57" t="s">
        <v>10345</v>
      </c>
      <c r="AP57">
        <v>0.162882121483752</v>
      </c>
      <c r="AQ57" s="4">
        <f>(Table2[[#This Row],[Sharpe Ratio]]-AVERAGE(Table2[Sharpe Ratio]))/_xlfn.STDEV.P(Table2[Sharpe Ratio])</f>
        <v>1.1305508746627926</v>
      </c>
      <c r="AR5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3.7341689560293148</v>
      </c>
      <c r="AS57" s="4">
        <f>_xlfn.RANK.AVG(Table2[[#This Row],[1Y Return vs Nifty Z-Score]],Table2[1Y Return vs Nifty Z-Score])</f>
        <v>164</v>
      </c>
      <c r="AT57" s="4">
        <f>_xlfn.RANK.AVG(Table2[[#This Row],[6M Return vs Nifty Z-Score]],Table2[6M Return vs Nifty Z-Score])</f>
        <v>63</v>
      </c>
      <c r="AU57" s="4">
        <f>_xlfn.RANK.AVG(Table2[[#This Row],[Sharpe Ratio Z-Score]],Table2[Sharpe Ratio Z-Score])</f>
        <v>98</v>
      </c>
      <c r="AV57" s="4">
        <f>(Table2[[#This Row],[Rank 1Y]]+Table2[[#This Row],[Rank 6M]]+Table2[[#This Row],[Rank Sharpe]])/3</f>
        <v>108.33333333333333</v>
      </c>
    </row>
    <row r="58" spans="1:48" x14ac:dyDescent="0.3">
      <c r="A58" t="s">
        <v>734</v>
      </c>
      <c r="B58" t="s">
        <v>735</v>
      </c>
      <c r="C58" t="s">
        <v>10311</v>
      </c>
      <c r="D58" t="s">
        <v>736</v>
      </c>
      <c r="E58">
        <v>22663.950836110002</v>
      </c>
      <c r="F58">
        <v>533.9</v>
      </c>
      <c r="G58">
        <v>59.458456353961701</v>
      </c>
      <c r="H58">
        <f>(Table2[[#This Row],[1Y Return vs Nifty]]-AVERAGE(Table2[1Y Return vs Nifty]))/_xlfn.STDEV.P(Table2[1Y Return vs Nifty])</f>
        <v>0.41700940062246905</v>
      </c>
      <c r="I58">
        <v>-12.4946864907603</v>
      </c>
      <c r="J58">
        <f>(Table2[[#This Row],[1M Return vs Nifty]]-AVERAGE(Table2[1M Return vs Nifty]))/_xlfn.STDEV.P(Table2[1M Return vs Nifty])</f>
        <v>-1.4141365349052992</v>
      </c>
      <c r="K58">
        <v>29.9353357076699</v>
      </c>
      <c r="L58">
        <f>(Table2[[#This Row],[6M Return vs Nifty]]-AVERAGE(Table2[6M Return vs Nifty]))/_xlfn.STDEV.P(Table2[6M Return vs Nifty])</f>
        <v>0.78463572319062203</v>
      </c>
      <c r="M58">
        <v>-8.0746343179500801</v>
      </c>
      <c r="N58">
        <f>(Table2[[#This Row],[1W Return vs Nifty]]-AVERAGE(Table2[1W Return vs Nifty]))/_xlfn.STDEV.P(Table2[1W Return vs Nifty])</f>
        <v>-1.651700176731725</v>
      </c>
      <c r="O58">
        <v>580.63</v>
      </c>
      <c r="P58">
        <v>597.04781729191097</v>
      </c>
      <c r="Q58">
        <v>469.176325517355</v>
      </c>
      <c r="R58">
        <v>24.350055632464901</v>
      </c>
      <c r="S58" s="2">
        <f>(Table2[[#This Row],[Close Price]]-Table2[[#This Row],[20D EMA]])/Table2[[#This Row],[20D EMA]]</f>
        <v>-8.0481545907032048E-2</v>
      </c>
      <c r="T58" s="2">
        <f>(Table2[[#This Row],[Close Price]]-Table2[[#This Row],[50D EMA]])/Table2[[#This Row],[50D EMA]]</f>
        <v>-0.10576676685351069</v>
      </c>
      <c r="U58" s="2">
        <f>(Table2[[#This Row],[Close Price]]-Table2[[#This Row],[200D EMA]])/Table2[[#This Row],[200D EMA]]</f>
        <v>0.13795170592052994</v>
      </c>
      <c r="V58">
        <v>0.36619338085886699</v>
      </c>
      <c r="W58">
        <v>532.6</v>
      </c>
      <c r="X58">
        <v>549.6</v>
      </c>
      <c r="Y58">
        <v>528.75</v>
      </c>
      <c r="Z58">
        <v>552.9</v>
      </c>
      <c r="AA58">
        <v>528.75</v>
      </c>
      <c r="AB58">
        <v>617.6</v>
      </c>
      <c r="AC58" s="2">
        <f>(Table2[[#This Row],[Close Price]]/Table2[[#This Row],[Day Low]])-1</f>
        <v>2.4408561772435444E-3</v>
      </c>
      <c r="AD58" s="2">
        <f>(Table2[[#This Row],[Day High]]/Table2[[#This Row],[Close Price]])-1</f>
        <v>2.9406255853156038E-2</v>
      </c>
      <c r="AE58" s="2">
        <f>(Table2[[#This Row],[Close Price]]/Table2[[#This Row],[Current Week Low]])-1</f>
        <v>9.7399527186761148E-3</v>
      </c>
      <c r="AF58" s="2">
        <f>(Table2[[#This Row],[Current Week High]]/Table2[[#This Row],[Close Price]])-1</f>
        <v>3.5587188612099752E-2</v>
      </c>
      <c r="AG58" s="2">
        <f>(Table2[[#This Row],[Close Price]]/Table2[[#This Row],[Current Month Low]])-1</f>
        <v>9.7399527186761148E-3</v>
      </c>
      <c r="AH58" s="2">
        <f>(Table2[[#This Row],[Current Month High]]/Table2[[#This Row],[Close Price]])-1</f>
        <v>0.15677093088593375</v>
      </c>
      <c r="AI58">
        <v>40.119872635324903</v>
      </c>
      <c r="AJ58">
        <v>100.11244377811001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-0.13</v>
      </c>
      <c r="AM58" t="s">
        <v>10344</v>
      </c>
      <c r="AN58">
        <v>-9.6199999999999992</v>
      </c>
      <c r="AO58" t="s">
        <v>10344</v>
      </c>
      <c r="AP58">
        <v>0.24988599331220099</v>
      </c>
      <c r="AQ58" s="4">
        <f>(Table2[[#This Row],[Sharpe Ratio]]-AVERAGE(Table2[Sharpe Ratio]))/_xlfn.STDEV.P(Table2[Sharpe Ratio])</f>
        <v>2.1170376983374388</v>
      </c>
      <c r="AR5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 s="4">
        <f>_xlfn.RANK.AVG(Table2[[#This Row],[1Y Return vs Nifty Z-Score]],Table2[1Y Return vs Nifty Z-Score])</f>
        <v>180</v>
      </c>
      <c r="AT58" s="4">
        <f>_xlfn.RANK.AVG(Table2[[#This Row],[6M Return vs Nifty Z-Score]],Table2[6M Return vs Nifty Z-Score])</f>
        <v>136</v>
      </c>
      <c r="AU58" s="4">
        <f>_xlfn.RANK.AVG(Table2[[#This Row],[Sharpe Ratio Z-Score]],Table2[Sharpe Ratio Z-Score])</f>
        <v>9</v>
      </c>
      <c r="AV58" s="4">
        <f>(Table2[[#This Row],[Rank 1Y]]+Table2[[#This Row],[Rank 6M]]+Table2[[#This Row],[Rank Sharpe]])/3</f>
        <v>108.33333333333333</v>
      </c>
    </row>
    <row r="59" spans="1:48" x14ac:dyDescent="0.3">
      <c r="A59" t="s">
        <v>264</v>
      </c>
      <c r="B59" t="s">
        <v>265</v>
      </c>
      <c r="C59" t="s">
        <v>10311</v>
      </c>
      <c r="D59" t="s">
        <v>160</v>
      </c>
      <c r="E59">
        <v>102285.611053125</v>
      </c>
      <c r="F59">
        <v>293.75</v>
      </c>
      <c r="G59">
        <v>163.733129352502</v>
      </c>
      <c r="H59">
        <f>(Table2[[#This Row],[1Y Return vs Nifty]]-AVERAGE(Table2[1Y Return vs Nifty]))/_xlfn.STDEV.P(Table2[1Y Return vs Nifty])</f>
        <v>1.9992594707494744</v>
      </c>
      <c r="I59">
        <v>0.70549330214563999</v>
      </c>
      <c r="J59">
        <f>(Table2[[#This Row],[1M Return vs Nifty]]-AVERAGE(Table2[1M Return vs Nifty]))/_xlfn.STDEV.P(Table2[1M Return vs Nifty])</f>
        <v>-0.26097581358721461</v>
      </c>
      <c r="K59">
        <v>17.2906275598035</v>
      </c>
      <c r="L59">
        <f>(Table2[[#This Row],[6M Return vs Nifty]]-AVERAGE(Table2[6M Return vs Nifty]))/_xlfn.STDEV.P(Table2[6M Return vs Nifty])</f>
        <v>0.34963400369955044</v>
      </c>
      <c r="M59">
        <v>-3.1405232775980698</v>
      </c>
      <c r="N59">
        <f>(Table2[[#This Row],[1W Return vs Nifty]]-AVERAGE(Table2[1W Return vs Nifty]))/_xlfn.STDEV.P(Table2[1W Return vs Nifty])</f>
        <v>-0.57549314803347407</v>
      </c>
      <c r="O59">
        <v>300.64999999999998</v>
      </c>
      <c r="P59">
        <v>300.22263660215299</v>
      </c>
      <c r="Q59">
        <v>246.75255840824801</v>
      </c>
      <c r="R59">
        <v>42.610556394926199</v>
      </c>
      <c r="S59" s="2">
        <f>(Table2[[#This Row],[Close Price]]-Table2[[#This Row],[20D EMA]])/Table2[[#This Row],[20D EMA]]</f>
        <v>-2.2950274405454774E-2</v>
      </c>
      <c r="T59" s="2">
        <f>(Table2[[#This Row],[Close Price]]-Table2[[#This Row],[50D EMA]])/Table2[[#This Row],[50D EMA]]</f>
        <v>-2.1559455594050869E-2</v>
      </c>
      <c r="U59" s="2">
        <f>(Table2[[#This Row],[Close Price]]-Table2[[#This Row],[200D EMA]])/Table2[[#This Row],[200D EMA]]</f>
        <v>0.19046384724406995</v>
      </c>
      <c r="V59">
        <v>0.52592539257960103</v>
      </c>
      <c r="W59">
        <v>291.64999999999998</v>
      </c>
      <c r="X59">
        <v>296.89999999999998</v>
      </c>
      <c r="Y59">
        <v>291.64999999999998</v>
      </c>
      <c r="Z59">
        <v>299.5</v>
      </c>
      <c r="AA59">
        <v>285</v>
      </c>
      <c r="AB59">
        <v>319.95</v>
      </c>
      <c r="AC59" s="2">
        <f>(Table2[[#This Row],[Close Price]]/Table2[[#This Row],[Day Low]])-1</f>
        <v>7.2004114520829443E-3</v>
      </c>
      <c r="AD59" s="2">
        <f>(Table2[[#This Row],[Day High]]/Table2[[#This Row],[Close Price]])-1</f>
        <v>1.0723404255319036E-2</v>
      </c>
      <c r="AE59" s="2">
        <f>(Table2[[#This Row],[Close Price]]/Table2[[#This Row],[Current Week Low]])-1</f>
        <v>7.2004114520829443E-3</v>
      </c>
      <c r="AF59" s="2">
        <f>(Table2[[#This Row],[Current Week High]]/Table2[[#This Row],[Close Price]])-1</f>
        <v>1.9574468085106433E-2</v>
      </c>
      <c r="AG59" s="2">
        <f>(Table2[[#This Row],[Close Price]]/Table2[[#This Row],[Current Month Low]])-1</f>
        <v>3.0701754385964897E-2</v>
      </c>
      <c r="AH59" s="2">
        <f>(Table2[[#This Row],[Current Month High]]/Table2[[#This Row],[Close Price]])-1</f>
        <v>8.919148936170207E-2</v>
      </c>
      <c r="AI59">
        <v>14.161702127659501</v>
      </c>
      <c r="AJ59">
        <v>201.28205128205099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-7.0000000000000007E-2</v>
      </c>
      <c r="AM59" t="s">
        <v>10344</v>
      </c>
      <c r="AN59">
        <v>-3.92</v>
      </c>
      <c r="AO59" t="s">
        <v>10344</v>
      </c>
      <c r="AP59">
        <v>0.18105787346108701</v>
      </c>
      <c r="AQ59" s="4">
        <f>(Table2[[#This Row],[Sharpe Ratio]]-AVERAGE(Table2[Sharpe Ratio]))/_xlfn.STDEV.P(Table2[Sharpe Ratio])</f>
        <v>1.3366352644629771</v>
      </c>
      <c r="AR5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2.8490597772913131</v>
      </c>
      <c r="AS59" s="4">
        <f>_xlfn.RANK.AVG(Table2[[#This Row],[1Y Return vs Nifty Z-Score]],Table2[1Y Return vs Nifty Z-Score])</f>
        <v>35</v>
      </c>
      <c r="AT59" s="4">
        <f>_xlfn.RANK.AVG(Table2[[#This Row],[6M Return vs Nifty Z-Score]],Table2[6M Return vs Nifty Z-Score])</f>
        <v>220</v>
      </c>
      <c r="AU59" s="4">
        <f>_xlfn.RANK.AVG(Table2[[#This Row],[Sharpe Ratio Z-Score]],Table2[Sharpe Ratio Z-Score])</f>
        <v>72</v>
      </c>
      <c r="AV59" s="4">
        <f>(Table2[[#This Row],[Rank 1Y]]+Table2[[#This Row],[Rank 6M]]+Table2[[#This Row],[Rank Sharpe]])/3</f>
        <v>109</v>
      </c>
    </row>
    <row r="60" spans="1:48" x14ac:dyDescent="0.3">
      <c r="A60" t="s">
        <v>970</v>
      </c>
      <c r="B60" t="s">
        <v>971</v>
      </c>
      <c r="C60" t="s">
        <v>10300</v>
      </c>
      <c r="D60" t="s">
        <v>293</v>
      </c>
      <c r="E60">
        <v>14999.89891036</v>
      </c>
      <c r="F60">
        <v>1072.4000000000001</v>
      </c>
      <c r="G60">
        <v>107.126249318875</v>
      </c>
      <c r="H60">
        <f>(Table2[[#This Row],[1Y Return vs Nifty]]-AVERAGE(Table2[1Y Return vs Nifty]))/_xlfn.STDEV.P(Table2[1Y Return vs Nifty])</f>
        <v>1.1403141743769687</v>
      </c>
      <c r="I60">
        <v>7.1932744771452404</v>
      </c>
      <c r="J60">
        <f>(Table2[[#This Row],[1M Return vs Nifty]]-AVERAGE(Table2[1M Return vs Nifty]))/_xlfn.STDEV.P(Table2[1M Return vs Nifty])</f>
        <v>0.30579331659820336</v>
      </c>
      <c r="K60">
        <v>37.386599888375898</v>
      </c>
      <c r="L60">
        <f>(Table2[[#This Row],[6M Return vs Nifty]]-AVERAGE(Table2[6M Return vs Nifty]))/_xlfn.STDEV.P(Table2[6M Return vs Nifty])</f>
        <v>1.0409732118131856</v>
      </c>
      <c r="M60">
        <v>1.52363361280869</v>
      </c>
      <c r="N60">
        <f>(Table2[[#This Row],[1W Return vs Nifty]]-AVERAGE(Table2[1W Return vs Nifty]))/_xlfn.STDEV.P(Table2[1W Return vs Nifty])</f>
        <v>0.44183264527680838</v>
      </c>
      <c r="O60">
        <v>1037.22</v>
      </c>
      <c r="P60">
        <v>995.76052515187098</v>
      </c>
      <c r="Q60">
        <v>826.90311657685004</v>
      </c>
      <c r="R60">
        <v>61.804301771239999</v>
      </c>
      <c r="S60" s="2">
        <f>(Table2[[#This Row],[Close Price]]-Table2[[#This Row],[20D EMA]])/Table2[[#This Row],[20D EMA]]</f>
        <v>3.3917587397080722E-2</v>
      </c>
      <c r="T60" s="2">
        <f>(Table2[[#This Row],[Close Price]]-Table2[[#This Row],[50D EMA]])/Table2[[#This Row],[50D EMA]]</f>
        <v>7.6965769291206076E-2</v>
      </c>
      <c r="U60" s="2">
        <f>(Table2[[#This Row],[Close Price]]-Table2[[#This Row],[200D EMA]])/Table2[[#This Row],[200D EMA]]</f>
        <v>0.29688711833550607</v>
      </c>
      <c r="V60">
        <v>0.86551701603435305</v>
      </c>
      <c r="W60">
        <v>1080.25</v>
      </c>
      <c r="X60">
        <v>1130</v>
      </c>
      <c r="Y60">
        <v>1057.55</v>
      </c>
      <c r="Z60">
        <v>1130</v>
      </c>
      <c r="AA60">
        <v>940.05</v>
      </c>
      <c r="AB60">
        <v>1130</v>
      </c>
      <c r="AC60" s="2">
        <f>(Table2[[#This Row],[Close Price]]/Table2[[#This Row],[Day Low]])-1</f>
        <v>-7.2668363804674341E-3</v>
      </c>
      <c r="AD60" s="2">
        <f>(Table2[[#This Row],[Day High]]/Table2[[#This Row],[Close Price]])-1</f>
        <v>5.3711301753077034E-2</v>
      </c>
      <c r="AE60" s="2">
        <f>(Table2[[#This Row],[Close Price]]/Table2[[#This Row],[Current Week Low]])-1</f>
        <v>1.4041889272375041E-2</v>
      </c>
      <c r="AF60" s="2">
        <f>(Table2[[#This Row],[Current Week High]]/Table2[[#This Row],[Close Price]])-1</f>
        <v>5.3711301753077034E-2</v>
      </c>
      <c r="AG60" s="2">
        <f>(Table2[[#This Row],[Close Price]]/Table2[[#This Row],[Current Month Low]])-1</f>
        <v>0.14079038349023998</v>
      </c>
      <c r="AH60" s="2">
        <f>(Table2[[#This Row],[Current Month High]]/Table2[[#This Row],[Close Price]])-1</f>
        <v>5.3711301753077034E-2</v>
      </c>
      <c r="AI60">
        <v>7.8841850055949099</v>
      </c>
      <c r="AJ60">
        <v>166.08771168041599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0.19</v>
      </c>
      <c r="AM60" t="s">
        <v>10345</v>
      </c>
      <c r="AN60">
        <v>5.49</v>
      </c>
      <c r="AO60" t="s">
        <v>10345</v>
      </c>
      <c r="AP60">
        <v>0.142708915586504</v>
      </c>
      <c r="AQ60" s="4">
        <f>(Table2[[#This Row],[Sharpe Ratio]]-AVERAGE(Table2[Sharpe Ratio]))/_xlfn.STDEV.P(Table2[Sharpe Ratio])</f>
        <v>0.90181850458907797</v>
      </c>
      <c r="AR6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3.8307318526542438</v>
      </c>
      <c r="AS60" s="4">
        <f>_xlfn.RANK.AVG(Table2[[#This Row],[1Y Return vs Nifty Z-Score]],Table2[1Y Return vs Nifty Z-Score])</f>
        <v>87</v>
      </c>
      <c r="AT60" s="4">
        <f>_xlfn.RANK.AVG(Table2[[#This Row],[6M Return vs Nifty Z-Score]],Table2[6M Return vs Nifty Z-Score])</f>
        <v>106</v>
      </c>
      <c r="AU60" s="4">
        <f>_xlfn.RANK.AVG(Table2[[#This Row],[Sharpe Ratio Z-Score]],Table2[Sharpe Ratio Z-Score])</f>
        <v>137</v>
      </c>
      <c r="AV60" s="4">
        <f>(Table2[[#This Row],[Rank 1Y]]+Table2[[#This Row],[Rank 6M]]+Table2[[#This Row],[Rank Sharpe]])/3</f>
        <v>110</v>
      </c>
    </row>
    <row r="61" spans="1:48" x14ac:dyDescent="0.3">
      <c r="A61" t="s">
        <v>1537</v>
      </c>
      <c r="B61" t="s">
        <v>1538</v>
      </c>
      <c r="C61" t="s">
        <v>10313</v>
      </c>
      <c r="D61" t="s">
        <v>136</v>
      </c>
      <c r="E61">
        <v>6443.7235710599998</v>
      </c>
      <c r="F61">
        <v>218.36</v>
      </c>
      <c r="G61">
        <v>123.016833873024</v>
      </c>
      <c r="H61">
        <f>(Table2[[#This Row],[1Y Return vs Nifty]]-AVERAGE(Table2[1Y Return vs Nifty]))/_xlfn.STDEV.P(Table2[1Y Return vs Nifty])</f>
        <v>1.3814357986616435</v>
      </c>
      <c r="I61">
        <v>16.599859964894598</v>
      </c>
      <c r="J61">
        <f>(Table2[[#This Row],[1M Return vs Nifty]]-AVERAGE(Table2[1M Return vs Nifty]))/_xlfn.STDEV.P(Table2[1M Return vs Nifty])</f>
        <v>1.1275476469462529</v>
      </c>
      <c r="K61">
        <v>23.8117064752998</v>
      </c>
      <c r="L61">
        <f>(Table2[[#This Row],[6M Return vs Nifty]]-AVERAGE(Table2[6M Return vs Nifty]))/_xlfn.STDEV.P(Table2[6M Return vs Nifty])</f>
        <v>0.57397137139565724</v>
      </c>
      <c r="M61">
        <v>2.7825244690776798</v>
      </c>
      <c r="N61">
        <f>(Table2[[#This Row],[1W Return vs Nifty]]-AVERAGE(Table2[1W Return vs Nifty]))/_xlfn.STDEV.P(Table2[1W Return vs Nifty])</f>
        <v>0.71641649164764121</v>
      </c>
      <c r="O61">
        <v>213.78</v>
      </c>
      <c r="P61">
        <v>202.236577128774</v>
      </c>
      <c r="Q61">
        <v>160.87136470629201</v>
      </c>
      <c r="R61">
        <v>54.301986833259903</v>
      </c>
      <c r="S61" s="2">
        <f>(Table2[[#This Row],[Close Price]]-Table2[[#This Row],[20D EMA]])/Table2[[#This Row],[20D EMA]]</f>
        <v>2.1423893722518534E-2</v>
      </c>
      <c r="T61" s="2">
        <f>(Table2[[#This Row],[Close Price]]-Table2[[#This Row],[50D EMA]])/Table2[[#This Row],[50D EMA]]</f>
        <v>7.9725552618305218E-2</v>
      </c>
      <c r="U61" s="2">
        <f>(Table2[[#This Row],[Close Price]]-Table2[[#This Row],[200D EMA]])/Table2[[#This Row],[200D EMA]]</f>
        <v>0.35735778955233477</v>
      </c>
      <c r="V61">
        <v>0.36750766721835099</v>
      </c>
      <c r="W61">
        <v>215.1</v>
      </c>
      <c r="X61">
        <v>223</v>
      </c>
      <c r="Y61">
        <v>215.1</v>
      </c>
      <c r="Z61">
        <v>228.95</v>
      </c>
      <c r="AA61">
        <v>205.1</v>
      </c>
      <c r="AB61">
        <v>228.95</v>
      </c>
      <c r="AC61" s="2">
        <f>(Table2[[#This Row],[Close Price]]/Table2[[#This Row],[Day Low]])-1</f>
        <v>1.5155741515574306E-2</v>
      </c>
      <c r="AD61" s="2">
        <f>(Table2[[#This Row],[Day High]]/Table2[[#This Row],[Close Price]])-1</f>
        <v>2.1249313061000086E-2</v>
      </c>
      <c r="AE61" s="2">
        <f>(Table2[[#This Row],[Close Price]]/Table2[[#This Row],[Current Week Low]])-1</f>
        <v>1.5155741515574306E-2</v>
      </c>
      <c r="AF61" s="2">
        <f>(Table2[[#This Row],[Current Week High]]/Table2[[#This Row],[Close Price]])-1</f>
        <v>4.8497893387067004E-2</v>
      </c>
      <c r="AG61" s="2">
        <f>(Table2[[#This Row],[Close Price]]/Table2[[#This Row],[Current Month Low]])-1</f>
        <v>6.465138956606542E-2</v>
      </c>
      <c r="AH61" s="2">
        <f>(Table2[[#This Row],[Current Month High]]/Table2[[#This Row],[Close Price]])-1</f>
        <v>4.8497893387067004E-2</v>
      </c>
      <c r="AI61">
        <v>9.4385418574830506</v>
      </c>
      <c r="AJ61">
        <v>162.45192307692301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0.19</v>
      </c>
      <c r="AM61" t="s">
        <v>10345</v>
      </c>
      <c r="AN61">
        <v>-0.18</v>
      </c>
      <c r="AO61" t="s">
        <v>10344</v>
      </c>
      <c r="AP61">
        <v>0.170069812330574</v>
      </c>
      <c r="AQ61" s="4">
        <f>(Table2[[#This Row],[Sharpe Ratio]]-AVERAGE(Table2[Sharpe Ratio]))/_xlfn.STDEV.P(Table2[Sharpe Ratio])</f>
        <v>1.2120479639764459</v>
      </c>
      <c r="AR6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5.0114192726276414</v>
      </c>
      <c r="AS61" s="4">
        <f>_xlfn.RANK.AVG(Table2[[#This Row],[1Y Return vs Nifty Z-Score]],Table2[1Y Return vs Nifty Z-Score])</f>
        <v>68</v>
      </c>
      <c r="AT61" s="4">
        <f>_xlfn.RANK.AVG(Table2[[#This Row],[6M Return vs Nifty Z-Score]],Table2[6M Return vs Nifty Z-Score])</f>
        <v>177</v>
      </c>
      <c r="AU61" s="4">
        <f>_xlfn.RANK.AVG(Table2[[#This Row],[Sharpe Ratio Z-Score]],Table2[Sharpe Ratio Z-Score])</f>
        <v>86</v>
      </c>
      <c r="AV61" s="4">
        <f>(Table2[[#This Row],[Rank 1Y]]+Table2[[#This Row],[Rank 6M]]+Table2[[#This Row],[Rank Sharpe]])/3</f>
        <v>110.33333333333333</v>
      </c>
    </row>
    <row r="62" spans="1:48" x14ac:dyDescent="0.3">
      <c r="A62" t="s">
        <v>174</v>
      </c>
      <c r="B62" t="s">
        <v>175</v>
      </c>
      <c r="C62" t="s">
        <v>10301</v>
      </c>
      <c r="D62" t="s">
        <v>124</v>
      </c>
      <c r="E62">
        <v>153859.27832000001</v>
      </c>
      <c r="F62">
        <v>584.29999999999995</v>
      </c>
      <c r="G62">
        <v>117.326814790817</v>
      </c>
      <c r="H62">
        <f>(Table2[[#This Row],[1Y Return vs Nifty]]-AVERAGE(Table2[1Y Return vs Nifty]))/_xlfn.STDEV.P(Table2[1Y Return vs Nifty])</f>
        <v>1.2950962031208157</v>
      </c>
      <c r="I62">
        <v>-1.5125320505093101</v>
      </c>
      <c r="J62">
        <f>(Table2[[#This Row],[1M Return vs Nifty]]-AVERAGE(Table2[1M Return vs Nifty]))/_xlfn.STDEV.P(Table2[1M Return vs Nifty])</f>
        <v>-0.45474133464049332</v>
      </c>
      <c r="K62">
        <v>17.326622430974599</v>
      </c>
      <c r="L62">
        <f>(Table2[[#This Row],[6M Return vs Nifty]]-AVERAGE(Table2[6M Return vs Nifty]))/_xlfn.STDEV.P(Table2[6M Return vs Nifty])</f>
        <v>0.35087229490162369</v>
      </c>
      <c r="M62">
        <v>5.9953620276856903E-3</v>
      </c>
      <c r="N62">
        <f>(Table2[[#This Row],[1W Return vs Nifty]]-AVERAGE(Table2[1W Return vs Nifty]))/_xlfn.STDEV.P(Table2[1W Return vs Nifty])</f>
        <v>0.11081193269971308</v>
      </c>
      <c r="O62">
        <v>590.72</v>
      </c>
      <c r="P62">
        <v>575.49516159692803</v>
      </c>
      <c r="Q62">
        <v>472.36763790642999</v>
      </c>
      <c r="R62">
        <v>47.7498090088935</v>
      </c>
      <c r="S62" s="2">
        <f>(Table2[[#This Row],[Close Price]]-Table2[[#This Row],[20D EMA]])/Table2[[#This Row],[20D EMA]]</f>
        <v>-1.0868093174431326E-2</v>
      </c>
      <c r="T62" s="2">
        <f>(Table2[[#This Row],[Close Price]]-Table2[[#This Row],[50D EMA]])/Table2[[#This Row],[50D EMA]]</f>
        <v>1.5299587191384176E-2</v>
      </c>
      <c r="U62" s="2">
        <f>(Table2[[#This Row],[Close Price]]-Table2[[#This Row],[200D EMA]])/Table2[[#This Row],[200D EMA]]</f>
        <v>0.23696026804389664</v>
      </c>
      <c r="V62">
        <v>0.50902137327581698</v>
      </c>
      <c r="W62">
        <v>581.5</v>
      </c>
      <c r="X62">
        <v>601.5</v>
      </c>
      <c r="Y62">
        <v>580</v>
      </c>
      <c r="Z62">
        <v>601.5</v>
      </c>
      <c r="AA62">
        <v>560.04999999999995</v>
      </c>
      <c r="AB62">
        <v>646.95000000000005</v>
      </c>
      <c r="AC62" s="2">
        <f>(Table2[[#This Row],[Close Price]]/Table2[[#This Row],[Day Low]])-1</f>
        <v>4.8151332760102417E-3</v>
      </c>
      <c r="AD62" s="2">
        <f>(Table2[[#This Row],[Day High]]/Table2[[#This Row],[Close Price]])-1</f>
        <v>2.943693308232076E-2</v>
      </c>
      <c r="AE62" s="2">
        <f>(Table2[[#This Row],[Close Price]]/Table2[[#This Row],[Current Week Low]])-1</f>
        <v>7.4137931034481408E-3</v>
      </c>
      <c r="AF62" s="2">
        <f>(Table2[[#This Row],[Current Week High]]/Table2[[#This Row],[Close Price]])-1</f>
        <v>2.943693308232076E-2</v>
      </c>
      <c r="AG62" s="2">
        <f>(Table2[[#This Row],[Close Price]]/Table2[[#This Row],[Current Month Low]])-1</f>
        <v>4.3299705383447851E-2</v>
      </c>
      <c r="AH62" s="2">
        <f>(Table2[[#This Row],[Current Month High]]/Table2[[#This Row],[Close Price]])-1</f>
        <v>0.10722231730275555</v>
      </c>
      <c r="AI62">
        <v>11.9288036967311</v>
      </c>
      <c r="AJ62">
        <v>153.43743222728199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</v>
      </c>
      <c r="AM62" t="s">
        <v>10346</v>
      </c>
      <c r="AN62">
        <v>-4.05</v>
      </c>
      <c r="AO62" t="s">
        <v>10344</v>
      </c>
      <c r="AP62">
        <v>0.19967435436910899</v>
      </c>
      <c r="AQ62" s="4">
        <f>(Table2[[#This Row],[Sharpe Ratio]]-AVERAGE(Table2[Sharpe Ratio]))/_xlfn.STDEV.P(Table2[Sharpe Ratio])</f>
        <v>1.5477168259268803</v>
      </c>
      <c r="AR6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2.8497559220085398</v>
      </c>
      <c r="AS62" s="4">
        <f>_xlfn.RANK.AVG(Table2[[#This Row],[1Y Return vs Nifty Z-Score]],Table2[1Y Return vs Nifty Z-Score])</f>
        <v>74</v>
      </c>
      <c r="AT62" s="4">
        <f>_xlfn.RANK.AVG(Table2[[#This Row],[6M Return vs Nifty Z-Score]],Table2[6M Return vs Nifty Z-Score])</f>
        <v>219</v>
      </c>
      <c r="AU62" s="4">
        <f>_xlfn.RANK.AVG(Table2[[#This Row],[Sharpe Ratio Z-Score]],Table2[Sharpe Ratio Z-Score])</f>
        <v>40</v>
      </c>
      <c r="AV62" s="4">
        <f>(Table2[[#This Row],[Rank 1Y]]+Table2[[#This Row],[Rank 6M]]+Table2[[#This Row],[Rank Sharpe]])/3</f>
        <v>111</v>
      </c>
    </row>
    <row r="63" spans="1:48" x14ac:dyDescent="0.3">
      <c r="A63" t="s">
        <v>514</v>
      </c>
      <c r="B63" t="s">
        <v>515</v>
      </c>
      <c r="C63" t="s">
        <v>10301</v>
      </c>
      <c r="D63" t="s">
        <v>516</v>
      </c>
      <c r="E63">
        <v>39916.775769245003</v>
      </c>
      <c r="F63">
        <v>1098.05</v>
      </c>
      <c r="G63">
        <v>86.771467170325707</v>
      </c>
      <c r="H63">
        <f>(Table2[[#This Row],[1Y Return vs Nifty]]-AVERAGE(Table2[1Y Return vs Nifty]))/_xlfn.STDEV.P(Table2[1Y Return vs Nifty])</f>
        <v>0.83145340736777484</v>
      </c>
      <c r="I63">
        <v>13.6291639353263</v>
      </c>
      <c r="J63">
        <f>(Table2[[#This Row],[1M Return vs Nifty]]-AVERAGE(Table2[1M Return vs Nifty]))/_xlfn.STDEV.P(Table2[1M Return vs Nifty])</f>
        <v>0.86802921386288023</v>
      </c>
      <c r="K63">
        <v>44.6639785031279</v>
      </c>
      <c r="L63">
        <f>(Table2[[#This Row],[6M Return vs Nifty]]-AVERAGE(Table2[6M Return vs Nifty]))/_xlfn.STDEV.P(Table2[6M Return vs Nifty])</f>
        <v>1.291328710238733</v>
      </c>
      <c r="M63">
        <v>5.1291148867927001</v>
      </c>
      <c r="N63">
        <f>(Table2[[#This Row],[1W Return vs Nifty]]-AVERAGE(Table2[1W Return vs Nifty]))/_xlfn.STDEV.P(Table2[1W Return vs Nifty])</f>
        <v>1.2282446771845237</v>
      </c>
      <c r="O63">
        <v>1036.26</v>
      </c>
      <c r="P63">
        <v>965.42408460156003</v>
      </c>
      <c r="Q63">
        <v>779.24125477338202</v>
      </c>
      <c r="R63">
        <v>68.496269656452895</v>
      </c>
      <c r="S63" s="2">
        <f>(Table2[[#This Row],[Close Price]]-Table2[[#This Row],[20D EMA]])/Table2[[#This Row],[20D EMA]]</f>
        <v>5.9627892613822751E-2</v>
      </c>
      <c r="T63" s="2">
        <f>(Table2[[#This Row],[Close Price]]-Table2[[#This Row],[50D EMA]])/Table2[[#This Row],[50D EMA]]</f>
        <v>0.13737580977501296</v>
      </c>
      <c r="U63" s="2">
        <f>(Table2[[#This Row],[Close Price]]-Table2[[#This Row],[200D EMA]])/Table2[[#This Row],[200D EMA]]</f>
        <v>0.4091271390903623</v>
      </c>
      <c r="V63">
        <v>0.83534266381489497</v>
      </c>
      <c r="W63">
        <v>1070.55</v>
      </c>
      <c r="X63">
        <v>1112.8499999999999</v>
      </c>
      <c r="Y63">
        <v>1070.55</v>
      </c>
      <c r="Z63">
        <v>1112.8499999999999</v>
      </c>
      <c r="AA63">
        <v>982.4</v>
      </c>
      <c r="AB63">
        <v>1215</v>
      </c>
      <c r="AC63" s="2">
        <f>(Table2[[#This Row],[Close Price]]/Table2[[#This Row],[Day Low]])-1</f>
        <v>2.5687730605763459E-2</v>
      </c>
      <c r="AD63" s="2">
        <f>(Table2[[#This Row],[Day High]]/Table2[[#This Row],[Close Price]])-1</f>
        <v>1.3478439051044955E-2</v>
      </c>
      <c r="AE63" s="2">
        <f>(Table2[[#This Row],[Close Price]]/Table2[[#This Row],[Current Week Low]])-1</f>
        <v>2.5687730605763459E-2</v>
      </c>
      <c r="AF63" s="2">
        <f>(Table2[[#This Row],[Current Week High]]/Table2[[#This Row],[Close Price]])-1</f>
        <v>1.3478439051044955E-2</v>
      </c>
      <c r="AG63" s="2">
        <f>(Table2[[#This Row],[Close Price]]/Table2[[#This Row],[Current Month Low]])-1</f>
        <v>0.1177219055374592</v>
      </c>
      <c r="AH63" s="2">
        <f>(Table2[[#This Row],[Current Month High]]/Table2[[#This Row],[Close Price]])-1</f>
        <v>0.10650698966349448</v>
      </c>
      <c r="AI63">
        <v>10.650698966349401</v>
      </c>
      <c r="AJ63">
        <v>131.168421052631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0.28000000000000003</v>
      </c>
      <c r="AM63" t="s">
        <v>10345</v>
      </c>
      <c r="AN63">
        <v>-0.04</v>
      </c>
      <c r="AO63" t="s">
        <v>10344</v>
      </c>
      <c r="AP63">
        <v>0.13784690952527601</v>
      </c>
      <c r="AQ63" s="4">
        <f>(Table2[[#This Row],[Sharpe Ratio]]-AVERAGE(Table2[Sharpe Ratio]))/_xlfn.STDEV.P(Table2[Sharpe Ratio])</f>
        <v>0.84669101640688693</v>
      </c>
      <c r="AR6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5.0657470250607988</v>
      </c>
      <c r="AS63" s="4">
        <f>_xlfn.RANK.AVG(Table2[[#This Row],[1Y Return vs Nifty Z-Score]],Table2[1Y Return vs Nifty Z-Score])</f>
        <v>116</v>
      </c>
      <c r="AT63" s="4">
        <f>_xlfn.RANK.AVG(Table2[[#This Row],[6M Return vs Nifty Z-Score]],Table2[6M Return vs Nifty Z-Score])</f>
        <v>76</v>
      </c>
      <c r="AU63" s="4">
        <f>_xlfn.RANK.AVG(Table2[[#This Row],[Sharpe Ratio Z-Score]],Table2[Sharpe Ratio Z-Score])</f>
        <v>145</v>
      </c>
      <c r="AV63" s="4">
        <f>(Table2[[#This Row],[Rank 1Y]]+Table2[[#This Row],[Rank 6M]]+Table2[[#This Row],[Rank Sharpe]])/3</f>
        <v>112.33333333333333</v>
      </c>
    </row>
    <row r="64" spans="1:48" x14ac:dyDescent="0.3">
      <c r="A64" t="s">
        <v>560</v>
      </c>
      <c r="B64" t="s">
        <v>561</v>
      </c>
      <c r="C64" t="s">
        <v>10312</v>
      </c>
      <c r="D64" t="s">
        <v>333</v>
      </c>
      <c r="E64">
        <v>35610.425133719997</v>
      </c>
      <c r="F64">
        <v>1731.9</v>
      </c>
      <c r="G64">
        <v>104.812346174974</v>
      </c>
      <c r="H64">
        <f>(Table2[[#This Row],[1Y Return vs Nifty]]-AVERAGE(Table2[1Y Return vs Nifty]))/_xlfn.STDEV.P(Table2[1Y Return vs Nifty])</f>
        <v>1.105203314698169</v>
      </c>
      <c r="I64">
        <v>6.5133102465047097</v>
      </c>
      <c r="J64">
        <f>(Table2[[#This Row],[1M Return vs Nifty]]-AVERAGE(Table2[1M Return vs Nifty]))/_xlfn.STDEV.P(Table2[1M Return vs Nifty])</f>
        <v>0.24639200123904989</v>
      </c>
      <c r="K64">
        <v>21.641385483854801</v>
      </c>
      <c r="L64">
        <f>(Table2[[#This Row],[6M Return vs Nifty]]-AVERAGE(Table2[6M Return vs Nifty]))/_xlfn.STDEV.P(Table2[6M Return vs Nifty])</f>
        <v>0.49930825129150186</v>
      </c>
      <c r="M64">
        <v>4.6478816406879897</v>
      </c>
      <c r="N64">
        <f>(Table2[[#This Row],[1W Return vs Nifty]]-AVERAGE(Table2[1W Return vs Nifty]))/_xlfn.STDEV.P(Table2[1W Return vs Nifty])</f>
        <v>1.1232801561865899</v>
      </c>
      <c r="O64">
        <v>1683.22</v>
      </c>
      <c r="P64">
        <v>1647.4814185208099</v>
      </c>
      <c r="Q64">
        <v>1367.4884599665299</v>
      </c>
      <c r="R64">
        <v>63.368796027094703</v>
      </c>
      <c r="S64" s="2">
        <f>(Table2[[#This Row],[Close Price]]-Table2[[#This Row],[20D EMA]])/Table2[[#This Row],[20D EMA]]</f>
        <v>2.8920759021399498E-2</v>
      </c>
      <c r="T64" s="2">
        <f>(Table2[[#This Row],[Close Price]]-Table2[[#This Row],[50D EMA]])/Table2[[#This Row],[50D EMA]]</f>
        <v>5.1240991570627434E-2</v>
      </c>
      <c r="U64" s="2">
        <f>(Table2[[#This Row],[Close Price]]-Table2[[#This Row],[200D EMA]])/Table2[[#This Row],[200D EMA]]</f>
        <v>0.2664823511873653</v>
      </c>
      <c r="V64">
        <v>1.1792023843619901</v>
      </c>
      <c r="W64">
        <v>1671.5</v>
      </c>
      <c r="X64">
        <v>1757.9</v>
      </c>
      <c r="Y64">
        <v>1671.5</v>
      </c>
      <c r="Z64">
        <v>1757.9</v>
      </c>
      <c r="AA64">
        <v>1539.1</v>
      </c>
      <c r="AB64">
        <v>1763.95</v>
      </c>
      <c r="AC64" s="2">
        <f>(Table2[[#This Row],[Close Price]]/Table2[[#This Row],[Day Low]])-1</f>
        <v>3.6135207897098454E-2</v>
      </c>
      <c r="AD64" s="2">
        <f>(Table2[[#This Row],[Day High]]/Table2[[#This Row],[Close Price]])-1</f>
        <v>1.5012414111669203E-2</v>
      </c>
      <c r="AE64" s="2">
        <f>(Table2[[#This Row],[Close Price]]/Table2[[#This Row],[Current Week Low]])-1</f>
        <v>3.6135207897098454E-2</v>
      </c>
      <c r="AF64" s="2">
        <f>(Table2[[#This Row],[Current Week High]]/Table2[[#This Row],[Close Price]])-1</f>
        <v>1.5012414111669203E-2</v>
      </c>
      <c r="AG64" s="2">
        <f>(Table2[[#This Row],[Close Price]]/Table2[[#This Row],[Current Month Low]])-1</f>
        <v>0.12526801377428387</v>
      </c>
      <c r="AH64" s="2">
        <f>(Table2[[#This Row],[Current Month High]]/Table2[[#This Row],[Close Price]])-1</f>
        <v>1.8505687395346193E-2</v>
      </c>
      <c r="AI64">
        <v>9.5790750043305</v>
      </c>
      <c r="AJ64">
        <v>146.81487815305599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0.04</v>
      </c>
      <c r="AM64" t="s">
        <v>10345</v>
      </c>
      <c r="AN64">
        <v>-2.77</v>
      </c>
      <c r="AO64" t="s">
        <v>10344</v>
      </c>
      <c r="AP64">
        <v>0.187470971189414</v>
      </c>
      <c r="AQ64" s="4">
        <f>(Table2[[#This Row],[Sharpe Ratio]]-AVERAGE(Table2[Sharpe Ratio]))/_xlfn.STDEV.P(Table2[Sharpe Ratio])</f>
        <v>1.4093496882578929</v>
      </c>
      <c r="AR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4.3835334116732039</v>
      </c>
      <c r="AS64" s="4">
        <f>_xlfn.RANK.AVG(Table2[[#This Row],[1Y Return vs Nifty Z-Score]],Table2[1Y Return vs Nifty Z-Score])</f>
        <v>91</v>
      </c>
      <c r="AT64" s="4">
        <f>_xlfn.RANK.AVG(Table2[[#This Row],[6M Return vs Nifty Z-Score]],Table2[6M Return vs Nifty Z-Score])</f>
        <v>191</v>
      </c>
      <c r="AU64" s="4">
        <f>_xlfn.RANK.AVG(Table2[[#This Row],[Sharpe Ratio Z-Score]],Table2[Sharpe Ratio Z-Score])</f>
        <v>62</v>
      </c>
      <c r="AV64" s="4">
        <f>(Table2[[#This Row],[Rank 1Y]]+Table2[[#This Row],[Rank 6M]]+Table2[[#This Row],[Rank Sharpe]])/3</f>
        <v>114.66666666666667</v>
      </c>
    </row>
    <row r="65" spans="1:48" x14ac:dyDescent="0.3">
      <c r="A65" t="s">
        <v>641</v>
      </c>
      <c r="B65" t="s">
        <v>642</v>
      </c>
      <c r="C65" t="s">
        <v>10306</v>
      </c>
      <c r="D65" t="s">
        <v>488</v>
      </c>
      <c r="E65">
        <v>28484.237399320002</v>
      </c>
      <c r="F65">
        <v>1556.3</v>
      </c>
      <c r="G65">
        <v>120.644912459181</v>
      </c>
      <c r="H65">
        <f>(Table2[[#This Row],[1Y Return vs Nifty]]-AVERAGE(Table2[1Y Return vs Nifty]))/_xlfn.STDEV.P(Table2[1Y Return vs Nifty])</f>
        <v>1.3454445774430321</v>
      </c>
      <c r="I65">
        <v>-0.40737299822066603</v>
      </c>
      <c r="J65">
        <f>(Table2[[#This Row],[1M Return vs Nifty]]-AVERAGE(Table2[1M Return vs Nifty]))/_xlfn.STDEV.P(Table2[1M Return vs Nifty])</f>
        <v>-0.35819522467059067</v>
      </c>
      <c r="K65">
        <v>69.910400283824302</v>
      </c>
      <c r="L65">
        <f>(Table2[[#This Row],[6M Return vs Nifty]]-AVERAGE(Table2[6M Return vs Nifty]))/_xlfn.STDEV.P(Table2[6M Return vs Nifty])</f>
        <v>2.1598530571176178</v>
      </c>
      <c r="M65">
        <v>-4.4419973196482401</v>
      </c>
      <c r="N65">
        <f>(Table2[[#This Row],[1W Return vs Nifty]]-AVERAGE(Table2[1W Return vs Nifty]))/_xlfn.STDEV.P(Table2[1W Return vs Nifty])</f>
        <v>-0.85936505530672225</v>
      </c>
      <c r="O65">
        <v>1560.15</v>
      </c>
      <c r="P65">
        <v>1498.44705633689</v>
      </c>
      <c r="Q65">
        <v>1132.3407928248901</v>
      </c>
      <c r="R65">
        <v>49.182085810106898</v>
      </c>
      <c r="S65" s="2">
        <f>(Table2[[#This Row],[Close Price]]-Table2[[#This Row],[20D EMA]])/Table2[[#This Row],[20D EMA]]</f>
        <v>-2.4677114380028432E-3</v>
      </c>
      <c r="T65" s="2">
        <f>(Table2[[#This Row],[Close Price]]-Table2[[#This Row],[50D EMA]])/Table2[[#This Row],[50D EMA]]</f>
        <v>3.8608600429659162E-2</v>
      </c>
      <c r="U65" s="2">
        <f>(Table2[[#This Row],[Close Price]]-Table2[[#This Row],[200D EMA]])/Table2[[#This Row],[200D EMA]]</f>
        <v>0.37440955042999385</v>
      </c>
      <c r="V65">
        <v>0.39681309767505202</v>
      </c>
      <c r="W65">
        <v>1528.05</v>
      </c>
      <c r="X65">
        <v>1564.5</v>
      </c>
      <c r="Y65">
        <v>1528.05</v>
      </c>
      <c r="Z65">
        <v>1579.85</v>
      </c>
      <c r="AA65">
        <v>1458.55</v>
      </c>
      <c r="AB65">
        <v>1666</v>
      </c>
      <c r="AC65" s="2">
        <f>(Table2[[#This Row],[Close Price]]/Table2[[#This Row],[Day Low]])-1</f>
        <v>1.8487614934066254E-2</v>
      </c>
      <c r="AD65" s="2">
        <f>(Table2[[#This Row],[Day High]]/Table2[[#This Row],[Close Price]])-1</f>
        <v>5.2689070230675927E-3</v>
      </c>
      <c r="AE65" s="2">
        <f>(Table2[[#This Row],[Close Price]]/Table2[[#This Row],[Current Week Low]])-1</f>
        <v>1.8487614934066254E-2</v>
      </c>
      <c r="AF65" s="2">
        <f>(Table2[[#This Row],[Current Week High]]/Table2[[#This Row],[Close Price]])-1</f>
        <v>1.5132043950395246E-2</v>
      </c>
      <c r="AG65" s="2">
        <f>(Table2[[#This Row],[Close Price]]/Table2[[#This Row],[Current Month Low]])-1</f>
        <v>6.7018614377292618E-2</v>
      </c>
      <c r="AH65" s="2">
        <f>(Table2[[#This Row],[Current Month High]]/Table2[[#This Row],[Close Price]])-1</f>
        <v>7.0487695174452192E-2</v>
      </c>
      <c r="AI65">
        <v>14.1136027758144</v>
      </c>
      <c r="AJ65">
        <v>159.81636060100101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0.18</v>
      </c>
      <c r="AM65" t="s">
        <v>10345</v>
      </c>
      <c r="AN65">
        <v>-3.9</v>
      </c>
      <c r="AO65" t="s">
        <v>10344</v>
      </c>
      <c r="AP65">
        <v>9.5329327219562998E-2</v>
      </c>
      <c r="AQ65" s="4">
        <f>(Table2[[#This Row],[Sharpe Ratio]]-AVERAGE(Table2[Sharpe Ratio]))/_xlfn.STDEV.P(Table2[Sharpe Ratio])</f>
        <v>0.36460862354752216</v>
      </c>
      <c r="AR6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2.6523459781308594</v>
      </c>
      <c r="AS65" s="4">
        <f>_xlfn.RANK.AVG(Table2[[#This Row],[1Y Return vs Nifty Z-Score]],Table2[1Y Return vs Nifty Z-Score])</f>
        <v>73</v>
      </c>
      <c r="AT65" s="4">
        <f>_xlfn.RANK.AVG(Table2[[#This Row],[6M Return vs Nifty Z-Score]],Table2[6M Return vs Nifty Z-Score])</f>
        <v>25</v>
      </c>
      <c r="AU65" s="4">
        <f>_xlfn.RANK.AVG(Table2[[#This Row],[Sharpe Ratio Z-Score]],Table2[Sharpe Ratio Z-Score])</f>
        <v>246</v>
      </c>
      <c r="AV65" s="4">
        <f>(Table2[[#This Row],[Rank 1Y]]+Table2[[#This Row],[Rank 6M]]+Table2[[#This Row],[Rank Sharpe]])/3</f>
        <v>114.66666666666667</v>
      </c>
    </row>
    <row r="66" spans="1:48" x14ac:dyDescent="0.3">
      <c r="A66" t="s">
        <v>781</v>
      </c>
      <c r="B66" t="s">
        <v>782</v>
      </c>
      <c r="C66" t="s">
        <v>10304</v>
      </c>
      <c r="D66" t="s">
        <v>46</v>
      </c>
      <c r="E66">
        <v>20574.532688759999</v>
      </c>
      <c r="F66">
        <v>327.7</v>
      </c>
      <c r="G66">
        <v>91.287006069869307</v>
      </c>
      <c r="H66">
        <f>(Table2[[#This Row],[1Y Return vs Nifty]]-AVERAGE(Table2[1Y Return vs Nifty]))/_xlfn.STDEV.P(Table2[1Y Return vs Nifty])</f>
        <v>0.89997159625304801</v>
      </c>
      <c r="I66">
        <v>5.9674583108211596</v>
      </c>
      <c r="J66">
        <f>(Table2[[#This Row],[1M Return vs Nifty]]-AVERAGE(Table2[1M Return vs Nifty]))/_xlfn.STDEV.P(Table2[1M Return vs Nifty])</f>
        <v>0.19870666499658463</v>
      </c>
      <c r="K66">
        <v>29.462714718076601</v>
      </c>
      <c r="L66">
        <f>(Table2[[#This Row],[6M Return vs Nifty]]-AVERAGE(Table2[6M Return vs Nifty]))/_xlfn.STDEV.P(Table2[6M Return vs Nifty])</f>
        <v>0.76837667310132851</v>
      </c>
      <c r="M66">
        <v>0.51259743376421196</v>
      </c>
      <c r="N66">
        <f>(Table2[[#This Row],[1W Return vs Nifty]]-AVERAGE(Table2[1W Return vs Nifty]))/_xlfn.STDEV.P(Table2[1W Return vs Nifty])</f>
        <v>0.22130979257703126</v>
      </c>
      <c r="O66">
        <v>323.83</v>
      </c>
      <c r="P66">
        <v>318.10072254594598</v>
      </c>
      <c r="Q66">
        <v>255.74232291367699</v>
      </c>
      <c r="R66">
        <v>54.778577183342698</v>
      </c>
      <c r="S66" s="2">
        <f>(Table2[[#This Row],[Close Price]]-Table2[[#This Row],[20D EMA]])/Table2[[#This Row],[20D EMA]]</f>
        <v>1.1950714881264876E-2</v>
      </c>
      <c r="T66" s="2">
        <f>(Table2[[#This Row],[Close Price]]-Table2[[#This Row],[50D EMA]])/Table2[[#This Row],[50D EMA]]</f>
        <v>3.0176848946539249E-2</v>
      </c>
      <c r="U66" s="2">
        <f>(Table2[[#This Row],[Close Price]]-Table2[[#This Row],[200D EMA]])/Table2[[#This Row],[200D EMA]]</f>
        <v>0.28136788728008671</v>
      </c>
      <c r="V66">
        <v>0.82558242017299899</v>
      </c>
      <c r="W66">
        <v>317.39999999999998</v>
      </c>
      <c r="X66">
        <v>328.4</v>
      </c>
      <c r="Y66">
        <v>312.25</v>
      </c>
      <c r="Z66">
        <v>329.6</v>
      </c>
      <c r="AA66">
        <v>308.5</v>
      </c>
      <c r="AB66">
        <v>362.6</v>
      </c>
      <c r="AC66" s="2">
        <f>(Table2[[#This Row],[Close Price]]/Table2[[#This Row],[Day Low]])-1</f>
        <v>3.2451165721487207E-2</v>
      </c>
      <c r="AD66" s="2">
        <f>(Table2[[#This Row],[Day High]]/Table2[[#This Row],[Close Price]])-1</f>
        <v>2.1361000915471884E-3</v>
      </c>
      <c r="AE66" s="2">
        <f>(Table2[[#This Row],[Close Price]]/Table2[[#This Row],[Current Week Low]])-1</f>
        <v>4.9479583666933502E-2</v>
      </c>
      <c r="AF66" s="2">
        <f>(Table2[[#This Row],[Current Week High]]/Table2[[#This Row],[Close Price]])-1</f>
        <v>5.7979859627710351E-3</v>
      </c>
      <c r="AG66" s="2">
        <f>(Table2[[#This Row],[Close Price]]/Table2[[#This Row],[Current Month Low]])-1</f>
        <v>6.2236628849270614E-2</v>
      </c>
      <c r="AH66" s="2">
        <f>(Table2[[#This Row],[Current Month High]]/Table2[[#This Row],[Close Price]])-1</f>
        <v>0.10649984742142204</v>
      </c>
      <c r="AI66">
        <v>11.2297833384192</v>
      </c>
      <c r="AJ66">
        <v>139.98535335042101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0.01</v>
      </c>
      <c r="AM66" t="s">
        <v>10345</v>
      </c>
      <c r="AN66">
        <v>-8.24</v>
      </c>
      <c r="AO66" t="s">
        <v>10344</v>
      </c>
      <c r="AP66">
        <v>0.163205372992067</v>
      </c>
      <c r="AQ66" s="4">
        <f>(Table2[[#This Row],[Sharpe Ratio]]-AVERAGE(Table2[Sharpe Ratio]))/_xlfn.STDEV.P(Table2[Sharpe Ratio])</f>
        <v>1.1342160374536445</v>
      </c>
      <c r="AR6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3.2225807643816369</v>
      </c>
      <c r="AS66" s="4">
        <f>_xlfn.RANK.AVG(Table2[[#This Row],[1Y Return vs Nifty Z-Score]],Table2[1Y Return vs Nifty Z-Score])</f>
        <v>107</v>
      </c>
      <c r="AT66" s="4">
        <f>_xlfn.RANK.AVG(Table2[[#This Row],[6M Return vs Nifty Z-Score]],Table2[6M Return vs Nifty Z-Score])</f>
        <v>140</v>
      </c>
      <c r="AU66" s="4">
        <f>_xlfn.RANK.AVG(Table2[[#This Row],[Sharpe Ratio Z-Score]],Table2[Sharpe Ratio Z-Score])</f>
        <v>97</v>
      </c>
      <c r="AV66" s="4">
        <f>(Table2[[#This Row],[Rank 1Y]]+Table2[[#This Row],[Rank 6M]]+Table2[[#This Row],[Rank Sharpe]])/3</f>
        <v>114.66666666666667</v>
      </c>
    </row>
    <row r="67" spans="1:48" x14ac:dyDescent="0.3">
      <c r="A67" t="s">
        <v>852</v>
      </c>
      <c r="B67" t="s">
        <v>853</v>
      </c>
      <c r="C67" t="s">
        <v>10306</v>
      </c>
      <c r="D67" t="s">
        <v>488</v>
      </c>
      <c r="E67">
        <v>18199.234179629999</v>
      </c>
      <c r="F67">
        <v>656.55</v>
      </c>
      <c r="G67">
        <v>125.21817161444299</v>
      </c>
      <c r="H67">
        <f>(Table2[[#This Row],[1Y Return vs Nifty]]-AVERAGE(Table2[1Y Return vs Nifty]))/_xlfn.STDEV.P(Table2[1Y Return vs Nifty])</f>
        <v>1.4148386058397795</v>
      </c>
      <c r="I67">
        <v>11.4974653034838</v>
      </c>
      <c r="J67">
        <f>(Table2[[#This Row],[1M Return vs Nifty]]-AVERAGE(Table2[1M Return vs Nifty]))/_xlfn.STDEV.P(Table2[1M Return vs Nifty])</f>
        <v>0.6818051494566244</v>
      </c>
      <c r="K67">
        <v>12.2305745970244</v>
      </c>
      <c r="L67">
        <f>(Table2[[#This Row],[6M Return vs Nifty]]-AVERAGE(Table2[6M Return vs Nifty]))/_xlfn.STDEV.P(Table2[6M Return vs Nifty])</f>
        <v>0.17555867402132394</v>
      </c>
      <c r="M67">
        <v>6.5018099478496003</v>
      </c>
      <c r="N67">
        <f>(Table2[[#This Row],[1W Return vs Nifty]]-AVERAGE(Table2[1W Return vs Nifty]))/_xlfn.STDEV.P(Table2[1W Return vs Nifty])</f>
        <v>1.5276510060829136</v>
      </c>
      <c r="O67">
        <v>615.29999999999995</v>
      </c>
      <c r="P67">
        <v>578.46994440741798</v>
      </c>
      <c r="Q67">
        <v>474.61283674828502</v>
      </c>
      <c r="R67">
        <v>69.667393987976396</v>
      </c>
      <c r="S67" s="2">
        <f>(Table2[[#This Row],[Close Price]]-Table2[[#This Row],[20D EMA]])/Table2[[#This Row],[20D EMA]]</f>
        <v>6.7040468064358857E-2</v>
      </c>
      <c r="T67" s="2">
        <f>(Table2[[#This Row],[Close Price]]-Table2[[#This Row],[50D EMA]])/Table2[[#This Row],[50D EMA]]</f>
        <v>0.13497685808476503</v>
      </c>
      <c r="U67" s="2">
        <f>(Table2[[#This Row],[Close Price]]-Table2[[#This Row],[200D EMA]])/Table2[[#This Row],[200D EMA]]</f>
        <v>0.38333805823336142</v>
      </c>
      <c r="V67">
        <v>1.0978303669226701</v>
      </c>
      <c r="W67">
        <v>645.35</v>
      </c>
      <c r="X67">
        <v>664.7</v>
      </c>
      <c r="Y67">
        <v>640.5</v>
      </c>
      <c r="Z67">
        <v>677.4</v>
      </c>
      <c r="AA67">
        <v>561.45000000000005</v>
      </c>
      <c r="AB67">
        <v>677.4</v>
      </c>
      <c r="AC67" s="2">
        <f>(Table2[[#This Row],[Close Price]]/Table2[[#This Row],[Day Low]])-1</f>
        <v>1.7354923684822054E-2</v>
      </c>
      <c r="AD67" s="2">
        <f>(Table2[[#This Row],[Day High]]/Table2[[#This Row],[Close Price]])-1</f>
        <v>1.2413372934277911E-2</v>
      </c>
      <c r="AE67" s="2">
        <f>(Table2[[#This Row],[Close Price]]/Table2[[#This Row],[Current Week Low]])-1</f>
        <v>2.5058548009367687E-2</v>
      </c>
      <c r="AF67" s="2">
        <f>(Table2[[#This Row],[Current Week High]]/Table2[[#This Row],[Close Price]])-1</f>
        <v>3.1756911126342269E-2</v>
      </c>
      <c r="AG67" s="2">
        <f>(Table2[[#This Row],[Close Price]]/Table2[[#This Row],[Current Month Low]])-1</f>
        <v>0.16938284798290115</v>
      </c>
      <c r="AH67" s="2">
        <f>(Table2[[#This Row],[Current Month High]]/Table2[[#This Row],[Close Price]])-1</f>
        <v>3.1756911126342269E-2</v>
      </c>
      <c r="AI67">
        <v>4.2799482141497203</v>
      </c>
      <c r="AJ67">
        <v>180.69687900812301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0.18</v>
      </c>
      <c r="AM67" t="s">
        <v>10345</v>
      </c>
      <c r="AN67">
        <v>7.71</v>
      </c>
      <c r="AO67" t="s">
        <v>10345</v>
      </c>
      <c r="AP67">
        <v>0.24507046363422999</v>
      </c>
      <c r="AQ67" s="4">
        <f>(Table2[[#This Row],[Sharpe Ratio]]-AVERAGE(Table2[Sharpe Ratio]))/_xlfn.STDEV.P(Table2[Sharpe Ratio])</f>
        <v>2.0624371791134282</v>
      </c>
      <c r="AR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5.8622906145140696</v>
      </c>
      <c r="AS67" s="4">
        <f>_xlfn.RANK.AVG(Table2[[#This Row],[1Y Return vs Nifty Z-Score]],Table2[1Y Return vs Nifty Z-Score])</f>
        <v>62</v>
      </c>
      <c r="AT67" s="4">
        <f>_xlfn.RANK.AVG(Table2[[#This Row],[6M Return vs Nifty Z-Score]],Table2[6M Return vs Nifty Z-Score])</f>
        <v>270</v>
      </c>
      <c r="AU67" s="4">
        <f>_xlfn.RANK.AVG(Table2[[#This Row],[Sharpe Ratio Z-Score]],Table2[Sharpe Ratio Z-Score])</f>
        <v>12</v>
      </c>
      <c r="AV67" s="4">
        <f>(Table2[[#This Row],[Rank 1Y]]+Table2[[#This Row],[Rank 6M]]+Table2[[#This Row],[Rank Sharpe]])/3</f>
        <v>114.66666666666667</v>
      </c>
    </row>
    <row r="68" spans="1:48" x14ac:dyDescent="0.3">
      <c r="A68" t="s">
        <v>1342</v>
      </c>
      <c r="B68" t="s">
        <v>1343</v>
      </c>
      <c r="C68" t="s">
        <v>10307</v>
      </c>
      <c r="D68" t="s">
        <v>63</v>
      </c>
      <c r="E68">
        <v>8296.8135536999998</v>
      </c>
      <c r="F68">
        <v>15.45</v>
      </c>
      <c r="G68">
        <v>198.01065079354899</v>
      </c>
      <c r="H68">
        <f>(Table2[[#This Row],[1Y Return vs Nifty]]-AVERAGE(Table2[1Y Return vs Nifty]))/_xlfn.STDEV.P(Table2[1Y Return vs Nifty])</f>
        <v>2.5193820388119583</v>
      </c>
      <c r="I68">
        <v>3.03621931461011</v>
      </c>
      <c r="J68">
        <f>(Table2[[#This Row],[1M Return vs Nifty]]-AVERAGE(Table2[1M Return vs Nifty]))/_xlfn.STDEV.P(Table2[1M Return vs Nifty])</f>
        <v>-5.736482253292758E-2</v>
      </c>
      <c r="K68">
        <v>38.778441470085198</v>
      </c>
      <c r="L68">
        <f>(Table2[[#This Row],[6M Return vs Nifty]]-AVERAGE(Table2[6M Return vs Nifty]))/_xlfn.STDEV.P(Table2[6M Return vs Nifty])</f>
        <v>1.0888551774720672</v>
      </c>
      <c r="M68">
        <v>-4.3643082309935597</v>
      </c>
      <c r="N68">
        <f>(Table2[[#This Row],[1W Return vs Nifty]]-AVERAGE(Table2[1W Return vs Nifty]))/_xlfn.STDEV.P(Table2[1W Return vs Nifty])</f>
        <v>-0.84241984621443489</v>
      </c>
      <c r="O68">
        <v>15.99</v>
      </c>
      <c r="P68">
        <v>15.9395737562613</v>
      </c>
      <c r="Q68">
        <v>12.367445202866699</v>
      </c>
      <c r="R68">
        <v>40.529965026600699</v>
      </c>
      <c r="S68" s="2">
        <f>(Table2[[#This Row],[Close Price]]-Table2[[#This Row],[20D EMA]])/Table2[[#This Row],[20D EMA]]</f>
        <v>-3.3771106941838706E-2</v>
      </c>
      <c r="T68" s="2">
        <f>(Table2[[#This Row],[Close Price]]-Table2[[#This Row],[50D EMA]])/Table2[[#This Row],[50D EMA]]</f>
        <v>-3.0714356842132553E-2</v>
      </c>
      <c r="U68" s="2">
        <f>(Table2[[#This Row],[Close Price]]-Table2[[#This Row],[200D EMA]])/Table2[[#This Row],[200D EMA]]</f>
        <v>0.24924749991362663</v>
      </c>
      <c r="V68">
        <v>0.34234837163686299</v>
      </c>
      <c r="W68">
        <v>15.45</v>
      </c>
      <c r="X68">
        <v>15.69</v>
      </c>
      <c r="Y68">
        <v>15.3</v>
      </c>
      <c r="Z68">
        <v>15.75</v>
      </c>
      <c r="AA68">
        <v>15</v>
      </c>
      <c r="AB68">
        <v>17.8</v>
      </c>
      <c r="AC68" s="2">
        <f>(Table2[[#This Row],[Close Price]]/Table2[[#This Row],[Day Low]])-1</f>
        <v>0</v>
      </c>
      <c r="AD68" s="2">
        <f>(Table2[[#This Row],[Day High]]/Table2[[#This Row],[Close Price]])-1</f>
        <v>1.5533980582524309E-2</v>
      </c>
      <c r="AE68" s="2">
        <f>(Table2[[#This Row],[Close Price]]/Table2[[#This Row],[Current Week Low]])-1</f>
        <v>9.8039215686274161E-3</v>
      </c>
      <c r="AF68" s="2">
        <f>(Table2[[#This Row],[Current Week High]]/Table2[[#This Row],[Close Price]])-1</f>
        <v>1.9417475728155331E-2</v>
      </c>
      <c r="AG68" s="2">
        <f>(Table2[[#This Row],[Close Price]]/Table2[[#This Row],[Current Month Low]])-1</f>
        <v>3.0000000000000027E-2</v>
      </c>
      <c r="AH68" s="2">
        <f>(Table2[[#This Row],[Current Month High]]/Table2[[#This Row],[Close Price]])-1</f>
        <v>0.15210355987055024</v>
      </c>
      <c r="AI68">
        <v>36.569579288025899</v>
      </c>
      <c r="AJ68">
        <v>228.723404255319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-0.23</v>
      </c>
      <c r="AM68" t="s">
        <v>10344</v>
      </c>
      <c r="AN68">
        <v>-7.73</v>
      </c>
      <c r="AO68" t="s">
        <v>10344</v>
      </c>
      <c r="AP68">
        <v>0.10194096413918199</v>
      </c>
      <c r="AQ68" s="4">
        <f>(Table2[[#This Row],[Sharpe Ratio]]-AVERAGE(Table2[Sharpe Ratio]))/_xlfn.STDEV.P(Table2[Sharpe Ratio])</f>
        <v>0.43957416895434476</v>
      </c>
      <c r="AR6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3.1480267164910076</v>
      </c>
      <c r="AS68" s="4">
        <f>_xlfn.RANK.AVG(Table2[[#This Row],[1Y Return vs Nifty Z-Score]],Table2[1Y Return vs Nifty Z-Score])</f>
        <v>20</v>
      </c>
      <c r="AT68" s="4">
        <f>_xlfn.RANK.AVG(Table2[[#This Row],[6M Return vs Nifty Z-Score]],Table2[6M Return vs Nifty Z-Score])</f>
        <v>98</v>
      </c>
      <c r="AU68" s="4">
        <f>_xlfn.RANK.AVG(Table2[[#This Row],[Sharpe Ratio Z-Score]],Table2[Sharpe Ratio Z-Score])</f>
        <v>228</v>
      </c>
      <c r="AV68" s="4">
        <f>(Table2[[#This Row],[Rank 1Y]]+Table2[[#This Row],[Rank 6M]]+Table2[[#This Row],[Rank Sharpe]])/3</f>
        <v>115.33333333333333</v>
      </c>
    </row>
    <row r="69" spans="1:48" x14ac:dyDescent="0.3">
      <c r="A69" t="s">
        <v>1360</v>
      </c>
      <c r="B69" t="s">
        <v>1361</v>
      </c>
      <c r="C69" t="s">
        <v>10311</v>
      </c>
      <c r="D69" t="s">
        <v>736</v>
      </c>
      <c r="E69">
        <v>8135.2615961250003</v>
      </c>
      <c r="F69">
        <v>252.75</v>
      </c>
      <c r="G69">
        <v>87.215036386296305</v>
      </c>
      <c r="H69">
        <f>(Table2[[#This Row],[1Y Return vs Nifty]]-AVERAGE(Table2[1Y Return vs Nifty]))/_xlfn.STDEV.P(Table2[1Y Return vs Nifty])</f>
        <v>0.83818406787136124</v>
      </c>
      <c r="I69">
        <v>-5.5249959824884698</v>
      </c>
      <c r="J69">
        <f>(Table2[[#This Row],[1M Return vs Nifty]]-AVERAGE(Table2[1M Return vs Nifty]))/_xlfn.STDEV.P(Table2[1M Return vs Nifty])</f>
        <v>-0.80526806038634591</v>
      </c>
      <c r="K69">
        <v>23.0215547053566</v>
      </c>
      <c r="L69">
        <f>(Table2[[#This Row],[6M Return vs Nifty]]-AVERAGE(Table2[6M Return vs Nifty]))/_xlfn.STDEV.P(Table2[6M Return vs Nifty])</f>
        <v>0.54678866582706709</v>
      </c>
      <c r="M69">
        <v>-3.5842316856440402</v>
      </c>
      <c r="N69">
        <f>(Table2[[#This Row],[1W Return vs Nifty]]-AVERAGE(Table2[1W Return vs Nifty]))/_xlfn.STDEV.P(Table2[1W Return vs Nifty])</f>
        <v>-0.6722729131271914</v>
      </c>
      <c r="O69">
        <v>254.7</v>
      </c>
      <c r="P69">
        <v>244.75579482486299</v>
      </c>
      <c r="Q69">
        <v>194.35693223973001</v>
      </c>
      <c r="R69">
        <v>48.569755388186302</v>
      </c>
      <c r="S69" s="2">
        <f>(Table2[[#This Row],[Close Price]]-Table2[[#This Row],[20D EMA]])/Table2[[#This Row],[20D EMA]]</f>
        <v>-7.6560659599528413E-3</v>
      </c>
      <c r="T69" s="2">
        <f>(Table2[[#This Row],[Close Price]]-Table2[[#This Row],[50D EMA]])/Table2[[#This Row],[50D EMA]]</f>
        <v>3.2661964881596901E-2</v>
      </c>
      <c r="U69" s="2">
        <f>(Table2[[#This Row],[Close Price]]-Table2[[#This Row],[200D EMA]])/Table2[[#This Row],[200D EMA]]</f>
        <v>0.30044242357275386</v>
      </c>
      <c r="V69">
        <v>0.51002075691094795</v>
      </c>
      <c r="W69">
        <v>250</v>
      </c>
      <c r="X69">
        <v>253.95</v>
      </c>
      <c r="Y69">
        <v>250</v>
      </c>
      <c r="Z69">
        <v>256</v>
      </c>
      <c r="AA69">
        <v>237</v>
      </c>
      <c r="AB69">
        <v>272.45</v>
      </c>
      <c r="AC69" s="2">
        <f>(Table2[[#This Row],[Close Price]]/Table2[[#This Row],[Day Low]])-1</f>
        <v>1.0999999999999899E-2</v>
      </c>
      <c r="AD69" s="2">
        <f>(Table2[[#This Row],[Day High]]/Table2[[#This Row],[Close Price]])-1</f>
        <v>4.7477744807120636E-3</v>
      </c>
      <c r="AE69" s="2">
        <f>(Table2[[#This Row],[Close Price]]/Table2[[#This Row],[Current Week Low]])-1</f>
        <v>1.0999999999999899E-2</v>
      </c>
      <c r="AF69" s="2">
        <f>(Table2[[#This Row],[Current Week High]]/Table2[[#This Row],[Close Price]])-1</f>
        <v>1.285855588526208E-2</v>
      </c>
      <c r="AG69" s="2">
        <f>(Table2[[#This Row],[Close Price]]/Table2[[#This Row],[Current Month Low]])-1</f>
        <v>6.6455696202531556E-2</v>
      </c>
      <c r="AH69" s="2">
        <f>(Table2[[#This Row],[Current Month High]]/Table2[[#This Row],[Close Price]])-1</f>
        <v>7.794263105835797E-2</v>
      </c>
      <c r="AI69">
        <v>17.305637982195801</v>
      </c>
      <c r="AJ69">
        <v>128.31978319783099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0.14000000000000001</v>
      </c>
      <c r="AM69" t="s">
        <v>10345</v>
      </c>
      <c r="AN69">
        <v>-4.0999999999999996</v>
      </c>
      <c r="AO69" t="s">
        <v>10344</v>
      </c>
      <c r="AP69">
        <v>0.18822700847229301</v>
      </c>
      <c r="AQ69" s="4">
        <f>(Table2[[#This Row],[Sharpe Ratio]]-AVERAGE(Table2[Sharpe Ratio]))/_xlfn.STDEV.P(Table2[Sharpe Ratio])</f>
        <v>1.4179219598372257</v>
      </c>
      <c r="AR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1.3253537200221166</v>
      </c>
      <c r="AS69" s="4">
        <f>_xlfn.RANK.AVG(Table2[[#This Row],[1Y Return vs Nifty Z-Score]],Table2[1Y Return vs Nifty Z-Score])</f>
        <v>113</v>
      </c>
      <c r="AT69" s="4">
        <f>_xlfn.RANK.AVG(Table2[[#This Row],[6M Return vs Nifty Z-Score]],Table2[6M Return vs Nifty Z-Score])</f>
        <v>180</v>
      </c>
      <c r="AU69" s="4">
        <f>_xlfn.RANK.AVG(Table2[[#This Row],[Sharpe Ratio Z-Score]],Table2[Sharpe Ratio Z-Score])</f>
        <v>59</v>
      </c>
      <c r="AV69" s="4">
        <f>(Table2[[#This Row],[Rank 1Y]]+Table2[[#This Row],[Rank 6M]]+Table2[[#This Row],[Rank Sharpe]])/3</f>
        <v>117.33333333333333</v>
      </c>
    </row>
    <row r="70" spans="1:48" x14ac:dyDescent="0.3">
      <c r="A70" t="s">
        <v>73</v>
      </c>
      <c r="B70" t="s">
        <v>74</v>
      </c>
      <c r="C70" t="s">
        <v>10306</v>
      </c>
      <c r="D70" t="s">
        <v>60</v>
      </c>
      <c r="E70">
        <v>331328.11717752001</v>
      </c>
      <c r="F70">
        <v>2765.15</v>
      </c>
      <c r="G70">
        <v>52.4719087449011</v>
      </c>
      <c r="H70">
        <f>(Table2[[#This Row],[1Y Return vs Nifty]]-AVERAGE(Table2[1Y Return vs Nifty]))/_xlfn.STDEV.P(Table2[1Y Return vs Nifty])</f>
        <v>0.31099645302457496</v>
      </c>
      <c r="I70">
        <v>0.34964581135008999</v>
      </c>
      <c r="J70">
        <f>(Table2[[#This Row],[1M Return vs Nifty]]-AVERAGE(Table2[1M Return vs Nifty]))/_xlfn.STDEV.P(Table2[1M Return vs Nifty])</f>
        <v>-0.29206246207252973</v>
      </c>
      <c r="K70">
        <v>38.428399621589698</v>
      </c>
      <c r="L70">
        <f>(Table2[[#This Row],[6M Return vs Nifty]]-AVERAGE(Table2[6M Return vs Nifty]))/_xlfn.STDEV.P(Table2[6M Return vs Nifty])</f>
        <v>1.0768130801607845</v>
      </c>
      <c r="M70">
        <v>0.62671105945579397</v>
      </c>
      <c r="N70">
        <f>(Table2[[#This Row],[1W Return vs Nifty]]-AVERAGE(Table2[1W Return vs Nifty]))/_xlfn.STDEV.P(Table2[1W Return vs Nifty])</f>
        <v>0.24619976465815416</v>
      </c>
      <c r="O70">
        <v>2768.74</v>
      </c>
      <c r="P70">
        <v>2723.7559820524002</v>
      </c>
      <c r="Q70">
        <v>2234.9656506995402</v>
      </c>
      <c r="R70">
        <v>50.489730484913203</v>
      </c>
      <c r="S70" s="2">
        <f>(Table2[[#This Row],[Close Price]]-Table2[[#This Row],[20D EMA]])/Table2[[#This Row],[20D EMA]]</f>
        <v>-1.2966186785323616E-3</v>
      </c>
      <c r="T70" s="2">
        <f>(Table2[[#This Row],[Close Price]]-Table2[[#This Row],[50D EMA]])/Table2[[#This Row],[50D EMA]]</f>
        <v>1.5197403225676892E-2</v>
      </c>
      <c r="U70" s="2">
        <f>(Table2[[#This Row],[Close Price]]-Table2[[#This Row],[200D EMA]])/Table2[[#This Row],[200D EMA]]</f>
        <v>0.23722259406291688</v>
      </c>
      <c r="V70">
        <v>0.81932664144408796</v>
      </c>
      <c r="W70">
        <v>2748.5</v>
      </c>
      <c r="X70">
        <v>2783.2</v>
      </c>
      <c r="Y70">
        <v>2748.5</v>
      </c>
      <c r="Z70">
        <v>2859.9</v>
      </c>
      <c r="AA70">
        <v>2625.7</v>
      </c>
      <c r="AB70">
        <v>2926.5</v>
      </c>
      <c r="AC70" s="2">
        <f>(Table2[[#This Row],[Close Price]]/Table2[[#This Row],[Day Low]])-1</f>
        <v>6.0578497362198114E-3</v>
      </c>
      <c r="AD70" s="2">
        <f>(Table2[[#This Row],[Day High]]/Table2[[#This Row],[Close Price]])-1</f>
        <v>6.527674809684747E-3</v>
      </c>
      <c r="AE70" s="2">
        <f>(Table2[[#This Row],[Close Price]]/Table2[[#This Row],[Current Week Low]])-1</f>
        <v>6.0578497362198114E-3</v>
      </c>
      <c r="AF70" s="2">
        <f>(Table2[[#This Row],[Current Week High]]/Table2[[#This Row],[Close Price]])-1</f>
        <v>3.426577220042315E-2</v>
      </c>
      <c r="AG70" s="2">
        <f>(Table2[[#This Row],[Close Price]]/Table2[[#This Row],[Current Month Low]])-1</f>
        <v>5.310964695128928E-2</v>
      </c>
      <c r="AH70" s="2">
        <f>(Table2[[#This Row],[Current Month High]]/Table2[[#This Row],[Close Price]])-1</f>
        <v>5.8351264850008189E-2</v>
      </c>
      <c r="AI70">
        <v>8.9814295788655194</v>
      </c>
      <c r="AJ70">
        <v>90.7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0.02</v>
      </c>
      <c r="AM70" t="s">
        <v>10345</v>
      </c>
      <c r="AN70">
        <v>-2.02</v>
      </c>
      <c r="AO70" t="s">
        <v>10344</v>
      </c>
      <c r="AP70">
        <v>0.19553537931142401</v>
      </c>
      <c r="AQ70" s="4">
        <f>(Table2[[#This Row],[Sharpe Ratio]]-AVERAGE(Table2[Sharpe Ratio]))/_xlfn.STDEV.P(Table2[Sharpe Ratio])</f>
        <v>1.500787370120878</v>
      </c>
      <c r="AR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2.8427342058918614</v>
      </c>
      <c r="AS70" s="4">
        <f>_xlfn.RANK.AVG(Table2[[#This Row],[1Y Return vs Nifty Z-Score]],Table2[1Y Return vs Nifty Z-Score])</f>
        <v>209</v>
      </c>
      <c r="AT70" s="4">
        <f>_xlfn.RANK.AVG(Table2[[#This Row],[6M Return vs Nifty Z-Score]],Table2[6M Return vs Nifty Z-Score])</f>
        <v>100</v>
      </c>
      <c r="AU70" s="4">
        <f>_xlfn.RANK.AVG(Table2[[#This Row],[Sharpe Ratio Z-Score]],Table2[Sharpe Ratio Z-Score])</f>
        <v>48</v>
      </c>
      <c r="AV70" s="4">
        <f>(Table2[[#This Row],[Rank 1Y]]+Table2[[#This Row],[Rank 6M]]+Table2[[#This Row],[Rank Sharpe]])/3</f>
        <v>119</v>
      </c>
    </row>
    <row r="71" spans="1:48" x14ac:dyDescent="0.3">
      <c r="A71" t="s">
        <v>1062</v>
      </c>
      <c r="B71" t="s">
        <v>1063</v>
      </c>
      <c r="C71" t="s">
        <v>10313</v>
      </c>
      <c r="D71" t="s">
        <v>471</v>
      </c>
      <c r="E71">
        <v>12343.959421879999</v>
      </c>
      <c r="F71">
        <v>1854.8</v>
      </c>
      <c r="G71">
        <v>30.081601784591001</v>
      </c>
      <c r="H71">
        <f>(Table2[[#This Row],[1Y Return vs Nifty]]-AVERAGE(Table2[1Y Return vs Nifty]))/_xlfn.STDEV.P(Table2[1Y Return vs Nifty])</f>
        <v>-2.8751097740813247E-2</v>
      </c>
      <c r="I71">
        <v>-7.6614653314900503</v>
      </c>
      <c r="J71">
        <f>(Table2[[#This Row],[1M Return vs Nifty]]-AVERAGE(Table2[1M Return vs Nifty]))/_xlfn.STDEV.P(Table2[1M Return vs Nifty])</f>
        <v>-0.9919088921190079</v>
      </c>
      <c r="K71">
        <v>61.896613650008703</v>
      </c>
      <c r="L71">
        <f>(Table2[[#This Row],[6M Return vs Nifty]]-AVERAGE(Table2[6M Return vs Nifty]))/_xlfn.STDEV.P(Table2[6M Return vs Nifty])</f>
        <v>1.8841637391373871</v>
      </c>
      <c r="M71">
        <v>-3.3057555994146099</v>
      </c>
      <c r="N71">
        <f>(Table2[[#This Row],[1W Return vs Nifty]]-AVERAGE(Table2[1W Return vs Nifty]))/_xlfn.STDEV.P(Table2[1W Return vs Nifty])</f>
        <v>-0.61153290973579799</v>
      </c>
      <c r="O71">
        <v>1985.37</v>
      </c>
      <c r="P71">
        <v>1814.13623509525</v>
      </c>
      <c r="Q71">
        <v>1410.99294196917</v>
      </c>
      <c r="R71">
        <v>34.993025219294402</v>
      </c>
      <c r="S71" s="2">
        <f>(Table2[[#This Row],[Close Price]]-Table2[[#This Row],[20D EMA]])/Table2[[#This Row],[20D EMA]]</f>
        <v>-6.5766078866911423E-2</v>
      </c>
      <c r="T71" s="2">
        <f>(Table2[[#This Row],[Close Price]]-Table2[[#This Row],[50D EMA]])/Table2[[#This Row],[50D EMA]]</f>
        <v>2.2414945536113486E-2</v>
      </c>
      <c r="U71" s="2">
        <f>(Table2[[#This Row],[Close Price]]-Table2[[#This Row],[200D EMA]])/Table2[[#This Row],[200D EMA]]</f>
        <v>0.31453527854750035</v>
      </c>
      <c r="V71">
        <v>0.36608312381582703</v>
      </c>
      <c r="W71">
        <v>1845</v>
      </c>
      <c r="X71">
        <v>1890</v>
      </c>
      <c r="Y71">
        <v>1838.15</v>
      </c>
      <c r="Z71">
        <v>1890</v>
      </c>
      <c r="AA71">
        <v>1819.45</v>
      </c>
      <c r="AB71">
        <v>2029</v>
      </c>
      <c r="AC71" s="2">
        <f>(Table2[[#This Row],[Close Price]]/Table2[[#This Row],[Day Low]])-1</f>
        <v>5.3116531165311454E-3</v>
      </c>
      <c r="AD71" s="2">
        <f>(Table2[[#This Row],[Day High]]/Table2[[#This Row],[Close Price]])-1</f>
        <v>1.8977787362518983E-2</v>
      </c>
      <c r="AE71" s="2">
        <f>(Table2[[#This Row],[Close Price]]/Table2[[#This Row],[Current Week Low]])-1</f>
        <v>9.0580202921415331E-3</v>
      </c>
      <c r="AF71" s="2">
        <f>(Table2[[#This Row],[Current Week High]]/Table2[[#This Row],[Close Price]])-1</f>
        <v>1.8977787362518983E-2</v>
      </c>
      <c r="AG71" s="2">
        <f>(Table2[[#This Row],[Close Price]]/Table2[[#This Row],[Current Month Low]])-1</f>
        <v>1.9428948308554794E-2</v>
      </c>
      <c r="AH71" s="2">
        <f>(Table2[[#This Row],[Current Month High]]/Table2[[#This Row],[Close Price]])-1</f>
        <v>9.391848177701112E-2</v>
      </c>
      <c r="AI71">
        <v>28.315721371576402</v>
      </c>
      <c r="AJ71">
        <v>106.461356517833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-0.22</v>
      </c>
      <c r="AM71" t="s">
        <v>10344</v>
      </c>
      <c r="AN71">
        <v>-7.31</v>
      </c>
      <c r="AO71" t="s">
        <v>10344</v>
      </c>
      <c r="AP71">
        <v>0.21960800162553201</v>
      </c>
      <c r="AQ71" s="4">
        <f>(Table2[[#This Row],[Sharpe Ratio]]-AVERAGE(Table2[Sharpe Ratio]))/_xlfn.STDEV.P(Table2[Sharpe Ratio])</f>
        <v>1.773732978461021</v>
      </c>
      <c r="AR7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2.0257038180027891</v>
      </c>
      <c r="AS71" s="4">
        <f>_xlfn.RANK.AVG(Table2[[#This Row],[1Y Return vs Nifty Z-Score]],Table2[1Y Return vs Nifty Z-Score])</f>
        <v>297</v>
      </c>
      <c r="AT71" s="4">
        <f>_xlfn.RANK.AVG(Table2[[#This Row],[6M Return vs Nifty Z-Score]],Table2[6M Return vs Nifty Z-Score])</f>
        <v>32</v>
      </c>
      <c r="AU71" s="4">
        <f>_xlfn.RANK.AVG(Table2[[#This Row],[Sharpe Ratio Z-Score]],Table2[Sharpe Ratio Z-Score])</f>
        <v>29</v>
      </c>
      <c r="AV71" s="4">
        <f>(Table2[[#This Row],[Rank 1Y]]+Table2[[#This Row],[Rank 6M]]+Table2[[#This Row],[Rank Sharpe]])/3</f>
        <v>119.33333333333333</v>
      </c>
    </row>
    <row r="72" spans="1:48" x14ac:dyDescent="0.3">
      <c r="A72" t="s">
        <v>356</v>
      </c>
      <c r="B72" t="s">
        <v>357</v>
      </c>
      <c r="C72" t="s">
        <v>10306</v>
      </c>
      <c r="D72" t="s">
        <v>207</v>
      </c>
      <c r="E72">
        <v>67401.093764549994</v>
      </c>
      <c r="F72">
        <v>1173.9000000000001</v>
      </c>
      <c r="G72">
        <v>57.9052216054369</v>
      </c>
      <c r="H72">
        <f>(Table2[[#This Row],[1Y Return vs Nifty]]-AVERAGE(Table2[1Y Return vs Nifty]))/_xlfn.STDEV.P(Table2[1Y Return vs Nifty])</f>
        <v>0.3934408223751753</v>
      </c>
      <c r="I72">
        <v>22.957559792923501</v>
      </c>
      <c r="J72">
        <f>(Table2[[#This Row],[1M Return vs Nifty]]-AVERAGE(Table2[1M Return vs Nifty]))/_xlfn.STDEV.P(Table2[1M Return vs Nifty])</f>
        <v>1.682952939497931</v>
      </c>
      <c r="K72">
        <v>70.095701948872801</v>
      </c>
      <c r="L72">
        <f>(Table2[[#This Row],[6M Return vs Nifty]]-AVERAGE(Table2[6M Return vs Nifty]))/_xlfn.STDEV.P(Table2[6M Return vs Nifty])</f>
        <v>2.1662277825741523</v>
      </c>
      <c r="M72">
        <v>12.2747346812533</v>
      </c>
      <c r="N72">
        <f>(Table2[[#This Row],[1W Return vs Nifty]]-AVERAGE(Table2[1W Return vs Nifty]))/_xlfn.STDEV.P(Table2[1W Return vs Nifty])</f>
        <v>2.7868164613037587</v>
      </c>
      <c r="O72">
        <v>1064.74</v>
      </c>
      <c r="P72">
        <v>1006.8101476703901</v>
      </c>
      <c r="Q72">
        <v>817.09001238899202</v>
      </c>
      <c r="R72">
        <v>82.673300008230498</v>
      </c>
      <c r="S72" s="2">
        <f>(Table2[[#This Row],[Close Price]]-Table2[[#This Row],[20D EMA]])/Table2[[#This Row],[20D EMA]]</f>
        <v>0.10252268159362857</v>
      </c>
      <c r="T72" s="2">
        <f>(Table2[[#This Row],[Close Price]]-Table2[[#This Row],[50D EMA]])/Table2[[#This Row],[50D EMA]]</f>
        <v>0.16595964265579888</v>
      </c>
      <c r="U72" s="2">
        <f>(Table2[[#This Row],[Close Price]]-Table2[[#This Row],[200D EMA]])/Table2[[#This Row],[200D EMA]]</f>
        <v>0.43668381965381503</v>
      </c>
      <c r="V72">
        <v>0.872900094853164</v>
      </c>
      <c r="W72">
        <v>1142.5</v>
      </c>
      <c r="X72">
        <v>1179.7</v>
      </c>
      <c r="Y72">
        <v>1142.5</v>
      </c>
      <c r="Z72">
        <v>1181.9000000000001</v>
      </c>
      <c r="AA72">
        <v>900</v>
      </c>
      <c r="AB72">
        <v>1181.9000000000001</v>
      </c>
      <c r="AC72" s="2">
        <f>(Table2[[#This Row],[Close Price]]/Table2[[#This Row],[Day Low]])-1</f>
        <v>2.7483588621444177E-2</v>
      </c>
      <c r="AD72" s="2">
        <f>(Table2[[#This Row],[Day High]]/Table2[[#This Row],[Close Price]])-1</f>
        <v>4.9407956384699414E-3</v>
      </c>
      <c r="AE72" s="2">
        <f>(Table2[[#This Row],[Close Price]]/Table2[[#This Row],[Current Week Low]])-1</f>
        <v>2.7483588621444177E-2</v>
      </c>
      <c r="AF72" s="2">
        <f>(Table2[[#This Row],[Current Week High]]/Table2[[#This Row],[Close Price]])-1</f>
        <v>6.814890535820739E-3</v>
      </c>
      <c r="AG72" s="2">
        <f>(Table2[[#This Row],[Close Price]]/Table2[[#This Row],[Current Month Low]])-1</f>
        <v>0.30433333333333334</v>
      </c>
      <c r="AH72" s="2">
        <f>(Table2[[#This Row],[Current Month High]]/Table2[[#This Row],[Close Price]])-1</f>
        <v>6.814890535820739E-3</v>
      </c>
      <c r="AI72">
        <v>2.8452167987051502</v>
      </c>
      <c r="AJ72">
        <v>113.981042654028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0.23</v>
      </c>
      <c r="AM72" t="s">
        <v>10345</v>
      </c>
      <c r="AN72">
        <v>11.57</v>
      </c>
      <c r="AO72" t="s">
        <v>10345</v>
      </c>
      <c r="AP72">
        <v>0.13451073325325699</v>
      </c>
      <c r="AQ72" s="4">
        <f>(Table2[[#This Row],[Sharpe Ratio]]-AVERAGE(Table2[Sharpe Ratio]))/_xlfn.STDEV.P(Table2[Sharpe Ratio])</f>
        <v>0.80886403394463491</v>
      </c>
      <c r="AR7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7.8383020396956526</v>
      </c>
      <c r="AS72" s="4">
        <f>_xlfn.RANK.AVG(Table2[[#This Row],[1Y Return vs Nifty Z-Score]],Table2[1Y Return vs Nifty Z-Score])</f>
        <v>189</v>
      </c>
      <c r="AT72" s="4">
        <f>_xlfn.RANK.AVG(Table2[[#This Row],[6M Return vs Nifty Z-Score]],Table2[6M Return vs Nifty Z-Score])</f>
        <v>23</v>
      </c>
      <c r="AU72" s="4">
        <f>_xlfn.RANK.AVG(Table2[[#This Row],[Sharpe Ratio Z-Score]],Table2[Sharpe Ratio Z-Score])</f>
        <v>152</v>
      </c>
      <c r="AV72" s="4">
        <f>(Table2[[#This Row],[Rank 1Y]]+Table2[[#This Row],[Rank 6M]]+Table2[[#This Row],[Rank Sharpe]])/3</f>
        <v>121.33333333333333</v>
      </c>
    </row>
    <row r="73" spans="1:48" x14ac:dyDescent="0.3">
      <c r="A73" t="s">
        <v>582</v>
      </c>
      <c r="B73" t="s">
        <v>583</v>
      </c>
      <c r="C73" t="s">
        <v>10304</v>
      </c>
      <c r="D73" t="s">
        <v>46</v>
      </c>
      <c r="E73">
        <v>33240.6</v>
      </c>
      <c r="F73">
        <v>184.67</v>
      </c>
      <c r="G73">
        <v>261.93611249839</v>
      </c>
      <c r="H73">
        <f>(Table2[[#This Row],[1Y Return vs Nifty]]-AVERAGE(Table2[1Y Return vs Nifty]))/_xlfn.STDEV.P(Table2[1Y Return vs Nifty])</f>
        <v>3.4893785236419972</v>
      </c>
      <c r="I73">
        <v>8.3570749421793096</v>
      </c>
      <c r="J73">
        <f>(Table2[[#This Row],[1M Return vs Nifty]]-AVERAGE(Table2[1M Return vs Nifty]))/_xlfn.STDEV.P(Table2[1M Return vs Nifty])</f>
        <v>0.40746230935315469</v>
      </c>
      <c r="K73">
        <v>17.8925134663452</v>
      </c>
      <c r="L73">
        <f>(Table2[[#This Row],[6M Return vs Nifty]]-AVERAGE(Table2[6M Return vs Nifty]))/_xlfn.STDEV.P(Table2[6M Return vs Nifty])</f>
        <v>0.37034000981858134</v>
      </c>
      <c r="M73">
        <v>-0.14641093782613801</v>
      </c>
      <c r="N73">
        <f>(Table2[[#This Row],[1W Return vs Nifty]]-AVERAGE(Table2[1W Return vs Nifty]))/_xlfn.STDEV.P(Table2[1W Return vs Nifty])</f>
        <v>7.7569727613692824E-2</v>
      </c>
      <c r="O73">
        <v>178.2</v>
      </c>
      <c r="P73">
        <v>170.32132250964801</v>
      </c>
      <c r="Q73">
        <v>131.54013613750399</v>
      </c>
      <c r="R73">
        <v>58.9904399234468</v>
      </c>
      <c r="S73" s="2">
        <f>(Table2[[#This Row],[Close Price]]-Table2[[#This Row],[20D EMA]])/Table2[[#This Row],[20D EMA]]</f>
        <v>3.6307519640852971E-2</v>
      </c>
      <c r="T73" s="2">
        <f>(Table2[[#This Row],[Close Price]]-Table2[[#This Row],[50D EMA]])/Table2[[#This Row],[50D EMA]]</f>
        <v>8.4244751502203605E-2</v>
      </c>
      <c r="U73" s="2">
        <f>(Table2[[#This Row],[Close Price]]-Table2[[#This Row],[200D EMA]])/Table2[[#This Row],[200D EMA]]</f>
        <v>0.40390610366221069</v>
      </c>
      <c r="V73">
        <v>1.01773996586857</v>
      </c>
      <c r="W73">
        <v>182</v>
      </c>
      <c r="X73">
        <v>189.69</v>
      </c>
      <c r="Y73">
        <v>182</v>
      </c>
      <c r="Z73">
        <v>193.35</v>
      </c>
      <c r="AA73">
        <v>163</v>
      </c>
      <c r="AB73">
        <v>193.35</v>
      </c>
      <c r="AC73" s="2">
        <f>(Table2[[#This Row],[Close Price]]/Table2[[#This Row],[Day Low]])-1</f>
        <v>1.4670329670329663E-2</v>
      </c>
      <c r="AD73" s="2">
        <f>(Table2[[#This Row],[Day High]]/Table2[[#This Row],[Close Price]])-1</f>
        <v>2.7183624844316912E-2</v>
      </c>
      <c r="AE73" s="2">
        <f>(Table2[[#This Row],[Close Price]]/Table2[[#This Row],[Current Week Low]])-1</f>
        <v>1.4670329670329663E-2</v>
      </c>
      <c r="AF73" s="2">
        <f>(Table2[[#This Row],[Current Week High]]/Table2[[#This Row],[Close Price]])-1</f>
        <v>4.7002761683002214E-2</v>
      </c>
      <c r="AG73" s="2">
        <f>(Table2[[#This Row],[Close Price]]/Table2[[#This Row],[Current Month Low]])-1</f>
        <v>0.13294478527607345</v>
      </c>
      <c r="AH73" s="2">
        <f>(Table2[[#This Row],[Current Month High]]/Table2[[#This Row],[Close Price]])-1</f>
        <v>4.7002761683002214E-2</v>
      </c>
      <c r="AI73">
        <v>7.3807331997617496</v>
      </c>
      <c r="AJ73">
        <v>292.49734325185898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0.22</v>
      </c>
      <c r="AM73" t="s">
        <v>10345</v>
      </c>
      <c r="AN73">
        <v>2.46</v>
      </c>
      <c r="AO73" t="s">
        <v>10345</v>
      </c>
      <c r="AP73">
        <v>0.14041832045748601</v>
      </c>
      <c r="AQ73" s="4">
        <f>(Table2[[#This Row],[Sharpe Ratio]]-AVERAGE(Table2[Sharpe Ratio]))/_xlfn.STDEV.P(Table2[Sharpe Ratio])</f>
        <v>0.87584676487610225</v>
      </c>
      <c r="AR7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5.2205973353035278</v>
      </c>
      <c r="AS73" s="4">
        <f>_xlfn.RANK.AVG(Table2[[#This Row],[1Y Return vs Nifty Z-Score]],Table2[1Y Return vs Nifty Z-Score])</f>
        <v>10</v>
      </c>
      <c r="AT73" s="4">
        <f>_xlfn.RANK.AVG(Table2[[#This Row],[6M Return vs Nifty Z-Score]],Table2[6M Return vs Nifty Z-Score])</f>
        <v>214</v>
      </c>
      <c r="AU73" s="4">
        <f>_xlfn.RANK.AVG(Table2[[#This Row],[Sharpe Ratio Z-Score]],Table2[Sharpe Ratio Z-Score])</f>
        <v>140</v>
      </c>
      <c r="AV73" s="4">
        <f>(Table2[[#This Row],[Rank 1Y]]+Table2[[#This Row],[Rank 6M]]+Table2[[#This Row],[Rank Sharpe]])/3</f>
        <v>121.33333333333333</v>
      </c>
    </row>
    <row r="74" spans="1:48" x14ac:dyDescent="0.3">
      <c r="A74" t="s">
        <v>1366</v>
      </c>
      <c r="B74" t="s">
        <v>1367</v>
      </c>
      <c r="C74" t="s">
        <v>10312</v>
      </c>
      <c r="D74" t="s">
        <v>95</v>
      </c>
      <c r="E74">
        <v>8092.3776402949998</v>
      </c>
      <c r="F74">
        <v>3305.65</v>
      </c>
      <c r="G74">
        <v>75.026895664691594</v>
      </c>
      <c r="H74">
        <f>(Table2[[#This Row],[1Y Return vs Nifty]]-AVERAGE(Table2[1Y Return vs Nifty]))/_xlfn.STDEV.P(Table2[1Y Return vs Nifty])</f>
        <v>0.65324283567256236</v>
      </c>
      <c r="I74">
        <v>18.269433862660001</v>
      </c>
      <c r="J74">
        <f>(Table2[[#This Row],[1M Return vs Nifty]]-AVERAGE(Table2[1M Return vs Nifty]))/_xlfn.STDEV.P(Table2[1M Return vs Nifty])</f>
        <v>1.2734007391348676</v>
      </c>
      <c r="K74">
        <v>21.537676159893898</v>
      </c>
      <c r="L74">
        <f>(Table2[[#This Row],[6M Return vs Nifty]]-AVERAGE(Table2[6M Return vs Nifty]))/_xlfn.STDEV.P(Table2[6M Return vs Nifty])</f>
        <v>0.49574045567908498</v>
      </c>
      <c r="M74">
        <v>-0.60359123554590599</v>
      </c>
      <c r="N74">
        <f>(Table2[[#This Row],[1W Return vs Nifty]]-AVERAGE(Table2[1W Return vs Nifty]))/_xlfn.STDEV.P(Table2[1W Return vs Nifty])</f>
        <v>-2.2148467977071862E-2</v>
      </c>
      <c r="O74">
        <v>3128.84</v>
      </c>
      <c r="P74">
        <v>2927.63065146391</v>
      </c>
      <c r="Q74">
        <v>2455.6061285870301</v>
      </c>
      <c r="R74">
        <v>62.469306607738297</v>
      </c>
      <c r="S74" s="2">
        <f>(Table2[[#This Row],[Close Price]]-Table2[[#This Row],[20D EMA]])/Table2[[#This Row],[20D EMA]]</f>
        <v>5.6509760805921662E-2</v>
      </c>
      <c r="T74" s="2">
        <f>(Table2[[#This Row],[Close Price]]-Table2[[#This Row],[50D EMA]])/Table2[[#This Row],[50D EMA]]</f>
        <v>0.1291212565857883</v>
      </c>
      <c r="U74" s="2">
        <f>(Table2[[#This Row],[Close Price]]-Table2[[#This Row],[200D EMA]])/Table2[[#This Row],[200D EMA]]</f>
        <v>0.34616458295862379</v>
      </c>
      <c r="V74">
        <v>1.2170541080123001</v>
      </c>
      <c r="W74">
        <v>3258.15</v>
      </c>
      <c r="X74">
        <v>3375</v>
      </c>
      <c r="Y74">
        <v>3258.15</v>
      </c>
      <c r="Z74">
        <v>3400</v>
      </c>
      <c r="AA74">
        <v>2900.05</v>
      </c>
      <c r="AB74">
        <v>3428.05</v>
      </c>
      <c r="AC74" s="2">
        <f>(Table2[[#This Row],[Close Price]]/Table2[[#This Row],[Day Low]])-1</f>
        <v>1.457882540705624E-2</v>
      </c>
      <c r="AD74" s="2">
        <f>(Table2[[#This Row],[Day High]]/Table2[[#This Row],[Close Price]])-1</f>
        <v>2.0979232526129543E-2</v>
      </c>
      <c r="AE74" s="2">
        <f>(Table2[[#This Row],[Close Price]]/Table2[[#This Row],[Current Week Low]])-1</f>
        <v>1.457882540705624E-2</v>
      </c>
      <c r="AF74" s="2">
        <f>(Table2[[#This Row],[Current Week High]]/Table2[[#This Row],[Close Price]])-1</f>
        <v>2.8542041655952755E-2</v>
      </c>
      <c r="AG74" s="2">
        <f>(Table2[[#This Row],[Close Price]]/Table2[[#This Row],[Current Month Low]])-1</f>
        <v>0.1398596575921105</v>
      </c>
      <c r="AH74" s="2">
        <f>(Table2[[#This Row],[Current Month High]]/Table2[[#This Row],[Close Price]])-1</f>
        <v>3.7027513499614306E-2</v>
      </c>
      <c r="AI74">
        <v>3.7027513499614302</v>
      </c>
      <c r="AJ74">
        <v>113.123368041004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0.26</v>
      </c>
      <c r="AM74" t="s">
        <v>10345</v>
      </c>
      <c r="AN74">
        <v>6.54</v>
      </c>
      <c r="AO74" t="s">
        <v>10345</v>
      </c>
      <c r="AP74">
        <v>0.204988471010083</v>
      </c>
      <c r="AQ74" s="4">
        <f>(Table2[[#This Row],[Sharpe Ratio]]-AVERAGE(Table2[Sharpe Ratio]))/_xlfn.STDEV.P(Table2[Sharpe Ratio])</f>
        <v>1.6079705357402503</v>
      </c>
      <c r="AR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4.0082060982496932</v>
      </c>
      <c r="AS74" s="4">
        <f>_xlfn.RANK.AVG(Table2[[#This Row],[1Y Return vs Nifty Z-Score]],Table2[1Y Return vs Nifty Z-Score])</f>
        <v>138</v>
      </c>
      <c r="AT74" s="4">
        <f>_xlfn.RANK.AVG(Table2[[#This Row],[6M Return vs Nifty Z-Score]],Table2[6M Return vs Nifty Z-Score])</f>
        <v>193</v>
      </c>
      <c r="AU74" s="4">
        <f>_xlfn.RANK.AVG(Table2[[#This Row],[Sharpe Ratio Z-Score]],Table2[Sharpe Ratio Z-Score])</f>
        <v>34</v>
      </c>
      <c r="AV74" s="4">
        <f>(Table2[[#This Row],[Rank 1Y]]+Table2[[#This Row],[Rank 6M]]+Table2[[#This Row],[Rank Sharpe]])/3</f>
        <v>121.66666666666667</v>
      </c>
    </row>
    <row r="75" spans="1:48" x14ac:dyDescent="0.3">
      <c r="A75" t="s">
        <v>656</v>
      </c>
      <c r="B75" t="s">
        <v>657</v>
      </c>
      <c r="C75" t="s">
        <v>10299</v>
      </c>
      <c r="D75" t="s">
        <v>413</v>
      </c>
      <c r="E75">
        <v>27393.794999999998</v>
      </c>
      <c r="F75">
        <v>780.45</v>
      </c>
      <c r="G75">
        <v>95.765066837946407</v>
      </c>
      <c r="H75">
        <f>(Table2[[#This Row],[1Y Return vs Nifty]]-AVERAGE(Table2[1Y Return vs Nifty]))/_xlfn.STDEV.P(Table2[1Y Return vs Nifty])</f>
        <v>0.96792109693786121</v>
      </c>
      <c r="I75">
        <v>-7.1487393990030297</v>
      </c>
      <c r="J75">
        <f>(Table2[[#This Row],[1M Return vs Nifty]]-AVERAGE(Table2[1M Return vs Nifty]))/_xlfn.STDEV.P(Table2[1M Return vs Nifty])</f>
        <v>-0.94711742598587423</v>
      </c>
      <c r="K75">
        <v>64.570592123730407</v>
      </c>
      <c r="L75">
        <f>(Table2[[#This Row],[6M Return vs Nifty]]-AVERAGE(Table2[6M Return vs Nifty]))/_xlfn.STDEV.P(Table2[6M Return vs Nifty])</f>
        <v>1.9761536229962189</v>
      </c>
      <c r="M75">
        <v>2.7048475916063599</v>
      </c>
      <c r="N75">
        <f>(Table2[[#This Row],[1W Return vs Nifty]]-AVERAGE(Table2[1W Return vs Nifty]))/_xlfn.STDEV.P(Table2[1W Return vs Nifty])</f>
        <v>0.69947394600602475</v>
      </c>
      <c r="O75">
        <v>787.48</v>
      </c>
      <c r="P75">
        <v>781.79053493283095</v>
      </c>
      <c r="Q75">
        <v>598.00543656969</v>
      </c>
      <c r="R75">
        <v>54.838658848400499</v>
      </c>
      <c r="S75" s="2">
        <f>(Table2[[#This Row],[Close Price]]-Table2[[#This Row],[20D EMA]])/Table2[[#This Row],[20D EMA]]</f>
        <v>-8.9272108497993243E-3</v>
      </c>
      <c r="T75" s="2">
        <f>(Table2[[#This Row],[Close Price]]-Table2[[#This Row],[50D EMA]])/Table2[[#This Row],[50D EMA]]</f>
        <v>-1.7146983404526385E-3</v>
      </c>
      <c r="U75" s="2">
        <f>(Table2[[#This Row],[Close Price]]-Table2[[#This Row],[200D EMA]])/Table2[[#This Row],[200D EMA]]</f>
        <v>0.30508846955783225</v>
      </c>
      <c r="V75">
        <v>0.35354088627381303</v>
      </c>
      <c r="W75">
        <v>776.05</v>
      </c>
      <c r="X75">
        <v>820.95</v>
      </c>
      <c r="Y75">
        <v>752.2</v>
      </c>
      <c r="Z75">
        <v>820.95</v>
      </c>
      <c r="AA75">
        <v>712</v>
      </c>
      <c r="AB75">
        <v>840.25</v>
      </c>
      <c r="AC75" s="2">
        <f>(Table2[[#This Row],[Close Price]]/Table2[[#This Row],[Day Low]])-1</f>
        <v>5.6697377746279809E-3</v>
      </c>
      <c r="AD75" s="2">
        <f>(Table2[[#This Row],[Day High]]/Table2[[#This Row],[Close Price]])-1</f>
        <v>5.1893138573899655E-2</v>
      </c>
      <c r="AE75" s="2">
        <f>(Table2[[#This Row],[Close Price]]/Table2[[#This Row],[Current Week Low]])-1</f>
        <v>3.7556500930603587E-2</v>
      </c>
      <c r="AF75" s="2">
        <f>(Table2[[#This Row],[Current Week High]]/Table2[[#This Row],[Close Price]])-1</f>
        <v>5.1893138573899655E-2</v>
      </c>
      <c r="AG75" s="2">
        <f>(Table2[[#This Row],[Close Price]]/Table2[[#This Row],[Current Month Low]])-1</f>
        <v>9.6137640449438289E-2</v>
      </c>
      <c r="AH75" s="2">
        <f>(Table2[[#This Row],[Current Month High]]/Table2[[#This Row],[Close Price]])-1</f>
        <v>7.6622461400474018E-2</v>
      </c>
      <c r="AI75">
        <v>24.2872701646486</v>
      </c>
      <c r="AJ75">
        <v>178.73214285714201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0.06</v>
      </c>
      <c r="AM75" t="s">
        <v>10345</v>
      </c>
      <c r="AN75">
        <v>6.37</v>
      </c>
      <c r="AO75" t="s">
        <v>10345</v>
      </c>
      <c r="AP75">
        <v>9.8339994842571998E-2</v>
      </c>
      <c r="AQ75" s="4">
        <f>(Table2[[#This Row],[Sharpe Ratio]]-AVERAGE(Table2[Sharpe Ratio]))/_xlfn.STDEV.P(Table2[Sharpe Ratio])</f>
        <v>0.39874485079978</v>
      </c>
      <c r="AR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3.0951760907540109</v>
      </c>
      <c r="AS75" s="4">
        <f>_xlfn.RANK.AVG(Table2[[#This Row],[1Y Return vs Nifty Z-Score]],Table2[1Y Return vs Nifty Z-Score])</f>
        <v>102</v>
      </c>
      <c r="AT75" s="4">
        <f>_xlfn.RANK.AVG(Table2[[#This Row],[6M Return vs Nifty Z-Score]],Table2[6M Return vs Nifty Z-Score])</f>
        <v>28</v>
      </c>
      <c r="AU75" s="4">
        <f>_xlfn.RANK.AVG(Table2[[#This Row],[Sharpe Ratio Z-Score]],Table2[Sharpe Ratio Z-Score])</f>
        <v>238</v>
      </c>
      <c r="AV75" s="4">
        <f>(Table2[[#This Row],[Rank 1Y]]+Table2[[#This Row],[Rank 6M]]+Table2[[#This Row],[Rank Sharpe]])/3</f>
        <v>122.66666666666667</v>
      </c>
    </row>
    <row r="76" spans="1:48" x14ac:dyDescent="0.3">
      <c r="A76" t="s">
        <v>1444</v>
      </c>
      <c r="B76" t="s">
        <v>1445</v>
      </c>
      <c r="C76" t="s">
        <v>10306</v>
      </c>
      <c r="D76" t="s">
        <v>207</v>
      </c>
      <c r="E76">
        <v>7274.1291216</v>
      </c>
      <c r="F76">
        <v>506.4</v>
      </c>
      <c r="G76">
        <v>77.188348772853402</v>
      </c>
      <c r="H76">
        <f>(Table2[[#This Row],[1Y Return vs Nifty]]-AVERAGE(Table2[1Y Return vs Nifty]))/_xlfn.STDEV.P(Table2[1Y Return vs Nifty])</f>
        <v>0.68604043871096398</v>
      </c>
      <c r="I76">
        <v>10.785108855304101</v>
      </c>
      <c r="J76">
        <f>(Table2[[#This Row],[1M Return vs Nifty]]-AVERAGE(Table2[1M Return vs Nifty]))/_xlfn.STDEV.P(Table2[1M Return vs Nifty])</f>
        <v>0.61957406711485496</v>
      </c>
      <c r="K76">
        <v>36.018633323497703</v>
      </c>
      <c r="L76">
        <f>(Table2[[#This Row],[6M Return vs Nifty]]-AVERAGE(Table2[6M Return vs Nifty]))/_xlfn.STDEV.P(Table2[6M Return vs Nifty])</f>
        <v>0.99391259159406897</v>
      </c>
      <c r="M76">
        <v>-1.3985063442011101</v>
      </c>
      <c r="N76">
        <f>(Table2[[#This Row],[1W Return vs Nifty]]-AVERAGE(Table2[1W Return vs Nifty]))/_xlfn.STDEV.P(Table2[1W Return vs Nifty])</f>
        <v>-0.19553192452208948</v>
      </c>
      <c r="O76">
        <v>496.34</v>
      </c>
      <c r="P76">
        <v>468.30481011972</v>
      </c>
      <c r="Q76">
        <v>391.68946801638799</v>
      </c>
      <c r="R76">
        <v>56.6475506775163</v>
      </c>
      <c r="S76" s="2">
        <f>(Table2[[#This Row],[Close Price]]-Table2[[#This Row],[20D EMA]])/Table2[[#This Row],[20D EMA]]</f>
        <v>2.0268364427610111E-2</v>
      </c>
      <c r="T76" s="2">
        <f>(Table2[[#This Row],[Close Price]]-Table2[[#This Row],[50D EMA]])/Table2[[#This Row],[50D EMA]]</f>
        <v>8.1346996778745684E-2</v>
      </c>
      <c r="U76" s="2">
        <f>(Table2[[#This Row],[Close Price]]-Table2[[#This Row],[200D EMA]])/Table2[[#This Row],[200D EMA]]</f>
        <v>0.29286090474817816</v>
      </c>
      <c r="V76">
        <v>1.0987820327662601</v>
      </c>
      <c r="W76">
        <v>504.75</v>
      </c>
      <c r="X76">
        <v>535.79999999999995</v>
      </c>
      <c r="Y76">
        <v>477.85</v>
      </c>
      <c r="Z76">
        <v>535.79999999999995</v>
      </c>
      <c r="AA76">
        <v>459.15</v>
      </c>
      <c r="AB76">
        <v>544.95000000000005</v>
      </c>
      <c r="AC76" s="2">
        <f>(Table2[[#This Row],[Close Price]]/Table2[[#This Row],[Day Low]])-1</f>
        <v>3.2689450222882499E-3</v>
      </c>
      <c r="AD76" s="2">
        <f>(Table2[[#This Row],[Day High]]/Table2[[#This Row],[Close Price]])-1</f>
        <v>5.8056872037914653E-2</v>
      </c>
      <c r="AE76" s="2">
        <f>(Table2[[#This Row],[Close Price]]/Table2[[#This Row],[Current Week Low]])-1</f>
        <v>5.9746782463115933E-2</v>
      </c>
      <c r="AF76" s="2">
        <f>(Table2[[#This Row],[Current Week High]]/Table2[[#This Row],[Close Price]])-1</f>
        <v>5.8056872037914653E-2</v>
      </c>
      <c r="AG76" s="2">
        <f>(Table2[[#This Row],[Close Price]]/Table2[[#This Row],[Current Month Low]])-1</f>
        <v>0.10290754655341394</v>
      </c>
      <c r="AH76" s="2">
        <f>(Table2[[#This Row],[Current Month High]]/Table2[[#This Row],[Close Price]])-1</f>
        <v>7.6125592417061849E-2</v>
      </c>
      <c r="AI76">
        <v>7.6125592417061796</v>
      </c>
      <c r="AJ76">
        <v>107.28612361850099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0.34</v>
      </c>
      <c r="AM76" t="s">
        <v>10345</v>
      </c>
      <c r="AN76">
        <v>8.48</v>
      </c>
      <c r="AO76" t="s">
        <v>10345</v>
      </c>
      <c r="AP76">
        <v>0.14633194921583101</v>
      </c>
      <c r="AQ76" s="4">
        <f>(Table2[[#This Row],[Sharpe Ratio]]-AVERAGE(Table2[Sharpe Ratio]))/_xlfn.STDEV.P(Table2[Sharpe Ratio])</f>
        <v>0.94289799751220271</v>
      </c>
      <c r="AR7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3.0468931704100011</v>
      </c>
      <c r="AS76" s="4">
        <f>_xlfn.RANK.AVG(Table2[[#This Row],[1Y Return vs Nifty Z-Score]],Table2[1Y Return vs Nifty Z-Score])</f>
        <v>134</v>
      </c>
      <c r="AT76" s="4">
        <f>_xlfn.RANK.AVG(Table2[[#This Row],[6M Return vs Nifty Z-Score]],Table2[6M Return vs Nifty Z-Score])</f>
        <v>111</v>
      </c>
      <c r="AU76" s="4">
        <f>_xlfn.RANK.AVG(Table2[[#This Row],[Sharpe Ratio Z-Score]],Table2[Sharpe Ratio Z-Score])</f>
        <v>123</v>
      </c>
      <c r="AV76" s="4">
        <f>(Table2[[#This Row],[Rank 1Y]]+Table2[[#This Row],[Rank 6M]]+Table2[[#This Row],[Rank Sharpe]])/3</f>
        <v>122.66666666666667</v>
      </c>
    </row>
    <row r="77" spans="1:48" x14ac:dyDescent="0.3">
      <c r="A77" t="s">
        <v>620</v>
      </c>
      <c r="B77" t="s">
        <v>621</v>
      </c>
      <c r="C77" t="s">
        <v>10301</v>
      </c>
      <c r="D77" t="s">
        <v>554</v>
      </c>
      <c r="E77">
        <v>30055.767500000002</v>
      </c>
      <c r="F77">
        <v>2876.15</v>
      </c>
      <c r="G77">
        <v>122.77139866662201</v>
      </c>
      <c r="H77">
        <f>(Table2[[#This Row],[1Y Return vs Nifty]]-AVERAGE(Table2[1Y Return vs Nifty]))/_xlfn.STDEV.P(Table2[1Y Return vs Nifty])</f>
        <v>1.3777115973635332</v>
      </c>
      <c r="I77">
        <v>27.053675202189201</v>
      </c>
      <c r="J77">
        <f>(Table2[[#This Row],[1M Return vs Nifty]]-AVERAGE(Table2[1M Return vs Nifty]))/_xlfn.STDEV.P(Table2[1M Return vs Nifty])</f>
        <v>2.0407874140320925</v>
      </c>
      <c r="K77">
        <v>45.6658878788528</v>
      </c>
      <c r="L77">
        <f>(Table2[[#This Row],[6M Return vs Nifty]]-AVERAGE(Table2[6M Return vs Nifty]))/_xlfn.STDEV.P(Table2[6M Return vs Nifty])</f>
        <v>1.3257962753353698</v>
      </c>
      <c r="M77">
        <v>10.351314532243199</v>
      </c>
      <c r="N77">
        <f>(Table2[[#This Row],[1W Return vs Nifty]]-AVERAGE(Table2[1W Return vs Nifty]))/_xlfn.STDEV.P(Table2[1W Return vs Nifty])</f>
        <v>2.3672883504494013</v>
      </c>
      <c r="O77">
        <v>2541.04</v>
      </c>
      <c r="P77">
        <v>2355.40009594904</v>
      </c>
      <c r="Q77">
        <v>1988.19605648997</v>
      </c>
      <c r="R77">
        <v>82.794738935352996</v>
      </c>
      <c r="S77" s="2">
        <f>(Table2[[#This Row],[Close Price]]-Table2[[#This Row],[20D EMA]])/Table2[[#This Row],[20D EMA]]</f>
        <v>0.13187907313540917</v>
      </c>
      <c r="T77" s="2">
        <f>(Table2[[#This Row],[Close Price]]-Table2[[#This Row],[50D EMA]])/Table2[[#This Row],[50D EMA]]</f>
        <v>0.2210876635976102</v>
      </c>
      <c r="U77" s="2">
        <f>(Table2[[#This Row],[Close Price]]-Table2[[#This Row],[200D EMA]])/Table2[[#This Row],[200D EMA]]</f>
        <v>0.44661286828908342</v>
      </c>
      <c r="V77">
        <v>1.4850260722192301</v>
      </c>
      <c r="W77">
        <v>2855</v>
      </c>
      <c r="X77">
        <v>2934</v>
      </c>
      <c r="Y77">
        <v>2840</v>
      </c>
      <c r="Z77">
        <v>2955</v>
      </c>
      <c r="AA77">
        <v>2279.1999999999998</v>
      </c>
      <c r="AB77">
        <v>2955</v>
      </c>
      <c r="AC77" s="2">
        <f>(Table2[[#This Row],[Close Price]]/Table2[[#This Row],[Day Low]])-1</f>
        <v>7.4080560420315411E-3</v>
      </c>
      <c r="AD77" s="2">
        <f>(Table2[[#This Row],[Day High]]/Table2[[#This Row],[Close Price]])-1</f>
        <v>2.0113693652973552E-2</v>
      </c>
      <c r="AE77" s="2">
        <f>(Table2[[#This Row],[Close Price]]/Table2[[#This Row],[Current Week Low]])-1</f>
        <v>1.2728873239436611E-2</v>
      </c>
      <c r="AF77" s="2">
        <f>(Table2[[#This Row],[Current Week High]]/Table2[[#This Row],[Close Price]])-1</f>
        <v>2.7415120908158341E-2</v>
      </c>
      <c r="AG77" s="2">
        <f>(Table2[[#This Row],[Close Price]]/Table2[[#This Row],[Current Month Low]])-1</f>
        <v>0.26191207441207465</v>
      </c>
      <c r="AH77" s="2">
        <f>(Table2[[#This Row],[Current Month High]]/Table2[[#This Row],[Close Price]])-1</f>
        <v>2.7415120908158341E-2</v>
      </c>
      <c r="AI77">
        <v>2.7415120908158301</v>
      </c>
      <c r="AJ77">
        <v>159.73269517316101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0.27</v>
      </c>
      <c r="AM77" t="s">
        <v>10345</v>
      </c>
      <c r="AN77">
        <v>18.39</v>
      </c>
      <c r="AO77" t="s">
        <v>10345</v>
      </c>
      <c r="AP77">
        <v>9.9642005985520005E-2</v>
      </c>
      <c r="AQ77" s="4">
        <f>(Table2[[#This Row],[Sharpe Ratio]]-AVERAGE(Table2[Sharpe Ratio]))/_xlfn.STDEV.P(Table2[Sharpe Ratio])</f>
        <v>0.41350760571864542</v>
      </c>
      <c r="AR7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7.525091242899042</v>
      </c>
      <c r="AS77" s="4">
        <f>_xlfn.RANK.AVG(Table2[[#This Row],[1Y Return vs Nifty Z-Score]],Table2[1Y Return vs Nifty Z-Score])</f>
        <v>70</v>
      </c>
      <c r="AT77" s="4">
        <f>_xlfn.RANK.AVG(Table2[[#This Row],[6M Return vs Nifty Z-Score]],Table2[6M Return vs Nifty Z-Score])</f>
        <v>73</v>
      </c>
      <c r="AU77" s="4">
        <f>_xlfn.RANK.AVG(Table2[[#This Row],[Sharpe Ratio Z-Score]],Table2[Sharpe Ratio Z-Score])</f>
        <v>234</v>
      </c>
      <c r="AV77" s="4">
        <f>(Table2[[#This Row],[Rank 1Y]]+Table2[[#This Row],[Rank 6M]]+Table2[[#This Row],[Rank Sharpe]])/3</f>
        <v>125.66666666666667</v>
      </c>
    </row>
    <row r="78" spans="1:48" x14ac:dyDescent="0.3">
      <c r="A78" t="s">
        <v>1400</v>
      </c>
      <c r="B78" t="s">
        <v>1401</v>
      </c>
      <c r="C78" t="s">
        <v>10314</v>
      </c>
      <c r="D78" t="s">
        <v>300</v>
      </c>
      <c r="E78">
        <v>7824.9335053499999</v>
      </c>
      <c r="F78">
        <v>1883.25</v>
      </c>
      <c r="G78">
        <v>83.072487314715701</v>
      </c>
      <c r="H78">
        <f>(Table2[[#This Row],[1Y Return vs Nifty]]-AVERAGE(Table2[1Y Return vs Nifty]))/_xlfn.STDEV.P(Table2[1Y Return vs Nifty])</f>
        <v>0.77532557720887096</v>
      </c>
      <c r="I78">
        <v>34.347663631815898</v>
      </c>
      <c r="J78">
        <f>(Table2[[#This Row],[1M Return vs Nifty]]-AVERAGE(Table2[1M Return vs Nifty]))/_xlfn.STDEV.P(Table2[1M Return vs Nifty])</f>
        <v>2.6779863833457083</v>
      </c>
      <c r="K78">
        <v>53.358884923134603</v>
      </c>
      <c r="L78">
        <f>(Table2[[#This Row],[6M Return vs Nifty]]-AVERAGE(Table2[6M Return vs Nifty]))/_xlfn.STDEV.P(Table2[6M Return vs Nifty])</f>
        <v>1.5904498286771271</v>
      </c>
      <c r="M78">
        <v>-6.5590583750568996</v>
      </c>
      <c r="N78">
        <f>(Table2[[#This Row],[1W Return vs Nifty]]-AVERAGE(Table2[1W Return vs Nifty]))/_xlfn.STDEV.P(Table2[1W Return vs Nifty])</f>
        <v>-1.3211292858603159</v>
      </c>
      <c r="O78">
        <v>1775.88</v>
      </c>
      <c r="P78">
        <v>1600.8789324136801</v>
      </c>
      <c r="Q78">
        <v>1299.7060202718801</v>
      </c>
      <c r="R78">
        <v>60.476265046796101</v>
      </c>
      <c r="S78" s="2">
        <f>(Table2[[#This Row],[Close Price]]-Table2[[#This Row],[20D EMA]])/Table2[[#This Row],[20D EMA]]</f>
        <v>6.0460166227447737E-2</v>
      </c>
      <c r="T78" s="2">
        <f>(Table2[[#This Row],[Close Price]]-Table2[[#This Row],[50D EMA]])/Table2[[#This Row],[50D EMA]]</f>
        <v>0.17638502317010499</v>
      </c>
      <c r="U78" s="2">
        <f>(Table2[[#This Row],[Close Price]]-Table2[[#This Row],[200D EMA]])/Table2[[#This Row],[200D EMA]]</f>
        <v>0.44898151630170241</v>
      </c>
      <c r="V78">
        <v>1.3210072757557101</v>
      </c>
      <c r="W78">
        <v>1846.65</v>
      </c>
      <c r="X78">
        <v>1891.95</v>
      </c>
      <c r="Y78">
        <v>1820</v>
      </c>
      <c r="Z78">
        <v>1909.9</v>
      </c>
      <c r="AA78">
        <v>1692.4</v>
      </c>
      <c r="AB78">
        <v>2010</v>
      </c>
      <c r="AC78" s="2">
        <f>(Table2[[#This Row],[Close Price]]/Table2[[#This Row],[Day Low]])-1</f>
        <v>1.9819673462756926E-2</v>
      </c>
      <c r="AD78" s="2">
        <f>(Table2[[#This Row],[Day High]]/Table2[[#This Row],[Close Price]])-1</f>
        <v>4.619673436877747E-3</v>
      </c>
      <c r="AE78" s="2">
        <f>(Table2[[#This Row],[Close Price]]/Table2[[#This Row],[Current Week Low]])-1</f>
        <v>3.4752747252747351E-2</v>
      </c>
      <c r="AF78" s="2">
        <f>(Table2[[#This Row],[Current Week High]]/Table2[[#This Row],[Close Price]])-1</f>
        <v>1.4151068631355512E-2</v>
      </c>
      <c r="AG78" s="2">
        <f>(Table2[[#This Row],[Close Price]]/Table2[[#This Row],[Current Month Low]])-1</f>
        <v>0.11276884897187411</v>
      </c>
      <c r="AH78" s="2">
        <f>(Table2[[#This Row],[Current Month High]]/Table2[[#This Row],[Close Price]])-1</f>
        <v>6.7303863002787789E-2</v>
      </c>
      <c r="AI78">
        <v>6.7303863002787701</v>
      </c>
      <c r="AJ78">
        <v>115.94427244582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0.39</v>
      </c>
      <c r="AM78" t="s">
        <v>10345</v>
      </c>
      <c r="AN78">
        <v>3.22</v>
      </c>
      <c r="AO78" t="s">
        <v>10345</v>
      </c>
      <c r="AP78">
        <v>0.111929058498036</v>
      </c>
      <c r="AQ78" s="4">
        <f>(Table2[[#This Row],[Sharpe Ratio]]-AVERAGE(Table2[Sharpe Ratio]))/_xlfn.STDEV.P(Table2[Sharpe Ratio])</f>
        <v>0.5528234217928456</v>
      </c>
      <c r="AR7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4.2754559251642368</v>
      </c>
      <c r="AS78" s="4">
        <f>_xlfn.RANK.AVG(Table2[[#This Row],[1Y Return vs Nifty Z-Score]],Table2[1Y Return vs Nifty Z-Score])</f>
        <v>123</v>
      </c>
      <c r="AT78" s="4">
        <f>_xlfn.RANK.AVG(Table2[[#This Row],[6M Return vs Nifty Z-Score]],Table2[6M Return vs Nifty Z-Score])</f>
        <v>54</v>
      </c>
      <c r="AU78" s="4">
        <f>_xlfn.RANK.AVG(Table2[[#This Row],[Sharpe Ratio Z-Score]],Table2[Sharpe Ratio Z-Score])</f>
        <v>202</v>
      </c>
      <c r="AV78" s="4">
        <f>(Table2[[#This Row],[Rank 1Y]]+Table2[[#This Row],[Rank 6M]]+Table2[[#This Row],[Rank Sharpe]])/3</f>
        <v>126.33333333333333</v>
      </c>
    </row>
    <row r="79" spans="1:48" x14ac:dyDescent="0.3">
      <c r="A79" t="s">
        <v>522</v>
      </c>
      <c r="B79" t="s">
        <v>523</v>
      </c>
      <c r="C79" t="s">
        <v>10311</v>
      </c>
      <c r="D79" t="s">
        <v>524</v>
      </c>
      <c r="E79">
        <v>39411.594424930001</v>
      </c>
      <c r="F79">
        <v>4367.3500000000004</v>
      </c>
      <c r="G79">
        <v>45.8558206169144</v>
      </c>
      <c r="H79">
        <f>(Table2[[#This Row],[1Y Return vs Nifty]]-AVERAGE(Table2[1Y Return vs Nifty]))/_xlfn.STDEV.P(Table2[1Y Return vs Nifty])</f>
        <v>0.21060480850107743</v>
      </c>
      <c r="I79">
        <v>9.0996064564332197</v>
      </c>
      <c r="J79">
        <f>(Table2[[#This Row],[1M Return vs Nifty]]-AVERAGE(Table2[1M Return vs Nifty]))/_xlfn.STDEV.P(Table2[1M Return vs Nifty])</f>
        <v>0.47232946949885368</v>
      </c>
      <c r="K79">
        <v>32.010576542020601</v>
      </c>
      <c r="L79">
        <f>(Table2[[#This Row],[6M Return vs Nifty]]-AVERAGE(Table2[6M Return vs Nifty]))/_xlfn.STDEV.P(Table2[6M Return vs Nifty])</f>
        <v>0.85602790723663835</v>
      </c>
      <c r="M79">
        <v>1.5919415489386</v>
      </c>
      <c r="N79">
        <f>(Table2[[#This Row],[1W Return vs Nifty]]-AVERAGE(Table2[1W Return vs Nifty]))/_xlfn.STDEV.P(Table2[1W Return vs Nifty])</f>
        <v>0.45673167782343621</v>
      </c>
      <c r="O79">
        <v>4319.95</v>
      </c>
      <c r="P79">
        <v>4275.5327610594204</v>
      </c>
      <c r="Q79">
        <v>3678.67950615375</v>
      </c>
      <c r="R79">
        <v>61.893491903755901</v>
      </c>
      <c r="S79" s="2">
        <f>(Table2[[#This Row],[Close Price]]-Table2[[#This Row],[20D EMA]])/Table2[[#This Row],[20D EMA]]</f>
        <v>1.0972349217004953E-2</v>
      </c>
      <c r="T79" s="2">
        <f>(Table2[[#This Row],[Close Price]]-Table2[[#This Row],[50D EMA]])/Table2[[#This Row],[50D EMA]]</f>
        <v>2.14750404386631E-2</v>
      </c>
      <c r="U79" s="2">
        <f>(Table2[[#This Row],[Close Price]]-Table2[[#This Row],[200D EMA]])/Table2[[#This Row],[200D EMA]]</f>
        <v>0.18720589621744216</v>
      </c>
      <c r="V79">
        <v>0.58267013334290396</v>
      </c>
      <c r="W79">
        <v>4475</v>
      </c>
      <c r="X79">
        <v>4779.8999999999996</v>
      </c>
      <c r="Y79">
        <v>4300</v>
      </c>
      <c r="Z79">
        <v>4779.8999999999996</v>
      </c>
      <c r="AA79">
        <v>3950.05</v>
      </c>
      <c r="AB79">
        <v>4779.8999999999996</v>
      </c>
      <c r="AC79" s="2">
        <f>(Table2[[#This Row],[Close Price]]/Table2[[#This Row],[Day Low]])-1</f>
        <v>-2.4055865921787656E-2</v>
      </c>
      <c r="AD79" s="2">
        <f>(Table2[[#This Row],[Day High]]/Table2[[#This Row],[Close Price]])-1</f>
        <v>9.4462316965665538E-2</v>
      </c>
      <c r="AE79" s="2">
        <f>(Table2[[#This Row],[Close Price]]/Table2[[#This Row],[Current Week Low]])-1</f>
        <v>1.5662790697674511E-2</v>
      </c>
      <c r="AF79" s="2">
        <f>(Table2[[#This Row],[Current Week High]]/Table2[[#This Row],[Close Price]])-1</f>
        <v>9.4462316965665538E-2</v>
      </c>
      <c r="AG79" s="2">
        <f>(Table2[[#This Row],[Close Price]]/Table2[[#This Row],[Current Month Low]])-1</f>
        <v>0.10564423235148923</v>
      </c>
      <c r="AH79" s="2">
        <f>(Table2[[#This Row],[Current Month High]]/Table2[[#This Row],[Close Price]])-1</f>
        <v>9.4462316965665538E-2</v>
      </c>
      <c r="AI79">
        <v>15.394919115710801</v>
      </c>
      <c r="AJ79">
        <v>88.158631683253603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0.05</v>
      </c>
      <c r="AM79" t="s">
        <v>10345</v>
      </c>
      <c r="AN79">
        <v>8.66</v>
      </c>
      <c r="AO79" t="s">
        <v>10345</v>
      </c>
      <c r="AP79">
        <v>0.23229851405843999</v>
      </c>
      <c r="AQ79" s="4">
        <f>(Table2[[#This Row],[Sharpe Ratio]]-AVERAGE(Table2[Sharpe Ratio]))/_xlfn.STDEV.P(Table2[Sharpe Ratio])</f>
        <v>1.9176233943430581</v>
      </c>
      <c r="AR7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3.9133172574030635</v>
      </c>
      <c r="AS79" s="4">
        <f>_xlfn.RANK.AVG(Table2[[#This Row],[1Y Return vs Nifty Z-Score]],Table2[1Y Return vs Nifty Z-Score])</f>
        <v>233</v>
      </c>
      <c r="AT79" s="4">
        <f>_xlfn.RANK.AVG(Table2[[#This Row],[6M Return vs Nifty Z-Score]],Table2[6M Return vs Nifty Z-Score])</f>
        <v>128</v>
      </c>
      <c r="AU79" s="4">
        <f>_xlfn.RANK.AVG(Table2[[#This Row],[Sharpe Ratio Z-Score]],Table2[Sharpe Ratio Z-Score])</f>
        <v>19</v>
      </c>
      <c r="AV79" s="4">
        <f>(Table2[[#This Row],[Rank 1Y]]+Table2[[#This Row],[Rank 6M]]+Table2[[#This Row],[Rank Sharpe]])/3</f>
        <v>126.66666666666667</v>
      </c>
    </row>
    <row r="80" spans="1:48" x14ac:dyDescent="0.3">
      <c r="A80" t="s">
        <v>1481</v>
      </c>
      <c r="B80" t="s">
        <v>1482</v>
      </c>
      <c r="C80" t="s">
        <v>10311</v>
      </c>
      <c r="D80" t="s">
        <v>160</v>
      </c>
      <c r="E80">
        <v>6764.5079248149996</v>
      </c>
      <c r="F80">
        <v>433.15</v>
      </c>
      <c r="G80">
        <v>39.151641957590599</v>
      </c>
      <c r="H80">
        <f>(Table2[[#This Row],[1Y Return vs Nifty]]-AVERAGE(Table2[1Y Return vs Nifty]))/_xlfn.STDEV.P(Table2[1Y Return vs Nifty])</f>
        <v>0.10887648992838291</v>
      </c>
      <c r="I80">
        <v>14.4045981831791</v>
      </c>
      <c r="J80">
        <f>(Table2[[#This Row],[1M Return vs Nifty]]-AVERAGE(Table2[1M Return vs Nifty]))/_xlfn.STDEV.P(Table2[1M Return vs Nifty])</f>
        <v>0.9357707394040129</v>
      </c>
      <c r="K80">
        <v>43.568577492052299</v>
      </c>
      <c r="L80">
        <f>(Table2[[#This Row],[6M Return vs Nifty]]-AVERAGE(Table2[6M Return vs Nifty]))/_xlfn.STDEV.P(Table2[6M Return vs Nifty])</f>
        <v>1.253644857216744</v>
      </c>
      <c r="M80">
        <v>4.48813457747565</v>
      </c>
      <c r="N80">
        <f>(Table2[[#This Row],[1W Return vs Nifty]]-AVERAGE(Table2[1W Return vs Nifty]))/_xlfn.STDEV.P(Table2[1W Return vs Nifty])</f>
        <v>1.0884368154435413</v>
      </c>
      <c r="O80">
        <v>406</v>
      </c>
      <c r="P80">
        <v>384.65837187456299</v>
      </c>
      <c r="Q80">
        <v>321.79833481992301</v>
      </c>
      <c r="R80">
        <v>70.885556475520403</v>
      </c>
      <c r="S80" s="2">
        <f>(Table2[[#This Row],[Close Price]]-Table2[[#This Row],[20D EMA]])/Table2[[#This Row],[20D EMA]]</f>
        <v>6.6871921182265953E-2</v>
      </c>
      <c r="T80" s="2">
        <f>(Table2[[#This Row],[Close Price]]-Table2[[#This Row],[50D EMA]])/Table2[[#This Row],[50D EMA]]</f>
        <v>0.12606414333092977</v>
      </c>
      <c r="U80" s="2">
        <f>(Table2[[#This Row],[Close Price]]-Table2[[#This Row],[200D EMA]])/Table2[[#This Row],[200D EMA]]</f>
        <v>0.34602933928290486</v>
      </c>
      <c r="V80">
        <v>1.04687059737595</v>
      </c>
      <c r="W80">
        <v>420.25</v>
      </c>
      <c r="X80">
        <v>433.95</v>
      </c>
      <c r="Y80">
        <v>420.25</v>
      </c>
      <c r="Z80">
        <v>438.8</v>
      </c>
      <c r="AA80">
        <v>383</v>
      </c>
      <c r="AB80">
        <v>441.25</v>
      </c>
      <c r="AC80" s="2">
        <f>(Table2[[#This Row],[Close Price]]/Table2[[#This Row],[Day Low]])-1</f>
        <v>3.0696014277215911E-2</v>
      </c>
      <c r="AD80" s="2">
        <f>(Table2[[#This Row],[Day High]]/Table2[[#This Row],[Close Price]])-1</f>
        <v>1.8469352418331031E-3</v>
      </c>
      <c r="AE80" s="2">
        <f>(Table2[[#This Row],[Close Price]]/Table2[[#This Row],[Current Week Low]])-1</f>
        <v>3.0696014277215911E-2</v>
      </c>
      <c r="AF80" s="2">
        <f>(Table2[[#This Row],[Current Week High]]/Table2[[#This Row],[Close Price]])-1</f>
        <v>1.3043980145446277E-2</v>
      </c>
      <c r="AG80" s="2">
        <f>(Table2[[#This Row],[Close Price]]/Table2[[#This Row],[Current Month Low]])-1</f>
        <v>0.13093994778067874</v>
      </c>
      <c r="AH80" s="2">
        <f>(Table2[[#This Row],[Current Month High]]/Table2[[#This Row],[Close Price]])-1</f>
        <v>1.8700219323559919E-2</v>
      </c>
      <c r="AI80">
        <v>1.8700219323559899</v>
      </c>
      <c r="AJ80">
        <v>91.616898916168907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0.17</v>
      </c>
      <c r="AM80" t="s">
        <v>10345</v>
      </c>
      <c r="AN80">
        <v>6.1</v>
      </c>
      <c r="AO80" t="s">
        <v>10345</v>
      </c>
      <c r="AP80">
        <v>0.200280992537887</v>
      </c>
      <c r="AQ80" s="4">
        <f>(Table2[[#This Row],[Sharpe Ratio]]-AVERAGE(Table2[Sharpe Ratio]))/_xlfn.STDEV.P(Table2[Sharpe Ratio])</f>
        <v>1.5545951469447952</v>
      </c>
      <c r="AR8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4.9413240489374761</v>
      </c>
      <c r="AS80" s="4">
        <f>_xlfn.RANK.AVG(Table2[[#This Row],[1Y Return vs Nifty Z-Score]],Table2[1Y Return vs Nifty Z-Score])</f>
        <v>259</v>
      </c>
      <c r="AT80" s="4">
        <f>_xlfn.RANK.AVG(Table2[[#This Row],[6M Return vs Nifty Z-Score]],Table2[6M Return vs Nifty Z-Score])</f>
        <v>83</v>
      </c>
      <c r="AU80" s="4">
        <f>_xlfn.RANK.AVG(Table2[[#This Row],[Sharpe Ratio Z-Score]],Table2[Sharpe Ratio Z-Score])</f>
        <v>39</v>
      </c>
      <c r="AV80" s="4">
        <f>(Table2[[#This Row],[Rank 1Y]]+Table2[[#This Row],[Rank 6M]]+Table2[[#This Row],[Rank Sharpe]])/3</f>
        <v>127</v>
      </c>
    </row>
    <row r="81" spans="1:48" x14ac:dyDescent="0.3">
      <c r="A81" t="s">
        <v>836</v>
      </c>
      <c r="B81" t="s">
        <v>837</v>
      </c>
      <c r="C81" t="s">
        <v>10311</v>
      </c>
      <c r="D81" t="s">
        <v>130</v>
      </c>
      <c r="E81">
        <v>18826.526340229899</v>
      </c>
      <c r="F81">
        <v>717.85</v>
      </c>
      <c r="G81">
        <v>98.521985743599203</v>
      </c>
      <c r="H81">
        <f>(Table2[[#This Row],[1Y Return vs Nifty]]-AVERAGE(Table2[1Y Return vs Nifty]))/_xlfn.STDEV.P(Table2[1Y Return vs Nifty])</f>
        <v>1.0097542190792719</v>
      </c>
      <c r="I81">
        <v>13.171560653322899</v>
      </c>
      <c r="J81">
        <f>(Table2[[#This Row],[1M Return vs Nifty]]-AVERAGE(Table2[1M Return vs Nifty]))/_xlfn.STDEV.P(Table2[1M Return vs Nifty])</f>
        <v>0.82805323330569436</v>
      </c>
      <c r="K81">
        <v>20.037349087468002</v>
      </c>
      <c r="L81">
        <f>(Table2[[#This Row],[6M Return vs Nifty]]-AVERAGE(Table2[6M Return vs Nifty]))/_xlfn.STDEV.P(Table2[6M Return vs Nifty])</f>
        <v>0.44412638529704979</v>
      </c>
      <c r="M81">
        <v>2.1829303498739998</v>
      </c>
      <c r="N81">
        <f>(Table2[[#This Row],[1W Return vs Nifty]]-AVERAGE(Table2[1W Return vs Nifty]))/_xlfn.STDEV.P(Table2[1W Return vs Nifty])</f>
        <v>0.58563560727437403</v>
      </c>
      <c r="O81">
        <v>664.82</v>
      </c>
      <c r="P81">
        <v>627.81584592228</v>
      </c>
      <c r="Q81">
        <v>544.60818482467403</v>
      </c>
      <c r="R81">
        <v>70.680049137120804</v>
      </c>
      <c r="S81" s="2">
        <f>(Table2[[#This Row],[Close Price]]-Table2[[#This Row],[20D EMA]])/Table2[[#This Row],[20D EMA]]</f>
        <v>7.976595168617065E-2</v>
      </c>
      <c r="T81" s="2">
        <f>(Table2[[#This Row],[Close Price]]-Table2[[#This Row],[50D EMA]])/Table2[[#This Row],[50D EMA]]</f>
        <v>0.14340854035860975</v>
      </c>
      <c r="U81" s="2">
        <f>(Table2[[#This Row],[Close Price]]-Table2[[#This Row],[200D EMA]])/Table2[[#This Row],[200D EMA]]</f>
        <v>0.31810358346174655</v>
      </c>
      <c r="V81">
        <v>1.34585244365041</v>
      </c>
      <c r="W81">
        <v>700.05</v>
      </c>
      <c r="X81">
        <v>735</v>
      </c>
      <c r="Y81">
        <v>700.05</v>
      </c>
      <c r="Z81">
        <v>735</v>
      </c>
      <c r="AA81">
        <v>600.6</v>
      </c>
      <c r="AB81">
        <v>735</v>
      </c>
      <c r="AC81" s="2">
        <f>(Table2[[#This Row],[Close Price]]/Table2[[#This Row],[Day Low]])-1</f>
        <v>2.5426755231769294E-2</v>
      </c>
      <c r="AD81" s="2">
        <f>(Table2[[#This Row],[Day High]]/Table2[[#This Row],[Close Price]])-1</f>
        <v>2.3890784982935065E-2</v>
      </c>
      <c r="AE81" s="2">
        <f>(Table2[[#This Row],[Close Price]]/Table2[[#This Row],[Current Week Low]])-1</f>
        <v>2.5426755231769294E-2</v>
      </c>
      <c r="AF81" s="2">
        <f>(Table2[[#This Row],[Current Week High]]/Table2[[#This Row],[Close Price]])-1</f>
        <v>2.3890784982935065E-2</v>
      </c>
      <c r="AG81" s="2">
        <f>(Table2[[#This Row],[Close Price]]/Table2[[#This Row],[Current Month Low]])-1</f>
        <v>0.19522144522144513</v>
      </c>
      <c r="AH81" s="2">
        <f>(Table2[[#This Row],[Current Month High]]/Table2[[#This Row],[Close Price]])-1</f>
        <v>2.3890784982935065E-2</v>
      </c>
      <c r="AI81">
        <v>2.0477815699658501</v>
      </c>
      <c r="AJ81">
        <v>129.41834451901499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0.08</v>
      </c>
      <c r="AM81" t="s">
        <v>10345</v>
      </c>
      <c r="AN81">
        <v>9.41</v>
      </c>
      <c r="AO81" t="s">
        <v>10345</v>
      </c>
      <c r="AP81">
        <v>0.172914815390392</v>
      </c>
      <c r="AQ81" s="4">
        <f>(Table2[[#This Row],[Sharpe Ratio]]-AVERAGE(Table2[Sharpe Ratio]))/_xlfn.STDEV.P(Table2[Sharpe Ratio])</f>
        <v>1.2443058161023648</v>
      </c>
      <c r="AR8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4.1118752610587546</v>
      </c>
      <c r="AS81" s="4">
        <f>_xlfn.RANK.AVG(Table2[[#This Row],[1Y Return vs Nifty Z-Score]],Table2[1Y Return vs Nifty Z-Score])</f>
        <v>99</v>
      </c>
      <c r="AT81" s="4">
        <f>_xlfn.RANK.AVG(Table2[[#This Row],[6M Return vs Nifty Z-Score]],Table2[6M Return vs Nifty Z-Score])</f>
        <v>200</v>
      </c>
      <c r="AU81" s="4">
        <f>_xlfn.RANK.AVG(Table2[[#This Row],[Sharpe Ratio Z-Score]],Table2[Sharpe Ratio Z-Score])</f>
        <v>83</v>
      </c>
      <c r="AV81" s="4">
        <f>(Table2[[#This Row],[Rank 1Y]]+Table2[[#This Row],[Rank 6M]]+Table2[[#This Row],[Rank Sharpe]])/3</f>
        <v>127.33333333333333</v>
      </c>
    </row>
    <row r="82" spans="1:48" x14ac:dyDescent="0.3">
      <c r="A82" t="s">
        <v>944</v>
      </c>
      <c r="B82" t="s">
        <v>945</v>
      </c>
      <c r="C82" t="s">
        <v>10314</v>
      </c>
      <c r="D82" t="s">
        <v>300</v>
      </c>
      <c r="E82">
        <v>15732.64133472</v>
      </c>
      <c r="F82">
        <v>416.8</v>
      </c>
      <c r="G82">
        <v>143.5727040749</v>
      </c>
      <c r="H82">
        <f>(Table2[[#This Row],[1Y Return vs Nifty]]-AVERAGE(Table2[1Y Return vs Nifty]))/_xlfn.STDEV.P(Table2[1Y Return vs Nifty])</f>
        <v>1.6933478491448439</v>
      </c>
      <c r="I82">
        <v>52.952510383154198</v>
      </c>
      <c r="J82">
        <f>(Table2[[#This Row],[1M Return vs Nifty]]-AVERAGE(Table2[1M Return vs Nifty]))/_xlfn.STDEV.P(Table2[1M Return vs Nifty])</f>
        <v>4.3032959500620453</v>
      </c>
      <c r="K82">
        <v>24.098205346729099</v>
      </c>
      <c r="L82">
        <f>(Table2[[#This Row],[6M Return vs Nifty]]-AVERAGE(Table2[6M Return vs Nifty]))/_xlfn.STDEV.P(Table2[6M Return vs Nifty])</f>
        <v>0.5838274708996245</v>
      </c>
      <c r="M82">
        <v>6.0821776483389201</v>
      </c>
      <c r="N82">
        <f>(Table2[[#This Row],[1W Return vs Nifty]]-AVERAGE(Table2[1W Return vs Nifty]))/_xlfn.STDEV.P(Table2[1W Return vs Nifty])</f>
        <v>1.4361226179885134</v>
      </c>
      <c r="O82">
        <v>365.94</v>
      </c>
      <c r="P82">
        <v>317.14321974004503</v>
      </c>
      <c r="Q82">
        <v>266.24963059081301</v>
      </c>
      <c r="R82">
        <v>77.926959016539101</v>
      </c>
      <c r="S82" s="2">
        <f>(Table2[[#This Row],[Close Price]]-Table2[[#This Row],[20D EMA]])/Table2[[#This Row],[20D EMA]]</f>
        <v>0.13898453298354926</v>
      </c>
      <c r="T82" s="2">
        <f>(Table2[[#This Row],[Close Price]]-Table2[[#This Row],[50D EMA]])/Table2[[#This Row],[50D EMA]]</f>
        <v>0.31423273163979776</v>
      </c>
      <c r="U82" s="2">
        <f>(Table2[[#This Row],[Close Price]]-Table2[[#This Row],[200D EMA]])/Table2[[#This Row],[200D EMA]]</f>
        <v>0.56544818137442243</v>
      </c>
      <c r="V82">
        <v>2.1903187497772101</v>
      </c>
      <c r="W82">
        <v>418.25</v>
      </c>
      <c r="X82">
        <v>435</v>
      </c>
      <c r="Y82">
        <v>407</v>
      </c>
      <c r="Z82">
        <v>435</v>
      </c>
      <c r="AA82">
        <v>324.3</v>
      </c>
      <c r="AB82">
        <v>435</v>
      </c>
      <c r="AC82" s="2">
        <f>(Table2[[#This Row],[Close Price]]/Table2[[#This Row],[Day Low]])-1</f>
        <v>-3.4668260609682644E-3</v>
      </c>
      <c r="AD82" s="2">
        <f>(Table2[[#This Row],[Day High]]/Table2[[#This Row],[Close Price]])-1</f>
        <v>4.3666026871401087E-2</v>
      </c>
      <c r="AE82" s="2">
        <f>(Table2[[#This Row],[Close Price]]/Table2[[#This Row],[Current Week Low]])-1</f>
        <v>2.4078624078624156E-2</v>
      </c>
      <c r="AF82" s="2">
        <f>(Table2[[#This Row],[Current Week High]]/Table2[[#This Row],[Close Price]])-1</f>
        <v>4.3666026871401087E-2</v>
      </c>
      <c r="AG82" s="2">
        <f>(Table2[[#This Row],[Close Price]]/Table2[[#This Row],[Current Month Low]])-1</f>
        <v>0.2852297255627505</v>
      </c>
      <c r="AH82" s="2">
        <f>(Table2[[#This Row],[Current Month High]]/Table2[[#This Row],[Close Price]])-1</f>
        <v>4.3666026871401087E-2</v>
      </c>
      <c r="AI82">
        <v>1.8234165067178401</v>
      </c>
      <c r="AJ82">
        <v>172.95350360183301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0.62</v>
      </c>
      <c r="AM82" t="s">
        <v>10345</v>
      </c>
      <c r="AN82">
        <v>22.04</v>
      </c>
      <c r="AO82" t="s">
        <v>10345</v>
      </c>
      <c r="AP82">
        <v>0.12690000710485</v>
      </c>
      <c r="AQ82" s="4">
        <f>(Table2[[#This Row],[Sharpe Ratio]]-AVERAGE(Table2[Sharpe Ratio]))/_xlfn.STDEV.P(Table2[Sharpe Ratio])</f>
        <v>0.72257039084328711</v>
      </c>
      <c r="AR8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8.7391642789383148</v>
      </c>
      <c r="AS82" s="4">
        <f>_xlfn.RANK.AVG(Table2[[#This Row],[1Y Return vs Nifty Z-Score]],Table2[1Y Return vs Nifty Z-Score])</f>
        <v>44</v>
      </c>
      <c r="AT82" s="4">
        <f>_xlfn.RANK.AVG(Table2[[#This Row],[6M Return vs Nifty Z-Score]],Table2[6M Return vs Nifty Z-Score])</f>
        <v>174</v>
      </c>
      <c r="AU82" s="4">
        <f>_xlfn.RANK.AVG(Table2[[#This Row],[Sharpe Ratio Z-Score]],Table2[Sharpe Ratio Z-Score])</f>
        <v>167</v>
      </c>
      <c r="AV82" s="4">
        <f>(Table2[[#This Row],[Rank 1Y]]+Table2[[#This Row],[Rank 6M]]+Table2[[#This Row],[Rank Sharpe]])/3</f>
        <v>128.33333333333334</v>
      </c>
    </row>
    <row r="83" spans="1:48" x14ac:dyDescent="0.3">
      <c r="A83" t="s">
        <v>1096</v>
      </c>
      <c r="B83" t="s">
        <v>1097</v>
      </c>
      <c r="C83" t="s">
        <v>10305</v>
      </c>
      <c r="D83" t="s">
        <v>54</v>
      </c>
      <c r="E83">
        <v>11730.649568909999</v>
      </c>
      <c r="F83">
        <v>1275.6500000000001</v>
      </c>
      <c r="G83">
        <v>177.67159950811001</v>
      </c>
      <c r="H83">
        <f>(Table2[[#This Row],[1Y Return vs Nifty]]-AVERAGE(Table2[1Y Return vs Nifty]))/_xlfn.STDEV.P(Table2[1Y Return vs Nifty])</f>
        <v>2.2107599698350255</v>
      </c>
      <c r="I83">
        <v>34.4559475896923</v>
      </c>
      <c r="J83">
        <f>(Table2[[#This Row],[1M Return vs Nifty]]-AVERAGE(Table2[1M Return vs Nifty]))/_xlfn.STDEV.P(Table2[1M Return vs Nifty])</f>
        <v>2.6874460126031097</v>
      </c>
      <c r="K83">
        <v>44.596111797269998</v>
      </c>
      <c r="L83">
        <f>(Table2[[#This Row],[6M Return vs Nifty]]-AVERAGE(Table2[6M Return vs Nifty]))/_xlfn.STDEV.P(Table2[6M Return vs Nifty])</f>
        <v>1.2889939680367659</v>
      </c>
      <c r="M83">
        <v>11.783034497403699</v>
      </c>
      <c r="N83">
        <f>(Table2[[#This Row],[1W Return vs Nifty]]-AVERAGE(Table2[1W Return vs Nifty]))/_xlfn.STDEV.P(Table2[1W Return vs Nifty])</f>
        <v>2.6795689369688769</v>
      </c>
      <c r="O83">
        <v>1132.6199999999999</v>
      </c>
      <c r="P83">
        <v>1022.87092387998</v>
      </c>
      <c r="Q83">
        <v>816.05975337829</v>
      </c>
      <c r="R83">
        <v>76.543940352813095</v>
      </c>
      <c r="S83" s="2">
        <f>(Table2[[#This Row],[Close Price]]-Table2[[#This Row],[20D EMA]])/Table2[[#This Row],[20D EMA]]</f>
        <v>0.12628242482032828</v>
      </c>
      <c r="T83" s="2">
        <f>(Table2[[#This Row],[Close Price]]-Table2[[#This Row],[50D EMA]])/Table2[[#This Row],[50D EMA]]</f>
        <v>0.24712705212224836</v>
      </c>
      <c r="U83" s="2">
        <f>(Table2[[#This Row],[Close Price]]-Table2[[#This Row],[200D EMA]])/Table2[[#This Row],[200D EMA]]</f>
        <v>0.56318210121148315</v>
      </c>
      <c r="V83">
        <v>1.2338872141577799</v>
      </c>
      <c r="W83">
        <v>1254.75</v>
      </c>
      <c r="X83">
        <v>1294</v>
      </c>
      <c r="Y83">
        <v>1254.75</v>
      </c>
      <c r="Z83">
        <v>1340</v>
      </c>
      <c r="AA83">
        <v>1025.55</v>
      </c>
      <c r="AB83">
        <v>1340</v>
      </c>
      <c r="AC83" s="2">
        <f>(Table2[[#This Row],[Close Price]]/Table2[[#This Row],[Day Low]])-1</f>
        <v>1.6656704522813426E-2</v>
      </c>
      <c r="AD83" s="2">
        <f>(Table2[[#This Row],[Day High]]/Table2[[#This Row],[Close Price]])-1</f>
        <v>1.4384823423352788E-2</v>
      </c>
      <c r="AE83" s="2">
        <f>(Table2[[#This Row],[Close Price]]/Table2[[#This Row],[Current Week Low]])-1</f>
        <v>1.6656704522813426E-2</v>
      </c>
      <c r="AF83" s="2">
        <f>(Table2[[#This Row],[Current Week High]]/Table2[[#This Row],[Close Price]])-1</f>
        <v>5.0444871242111722E-2</v>
      </c>
      <c r="AG83" s="2">
        <f>(Table2[[#This Row],[Close Price]]/Table2[[#This Row],[Current Month Low]])-1</f>
        <v>0.2438691433864757</v>
      </c>
      <c r="AH83" s="2">
        <f>(Table2[[#This Row],[Current Month High]]/Table2[[#This Row],[Close Price]])-1</f>
        <v>5.0444871242111722E-2</v>
      </c>
      <c r="AI83">
        <v>5.0444871242111704</v>
      </c>
      <c r="AJ83">
        <v>207.38554216867399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0.39</v>
      </c>
      <c r="AM83" t="s">
        <v>10345</v>
      </c>
      <c r="AN83">
        <v>17.190000000000001</v>
      </c>
      <c r="AO83" t="s">
        <v>10345</v>
      </c>
      <c r="AP83">
        <v>8.1438183541219997E-2</v>
      </c>
      <c r="AQ83" s="4">
        <f>(Table2[[#This Row],[Sharpe Ratio]]-AVERAGE(Table2[Sharpe Ratio]))/_xlfn.STDEV.P(Table2[Sharpe Ratio])</f>
        <v>0.20710494105076335</v>
      </c>
      <c r="AR8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9.0738738284945413</v>
      </c>
      <c r="AS83" s="4">
        <f>_xlfn.RANK.AVG(Table2[[#This Row],[1Y Return vs Nifty Z-Score]],Table2[1Y Return vs Nifty Z-Score])</f>
        <v>25</v>
      </c>
      <c r="AT83" s="4">
        <f>_xlfn.RANK.AVG(Table2[[#This Row],[6M Return vs Nifty Z-Score]],Table2[6M Return vs Nifty Z-Score])</f>
        <v>77</v>
      </c>
      <c r="AU83" s="4">
        <f>_xlfn.RANK.AVG(Table2[[#This Row],[Sharpe Ratio Z-Score]],Table2[Sharpe Ratio Z-Score])</f>
        <v>283</v>
      </c>
      <c r="AV83" s="4">
        <f>(Table2[[#This Row],[Rank 1Y]]+Table2[[#This Row],[Rank 6M]]+Table2[[#This Row],[Rank Sharpe]])/3</f>
        <v>128.33333333333334</v>
      </c>
    </row>
    <row r="84" spans="1:48" x14ac:dyDescent="0.3">
      <c r="A84" t="s">
        <v>1517</v>
      </c>
      <c r="B84" t="s">
        <v>1518</v>
      </c>
      <c r="C84" t="s">
        <v>10304</v>
      </c>
      <c r="D84" t="s">
        <v>46</v>
      </c>
      <c r="E84">
        <v>6584.4123321199904</v>
      </c>
      <c r="F84">
        <v>870.2</v>
      </c>
      <c r="G84">
        <v>87.983703633415303</v>
      </c>
      <c r="H84">
        <f>(Table2[[#This Row],[1Y Return vs Nifty]]-AVERAGE(Table2[1Y Return vs Nifty]))/_xlfn.STDEV.P(Table2[1Y Return vs Nifty])</f>
        <v>0.84984772281924481</v>
      </c>
      <c r="I84">
        <v>7.5278262909390197</v>
      </c>
      <c r="J84">
        <f>(Table2[[#This Row],[1M Return vs Nifty]]-AVERAGE(Table2[1M Return vs Nifty]))/_xlfn.STDEV.P(Table2[1M Return vs Nifty])</f>
        <v>0.33501958601008219</v>
      </c>
      <c r="K84">
        <v>22.723120250098201</v>
      </c>
      <c r="L84">
        <f>(Table2[[#This Row],[6M Return vs Nifty]]-AVERAGE(Table2[6M Return vs Nifty]))/_xlfn.STDEV.P(Table2[6M Return vs Nifty])</f>
        <v>0.53652195981260764</v>
      </c>
      <c r="M84">
        <v>0.50101390316344396</v>
      </c>
      <c r="N84">
        <f>(Table2[[#This Row],[1W Return vs Nifty]]-AVERAGE(Table2[1W Return vs Nifty]))/_xlfn.STDEV.P(Table2[1W Return vs Nifty])</f>
        <v>0.21878324282009706</v>
      </c>
      <c r="O84">
        <v>842.11</v>
      </c>
      <c r="P84">
        <v>817.39788116397597</v>
      </c>
      <c r="Q84">
        <v>666.54673030786</v>
      </c>
      <c r="R84">
        <v>63.214316549416701</v>
      </c>
      <c r="S84" s="2">
        <f>(Table2[[#This Row],[Close Price]]-Table2[[#This Row],[20D EMA]])/Table2[[#This Row],[20D EMA]]</f>
        <v>3.3356687368633592E-2</v>
      </c>
      <c r="T84" s="2">
        <f>(Table2[[#This Row],[Close Price]]-Table2[[#This Row],[50D EMA]])/Table2[[#This Row],[50D EMA]]</f>
        <v>6.4597817113048753E-2</v>
      </c>
      <c r="U84" s="2">
        <f>(Table2[[#This Row],[Close Price]]-Table2[[#This Row],[200D EMA]])/Table2[[#This Row],[200D EMA]]</f>
        <v>0.30553487164820098</v>
      </c>
      <c r="V84">
        <v>0.65345032331469799</v>
      </c>
      <c r="W84">
        <v>849.1</v>
      </c>
      <c r="X84">
        <v>881.25</v>
      </c>
      <c r="Y84">
        <v>849.1</v>
      </c>
      <c r="Z84">
        <v>903.95</v>
      </c>
      <c r="AA84">
        <v>763.75</v>
      </c>
      <c r="AB84">
        <v>903.95</v>
      </c>
      <c r="AC84" s="2">
        <f>(Table2[[#This Row],[Close Price]]/Table2[[#This Row],[Day Low]])-1</f>
        <v>2.4849841008126372E-2</v>
      </c>
      <c r="AD84" s="2">
        <f>(Table2[[#This Row],[Day High]]/Table2[[#This Row],[Close Price]])-1</f>
        <v>1.269823029188677E-2</v>
      </c>
      <c r="AE84" s="2">
        <f>(Table2[[#This Row],[Close Price]]/Table2[[#This Row],[Current Week Low]])-1</f>
        <v>2.4849841008126372E-2</v>
      </c>
      <c r="AF84" s="2">
        <f>(Table2[[#This Row],[Current Week High]]/Table2[[#This Row],[Close Price]])-1</f>
        <v>3.8784187543093429E-2</v>
      </c>
      <c r="AG84" s="2">
        <f>(Table2[[#This Row],[Close Price]]/Table2[[#This Row],[Current Month Low]])-1</f>
        <v>0.13937806873977099</v>
      </c>
      <c r="AH84" s="2">
        <f>(Table2[[#This Row],[Current Month High]]/Table2[[#This Row],[Close Price]])-1</f>
        <v>3.8784187543093429E-2</v>
      </c>
      <c r="AI84">
        <v>7.6534130085037697</v>
      </c>
      <c r="AJ84">
        <v>126.614583333333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0.18</v>
      </c>
      <c r="AM84" t="s">
        <v>10345</v>
      </c>
      <c r="AN84">
        <v>2.4</v>
      </c>
      <c r="AO84" t="s">
        <v>10345</v>
      </c>
      <c r="AP84">
        <v>0.16636991741812501</v>
      </c>
      <c r="AQ84" s="4">
        <f>(Table2[[#This Row],[Sharpe Ratio]]-AVERAGE(Table2[Sharpe Ratio]))/_xlfn.STDEV.P(Table2[Sharpe Ratio])</f>
        <v>1.1700969852049665</v>
      </c>
      <c r="AR8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3.1102694966669984</v>
      </c>
      <c r="AS84" s="4">
        <f>_xlfn.RANK.AVG(Table2[[#This Row],[1Y Return vs Nifty Z-Score]],Table2[1Y Return vs Nifty Z-Score])</f>
        <v>111</v>
      </c>
      <c r="AT84" s="4">
        <f>_xlfn.RANK.AVG(Table2[[#This Row],[6M Return vs Nifty Z-Score]],Table2[6M Return vs Nifty Z-Score])</f>
        <v>183</v>
      </c>
      <c r="AU84" s="4">
        <f>_xlfn.RANK.AVG(Table2[[#This Row],[Sharpe Ratio Z-Score]],Table2[Sharpe Ratio Z-Score])</f>
        <v>91</v>
      </c>
      <c r="AV84" s="4">
        <f>(Table2[[#This Row],[Rank 1Y]]+Table2[[#This Row],[Rank 6M]]+Table2[[#This Row],[Rank Sharpe]])/3</f>
        <v>128.33333333333334</v>
      </c>
    </row>
    <row r="85" spans="1:48" x14ac:dyDescent="0.3">
      <c r="A85" t="s">
        <v>486</v>
      </c>
      <c r="B85" t="s">
        <v>487</v>
      </c>
      <c r="C85" t="s">
        <v>10306</v>
      </c>
      <c r="D85" t="s">
        <v>488</v>
      </c>
      <c r="E85">
        <v>42240.75</v>
      </c>
      <c r="F85">
        <v>496.95</v>
      </c>
      <c r="G85">
        <v>60.630290630381197</v>
      </c>
      <c r="H85">
        <f>(Table2[[#This Row],[1Y Return vs Nifty]]-AVERAGE(Table2[1Y Return vs Nifty]))/_xlfn.STDEV.P(Table2[1Y Return vs Nifty])</f>
        <v>0.43479065864730054</v>
      </c>
      <c r="I85">
        <v>-7.9374540901057502</v>
      </c>
      <c r="J85">
        <f>(Table2[[#This Row],[1M Return vs Nifty]]-AVERAGE(Table2[1M Return vs Nifty]))/_xlfn.STDEV.P(Table2[1M Return vs Nifty])</f>
        <v>-1.0160191240214553</v>
      </c>
      <c r="K85">
        <v>39.240781340053502</v>
      </c>
      <c r="L85">
        <f>(Table2[[#This Row],[6M Return vs Nifty]]-AVERAGE(Table2[6M Return vs Nifty]))/_xlfn.STDEV.P(Table2[6M Return vs Nifty])</f>
        <v>1.1047605377282013</v>
      </c>
      <c r="M85">
        <v>-1.4572325704651401</v>
      </c>
      <c r="N85">
        <f>(Table2[[#This Row],[1W Return vs Nifty]]-AVERAGE(Table2[1W Return vs Nifty]))/_xlfn.STDEV.P(Table2[1W Return vs Nifty])</f>
        <v>-0.20834103582043673</v>
      </c>
      <c r="O85">
        <v>508.88</v>
      </c>
      <c r="P85">
        <v>515.37452184495305</v>
      </c>
      <c r="Q85">
        <v>419.43969087460198</v>
      </c>
      <c r="R85">
        <v>43.600556332784997</v>
      </c>
      <c r="S85" s="2">
        <f>(Table2[[#This Row],[Close Price]]-Table2[[#This Row],[20D EMA]])/Table2[[#This Row],[20D EMA]]</f>
        <v>-2.3443640936959612E-2</v>
      </c>
      <c r="T85" s="2">
        <f>(Table2[[#This Row],[Close Price]]-Table2[[#This Row],[50D EMA]])/Table2[[#This Row],[50D EMA]]</f>
        <v>-3.5749772377176137E-2</v>
      </c>
      <c r="U85" s="2">
        <f>(Table2[[#This Row],[Close Price]]-Table2[[#This Row],[200D EMA]])/Table2[[#This Row],[200D EMA]]</f>
        <v>0.1847948842508825</v>
      </c>
      <c r="V85">
        <v>0.46826530204234701</v>
      </c>
      <c r="W85">
        <v>490.6</v>
      </c>
      <c r="X85">
        <v>498.95</v>
      </c>
      <c r="Y85">
        <v>490.6</v>
      </c>
      <c r="Z85">
        <v>500.45</v>
      </c>
      <c r="AA85">
        <v>479.8</v>
      </c>
      <c r="AB85">
        <v>528.35</v>
      </c>
      <c r="AC85" s="2">
        <f>(Table2[[#This Row],[Close Price]]/Table2[[#This Row],[Day Low]])-1</f>
        <v>1.2943334692213648E-2</v>
      </c>
      <c r="AD85" s="2">
        <f>(Table2[[#This Row],[Day High]]/Table2[[#This Row],[Close Price]])-1</f>
        <v>4.0245497534963093E-3</v>
      </c>
      <c r="AE85" s="2">
        <f>(Table2[[#This Row],[Close Price]]/Table2[[#This Row],[Current Week Low]])-1</f>
        <v>1.2943334692213648E-2</v>
      </c>
      <c r="AF85" s="2">
        <f>(Table2[[#This Row],[Current Week High]]/Table2[[#This Row],[Close Price]])-1</f>
        <v>7.0429620686185412E-3</v>
      </c>
      <c r="AG85" s="2">
        <f>(Table2[[#This Row],[Close Price]]/Table2[[#This Row],[Current Month Low]])-1</f>
        <v>3.5744060025010294E-2</v>
      </c>
      <c r="AH85" s="2">
        <f>(Table2[[#This Row],[Current Month High]]/Table2[[#This Row],[Close Price]])-1</f>
        <v>6.31854311298925E-2</v>
      </c>
      <c r="AI85">
        <v>24.831471979072301</v>
      </c>
      <c r="AJ85">
        <v>105.606123293338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-0.09</v>
      </c>
      <c r="AM85" t="s">
        <v>10344</v>
      </c>
      <c r="AN85">
        <v>-3.02</v>
      </c>
      <c r="AO85" t="s">
        <v>10344</v>
      </c>
      <c r="AP85">
        <v>0.15263146001042099</v>
      </c>
      <c r="AQ85" s="4">
        <f>(Table2[[#This Row],[Sharpe Ratio]]-AVERAGE(Table2[Sharpe Ratio]))/_xlfn.STDEV.P(Table2[Sharpe Ratio])</f>
        <v>1.0143245244455388</v>
      </c>
      <c r="AR8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 s="4">
        <f>_xlfn.RANK.AVG(Table2[[#This Row],[1Y Return vs Nifty Z-Score]],Table2[1Y Return vs Nifty Z-Score])</f>
        <v>177</v>
      </c>
      <c r="AT85" s="4">
        <f>_xlfn.RANK.AVG(Table2[[#This Row],[6M Return vs Nifty Z-Score]],Table2[6M Return vs Nifty Z-Score])</f>
        <v>95</v>
      </c>
      <c r="AU85" s="4">
        <f>_xlfn.RANK.AVG(Table2[[#This Row],[Sharpe Ratio Z-Score]],Table2[Sharpe Ratio Z-Score])</f>
        <v>116</v>
      </c>
      <c r="AV85" s="4">
        <f>(Table2[[#This Row],[Rank 1Y]]+Table2[[#This Row],[Rank 6M]]+Table2[[#This Row],[Rank Sharpe]])/3</f>
        <v>129.33333333333334</v>
      </c>
    </row>
    <row r="86" spans="1:48" x14ac:dyDescent="0.3">
      <c r="A86" t="s">
        <v>1477</v>
      </c>
      <c r="B86" t="s">
        <v>1478</v>
      </c>
      <c r="C86" t="s">
        <v>10301</v>
      </c>
      <c r="D86" t="s">
        <v>420</v>
      </c>
      <c r="E86">
        <v>6842.8841794310001</v>
      </c>
      <c r="F86">
        <v>221.77</v>
      </c>
      <c r="G86">
        <v>170.02631327414699</v>
      </c>
      <c r="H86">
        <f>(Table2[[#This Row],[1Y Return vs Nifty]]-AVERAGE(Table2[1Y Return vs Nifty]))/_xlfn.STDEV.P(Table2[1Y Return vs Nifty])</f>
        <v>2.0947514096355766</v>
      </c>
      <c r="I86">
        <v>21.681454840607099</v>
      </c>
      <c r="J86">
        <f>(Table2[[#This Row],[1M Return vs Nifty]]-AVERAGE(Table2[1M Return vs Nifty]))/_xlfn.STDEV.P(Table2[1M Return vs Nifty])</f>
        <v>1.5714730861642965</v>
      </c>
      <c r="K86">
        <v>43.694895273025203</v>
      </c>
      <c r="L86">
        <f>(Table2[[#This Row],[6M Return vs Nifty]]-AVERAGE(Table2[6M Return vs Nifty]))/_xlfn.STDEV.P(Table2[6M Return vs Nifty])</f>
        <v>1.2579904262313029</v>
      </c>
      <c r="M86">
        <v>5.0058404434750399</v>
      </c>
      <c r="N86">
        <f>(Table2[[#This Row],[1W Return vs Nifty]]-AVERAGE(Table2[1W Return vs Nifty]))/_xlfn.STDEV.P(Table2[1W Return vs Nifty])</f>
        <v>1.201356587055959</v>
      </c>
      <c r="O86">
        <v>209.9</v>
      </c>
      <c r="P86">
        <v>198.682973887738</v>
      </c>
      <c r="Q86">
        <v>160.356769185866</v>
      </c>
      <c r="R86">
        <v>71.236769442367503</v>
      </c>
      <c r="S86" s="2">
        <f>(Table2[[#This Row],[Close Price]]-Table2[[#This Row],[20D EMA]])/Table2[[#This Row],[20D EMA]]</f>
        <v>5.6550738446879488E-2</v>
      </c>
      <c r="T86" s="2">
        <f>(Table2[[#This Row],[Close Price]]-Table2[[#This Row],[50D EMA]])/Table2[[#This Row],[50D EMA]]</f>
        <v>0.11620032487185787</v>
      </c>
      <c r="U86" s="2">
        <f>(Table2[[#This Row],[Close Price]]-Table2[[#This Row],[200D EMA]])/Table2[[#This Row],[200D EMA]]</f>
        <v>0.38297872379151821</v>
      </c>
      <c r="V86">
        <v>0.67216241653612796</v>
      </c>
      <c r="W86">
        <v>224.17</v>
      </c>
      <c r="X86">
        <v>261.58999999999997</v>
      </c>
      <c r="Y86">
        <v>215.46</v>
      </c>
      <c r="Z86">
        <v>261.58999999999997</v>
      </c>
      <c r="AA86">
        <v>195</v>
      </c>
      <c r="AB86">
        <v>261.58999999999997</v>
      </c>
      <c r="AC86" s="2">
        <f>(Table2[[#This Row],[Close Price]]/Table2[[#This Row],[Day Low]])-1</f>
        <v>-1.0706160503189399E-2</v>
      </c>
      <c r="AD86" s="2">
        <f>(Table2[[#This Row],[Day High]]/Table2[[#This Row],[Close Price]])-1</f>
        <v>0.17955539522929143</v>
      </c>
      <c r="AE86" s="2">
        <f>(Table2[[#This Row],[Close Price]]/Table2[[#This Row],[Current Week Low]])-1</f>
        <v>2.9286178408985508E-2</v>
      </c>
      <c r="AF86" s="2">
        <f>(Table2[[#This Row],[Current Week High]]/Table2[[#This Row],[Close Price]])-1</f>
        <v>0.17955539522929143</v>
      </c>
      <c r="AG86" s="2">
        <f>(Table2[[#This Row],[Close Price]]/Table2[[#This Row],[Current Month Low]])-1</f>
        <v>0.1372820512820514</v>
      </c>
      <c r="AH86" s="2">
        <f>(Table2[[#This Row],[Current Month High]]/Table2[[#This Row],[Close Price]])-1</f>
        <v>0.17955539522929143</v>
      </c>
      <c r="AI86">
        <v>8.1751364025792501</v>
      </c>
      <c r="AJ86">
        <v>216.81428571428501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0.16</v>
      </c>
      <c r="AM86" t="s">
        <v>10345</v>
      </c>
      <c r="AN86">
        <v>15.35</v>
      </c>
      <c r="AO86" t="s">
        <v>10345</v>
      </c>
      <c r="AP86">
        <v>8.3276519615747002E-2</v>
      </c>
      <c r="AQ86" s="4">
        <f>(Table2[[#This Row],[Sharpe Ratio]]-AVERAGE(Table2[Sharpe Ratio]))/_xlfn.STDEV.P(Table2[Sharpe Ratio])</f>
        <v>0.22794877566288779</v>
      </c>
      <c r="AR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6.3535202847500232</v>
      </c>
      <c r="AS86" s="4">
        <f>_xlfn.RANK.AVG(Table2[[#This Row],[1Y Return vs Nifty Z-Score]],Table2[1Y Return vs Nifty Z-Score])</f>
        <v>31</v>
      </c>
      <c r="AT86" s="4">
        <f>_xlfn.RANK.AVG(Table2[[#This Row],[6M Return vs Nifty Z-Score]],Table2[6M Return vs Nifty Z-Score])</f>
        <v>82</v>
      </c>
      <c r="AU86" s="4">
        <f>_xlfn.RANK.AVG(Table2[[#This Row],[Sharpe Ratio Z-Score]],Table2[Sharpe Ratio Z-Score])</f>
        <v>276</v>
      </c>
      <c r="AV86" s="4">
        <f>(Table2[[#This Row],[Rank 1Y]]+Table2[[#This Row],[Rank 6M]]+Table2[[#This Row],[Rank Sharpe]])/3</f>
        <v>129.66666666666666</v>
      </c>
    </row>
    <row r="87" spans="1:48" x14ac:dyDescent="0.3">
      <c r="A87" t="s">
        <v>125</v>
      </c>
      <c r="B87" t="s">
        <v>126</v>
      </c>
      <c r="C87" t="s">
        <v>10309</v>
      </c>
      <c r="D87" t="s">
        <v>127</v>
      </c>
      <c r="E87">
        <v>228149.48493898101</v>
      </c>
      <c r="F87">
        <v>262.17</v>
      </c>
      <c r="G87">
        <v>164.85891351162499</v>
      </c>
      <c r="H87">
        <f>(Table2[[#This Row],[1Y Return vs Nifty]]-AVERAGE(Table2[1Y Return vs Nifty]))/_xlfn.STDEV.P(Table2[1Y Return vs Nifty])</f>
        <v>2.0163419703967773</v>
      </c>
      <c r="I87">
        <v>21.865834976600201</v>
      </c>
      <c r="J87">
        <f>(Table2[[#This Row],[1M Return vs Nifty]]-AVERAGE(Table2[1M Return vs Nifty]))/_xlfn.STDEV.P(Table2[1M Return vs Nifty])</f>
        <v>1.5875804372727107</v>
      </c>
      <c r="K87">
        <v>52.301201977444101</v>
      </c>
      <c r="L87">
        <f>(Table2[[#This Row],[6M Return vs Nifty]]-AVERAGE(Table2[6M Return vs Nifty]))/_xlfn.STDEV.P(Table2[6M Return vs Nifty])</f>
        <v>1.5540635479760274</v>
      </c>
      <c r="M87">
        <v>-1.9760628073287001</v>
      </c>
      <c r="N87">
        <f>(Table2[[#This Row],[1W Return vs Nifty]]-AVERAGE(Table2[1W Return vs Nifty]))/_xlfn.STDEV.P(Table2[1W Return vs Nifty])</f>
        <v>-0.32150605035847724</v>
      </c>
      <c r="O87">
        <v>249.11</v>
      </c>
      <c r="P87">
        <v>226.190795676345</v>
      </c>
      <c r="Q87">
        <v>175.46835574765601</v>
      </c>
      <c r="R87">
        <v>63.0239114296593</v>
      </c>
      <c r="S87" s="2">
        <f>(Table2[[#This Row],[Close Price]]-Table2[[#This Row],[20D EMA]])/Table2[[#This Row],[20D EMA]]</f>
        <v>5.2426638834249938E-2</v>
      </c>
      <c r="T87" s="2">
        <f>(Table2[[#This Row],[Close Price]]-Table2[[#This Row],[50D EMA]])/Table2[[#This Row],[50D EMA]]</f>
        <v>0.15906573128261783</v>
      </c>
      <c r="U87" s="2">
        <f>(Table2[[#This Row],[Close Price]]-Table2[[#This Row],[200D EMA]])/Table2[[#This Row],[200D EMA]]</f>
        <v>0.49411555652251682</v>
      </c>
      <c r="V87">
        <v>1.3844956304562599</v>
      </c>
      <c r="W87">
        <v>258.25</v>
      </c>
      <c r="X87">
        <v>264.45</v>
      </c>
      <c r="Y87">
        <v>258.25</v>
      </c>
      <c r="Z87">
        <v>280.89999999999998</v>
      </c>
      <c r="AA87">
        <v>228</v>
      </c>
      <c r="AB87">
        <v>280.89999999999998</v>
      </c>
      <c r="AC87" s="2">
        <f>(Table2[[#This Row],[Close Price]]/Table2[[#This Row],[Day Low]])-1</f>
        <v>1.5179090029041609E-2</v>
      </c>
      <c r="AD87" s="2">
        <f>(Table2[[#This Row],[Day High]]/Table2[[#This Row],[Close Price]])-1</f>
        <v>8.6966472136398298E-3</v>
      </c>
      <c r="AE87" s="2">
        <f>(Table2[[#This Row],[Close Price]]/Table2[[#This Row],[Current Week Low]])-1</f>
        <v>1.5179090029041609E-2</v>
      </c>
      <c r="AF87" s="2">
        <f>(Table2[[#This Row],[Current Week High]]/Table2[[#This Row],[Close Price]])-1</f>
        <v>7.1442193996261727E-2</v>
      </c>
      <c r="AG87" s="2">
        <f>(Table2[[#This Row],[Close Price]]/Table2[[#This Row],[Current Month Low]])-1</f>
        <v>0.14986842105263154</v>
      </c>
      <c r="AH87" s="2">
        <f>(Table2[[#This Row],[Current Month High]]/Table2[[#This Row],[Close Price]])-1</f>
        <v>7.1442193996261727E-2</v>
      </c>
      <c r="AI87">
        <v>7.14421939962617</v>
      </c>
      <c r="AJ87">
        <v>196.90826727066801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0.15</v>
      </c>
      <c r="AM87" t="s">
        <v>10345</v>
      </c>
      <c r="AN87">
        <v>12.4</v>
      </c>
      <c r="AO87" t="s">
        <v>10345</v>
      </c>
      <c r="AP87">
        <v>7.4203353547827006E-2</v>
      </c>
      <c r="AQ87" s="4">
        <f>(Table2[[#This Row],[Sharpe Ratio]]-AVERAGE(Table2[Sharpe Ratio]))/_xlfn.STDEV.P(Table2[Sharpe Ratio])</f>
        <v>0.12507336808719557</v>
      </c>
      <c r="AR8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4.9615532733742338</v>
      </c>
      <c r="AS87" s="4">
        <f>_xlfn.RANK.AVG(Table2[[#This Row],[1Y Return vs Nifty Z-Score]],Table2[1Y Return vs Nifty Z-Score])</f>
        <v>34</v>
      </c>
      <c r="AT87" s="4">
        <f>_xlfn.RANK.AVG(Table2[[#This Row],[6M Return vs Nifty Z-Score]],Table2[6M Return vs Nifty Z-Score])</f>
        <v>55</v>
      </c>
      <c r="AU87" s="4">
        <f>_xlfn.RANK.AVG(Table2[[#This Row],[Sharpe Ratio Z-Score]],Table2[Sharpe Ratio Z-Score])</f>
        <v>308</v>
      </c>
      <c r="AV87" s="4">
        <f>(Table2[[#This Row],[Rank 1Y]]+Table2[[#This Row],[Rank 6M]]+Table2[[#This Row],[Rank Sharpe]])/3</f>
        <v>132.33333333333334</v>
      </c>
    </row>
    <row r="88" spans="1:48" x14ac:dyDescent="0.3">
      <c r="A88" t="s">
        <v>711</v>
      </c>
      <c r="B88" t="s">
        <v>712</v>
      </c>
      <c r="C88" t="s">
        <v>10317</v>
      </c>
      <c r="D88" t="s">
        <v>713</v>
      </c>
      <c r="E88">
        <v>23557.53456</v>
      </c>
      <c r="F88">
        <v>2133</v>
      </c>
      <c r="G88">
        <v>90.979537097707293</v>
      </c>
      <c r="H88">
        <f>(Table2[[#This Row],[1Y Return vs Nifty]]-AVERAGE(Table2[1Y Return vs Nifty]))/_xlfn.STDEV.P(Table2[1Y Return vs Nifty])</f>
        <v>0.89530610281369638</v>
      </c>
      <c r="I88">
        <v>-2.5723898047954599</v>
      </c>
      <c r="J88">
        <f>(Table2[[#This Row],[1M Return vs Nifty]]-AVERAGE(Table2[1M Return vs Nifty]))/_xlfn.STDEV.P(Table2[1M Return vs Nifty])</f>
        <v>-0.54732994718984751</v>
      </c>
      <c r="K88">
        <v>36.363922696442501</v>
      </c>
      <c r="L88">
        <f>(Table2[[#This Row],[6M Return vs Nifty]]-AVERAGE(Table2[6M Return vs Nifty]))/_xlfn.STDEV.P(Table2[6M Return vs Nifty])</f>
        <v>1.0057911948165819</v>
      </c>
      <c r="M88">
        <v>-5.4392981584714004</v>
      </c>
      <c r="N88">
        <f>(Table2[[#This Row],[1W Return vs Nifty]]-AVERAGE(Table2[1W Return vs Nifty]))/_xlfn.STDEV.P(Table2[1W Return vs Nifty])</f>
        <v>-1.0768920148117875</v>
      </c>
      <c r="O88">
        <v>2193.12</v>
      </c>
      <c r="P88">
        <v>2178.2239377508499</v>
      </c>
      <c r="Q88">
        <v>1778.4312156377</v>
      </c>
      <c r="R88">
        <v>36.8009438717949</v>
      </c>
      <c r="S88" s="2">
        <f>(Table2[[#This Row],[Close Price]]-Table2[[#This Row],[20D EMA]])/Table2[[#This Row],[20D EMA]]</f>
        <v>-2.7413000656598768E-2</v>
      </c>
      <c r="T88" s="2">
        <f>(Table2[[#This Row],[Close Price]]-Table2[[#This Row],[50D EMA]])/Table2[[#This Row],[50D EMA]]</f>
        <v>-2.076184039991151E-2</v>
      </c>
      <c r="U88" s="2">
        <f>(Table2[[#This Row],[Close Price]]-Table2[[#This Row],[200D EMA]])/Table2[[#This Row],[200D EMA]]</f>
        <v>0.19937166039630083</v>
      </c>
      <c r="V88">
        <v>0.39317965294317703</v>
      </c>
      <c r="W88">
        <v>2121.35</v>
      </c>
      <c r="X88">
        <v>2159</v>
      </c>
      <c r="Y88">
        <v>2114.35</v>
      </c>
      <c r="Z88">
        <v>2159</v>
      </c>
      <c r="AA88">
        <v>2090</v>
      </c>
      <c r="AB88">
        <v>2373.8000000000002</v>
      </c>
      <c r="AC88" s="2">
        <f>(Table2[[#This Row],[Close Price]]/Table2[[#This Row],[Day Low]])-1</f>
        <v>5.4917858910599193E-3</v>
      </c>
      <c r="AD88" s="2">
        <f>(Table2[[#This Row],[Day High]]/Table2[[#This Row],[Close Price]])-1</f>
        <v>1.2189404594467934E-2</v>
      </c>
      <c r="AE88" s="2">
        <f>(Table2[[#This Row],[Close Price]]/Table2[[#This Row],[Current Week Low]])-1</f>
        <v>8.8206777496631084E-3</v>
      </c>
      <c r="AF88" s="2">
        <f>(Table2[[#This Row],[Current Week High]]/Table2[[#This Row],[Close Price]])-1</f>
        <v>1.2189404594467934E-2</v>
      </c>
      <c r="AG88" s="2">
        <f>(Table2[[#This Row],[Close Price]]/Table2[[#This Row],[Current Month Low]])-1</f>
        <v>2.05741626794258E-2</v>
      </c>
      <c r="AH88" s="2">
        <f>(Table2[[#This Row],[Current Month High]]/Table2[[#This Row],[Close Price]])-1</f>
        <v>0.11289263947491812</v>
      </c>
      <c r="AI88">
        <v>13.455227379278</v>
      </c>
      <c r="AJ88">
        <v>121.414854414283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-0.05</v>
      </c>
      <c r="AM88" t="s">
        <v>10344</v>
      </c>
      <c r="AN88">
        <v>-6.29</v>
      </c>
      <c r="AO88" t="s">
        <v>10344</v>
      </c>
      <c r="AP88">
        <v>0.121819995648979</v>
      </c>
      <c r="AQ88" s="4">
        <f>(Table2[[#This Row],[Sharpe Ratio]]-AVERAGE(Table2[Sharpe Ratio]))/_xlfn.STDEV.P(Table2[Sharpe Ratio])</f>
        <v>0.66497106497404046</v>
      </c>
      <c r="AR8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0.94184640060268365</v>
      </c>
      <c r="AS88" s="4">
        <f>_xlfn.RANK.AVG(Table2[[#This Row],[1Y Return vs Nifty Z-Score]],Table2[1Y Return vs Nifty Z-Score])</f>
        <v>108</v>
      </c>
      <c r="AT88" s="4">
        <f>_xlfn.RANK.AVG(Table2[[#This Row],[6M Return vs Nifty Z-Score]],Table2[6M Return vs Nifty Z-Score])</f>
        <v>109</v>
      </c>
      <c r="AU88" s="4">
        <f>_xlfn.RANK.AVG(Table2[[#This Row],[Sharpe Ratio Z-Score]],Table2[Sharpe Ratio Z-Score])</f>
        <v>183</v>
      </c>
      <c r="AV88" s="4">
        <f>(Table2[[#This Row],[Rank 1Y]]+Table2[[#This Row],[Rank 6M]]+Table2[[#This Row],[Rank Sharpe]])/3</f>
        <v>133.33333333333334</v>
      </c>
    </row>
    <row r="89" spans="1:48" x14ac:dyDescent="0.3">
      <c r="A89" t="s">
        <v>699</v>
      </c>
      <c r="B89" t="s">
        <v>700</v>
      </c>
      <c r="C89" t="s">
        <v>10301</v>
      </c>
      <c r="D89" t="s">
        <v>554</v>
      </c>
      <c r="E89">
        <v>24289.80669324</v>
      </c>
      <c r="F89">
        <v>4771.8</v>
      </c>
      <c r="G89">
        <v>180.67508945287199</v>
      </c>
      <c r="H89">
        <f>(Table2[[#This Row],[1Y Return vs Nifty]]-AVERAGE(Table2[1Y Return vs Nifty]))/_xlfn.STDEV.P(Table2[1Y Return vs Nifty])</f>
        <v>2.2563345282495306</v>
      </c>
      <c r="I89">
        <v>25.075544622005101</v>
      </c>
      <c r="J89">
        <f>(Table2[[#This Row],[1M Return vs Nifty]]-AVERAGE(Table2[1M Return vs Nifty]))/_xlfn.STDEV.P(Table2[1M Return vs Nifty])</f>
        <v>1.8679789733521883</v>
      </c>
      <c r="K89">
        <v>17.679723424407499</v>
      </c>
      <c r="L89">
        <f>(Table2[[#This Row],[6M Return vs Nifty]]-AVERAGE(Table2[6M Return vs Nifty]))/_xlfn.STDEV.P(Table2[6M Return vs Nifty])</f>
        <v>0.36301963254683733</v>
      </c>
      <c r="M89">
        <v>7.3067247031381699</v>
      </c>
      <c r="N89">
        <f>(Table2[[#This Row],[1W Return vs Nifty]]-AVERAGE(Table2[1W Return vs Nifty]))/_xlfn.STDEV.P(Table2[1W Return vs Nifty])</f>
        <v>1.7032155424421704</v>
      </c>
      <c r="O89">
        <v>4344.2700000000004</v>
      </c>
      <c r="P89">
        <v>4088.2425668467599</v>
      </c>
      <c r="Q89">
        <v>3485.8600782717299</v>
      </c>
      <c r="R89">
        <v>78.707362210280607</v>
      </c>
      <c r="S89" s="2">
        <f>(Table2[[#This Row],[Close Price]]-Table2[[#This Row],[20D EMA]])/Table2[[#This Row],[20D EMA]]</f>
        <v>9.8412391495003693E-2</v>
      </c>
      <c r="T89" s="2">
        <f>(Table2[[#This Row],[Close Price]]-Table2[[#This Row],[50D EMA]])/Table2[[#This Row],[50D EMA]]</f>
        <v>0.16720080131655801</v>
      </c>
      <c r="U89" s="2">
        <f>(Table2[[#This Row],[Close Price]]-Table2[[#This Row],[200D EMA]])/Table2[[#This Row],[200D EMA]]</f>
        <v>0.36890176107293216</v>
      </c>
      <c r="V89">
        <v>0.99389352387235796</v>
      </c>
      <c r="W89">
        <v>4759.25</v>
      </c>
      <c r="X89">
        <v>4914.8</v>
      </c>
      <c r="Y89">
        <v>4630</v>
      </c>
      <c r="Z89">
        <v>4914.8</v>
      </c>
      <c r="AA89">
        <v>4130.05</v>
      </c>
      <c r="AB89">
        <v>4914.8</v>
      </c>
      <c r="AC89" s="2">
        <f>(Table2[[#This Row],[Close Price]]/Table2[[#This Row],[Day Low]])-1</f>
        <v>2.636970110836856E-3</v>
      </c>
      <c r="AD89" s="2">
        <f>(Table2[[#This Row],[Day High]]/Table2[[#This Row],[Close Price]])-1</f>
        <v>2.9967727063162641E-2</v>
      </c>
      <c r="AE89" s="2">
        <f>(Table2[[#This Row],[Close Price]]/Table2[[#This Row],[Current Week Low]])-1</f>
        <v>3.0626349892008742E-2</v>
      </c>
      <c r="AF89" s="2">
        <f>(Table2[[#This Row],[Current Week High]]/Table2[[#This Row],[Close Price]])-1</f>
        <v>2.9967727063162641E-2</v>
      </c>
      <c r="AG89" s="2">
        <f>(Table2[[#This Row],[Close Price]]/Table2[[#This Row],[Current Month Low]])-1</f>
        <v>0.15538552802024186</v>
      </c>
      <c r="AH89" s="2">
        <f>(Table2[[#This Row],[Current Month High]]/Table2[[#This Row],[Close Price]])-1</f>
        <v>2.9967727063162641E-2</v>
      </c>
      <c r="AI89">
        <v>0.264051301395684</v>
      </c>
      <c r="AJ89">
        <v>210.260078023407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0.21</v>
      </c>
      <c r="AM89" t="s">
        <v>10345</v>
      </c>
      <c r="AN89">
        <v>8.99</v>
      </c>
      <c r="AO89" t="s">
        <v>10345</v>
      </c>
      <c r="AP89">
        <v>0.126571791668176</v>
      </c>
      <c r="AQ89" s="4">
        <f>(Table2[[#This Row],[Sharpe Ratio]]-AVERAGE(Table2[Sharpe Ratio]))/_xlfn.STDEV.P(Table2[Sharpe Ratio])</f>
        <v>0.71884894492598428</v>
      </c>
      <c r="AR8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6.9093976215167112</v>
      </c>
      <c r="AS89" s="4">
        <f>_xlfn.RANK.AVG(Table2[[#This Row],[1Y Return vs Nifty Z-Score]],Table2[1Y Return vs Nifty Z-Score])</f>
        <v>24</v>
      </c>
      <c r="AT89" s="4">
        <f>_xlfn.RANK.AVG(Table2[[#This Row],[6M Return vs Nifty Z-Score]],Table2[6M Return vs Nifty Z-Score])</f>
        <v>215</v>
      </c>
      <c r="AU89" s="4">
        <f>_xlfn.RANK.AVG(Table2[[#This Row],[Sharpe Ratio Z-Score]],Table2[Sharpe Ratio Z-Score])</f>
        <v>170</v>
      </c>
      <c r="AV89" s="4">
        <f>(Table2[[#This Row],[Rank 1Y]]+Table2[[#This Row],[Rank 6M]]+Table2[[#This Row],[Rank Sharpe]])/3</f>
        <v>136.33333333333334</v>
      </c>
    </row>
    <row r="90" spans="1:48" x14ac:dyDescent="0.3">
      <c r="A90" t="s">
        <v>814</v>
      </c>
      <c r="B90" t="s">
        <v>815</v>
      </c>
      <c r="C90" t="s">
        <v>10310</v>
      </c>
      <c r="D90" t="s">
        <v>413</v>
      </c>
      <c r="E90">
        <v>19816.081946800001</v>
      </c>
      <c r="F90">
        <v>1388</v>
      </c>
      <c r="G90">
        <v>51.832713207179403</v>
      </c>
      <c r="H90">
        <f>(Table2[[#This Row],[1Y Return vs Nifty]]-AVERAGE(Table2[1Y Return vs Nifty]))/_xlfn.STDEV.P(Table2[1Y Return vs Nifty])</f>
        <v>0.3012973846381492</v>
      </c>
      <c r="I90">
        <v>8.8507388221481396</v>
      </c>
      <c r="J90">
        <f>(Table2[[#This Row],[1M Return vs Nifty]]-AVERAGE(Table2[1M Return vs Nifty]))/_xlfn.STDEV.P(Table2[1M Return vs Nifty])</f>
        <v>0.45058852466572796</v>
      </c>
      <c r="K90">
        <v>34.5246993356809</v>
      </c>
      <c r="L90">
        <f>(Table2[[#This Row],[6M Return vs Nifty]]-AVERAGE(Table2[6M Return vs Nifty]))/_xlfn.STDEV.P(Table2[6M Return vs Nifty])</f>
        <v>0.94251845533509038</v>
      </c>
      <c r="M90">
        <v>2.5009115901688799</v>
      </c>
      <c r="N90">
        <f>(Table2[[#This Row],[1W Return vs Nifty]]-AVERAGE(Table2[1W Return vs Nifty]))/_xlfn.STDEV.P(Table2[1W Return vs Nifty])</f>
        <v>0.6549923045600361</v>
      </c>
      <c r="O90">
        <v>1347.07</v>
      </c>
      <c r="P90">
        <v>1282.3422571134799</v>
      </c>
      <c r="Q90">
        <v>1071.18085384131</v>
      </c>
      <c r="R90">
        <v>62.602389508397899</v>
      </c>
      <c r="S90" s="2">
        <f>(Table2[[#This Row],[Close Price]]-Table2[[#This Row],[20D EMA]])/Table2[[#This Row],[20D EMA]]</f>
        <v>3.0384464059031873E-2</v>
      </c>
      <c r="T90" s="2">
        <f>(Table2[[#This Row],[Close Price]]-Table2[[#This Row],[50D EMA]])/Table2[[#This Row],[50D EMA]]</f>
        <v>8.2394339187069274E-2</v>
      </c>
      <c r="U90" s="2">
        <f>(Table2[[#This Row],[Close Price]]-Table2[[#This Row],[200D EMA]])/Table2[[#This Row],[200D EMA]]</f>
        <v>0.29576625181691796</v>
      </c>
      <c r="V90">
        <v>0.60064439324526198</v>
      </c>
      <c r="W90">
        <v>1351.2</v>
      </c>
      <c r="X90">
        <v>1395</v>
      </c>
      <c r="Y90">
        <v>1351.2</v>
      </c>
      <c r="Z90">
        <v>1420</v>
      </c>
      <c r="AA90">
        <v>1252.1500000000001</v>
      </c>
      <c r="AB90">
        <v>1420</v>
      </c>
      <c r="AC90" s="2">
        <f>(Table2[[#This Row],[Close Price]]/Table2[[#This Row],[Day Low]])-1</f>
        <v>2.7235050325636445E-2</v>
      </c>
      <c r="AD90" s="2">
        <f>(Table2[[#This Row],[Day High]]/Table2[[#This Row],[Close Price]])-1</f>
        <v>5.0432276657059738E-3</v>
      </c>
      <c r="AE90" s="2">
        <f>(Table2[[#This Row],[Close Price]]/Table2[[#This Row],[Current Week Low]])-1</f>
        <v>2.7235050325636445E-2</v>
      </c>
      <c r="AF90" s="2">
        <f>(Table2[[#This Row],[Current Week High]]/Table2[[#This Row],[Close Price]])-1</f>
        <v>2.3054755043227626E-2</v>
      </c>
      <c r="AG90" s="2">
        <f>(Table2[[#This Row],[Close Price]]/Table2[[#This Row],[Current Month Low]])-1</f>
        <v>0.10849339136684888</v>
      </c>
      <c r="AH90" s="2">
        <f>(Table2[[#This Row],[Current Month High]]/Table2[[#This Row],[Close Price]])-1</f>
        <v>2.3054755043227626E-2</v>
      </c>
      <c r="AI90">
        <v>11.2175792507204</v>
      </c>
      <c r="AJ90">
        <v>90.7903780068728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</v>
      </c>
      <c r="AM90" t="s">
        <v>10345</v>
      </c>
      <c r="AN90">
        <v>-0.4</v>
      </c>
      <c r="AO90" t="s">
        <v>10344</v>
      </c>
      <c r="AP90">
        <v>0.173776200205431</v>
      </c>
      <c r="AQ90" s="4">
        <f>(Table2[[#This Row],[Sharpe Ratio]]-AVERAGE(Table2[Sharpe Ratio]))/_xlfn.STDEV.P(Table2[Sharpe Ratio])</f>
        <v>1.2540725627113536</v>
      </c>
      <c r="AR9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3.6034692319103572</v>
      </c>
      <c r="AS90" s="4">
        <f>_xlfn.RANK.AVG(Table2[[#This Row],[1Y Return vs Nifty Z-Score]],Table2[1Y Return vs Nifty Z-Score])</f>
        <v>212</v>
      </c>
      <c r="AT90" s="4">
        <f>_xlfn.RANK.AVG(Table2[[#This Row],[6M Return vs Nifty Z-Score]],Table2[6M Return vs Nifty Z-Score])</f>
        <v>119</v>
      </c>
      <c r="AU90" s="4">
        <f>_xlfn.RANK.AVG(Table2[[#This Row],[Sharpe Ratio Z-Score]],Table2[Sharpe Ratio Z-Score])</f>
        <v>81</v>
      </c>
      <c r="AV90" s="4">
        <f>(Table2[[#This Row],[Rank 1Y]]+Table2[[#This Row],[Rank 6M]]+Table2[[#This Row],[Rank Sharpe]])/3</f>
        <v>137.33333333333334</v>
      </c>
    </row>
    <row r="91" spans="1:48" x14ac:dyDescent="0.3">
      <c r="A91" t="s">
        <v>156</v>
      </c>
      <c r="B91" t="s">
        <v>157</v>
      </c>
      <c r="C91" t="s">
        <v>10301</v>
      </c>
      <c r="D91" t="s">
        <v>124</v>
      </c>
      <c r="E91">
        <v>166638.63837120001</v>
      </c>
      <c r="F91">
        <v>504.95</v>
      </c>
      <c r="G91">
        <v>106.466539415822</v>
      </c>
      <c r="H91">
        <f>(Table2[[#This Row],[1Y Return vs Nifty]]-AVERAGE(Table2[1Y Return vs Nifty]))/_xlfn.STDEV.P(Table2[1Y Return vs Nifty])</f>
        <v>1.1303038237294658</v>
      </c>
      <c r="I91">
        <v>-4.5266666619077398</v>
      </c>
      <c r="J91">
        <f>(Table2[[#This Row],[1M Return vs Nifty]]-AVERAGE(Table2[1M Return vs Nifty]))/_xlfn.STDEV.P(Table2[1M Return vs Nifty])</f>
        <v>-0.71805453924532592</v>
      </c>
      <c r="K91">
        <v>11.242073535770301</v>
      </c>
      <c r="L91">
        <f>(Table2[[#This Row],[6M Return vs Nifty]]-AVERAGE(Table2[6M Return vs Nifty]))/_xlfn.STDEV.P(Table2[6M Return vs Nifty])</f>
        <v>0.14155238013649132</v>
      </c>
      <c r="M91">
        <v>0.93923978191747703</v>
      </c>
      <c r="N91">
        <f>(Table2[[#This Row],[1W Return vs Nifty]]-AVERAGE(Table2[1W Return vs Nifty]))/_xlfn.STDEV.P(Table2[1W Return vs Nifty])</f>
        <v>0.31436718226036375</v>
      </c>
      <c r="O91">
        <v>510.78</v>
      </c>
      <c r="P91">
        <v>506.16414450323202</v>
      </c>
      <c r="Q91">
        <v>423.10312960246603</v>
      </c>
      <c r="R91">
        <v>49.627082568633398</v>
      </c>
      <c r="S91" s="2">
        <f>(Table2[[#This Row],[Close Price]]-Table2[[#This Row],[20D EMA]])/Table2[[#This Row],[20D EMA]]</f>
        <v>-1.1413915971651169E-2</v>
      </c>
      <c r="T91" s="2">
        <f>(Table2[[#This Row],[Close Price]]-Table2[[#This Row],[50D EMA]])/Table2[[#This Row],[50D EMA]]</f>
        <v>-2.398716930895294E-3</v>
      </c>
      <c r="U91" s="2">
        <f>(Table2[[#This Row],[Close Price]]-Table2[[#This Row],[200D EMA]])/Table2[[#This Row],[200D EMA]]</f>
        <v>0.19344425666251777</v>
      </c>
      <c r="V91">
        <v>0.75063769113597201</v>
      </c>
      <c r="W91">
        <v>504.15</v>
      </c>
      <c r="X91">
        <v>522.65</v>
      </c>
      <c r="Y91">
        <v>503.15</v>
      </c>
      <c r="Z91">
        <v>522.65</v>
      </c>
      <c r="AA91">
        <v>471.35</v>
      </c>
      <c r="AB91">
        <v>559.5</v>
      </c>
      <c r="AC91" s="2">
        <f>(Table2[[#This Row],[Close Price]]/Table2[[#This Row],[Day Low]])-1</f>
        <v>1.5868293166716452E-3</v>
      </c>
      <c r="AD91" s="2">
        <f>(Table2[[#This Row],[Day High]]/Table2[[#This Row],[Close Price]])-1</f>
        <v>3.5052975542132936E-2</v>
      </c>
      <c r="AE91" s="2">
        <f>(Table2[[#This Row],[Close Price]]/Table2[[#This Row],[Current Week Low]])-1</f>
        <v>3.5774619894664017E-3</v>
      </c>
      <c r="AF91" s="2">
        <f>(Table2[[#This Row],[Current Week High]]/Table2[[#This Row],[Close Price]])-1</f>
        <v>3.5052975542132936E-2</v>
      </c>
      <c r="AG91" s="2">
        <f>(Table2[[#This Row],[Close Price]]/Table2[[#This Row],[Current Month Low]])-1</f>
        <v>7.1284608040733888E-2</v>
      </c>
      <c r="AH91" s="2">
        <f>(Table2[[#This Row],[Current Month High]]/Table2[[#This Row],[Close Price]])-1</f>
        <v>0.1080304980691158</v>
      </c>
      <c r="AI91">
        <v>14.862857708684</v>
      </c>
      <c r="AJ91">
        <v>151.90820653529499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-0.05</v>
      </c>
      <c r="AM91" t="s">
        <v>10344</v>
      </c>
      <c r="AN91">
        <v>-3.99</v>
      </c>
      <c r="AO91" t="s">
        <v>10344</v>
      </c>
      <c r="AP91">
        <v>0.19765880823452101</v>
      </c>
      <c r="AQ91" s="4">
        <f>(Table2[[#This Row],[Sharpe Ratio]]-AVERAGE(Table2[Sharpe Ratio]))/_xlfn.STDEV.P(Table2[Sharpe Ratio])</f>
        <v>1.5248637084449377</v>
      </c>
      <c r="AR9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2.3930325553259326</v>
      </c>
      <c r="AS91" s="4">
        <f>_xlfn.RANK.AVG(Table2[[#This Row],[1Y Return vs Nifty Z-Score]],Table2[1Y Return vs Nifty Z-Score])</f>
        <v>89</v>
      </c>
      <c r="AT91" s="4">
        <f>_xlfn.RANK.AVG(Table2[[#This Row],[6M Return vs Nifty Z-Score]],Table2[6M Return vs Nifty Z-Score])</f>
        <v>281</v>
      </c>
      <c r="AU91" s="4">
        <f>_xlfn.RANK.AVG(Table2[[#This Row],[Sharpe Ratio Z-Score]],Table2[Sharpe Ratio Z-Score])</f>
        <v>45</v>
      </c>
      <c r="AV91" s="4">
        <f>(Table2[[#This Row],[Rank 1Y]]+Table2[[#This Row],[Rank 6M]]+Table2[[#This Row],[Rank Sharpe]])/3</f>
        <v>138.33333333333334</v>
      </c>
    </row>
    <row r="92" spans="1:48" x14ac:dyDescent="0.3">
      <c r="A92" t="s">
        <v>552</v>
      </c>
      <c r="B92" t="s">
        <v>553</v>
      </c>
      <c r="C92" t="s">
        <v>10301</v>
      </c>
      <c r="D92" t="s">
        <v>554</v>
      </c>
      <c r="E92">
        <v>36229.421195579998</v>
      </c>
      <c r="F92">
        <v>2676.2</v>
      </c>
      <c r="G92">
        <v>173.427229992234</v>
      </c>
      <c r="H92">
        <f>(Table2[[#This Row],[1Y Return vs Nifty]]-AVERAGE(Table2[1Y Return vs Nifty]))/_xlfn.STDEV.P(Table2[1Y Return vs Nifty])</f>
        <v>2.146356469243528</v>
      </c>
      <c r="I92">
        <v>20.371211348990698</v>
      </c>
      <c r="J92">
        <f>(Table2[[#This Row],[1M Return vs Nifty]]-AVERAGE(Table2[1M Return vs Nifty]))/_xlfn.STDEV.P(Table2[1M Return vs Nifty])</f>
        <v>1.4570109081031537</v>
      </c>
      <c r="K92">
        <v>6.6011591192930696</v>
      </c>
      <c r="L92">
        <f>(Table2[[#This Row],[6M Return vs Nifty]]-AVERAGE(Table2[6M Return vs Nifty]))/_xlfn.STDEV.P(Table2[6M Return vs Nifty])</f>
        <v>-1.8103795994322821E-2</v>
      </c>
      <c r="M92">
        <v>2.48122886328773</v>
      </c>
      <c r="N92">
        <f>(Table2[[#This Row],[1W Return vs Nifty]]-AVERAGE(Table2[1W Return vs Nifty]))/_xlfn.STDEV.P(Table2[1W Return vs Nifty])</f>
        <v>0.65069919302683266</v>
      </c>
      <c r="O92">
        <v>2541.65</v>
      </c>
      <c r="P92">
        <v>2519.5044245957201</v>
      </c>
      <c r="Q92">
        <v>2288.7259286978501</v>
      </c>
      <c r="R92">
        <v>64.393866339491495</v>
      </c>
      <c r="S92" s="2">
        <f>(Table2[[#This Row],[Close Price]]-Table2[[#This Row],[20D EMA]])/Table2[[#This Row],[20D EMA]]</f>
        <v>5.2938052052800236E-2</v>
      </c>
      <c r="T92" s="2">
        <f>(Table2[[#This Row],[Close Price]]-Table2[[#This Row],[50D EMA]])/Table2[[#This Row],[50D EMA]]</f>
        <v>6.2193014576437215E-2</v>
      </c>
      <c r="U92" s="2">
        <f>(Table2[[#This Row],[Close Price]]-Table2[[#This Row],[200D EMA]])/Table2[[#This Row],[200D EMA]]</f>
        <v>0.16929684172477547</v>
      </c>
      <c r="V92">
        <v>1.2584770397459399</v>
      </c>
      <c r="W92">
        <v>2652</v>
      </c>
      <c r="X92">
        <v>2763</v>
      </c>
      <c r="Y92">
        <v>2646</v>
      </c>
      <c r="Z92">
        <v>2763</v>
      </c>
      <c r="AA92">
        <v>2306.1</v>
      </c>
      <c r="AB92">
        <v>2763</v>
      </c>
      <c r="AC92" s="2">
        <f>(Table2[[#This Row],[Close Price]]/Table2[[#This Row],[Day Low]])-1</f>
        <v>9.1251885369532104E-3</v>
      </c>
      <c r="AD92" s="2">
        <f>(Table2[[#This Row],[Day High]]/Table2[[#This Row],[Close Price]])-1</f>
        <v>3.2434048277408367E-2</v>
      </c>
      <c r="AE92" s="2">
        <f>(Table2[[#This Row],[Close Price]]/Table2[[#This Row],[Current Week Low]])-1</f>
        <v>1.1413454270597034E-2</v>
      </c>
      <c r="AF92" s="2">
        <f>(Table2[[#This Row],[Current Week High]]/Table2[[#This Row],[Close Price]])-1</f>
        <v>3.2434048277408367E-2</v>
      </c>
      <c r="AG92" s="2">
        <f>(Table2[[#This Row],[Close Price]]/Table2[[#This Row],[Current Month Low]])-1</f>
        <v>0.1604874029747192</v>
      </c>
      <c r="AH92" s="2">
        <f>(Table2[[#This Row],[Current Month High]]/Table2[[#This Row],[Close Price]])-1</f>
        <v>3.2434048277408367E-2</v>
      </c>
      <c r="AI92">
        <v>21.990135266422499</v>
      </c>
      <c r="AJ92">
        <v>209.87089677531401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-0.04</v>
      </c>
      <c r="AM92" t="s">
        <v>10344</v>
      </c>
      <c r="AN92">
        <v>2.2599999999999998</v>
      </c>
      <c r="AO92" t="s">
        <v>10345</v>
      </c>
      <c r="AP92">
        <v>0.18601394012632499</v>
      </c>
      <c r="AQ92" s="4">
        <f>(Table2[[#This Row],[Sharpe Ratio]]-AVERAGE(Table2[Sharpe Ratio]))/_xlfn.STDEV.P(Table2[Sharpe Ratio])</f>
        <v>1.3928292516932299</v>
      </c>
      <c r="AR9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5.6287920260724214</v>
      </c>
      <c r="AS92" s="4">
        <f>_xlfn.RANK.AVG(Table2[[#This Row],[1Y Return vs Nifty Z-Score]],Table2[1Y Return vs Nifty Z-Score])</f>
        <v>28</v>
      </c>
      <c r="AT92" s="4">
        <f>_xlfn.RANK.AVG(Table2[[#This Row],[6M Return vs Nifty Z-Score]],Table2[6M Return vs Nifty Z-Score])</f>
        <v>322</v>
      </c>
      <c r="AU92" s="4">
        <f>_xlfn.RANK.AVG(Table2[[#This Row],[Sharpe Ratio Z-Score]],Table2[Sharpe Ratio Z-Score])</f>
        <v>66</v>
      </c>
      <c r="AV92" s="4">
        <f>(Table2[[#This Row],[Rank 1Y]]+Table2[[#This Row],[Rank 6M]]+Table2[[#This Row],[Rank Sharpe]])/3</f>
        <v>138.66666666666666</v>
      </c>
    </row>
    <row r="93" spans="1:48" x14ac:dyDescent="0.3">
      <c r="A93" t="s">
        <v>235</v>
      </c>
      <c r="B93" t="s">
        <v>236</v>
      </c>
      <c r="C93" t="s">
        <v>10302</v>
      </c>
      <c r="D93" t="s">
        <v>237</v>
      </c>
      <c r="E93">
        <v>112784.560227105</v>
      </c>
      <c r="F93">
        <v>418.65</v>
      </c>
      <c r="G93">
        <v>136.132205072451</v>
      </c>
      <c r="H93">
        <f>(Table2[[#This Row],[1Y Return vs Nifty]]-AVERAGE(Table2[1Y Return vs Nifty]))/_xlfn.STDEV.P(Table2[1Y Return vs Nifty])</f>
        <v>1.5804467032590195</v>
      </c>
      <c r="I93">
        <v>2.0892104948210601</v>
      </c>
      <c r="J93">
        <f>(Table2[[#This Row],[1M Return vs Nifty]]-AVERAGE(Table2[1M Return vs Nifty]))/_xlfn.STDEV.P(Table2[1M Return vs Nifty])</f>
        <v>-0.14009501188303186</v>
      </c>
      <c r="K93">
        <v>82.374136847328899</v>
      </c>
      <c r="L93">
        <f>(Table2[[#This Row],[6M Return vs Nifty]]-AVERAGE(Table2[6M Return vs Nifty]))/_xlfn.STDEV.P(Table2[6M Return vs Nifty])</f>
        <v>2.5886290140639292</v>
      </c>
      <c r="M93">
        <v>-0.44678903022552602</v>
      </c>
      <c r="N93">
        <f>(Table2[[#This Row],[1W Return vs Nifty]]-AVERAGE(Table2[1W Return vs Nifty]))/_xlfn.STDEV.P(Table2[1W Return vs Nifty])</f>
        <v>1.2052553058145878E-2</v>
      </c>
      <c r="O93">
        <v>415.35</v>
      </c>
      <c r="P93">
        <v>394.25145686082402</v>
      </c>
      <c r="Q93">
        <v>309.31412900960697</v>
      </c>
      <c r="R93">
        <v>54.1166548250822</v>
      </c>
      <c r="S93" s="2">
        <f>(Table2[[#This Row],[Close Price]]-Table2[[#This Row],[20D EMA]])/Table2[[#This Row],[20D EMA]]</f>
        <v>7.945106536655722E-3</v>
      </c>
      <c r="T93" s="2">
        <f>(Table2[[#This Row],[Close Price]]-Table2[[#This Row],[50D EMA]])/Table2[[#This Row],[50D EMA]]</f>
        <v>6.1885739962627369E-2</v>
      </c>
      <c r="U93" s="2">
        <f>(Table2[[#This Row],[Close Price]]-Table2[[#This Row],[200D EMA]])/Table2[[#This Row],[200D EMA]]</f>
        <v>0.35347842447571204</v>
      </c>
      <c r="V93">
        <v>0.27451116924211399</v>
      </c>
      <c r="W93">
        <v>419.6</v>
      </c>
      <c r="X93">
        <v>430.35</v>
      </c>
      <c r="Y93">
        <v>412.1</v>
      </c>
      <c r="Z93">
        <v>430.35</v>
      </c>
      <c r="AA93">
        <v>400.65</v>
      </c>
      <c r="AB93">
        <v>436.6</v>
      </c>
      <c r="AC93" s="2">
        <f>(Table2[[#This Row],[Close Price]]/Table2[[#This Row],[Day Low]])-1</f>
        <v>-2.2640610104862624E-3</v>
      </c>
      <c r="AD93" s="2">
        <f>(Table2[[#This Row],[Day High]]/Table2[[#This Row],[Close Price]])-1</f>
        <v>2.7946972411322157E-2</v>
      </c>
      <c r="AE93" s="2">
        <f>(Table2[[#This Row],[Close Price]]/Table2[[#This Row],[Current Week Low]])-1</f>
        <v>1.589420043678702E-2</v>
      </c>
      <c r="AF93" s="2">
        <f>(Table2[[#This Row],[Current Week High]]/Table2[[#This Row],[Close Price]])-1</f>
        <v>2.7946972411322157E-2</v>
      </c>
      <c r="AG93" s="2">
        <f>(Table2[[#This Row],[Close Price]]/Table2[[#This Row],[Current Month Low]])-1</f>
        <v>4.4926993635342471E-2</v>
      </c>
      <c r="AH93" s="2">
        <f>(Table2[[#This Row],[Current Month High]]/Table2[[#This Row],[Close Price]])-1</f>
        <v>4.2875910665233663E-2</v>
      </c>
      <c r="AI93">
        <v>8.2766033679684696</v>
      </c>
      <c r="AJ93">
        <v>165.72516661377301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0.13</v>
      </c>
      <c r="AM93" t="s">
        <v>10345</v>
      </c>
      <c r="AN93">
        <v>-0.1</v>
      </c>
      <c r="AO93" t="s">
        <v>10344</v>
      </c>
      <c r="AP93">
        <v>6.2440768215423999E-2</v>
      </c>
      <c r="AQ93" s="4">
        <f>(Table2[[#This Row],[Sharpe Ratio]]-AVERAGE(Table2[Sharpe Ratio]))/_xlfn.STDEV.P(Table2[Sharpe Ratio])</f>
        <v>-8.2958165123569946E-3</v>
      </c>
      <c r="AR9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4.0327374419857058</v>
      </c>
      <c r="AS93" s="4">
        <f>_xlfn.RANK.AVG(Table2[[#This Row],[1Y Return vs Nifty Z-Score]],Table2[1Y Return vs Nifty Z-Score])</f>
        <v>50</v>
      </c>
      <c r="AT93" s="4">
        <f>_xlfn.RANK.AVG(Table2[[#This Row],[6M Return vs Nifty Z-Score]],Table2[6M Return vs Nifty Z-Score])</f>
        <v>14</v>
      </c>
      <c r="AU93" s="4">
        <f>_xlfn.RANK.AVG(Table2[[#This Row],[Sharpe Ratio Z-Score]],Table2[Sharpe Ratio Z-Score])</f>
        <v>354</v>
      </c>
      <c r="AV93" s="4">
        <f>(Table2[[#This Row],[Rank 1Y]]+Table2[[#This Row],[Rank 6M]]+Table2[[#This Row],[Rank Sharpe]])/3</f>
        <v>139.33333333333334</v>
      </c>
    </row>
    <row r="94" spans="1:48" x14ac:dyDescent="0.3">
      <c r="A94" t="s">
        <v>107</v>
      </c>
      <c r="B94" t="s">
        <v>108</v>
      </c>
      <c r="C94" t="s">
        <v>10307</v>
      </c>
      <c r="D94" t="s">
        <v>63</v>
      </c>
      <c r="E94">
        <v>268828.6441877</v>
      </c>
      <c r="F94">
        <v>697</v>
      </c>
      <c r="G94">
        <v>87.308059314080793</v>
      </c>
      <c r="H94">
        <f>(Table2[[#This Row],[1Y Return vs Nifty]]-AVERAGE(Table2[1Y Return vs Nifty]))/_xlfn.STDEV.P(Table2[1Y Return vs Nifty])</f>
        <v>0.83959558545063462</v>
      </c>
      <c r="I94">
        <v>0.27655674115654899</v>
      </c>
      <c r="J94">
        <f>(Table2[[#This Row],[1M Return vs Nifty]]-AVERAGE(Table2[1M Return vs Nifty]))/_xlfn.STDEV.P(Table2[1M Return vs Nifty])</f>
        <v>-0.29844748456670422</v>
      </c>
      <c r="K94">
        <v>14.5352176471552</v>
      </c>
      <c r="L94">
        <f>(Table2[[#This Row],[6M Return vs Nifty]]-AVERAGE(Table2[6M Return vs Nifty]))/_xlfn.STDEV.P(Table2[6M Return vs Nifty])</f>
        <v>0.2548427253332719</v>
      </c>
      <c r="M94">
        <v>-0.78313007007401703</v>
      </c>
      <c r="N94">
        <f>(Table2[[#This Row],[1W Return vs Nifty]]-AVERAGE(Table2[1W Return vs Nifty]))/_xlfn.STDEV.P(Table2[1W Return vs Nifty])</f>
        <v>-6.1308704555302677E-2</v>
      </c>
      <c r="O94">
        <v>699.97</v>
      </c>
      <c r="P94">
        <v>699.418928577011</v>
      </c>
      <c r="Q94">
        <v>593.30596577346898</v>
      </c>
      <c r="R94">
        <v>49.533957072645798</v>
      </c>
      <c r="S94" s="2">
        <f>(Table2[[#This Row],[Close Price]]-Table2[[#This Row],[20D EMA]])/Table2[[#This Row],[20D EMA]]</f>
        <v>-4.2430389873852128E-3</v>
      </c>
      <c r="T94" s="2">
        <f>(Table2[[#This Row],[Close Price]]-Table2[[#This Row],[50D EMA]])/Table2[[#This Row],[50D EMA]]</f>
        <v>-3.4584831467635358E-3</v>
      </c>
      <c r="U94" s="2">
        <f>(Table2[[#This Row],[Close Price]]-Table2[[#This Row],[200D EMA]])/Table2[[#This Row],[200D EMA]]</f>
        <v>0.17477328766001754</v>
      </c>
      <c r="V94">
        <v>1.6096732284281099</v>
      </c>
      <c r="W94">
        <v>692.25</v>
      </c>
      <c r="X94">
        <v>701.85</v>
      </c>
      <c r="Y94">
        <v>692.25</v>
      </c>
      <c r="Z94">
        <v>706.75</v>
      </c>
      <c r="AA94">
        <v>620</v>
      </c>
      <c r="AB94">
        <v>752.9</v>
      </c>
      <c r="AC94" s="2">
        <f>(Table2[[#This Row],[Close Price]]/Table2[[#This Row],[Day Low]])-1</f>
        <v>6.8616829180210281E-3</v>
      </c>
      <c r="AD94" s="2">
        <f>(Table2[[#This Row],[Day High]]/Table2[[#This Row],[Close Price]])-1</f>
        <v>6.9583931133430088E-3</v>
      </c>
      <c r="AE94" s="2">
        <f>(Table2[[#This Row],[Close Price]]/Table2[[#This Row],[Current Week Low]])-1</f>
        <v>6.8616829180210281E-3</v>
      </c>
      <c r="AF94" s="2">
        <f>(Table2[[#This Row],[Current Week High]]/Table2[[#This Row],[Close Price]])-1</f>
        <v>1.3988522238163492E-2</v>
      </c>
      <c r="AG94" s="2">
        <f>(Table2[[#This Row],[Close Price]]/Table2[[#This Row],[Current Month Low]])-1</f>
        <v>0.12419354838709684</v>
      </c>
      <c r="AH94" s="2">
        <f>(Table2[[#This Row],[Current Month High]]/Table2[[#This Row],[Close Price]])-1</f>
        <v>8.0200860832137622E-2</v>
      </c>
      <c r="AI94">
        <v>28.529411764705799</v>
      </c>
      <c r="AJ94">
        <v>140.88474166234599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-0.09</v>
      </c>
      <c r="AM94" t="s">
        <v>10344</v>
      </c>
      <c r="AN94">
        <v>-5.77</v>
      </c>
      <c r="AO94" t="s">
        <v>10344</v>
      </c>
      <c r="AP94">
        <v>0.185500795849567</v>
      </c>
      <c r="AQ94" s="4">
        <f>(Table2[[#This Row],[Sharpe Ratio]]-AVERAGE(Table2[Sharpe Ratio]))/_xlfn.STDEV.P(Table2[Sharpe Ratio])</f>
        <v>1.3870110041023187</v>
      </c>
      <c r="AR9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2.1216931257642186</v>
      </c>
      <c r="AS94" s="4">
        <f>_xlfn.RANK.AVG(Table2[[#This Row],[1Y Return vs Nifty Z-Score]],Table2[1Y Return vs Nifty Z-Score])</f>
        <v>112</v>
      </c>
      <c r="AT94" s="4">
        <f>_xlfn.RANK.AVG(Table2[[#This Row],[6M Return vs Nifty Z-Score]],Table2[6M Return vs Nifty Z-Score])</f>
        <v>244</v>
      </c>
      <c r="AU94" s="4">
        <f>_xlfn.RANK.AVG(Table2[[#This Row],[Sharpe Ratio Z-Score]],Table2[Sharpe Ratio Z-Score])</f>
        <v>68</v>
      </c>
      <c r="AV94" s="4">
        <f>(Table2[[#This Row],[Rank 1Y]]+Table2[[#This Row],[Rank 6M]]+Table2[[#This Row],[Rank Sharpe]])/3</f>
        <v>141.33333333333334</v>
      </c>
    </row>
    <row r="95" spans="1:48" x14ac:dyDescent="0.3">
      <c r="A95" t="s">
        <v>649</v>
      </c>
      <c r="B95" t="s">
        <v>650</v>
      </c>
      <c r="C95" t="s">
        <v>10314</v>
      </c>
      <c r="D95" t="s">
        <v>173</v>
      </c>
      <c r="E95">
        <v>27696.533182200001</v>
      </c>
      <c r="F95">
        <v>6398.55</v>
      </c>
      <c r="G95">
        <v>129.253806789371</v>
      </c>
      <c r="H95">
        <f>(Table2[[#This Row],[1Y Return vs Nifty]]-AVERAGE(Table2[1Y Return vs Nifty]))/_xlfn.STDEV.P(Table2[1Y Return vs Nifty])</f>
        <v>1.4760747992021526</v>
      </c>
      <c r="I95">
        <v>18.1024497421935</v>
      </c>
      <c r="J95">
        <f>(Table2[[#This Row],[1M Return vs Nifty]]-AVERAGE(Table2[1M Return vs Nifty]))/_xlfn.STDEV.P(Table2[1M Return vs Nifty])</f>
        <v>1.2588130947370766</v>
      </c>
      <c r="K95">
        <v>84.391587879463302</v>
      </c>
      <c r="L95">
        <f>(Table2[[#This Row],[6M Return vs Nifty]]-AVERAGE(Table2[6M Return vs Nifty]))/_xlfn.STDEV.P(Table2[6M Return vs Nifty])</f>
        <v>2.6580331203275906</v>
      </c>
      <c r="M95">
        <v>-13.271235703543599</v>
      </c>
      <c r="N95">
        <f>(Table2[[#This Row],[1W Return vs Nifty]]-AVERAGE(Table2[1W Return vs Nifty]))/_xlfn.STDEV.P(Table2[1W Return vs Nifty])</f>
        <v>-2.7851604679131379</v>
      </c>
      <c r="O95">
        <v>6398.37</v>
      </c>
      <c r="P95">
        <v>5742.8671572644398</v>
      </c>
      <c r="Q95">
        <v>4280.8449938245903</v>
      </c>
      <c r="R95">
        <v>45.542139237177601</v>
      </c>
      <c r="S95" s="2">
        <f>(Table2[[#This Row],[Close Price]]-Table2[[#This Row],[20D EMA]])/Table2[[#This Row],[20D EMA]]</f>
        <v>2.8132164910796195E-5</v>
      </c>
      <c r="T95" s="2">
        <f>(Table2[[#This Row],[Close Price]]-Table2[[#This Row],[50D EMA]])/Table2[[#This Row],[50D EMA]]</f>
        <v>0.11417343023617643</v>
      </c>
      <c r="U95" s="2">
        <f>(Table2[[#This Row],[Close Price]]-Table2[[#This Row],[200D EMA]])/Table2[[#This Row],[200D EMA]]</f>
        <v>0.49469322277035099</v>
      </c>
      <c r="V95">
        <v>2.6510622148760299</v>
      </c>
      <c r="W95">
        <v>6369.05</v>
      </c>
      <c r="X95">
        <v>6528</v>
      </c>
      <c r="Y95">
        <v>6369.05</v>
      </c>
      <c r="Z95">
        <v>6698.75</v>
      </c>
      <c r="AA95">
        <v>5670</v>
      </c>
      <c r="AB95">
        <v>7949.9</v>
      </c>
      <c r="AC95" s="2">
        <f>(Table2[[#This Row],[Close Price]]/Table2[[#This Row],[Day Low]])-1</f>
        <v>4.631773969430375E-3</v>
      </c>
      <c r="AD95" s="2">
        <f>(Table2[[#This Row],[Day High]]/Table2[[#This Row],[Close Price]])-1</f>
        <v>2.0231146119042531E-2</v>
      </c>
      <c r="AE95" s="2">
        <f>(Table2[[#This Row],[Close Price]]/Table2[[#This Row],[Current Week Low]])-1</f>
        <v>4.631773969430375E-3</v>
      </c>
      <c r="AF95" s="2">
        <f>(Table2[[#This Row],[Current Week High]]/Table2[[#This Row],[Close Price]])-1</f>
        <v>4.69168796055357E-2</v>
      </c>
      <c r="AG95" s="2">
        <f>(Table2[[#This Row],[Close Price]]/Table2[[#This Row],[Current Month Low]])-1</f>
        <v>0.12849206349206344</v>
      </c>
      <c r="AH95" s="2">
        <f>(Table2[[#This Row],[Current Month High]]/Table2[[#This Row],[Close Price]])-1</f>
        <v>0.24245336834126463</v>
      </c>
      <c r="AI95">
        <v>24.245336834126402</v>
      </c>
      <c r="AJ95">
        <v>163.31481481481401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0.38</v>
      </c>
      <c r="AM95" t="s">
        <v>10345</v>
      </c>
      <c r="AN95">
        <v>5.82</v>
      </c>
      <c r="AO95" t="s">
        <v>10345</v>
      </c>
      <c r="AP95">
        <v>6.0906142168754E-2</v>
      </c>
      <c r="AQ95" s="4">
        <f>(Table2[[#This Row],[Sharpe Ratio]]-AVERAGE(Table2[Sharpe Ratio]))/_xlfn.STDEV.P(Table2[Sharpe Ratio])</f>
        <v>-2.5696057932565224E-2</v>
      </c>
      <c r="AR9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2.5820644884211168</v>
      </c>
      <c r="AS95" s="4">
        <f>_xlfn.RANK.AVG(Table2[[#This Row],[1Y Return vs Nifty Z-Score]],Table2[1Y Return vs Nifty Z-Score])</f>
        <v>54</v>
      </c>
      <c r="AT95" s="4">
        <f>_xlfn.RANK.AVG(Table2[[#This Row],[6M Return vs Nifty Z-Score]],Table2[6M Return vs Nifty Z-Score])</f>
        <v>13</v>
      </c>
      <c r="AU95" s="4">
        <f>_xlfn.RANK.AVG(Table2[[#This Row],[Sharpe Ratio Z-Score]],Table2[Sharpe Ratio Z-Score])</f>
        <v>357</v>
      </c>
      <c r="AV95" s="4">
        <f>(Table2[[#This Row],[Rank 1Y]]+Table2[[#This Row],[Rank 6M]]+Table2[[#This Row],[Rank Sharpe]])/3</f>
        <v>141.33333333333334</v>
      </c>
    </row>
    <row r="96" spans="1:48" x14ac:dyDescent="0.3">
      <c r="A96" t="s">
        <v>1776</v>
      </c>
      <c r="B96" t="s">
        <v>1777</v>
      </c>
      <c r="C96" t="s">
        <v>10302</v>
      </c>
      <c r="D96" t="s">
        <v>937</v>
      </c>
      <c r="E96">
        <v>4343.0860067349904</v>
      </c>
      <c r="F96">
        <v>505.85</v>
      </c>
      <c r="G96">
        <v>72.688204361262805</v>
      </c>
      <c r="H96">
        <f>(Table2[[#This Row],[1Y Return vs Nifty]]-AVERAGE(Table2[1Y Return vs Nifty]))/_xlfn.STDEV.P(Table2[1Y Return vs Nifty])</f>
        <v>0.61775584374588988</v>
      </c>
      <c r="I96">
        <v>35.391912880490302</v>
      </c>
      <c r="J96">
        <f>(Table2[[#This Row],[1M Return vs Nifty]]-AVERAGE(Table2[1M Return vs Nifty]))/_xlfn.STDEV.P(Table2[1M Return vs Nifty])</f>
        <v>2.7692114451046703</v>
      </c>
      <c r="K96">
        <v>71.607281698313898</v>
      </c>
      <c r="L96">
        <f>(Table2[[#This Row],[6M Return vs Nifty]]-AVERAGE(Table2[6M Return vs Nifty]))/_xlfn.STDEV.P(Table2[6M Return vs Nifty])</f>
        <v>2.2182289661891108</v>
      </c>
      <c r="M96">
        <v>-2.9318450384325301</v>
      </c>
      <c r="N96">
        <f>(Table2[[#This Row],[1W Return vs Nifty]]-AVERAGE(Table2[1W Return vs Nifty]))/_xlfn.STDEV.P(Table2[1W Return vs Nifty])</f>
        <v>-0.52997715013848012</v>
      </c>
      <c r="O96">
        <v>474.7</v>
      </c>
      <c r="P96">
        <v>406.14608140036103</v>
      </c>
      <c r="Q96">
        <v>326.75481722910303</v>
      </c>
      <c r="R96">
        <v>62.880788939208799</v>
      </c>
      <c r="S96" s="2">
        <f>(Table2[[#This Row],[Close Price]]-Table2[[#This Row],[20D EMA]])/Table2[[#This Row],[20D EMA]]</f>
        <v>6.5620391826416755E-2</v>
      </c>
      <c r="T96" s="2">
        <f>(Table2[[#This Row],[Close Price]]-Table2[[#This Row],[50D EMA]])/Table2[[#This Row],[50D EMA]]</f>
        <v>0.24548782609416644</v>
      </c>
      <c r="U96" s="2">
        <f>(Table2[[#This Row],[Close Price]]-Table2[[#This Row],[200D EMA]])/Table2[[#This Row],[200D EMA]]</f>
        <v>0.54810265473553832</v>
      </c>
      <c r="V96">
        <v>1.46401072784235</v>
      </c>
      <c r="W96">
        <v>506.05</v>
      </c>
      <c r="X96">
        <v>570</v>
      </c>
      <c r="Y96">
        <v>490.1</v>
      </c>
      <c r="Z96">
        <v>570</v>
      </c>
      <c r="AA96">
        <v>440.1</v>
      </c>
      <c r="AB96">
        <v>570</v>
      </c>
      <c r="AC96" s="2">
        <f>(Table2[[#This Row],[Close Price]]/Table2[[#This Row],[Day Low]])-1</f>
        <v>-3.9521786384744129E-4</v>
      </c>
      <c r="AD96" s="2">
        <f>(Table2[[#This Row],[Day High]]/Table2[[#This Row],[Close Price]])-1</f>
        <v>0.12681624987644557</v>
      </c>
      <c r="AE96" s="2">
        <f>(Table2[[#This Row],[Close Price]]/Table2[[#This Row],[Current Week Low]])-1</f>
        <v>3.213629871454815E-2</v>
      </c>
      <c r="AF96" s="2">
        <f>(Table2[[#This Row],[Current Week High]]/Table2[[#This Row],[Close Price]])-1</f>
        <v>0.12681624987644557</v>
      </c>
      <c r="AG96" s="2">
        <f>(Table2[[#This Row],[Close Price]]/Table2[[#This Row],[Current Month Low]])-1</f>
        <v>0.14939786412179057</v>
      </c>
      <c r="AH96" s="2">
        <f>(Table2[[#This Row],[Current Month High]]/Table2[[#This Row],[Close Price]])-1</f>
        <v>0.12681624987644557</v>
      </c>
      <c r="AI96">
        <v>7.4824552733023504</v>
      </c>
      <c r="AJ96">
        <v>134.40685820203799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0.93</v>
      </c>
      <c r="AM96" t="s">
        <v>10345</v>
      </c>
      <c r="AN96">
        <v>23.69</v>
      </c>
      <c r="AO96" t="s">
        <v>10345</v>
      </c>
      <c r="AP96">
        <v>9.1819897935763006E-2</v>
      </c>
      <c r="AQ96" s="4">
        <f>(Table2[[#This Row],[Sharpe Ratio]]-AVERAGE(Table2[Sharpe Ratio]))/_xlfn.STDEV.P(Table2[Sharpe Ratio])</f>
        <v>0.32481722490824211</v>
      </c>
      <c r="AR9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5.4000363298094332</v>
      </c>
      <c r="AS96" s="4">
        <f>_xlfn.RANK.AVG(Table2[[#This Row],[1Y Return vs Nifty Z-Score]],Table2[1Y Return vs Nifty Z-Score])</f>
        <v>146</v>
      </c>
      <c r="AT96" s="4">
        <f>_xlfn.RANK.AVG(Table2[[#This Row],[6M Return vs Nifty Z-Score]],Table2[6M Return vs Nifty Z-Score])</f>
        <v>21</v>
      </c>
      <c r="AU96" s="4">
        <f>_xlfn.RANK.AVG(Table2[[#This Row],[Sharpe Ratio Z-Score]],Table2[Sharpe Ratio Z-Score])</f>
        <v>257</v>
      </c>
      <c r="AV96" s="4">
        <f>(Table2[[#This Row],[Rank 1Y]]+Table2[[#This Row],[Rank 6M]]+Table2[[#This Row],[Rank Sharpe]])/3</f>
        <v>141.33333333333334</v>
      </c>
    </row>
    <row r="97" spans="1:48" x14ac:dyDescent="0.3">
      <c r="A97" t="s">
        <v>211</v>
      </c>
      <c r="B97" t="s">
        <v>212</v>
      </c>
      <c r="C97" t="s">
        <v>10306</v>
      </c>
      <c r="D97" t="s">
        <v>104</v>
      </c>
      <c r="E97">
        <v>123883.715846639</v>
      </c>
      <c r="F97">
        <v>2607.6</v>
      </c>
      <c r="G97">
        <v>65.974614054795893</v>
      </c>
      <c r="H97">
        <f>(Table2[[#This Row],[1Y Return vs Nifty]]-AVERAGE(Table2[1Y Return vs Nifty]))/_xlfn.STDEV.P(Table2[1Y Return vs Nifty])</f>
        <v>0.51588471408662973</v>
      </c>
      <c r="I97">
        <v>8.2877455551956896</v>
      </c>
      <c r="J97">
        <f>(Table2[[#This Row],[1M Return vs Nifty]]-AVERAGE(Table2[1M Return vs Nifty]))/_xlfn.STDEV.P(Table2[1M Return vs Nifty])</f>
        <v>0.40140573079461589</v>
      </c>
      <c r="K97">
        <v>13.378094716826</v>
      </c>
      <c r="L97">
        <f>(Table2[[#This Row],[6M Return vs Nifty]]-AVERAGE(Table2[6M Return vs Nifty]))/_xlfn.STDEV.P(Table2[6M Return vs Nifty])</f>
        <v>0.21503552231445947</v>
      </c>
      <c r="M97">
        <v>0.39429839008197798</v>
      </c>
      <c r="N97">
        <f>(Table2[[#This Row],[1W Return vs Nifty]]-AVERAGE(Table2[1W Return vs Nifty]))/_xlfn.STDEV.P(Table2[1W Return vs Nifty])</f>
        <v>0.19550691516752353</v>
      </c>
      <c r="O97">
        <v>2549.11</v>
      </c>
      <c r="P97">
        <v>2446.2595230698998</v>
      </c>
      <c r="Q97">
        <v>2115.52817768983</v>
      </c>
      <c r="R97">
        <v>61.504106843934103</v>
      </c>
      <c r="S97" s="2">
        <f>(Table2[[#This Row],[Close Price]]-Table2[[#This Row],[20D EMA]])/Table2[[#This Row],[20D EMA]]</f>
        <v>2.2945263248741632E-2</v>
      </c>
      <c r="T97" s="2">
        <f>(Table2[[#This Row],[Close Price]]-Table2[[#This Row],[50D EMA]])/Table2[[#This Row],[50D EMA]]</f>
        <v>6.5953949451621571E-2</v>
      </c>
      <c r="U97" s="2">
        <f>(Table2[[#This Row],[Close Price]]-Table2[[#This Row],[200D EMA]])/Table2[[#This Row],[200D EMA]]</f>
        <v>0.2325999849586099</v>
      </c>
      <c r="V97">
        <v>1.23971505505774</v>
      </c>
      <c r="W97">
        <v>2612.0500000000002</v>
      </c>
      <c r="X97">
        <v>2647.4</v>
      </c>
      <c r="Y97">
        <v>2585.25</v>
      </c>
      <c r="Z97">
        <v>2647.4</v>
      </c>
      <c r="AA97">
        <v>2427</v>
      </c>
      <c r="AB97">
        <v>2655</v>
      </c>
      <c r="AC97" s="2">
        <f>(Table2[[#This Row],[Close Price]]/Table2[[#This Row],[Day Low]])-1</f>
        <v>-1.7036427327196124E-3</v>
      </c>
      <c r="AD97" s="2">
        <f>(Table2[[#This Row],[Day High]]/Table2[[#This Row],[Close Price]])-1</f>
        <v>1.5263077159073601E-2</v>
      </c>
      <c r="AE97" s="2">
        <f>(Table2[[#This Row],[Close Price]]/Table2[[#This Row],[Current Week Low]])-1</f>
        <v>8.6451987235276473E-3</v>
      </c>
      <c r="AF97" s="2">
        <f>(Table2[[#This Row],[Current Week High]]/Table2[[#This Row],[Close Price]])-1</f>
        <v>1.5263077159073601E-2</v>
      </c>
      <c r="AG97" s="2">
        <f>(Table2[[#This Row],[Close Price]]/Table2[[#This Row],[Current Month Low]])-1</f>
        <v>7.4412855377008702E-2</v>
      </c>
      <c r="AH97" s="2">
        <f>(Table2[[#This Row],[Current Month High]]/Table2[[#This Row],[Close Price]])-1</f>
        <v>1.8177634606534765E-2</v>
      </c>
      <c r="AI97">
        <v>1.8177634606534701</v>
      </c>
      <c r="AJ97">
        <v>97.380970403451599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0.08</v>
      </c>
      <c r="AM97" t="s">
        <v>10345</v>
      </c>
      <c r="AN97">
        <v>2.0099999999999998</v>
      </c>
      <c r="AO97" t="s">
        <v>10345</v>
      </c>
      <c r="AP97">
        <v>0.26206078959839801</v>
      </c>
      <c r="AQ97" s="4">
        <f>(Table2[[#This Row],[Sharpe Ratio]]-AVERAGE(Table2[Sharpe Ratio]))/_xlfn.STDEV.P(Table2[Sharpe Ratio])</f>
        <v>2.2550807056755233</v>
      </c>
      <c r="AR9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3.5829135880387519</v>
      </c>
      <c r="AS97" s="4">
        <f>_xlfn.RANK.AVG(Table2[[#This Row],[1Y Return vs Nifty Z-Score]],Table2[1Y Return vs Nifty Z-Score])</f>
        <v>167</v>
      </c>
      <c r="AT97" s="4">
        <f>_xlfn.RANK.AVG(Table2[[#This Row],[6M Return vs Nifty Z-Score]],Table2[6M Return vs Nifty Z-Score])</f>
        <v>260</v>
      </c>
      <c r="AU97" s="4">
        <f>_xlfn.RANK.AVG(Table2[[#This Row],[Sharpe Ratio Z-Score]],Table2[Sharpe Ratio Z-Score])</f>
        <v>8</v>
      </c>
      <c r="AV97" s="4">
        <f>(Table2[[#This Row],[Rank 1Y]]+Table2[[#This Row],[Rank 6M]]+Table2[[#This Row],[Rank Sharpe]])/3</f>
        <v>145</v>
      </c>
    </row>
    <row r="98" spans="1:48" x14ac:dyDescent="0.3">
      <c r="A98" t="s">
        <v>576</v>
      </c>
      <c r="B98" t="s">
        <v>577</v>
      </c>
      <c r="C98" t="s">
        <v>10311</v>
      </c>
      <c r="D98" t="s">
        <v>219</v>
      </c>
      <c r="E98">
        <v>33535.923668775002</v>
      </c>
      <c r="F98">
        <v>8348.85</v>
      </c>
      <c r="G98">
        <v>40.686785042797297</v>
      </c>
      <c r="H98">
        <f>(Table2[[#This Row],[1Y Return vs Nifty]]-AVERAGE(Table2[1Y Return vs Nifty]))/_xlfn.STDEV.P(Table2[1Y Return vs Nifty])</f>
        <v>0.1321705476739036</v>
      </c>
      <c r="I98">
        <v>8.4680628324851703</v>
      </c>
      <c r="J98">
        <f>(Table2[[#This Row],[1M Return vs Nifty]]-AVERAGE(Table2[1M Return vs Nifty]))/_xlfn.STDEV.P(Table2[1M Return vs Nifty])</f>
        <v>0.41715815271670209</v>
      </c>
      <c r="K98">
        <v>22.601702766235199</v>
      </c>
      <c r="L98">
        <f>(Table2[[#This Row],[6M Return vs Nifty]]-AVERAGE(Table2[6M Return vs Nifty]))/_xlfn.STDEV.P(Table2[6M Return vs Nifty])</f>
        <v>0.53234497022620919</v>
      </c>
      <c r="M98">
        <v>-1.6303049008318</v>
      </c>
      <c r="N98">
        <f>(Table2[[#This Row],[1W Return vs Nifty]]-AVERAGE(Table2[1W Return vs Nifty]))/_xlfn.STDEV.P(Table2[1W Return vs Nifty])</f>
        <v>-0.24609082638868807</v>
      </c>
      <c r="O98">
        <v>8418.2199999999993</v>
      </c>
      <c r="P98">
        <v>8323.1071218267898</v>
      </c>
      <c r="Q98">
        <v>6983.2629607670997</v>
      </c>
      <c r="R98">
        <v>46.877319222531803</v>
      </c>
      <c r="S98" s="2">
        <f>(Table2[[#This Row],[Close Price]]-Table2[[#This Row],[20D EMA]])/Table2[[#This Row],[20D EMA]]</f>
        <v>-8.2404593845253494E-3</v>
      </c>
      <c r="T98" s="2">
        <f>(Table2[[#This Row],[Close Price]]-Table2[[#This Row],[50D EMA]])/Table2[[#This Row],[50D EMA]]</f>
        <v>3.0929408688855613E-3</v>
      </c>
      <c r="U98" s="2">
        <f>(Table2[[#This Row],[Close Price]]-Table2[[#This Row],[200D EMA]])/Table2[[#This Row],[200D EMA]]</f>
        <v>0.19555142730625358</v>
      </c>
      <c r="V98">
        <v>0.77701756567005198</v>
      </c>
      <c r="W98">
        <v>8203.2999999999993</v>
      </c>
      <c r="X98">
        <v>8429</v>
      </c>
      <c r="Y98">
        <v>8203.2999999999993</v>
      </c>
      <c r="Z98">
        <v>8526</v>
      </c>
      <c r="AA98">
        <v>8081</v>
      </c>
      <c r="AB98">
        <v>9329.9500000000007</v>
      </c>
      <c r="AC98" s="2">
        <f>(Table2[[#This Row],[Close Price]]/Table2[[#This Row],[Day Low]])-1</f>
        <v>1.7742859580900605E-2</v>
      </c>
      <c r="AD98" s="2">
        <f>(Table2[[#This Row],[Day High]]/Table2[[#This Row],[Close Price]])-1</f>
        <v>9.6001245680541469E-3</v>
      </c>
      <c r="AE98" s="2">
        <f>(Table2[[#This Row],[Close Price]]/Table2[[#This Row],[Current Week Low]])-1</f>
        <v>1.7742859580900605E-2</v>
      </c>
      <c r="AF98" s="2">
        <f>(Table2[[#This Row],[Current Week High]]/Table2[[#This Row],[Close Price]])-1</f>
        <v>2.1218491169442411E-2</v>
      </c>
      <c r="AG98" s="2">
        <f>(Table2[[#This Row],[Close Price]]/Table2[[#This Row],[Current Month Low]])-1</f>
        <v>3.3145650290805628E-2</v>
      </c>
      <c r="AH98" s="2">
        <f>(Table2[[#This Row],[Current Month High]]/Table2[[#This Row],[Close Price]])-1</f>
        <v>0.11751319043940178</v>
      </c>
      <c r="AI98">
        <v>15.703360343041201</v>
      </c>
      <c r="AJ98">
        <v>83.666802327499894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-0.03</v>
      </c>
      <c r="AM98" t="s">
        <v>10344</v>
      </c>
      <c r="AN98">
        <v>-5.12</v>
      </c>
      <c r="AO98" t="s">
        <v>10344</v>
      </c>
      <c r="AP98">
        <v>0.27793151296372398</v>
      </c>
      <c r="AQ98" s="4">
        <f>(Table2[[#This Row],[Sharpe Ratio]]-AVERAGE(Table2[Sharpe Ratio]))/_xlfn.STDEV.P(Table2[Sharpe Ratio])</f>
        <v>2.4350297028069363</v>
      </c>
      <c r="AR9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3.2706125470350633</v>
      </c>
      <c r="AS98" s="4">
        <f>_xlfn.RANK.AVG(Table2[[#This Row],[1Y Return vs Nifty Z-Score]],Table2[1Y Return vs Nifty Z-Score])</f>
        <v>252</v>
      </c>
      <c r="AT98" s="4">
        <f>_xlfn.RANK.AVG(Table2[[#This Row],[6M Return vs Nifty Z-Score]],Table2[6M Return vs Nifty Z-Score])</f>
        <v>184</v>
      </c>
      <c r="AU98" s="4">
        <f>_xlfn.RANK.AVG(Table2[[#This Row],[Sharpe Ratio Z-Score]],Table2[Sharpe Ratio Z-Score])</f>
        <v>3</v>
      </c>
      <c r="AV98" s="4">
        <f>(Table2[[#This Row],[Rank 1Y]]+Table2[[#This Row],[Rank 6M]]+Table2[[#This Row],[Rank Sharpe]])/3</f>
        <v>146.33333333333334</v>
      </c>
    </row>
    <row r="99" spans="1:48" x14ac:dyDescent="0.3">
      <c r="A99" t="s">
        <v>1050</v>
      </c>
      <c r="B99" t="s">
        <v>1051</v>
      </c>
      <c r="C99" t="s">
        <v>10311</v>
      </c>
      <c r="D99" t="s">
        <v>450</v>
      </c>
      <c r="E99">
        <v>12619.002056083</v>
      </c>
      <c r="F99">
        <v>204.13</v>
      </c>
      <c r="G99">
        <v>214.10200794897901</v>
      </c>
      <c r="H99">
        <f>(Table2[[#This Row],[1Y Return vs Nifty]]-AVERAGE(Table2[1Y Return vs Nifty]))/_xlfn.STDEV.P(Table2[1Y Return vs Nifty])</f>
        <v>2.7635501599431005</v>
      </c>
      <c r="I99">
        <v>1.3870204193070701</v>
      </c>
      <c r="J99">
        <f>(Table2[[#This Row],[1M Return vs Nifty]]-AVERAGE(Table2[1M Return vs Nifty]))/_xlfn.STDEV.P(Table2[1M Return vs Nifty])</f>
        <v>-0.20143796528865771</v>
      </c>
      <c r="K99">
        <v>1.4247373697544901</v>
      </c>
      <c r="L99">
        <f>(Table2[[#This Row],[6M Return vs Nifty]]-AVERAGE(Table2[6M Return vs Nifty]))/_xlfn.STDEV.P(Table2[6M Return vs Nifty])</f>
        <v>-0.19618243059216539</v>
      </c>
      <c r="M99">
        <v>-4.3840537852879198</v>
      </c>
      <c r="N99">
        <f>(Table2[[#This Row],[1W Return vs Nifty]]-AVERAGE(Table2[1W Return vs Nifty]))/_xlfn.STDEV.P(Table2[1W Return vs Nifty])</f>
        <v>-0.84672666139215269</v>
      </c>
      <c r="O99">
        <v>202.98</v>
      </c>
      <c r="P99">
        <v>194.20070336858399</v>
      </c>
      <c r="Q99">
        <v>159.01134171381301</v>
      </c>
      <c r="R99">
        <v>50.458383116621903</v>
      </c>
      <c r="S99" s="2">
        <f>(Table2[[#This Row],[Close Price]]-Table2[[#This Row],[20D EMA]])/Table2[[#This Row],[20D EMA]]</f>
        <v>5.6655828160410175E-3</v>
      </c>
      <c r="T99" s="2">
        <f>(Table2[[#This Row],[Close Price]]-Table2[[#This Row],[50D EMA]])/Table2[[#This Row],[50D EMA]]</f>
        <v>5.1129045668648586E-2</v>
      </c>
      <c r="U99" s="2">
        <f>(Table2[[#This Row],[Close Price]]-Table2[[#This Row],[200D EMA]])/Table2[[#This Row],[200D EMA]]</f>
        <v>0.28374490649472717</v>
      </c>
      <c r="V99">
        <v>0.88177105653240995</v>
      </c>
      <c r="W99">
        <v>203.45</v>
      </c>
      <c r="X99">
        <v>207.6</v>
      </c>
      <c r="Y99">
        <v>201.08</v>
      </c>
      <c r="Z99">
        <v>207.6</v>
      </c>
      <c r="AA99">
        <v>193.66</v>
      </c>
      <c r="AB99">
        <v>223.95</v>
      </c>
      <c r="AC99" s="2">
        <f>(Table2[[#This Row],[Close Price]]/Table2[[#This Row],[Day Low]])-1</f>
        <v>3.3423445564020327E-3</v>
      </c>
      <c r="AD99" s="2">
        <f>(Table2[[#This Row],[Day High]]/Table2[[#This Row],[Close Price]])-1</f>
        <v>1.699897124381522E-2</v>
      </c>
      <c r="AE99" s="2">
        <f>(Table2[[#This Row],[Close Price]]/Table2[[#This Row],[Current Week Low]])-1</f>
        <v>1.5168092301571345E-2</v>
      </c>
      <c r="AF99" s="2">
        <f>(Table2[[#This Row],[Current Week High]]/Table2[[#This Row],[Close Price]])-1</f>
        <v>1.699897124381522E-2</v>
      </c>
      <c r="AG99" s="2">
        <f>(Table2[[#This Row],[Close Price]]/Table2[[#This Row],[Current Month Low]])-1</f>
        <v>5.4063823195290794E-2</v>
      </c>
      <c r="AH99" s="2">
        <f>(Table2[[#This Row],[Current Month High]]/Table2[[#This Row],[Close Price]])-1</f>
        <v>9.7094988487728351E-2</v>
      </c>
      <c r="AI99">
        <v>9.9299466026551801</v>
      </c>
      <c r="AJ99">
        <v>247.45531914893601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0.19</v>
      </c>
      <c r="AM99" t="s">
        <v>10345</v>
      </c>
      <c r="AN99">
        <v>-3.62</v>
      </c>
      <c r="AO99" t="s">
        <v>10344</v>
      </c>
      <c r="AP99">
        <v>0.18955233286495499</v>
      </c>
      <c r="AQ99" s="4">
        <f>(Table2[[#This Row],[Sharpe Ratio]]-AVERAGE(Table2[Sharpe Ratio]))/_xlfn.STDEV.P(Table2[Sharpe Ratio])</f>
        <v>1.4329490502756093</v>
      </c>
      <c r="AR9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2.9521521529457333</v>
      </c>
      <c r="AS99" s="4">
        <f>_xlfn.RANK.AVG(Table2[[#This Row],[1Y Return vs Nifty Z-Score]],Table2[1Y Return vs Nifty Z-Score])</f>
        <v>16</v>
      </c>
      <c r="AT99" s="4">
        <f>_xlfn.RANK.AVG(Table2[[#This Row],[6M Return vs Nifty Z-Score]],Table2[6M Return vs Nifty Z-Score])</f>
        <v>376</v>
      </c>
      <c r="AU99" s="4">
        <f>_xlfn.RANK.AVG(Table2[[#This Row],[Sharpe Ratio Z-Score]],Table2[Sharpe Ratio Z-Score])</f>
        <v>55</v>
      </c>
      <c r="AV99" s="4">
        <f>(Table2[[#This Row],[Rank 1Y]]+Table2[[#This Row],[Rank 6M]]+Table2[[#This Row],[Rank Sharpe]])/3</f>
        <v>149</v>
      </c>
    </row>
    <row r="100" spans="1:48" x14ac:dyDescent="0.3">
      <c r="A100" t="s">
        <v>1658</v>
      </c>
      <c r="B100" t="s">
        <v>1659</v>
      </c>
      <c r="C100" t="s">
        <v>10303</v>
      </c>
      <c r="D100" t="s">
        <v>116</v>
      </c>
      <c r="E100">
        <v>5111.6676600000001</v>
      </c>
      <c r="F100">
        <v>550.85</v>
      </c>
      <c r="G100">
        <v>92.779448161444606</v>
      </c>
      <c r="H100">
        <f>(Table2[[#This Row],[1Y Return vs Nifty]]-AVERAGE(Table2[1Y Return vs Nifty]))/_xlfn.STDEV.P(Table2[1Y Return vs Nifty])</f>
        <v>0.92261771477972576</v>
      </c>
      <c r="I100">
        <v>4.1574580041103397</v>
      </c>
      <c r="J100">
        <f>(Table2[[#This Row],[1M Return vs Nifty]]-AVERAGE(Table2[1M Return vs Nifty]))/_xlfn.STDEV.P(Table2[1M Return vs Nifty])</f>
        <v>4.0585996034611764E-2</v>
      </c>
      <c r="K100">
        <v>56.981920624190799</v>
      </c>
      <c r="L100">
        <f>(Table2[[#This Row],[6M Return vs Nifty]]-AVERAGE(Table2[6M Return vs Nifty]))/_xlfn.STDEV.P(Table2[6M Return vs Nifty])</f>
        <v>1.7150890644196235</v>
      </c>
      <c r="M100">
        <v>-0.50752101925350301</v>
      </c>
      <c r="N100">
        <f>(Table2[[#This Row],[1W Return vs Nifty]]-AVERAGE(Table2[1W Return vs Nifty]))/_xlfn.STDEV.P(Table2[1W Return vs Nifty])</f>
        <v>-1.1940465672389128E-3</v>
      </c>
      <c r="O100">
        <v>552.45000000000005</v>
      </c>
      <c r="P100">
        <v>532.80969021724502</v>
      </c>
      <c r="Q100">
        <v>404.80781313032998</v>
      </c>
      <c r="R100">
        <v>48.654793213376003</v>
      </c>
      <c r="S100" s="2">
        <f>(Table2[[#This Row],[Close Price]]-Table2[[#This Row],[20D EMA]])/Table2[[#This Row],[20D EMA]]</f>
        <v>-2.8961897004254186E-3</v>
      </c>
      <c r="T100" s="2">
        <f>(Table2[[#This Row],[Close Price]]-Table2[[#This Row],[50D EMA]])/Table2[[#This Row],[50D EMA]]</f>
        <v>3.3858824480837317E-2</v>
      </c>
      <c r="U100" s="2">
        <f>(Table2[[#This Row],[Close Price]]-Table2[[#This Row],[200D EMA]])/Table2[[#This Row],[200D EMA]]</f>
        <v>0.36076919005180119</v>
      </c>
      <c r="V100">
        <v>0.20043900965008099</v>
      </c>
      <c r="W100">
        <v>542</v>
      </c>
      <c r="X100">
        <v>552.5</v>
      </c>
      <c r="Y100">
        <v>542</v>
      </c>
      <c r="Z100">
        <v>563</v>
      </c>
      <c r="AA100">
        <v>526.4</v>
      </c>
      <c r="AB100">
        <v>584</v>
      </c>
      <c r="AC100" s="2">
        <f>(Table2[[#This Row],[Close Price]]/Table2[[#This Row],[Day Low]])-1</f>
        <v>1.6328413284132814E-2</v>
      </c>
      <c r="AD100" s="2">
        <f>(Table2[[#This Row],[Day High]]/Table2[[#This Row],[Close Price]])-1</f>
        <v>2.9953707905963078E-3</v>
      </c>
      <c r="AE100" s="2">
        <f>(Table2[[#This Row],[Close Price]]/Table2[[#This Row],[Current Week Low]])-1</f>
        <v>1.6328413284132814E-2</v>
      </c>
      <c r="AF100" s="2">
        <f>(Table2[[#This Row],[Current Week High]]/Table2[[#This Row],[Close Price]])-1</f>
        <v>2.2056821276209559E-2</v>
      </c>
      <c r="AG100" s="2">
        <f>(Table2[[#This Row],[Close Price]]/Table2[[#This Row],[Current Month Low]])-1</f>
        <v>4.6447568389057947E-2</v>
      </c>
      <c r="AH100" s="2">
        <f>(Table2[[#This Row],[Current Month High]]/Table2[[#This Row],[Close Price]])-1</f>
        <v>6.0179722247435841E-2</v>
      </c>
      <c r="AI100">
        <v>32.041390578197301</v>
      </c>
      <c r="AJ100">
        <v>163.186813186813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0.22</v>
      </c>
      <c r="AM100" t="s">
        <v>10345</v>
      </c>
      <c r="AN100">
        <v>-5.83</v>
      </c>
      <c r="AO100" t="s">
        <v>10344</v>
      </c>
      <c r="AP100">
        <v>7.6401158062466001E-2</v>
      </c>
      <c r="AQ100" s="4">
        <f>(Table2[[#This Row],[Sharpe Ratio]]-AVERAGE(Table2[Sharpe Ratio]))/_xlfn.STDEV.P(Table2[Sharpe Ratio])</f>
        <v>0.14999300843353566</v>
      </c>
      <c r="AR1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2.8270917371002575</v>
      </c>
      <c r="AS100" s="4">
        <f>_xlfn.RANK.AVG(Table2[[#This Row],[1Y Return vs Nifty Z-Score]],Table2[1Y Return vs Nifty Z-Score])</f>
        <v>106</v>
      </c>
      <c r="AT100" s="4">
        <f>_xlfn.RANK.AVG(Table2[[#This Row],[6M Return vs Nifty Z-Score]],Table2[6M Return vs Nifty Z-Score])</f>
        <v>45</v>
      </c>
      <c r="AU100" s="4">
        <f>_xlfn.RANK.AVG(Table2[[#This Row],[Sharpe Ratio Z-Score]],Table2[Sharpe Ratio Z-Score])</f>
        <v>301</v>
      </c>
      <c r="AV100" s="4">
        <f>(Table2[[#This Row],[Rank 1Y]]+Table2[[#This Row],[Rank 6M]]+Table2[[#This Row],[Rank Sharpe]])/3</f>
        <v>150.66666666666666</v>
      </c>
    </row>
    <row r="101" spans="1:48" x14ac:dyDescent="0.3">
      <c r="A101" t="s">
        <v>122</v>
      </c>
      <c r="B101" t="s">
        <v>123</v>
      </c>
      <c r="C101" t="s">
        <v>10301</v>
      </c>
      <c r="D101" t="s">
        <v>124</v>
      </c>
      <c r="E101">
        <v>235455.27260200001</v>
      </c>
      <c r="F101">
        <v>180.17</v>
      </c>
      <c r="G101">
        <v>250.06686462656</v>
      </c>
      <c r="H101">
        <f>(Table2[[#This Row],[1Y Return vs Nifty]]-AVERAGE(Table2[1Y Return vs Nifty]))/_xlfn.STDEV.P(Table2[1Y Return vs Nifty])</f>
        <v>3.3092761292876105</v>
      </c>
      <c r="I101">
        <v>-12.4706218599508</v>
      </c>
      <c r="J101">
        <f>(Table2[[#This Row],[1M Return vs Nifty]]-AVERAGE(Table2[1M Return vs Nifty]))/_xlfn.STDEV.P(Table2[1M Return vs Nifty])</f>
        <v>-1.4120342614925194</v>
      </c>
      <c r="K101">
        <v>2.43125544164839</v>
      </c>
      <c r="L101">
        <f>(Table2[[#This Row],[6M Return vs Nifty]]-AVERAGE(Table2[6M Return vs Nifty]))/_xlfn.STDEV.P(Table2[6M Return vs Nifty])</f>
        <v>-0.16155631768764867</v>
      </c>
      <c r="M101">
        <v>-4.2431484510096604</v>
      </c>
      <c r="N101">
        <f>(Table2[[#This Row],[1W Return vs Nifty]]-AVERAGE(Table2[1W Return vs Nifty]))/_xlfn.STDEV.P(Table2[1W Return vs Nifty])</f>
        <v>-0.81599299733571495</v>
      </c>
      <c r="O101">
        <v>184.54</v>
      </c>
      <c r="P101">
        <v>183.11217241207601</v>
      </c>
      <c r="Q101">
        <v>146.33120627997101</v>
      </c>
      <c r="R101">
        <v>41.641202810858402</v>
      </c>
      <c r="S101" s="2">
        <f>(Table2[[#This Row],[Close Price]]-Table2[[#This Row],[20D EMA]])/Table2[[#This Row],[20D EMA]]</f>
        <v>-2.3680502872006095E-2</v>
      </c>
      <c r="T101" s="2">
        <f>(Table2[[#This Row],[Close Price]]-Table2[[#This Row],[50D EMA]])/Table2[[#This Row],[50D EMA]]</f>
        <v>-1.6067596016800828E-2</v>
      </c>
      <c r="U101" s="2">
        <f>(Table2[[#This Row],[Close Price]]-Table2[[#This Row],[200D EMA]])/Table2[[#This Row],[200D EMA]]</f>
        <v>0.23124796535392628</v>
      </c>
      <c r="V101">
        <v>0.53876190971155102</v>
      </c>
      <c r="W101">
        <v>178.2</v>
      </c>
      <c r="X101">
        <v>181</v>
      </c>
      <c r="Y101">
        <v>178.2</v>
      </c>
      <c r="Z101">
        <v>181.8</v>
      </c>
      <c r="AA101">
        <v>175.13</v>
      </c>
      <c r="AB101">
        <v>195.65</v>
      </c>
      <c r="AC101" s="2">
        <f>(Table2[[#This Row],[Close Price]]/Table2[[#This Row],[Day Low]])-1</f>
        <v>1.1054994388327799E-2</v>
      </c>
      <c r="AD101" s="2">
        <f>(Table2[[#This Row],[Day High]]/Table2[[#This Row],[Close Price]])-1</f>
        <v>4.6067602819559461E-3</v>
      </c>
      <c r="AE101" s="2">
        <f>(Table2[[#This Row],[Close Price]]/Table2[[#This Row],[Current Week Low]])-1</f>
        <v>1.1054994388327799E-2</v>
      </c>
      <c r="AF101" s="2">
        <f>(Table2[[#This Row],[Current Week High]]/Table2[[#This Row],[Close Price]])-1</f>
        <v>9.0470111561304911E-3</v>
      </c>
      <c r="AG101" s="2">
        <f>(Table2[[#This Row],[Close Price]]/Table2[[#This Row],[Current Month Low]])-1</f>
        <v>2.8778621595386245E-2</v>
      </c>
      <c r="AH101" s="2">
        <f>(Table2[[#This Row],[Current Month High]]/Table2[[#This Row],[Close Price]])-1</f>
        <v>8.591885441527447E-2</v>
      </c>
      <c r="AI101">
        <v>27.1021812732419</v>
      </c>
      <c r="AJ101">
        <v>279.70495258166397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-0.05</v>
      </c>
      <c r="AM101" t="s">
        <v>10344</v>
      </c>
      <c r="AN101">
        <v>-5.2</v>
      </c>
      <c r="AO101" t="s">
        <v>10344</v>
      </c>
      <c r="AP101">
        <v>0.176150540420695</v>
      </c>
      <c r="AQ101" s="4">
        <f>(Table2[[#This Row],[Sharpe Ratio]]-AVERAGE(Table2[Sharpe Ratio]))/_xlfn.STDEV.P(Table2[Sharpe Ratio])</f>
        <v>1.280993839754025</v>
      </c>
      <c r="AR10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2.2006863925257525</v>
      </c>
      <c r="AS101" s="4">
        <f>_xlfn.RANK.AVG(Table2[[#This Row],[1Y Return vs Nifty Z-Score]],Table2[1Y Return vs Nifty Z-Score])</f>
        <v>11</v>
      </c>
      <c r="AT101" s="4">
        <f>_xlfn.RANK.AVG(Table2[[#This Row],[6M Return vs Nifty Z-Score]],Table2[6M Return vs Nifty Z-Score])</f>
        <v>365</v>
      </c>
      <c r="AU101" s="4">
        <f>_xlfn.RANK.AVG(Table2[[#This Row],[Sharpe Ratio Z-Score]],Table2[Sharpe Ratio Z-Score])</f>
        <v>77</v>
      </c>
      <c r="AV101" s="4">
        <f>(Table2[[#This Row],[Rank 1Y]]+Table2[[#This Row],[Rank 6M]]+Table2[[#This Row],[Rank Sharpe]])/3</f>
        <v>151</v>
      </c>
    </row>
    <row r="102" spans="1:48" x14ac:dyDescent="0.3">
      <c r="A102" t="s">
        <v>291</v>
      </c>
      <c r="B102" t="s">
        <v>292</v>
      </c>
      <c r="C102" t="s">
        <v>10300</v>
      </c>
      <c r="D102" t="s">
        <v>293</v>
      </c>
      <c r="E102">
        <v>94901.032267439994</v>
      </c>
      <c r="F102">
        <v>10944.15</v>
      </c>
      <c r="G102">
        <v>146.48811320896701</v>
      </c>
      <c r="H102">
        <f>(Table2[[#This Row],[1Y Return vs Nifty]]-AVERAGE(Table2[1Y Return vs Nifty]))/_xlfn.STDEV.P(Table2[1Y Return vs Nifty])</f>
        <v>1.7375858810098876</v>
      </c>
      <c r="I102">
        <v>2.4385877451116</v>
      </c>
      <c r="J102">
        <f>(Table2[[#This Row],[1M Return vs Nifty]]-AVERAGE(Table2[1M Return vs Nifty]))/_xlfn.STDEV.P(Table2[1M Return vs Nifty])</f>
        <v>-0.10957360018425419</v>
      </c>
      <c r="K102">
        <v>30.744116160397599</v>
      </c>
      <c r="L102">
        <f>(Table2[[#This Row],[6M Return vs Nifty]]-AVERAGE(Table2[6M Return vs Nifty]))/_xlfn.STDEV.P(Table2[6M Return vs Nifty])</f>
        <v>0.8124592904499961</v>
      </c>
      <c r="M102">
        <v>0.84184421764158401</v>
      </c>
      <c r="N102">
        <f>(Table2[[#This Row],[1W Return vs Nifty]]-AVERAGE(Table2[1W Return vs Nifty]))/_xlfn.STDEV.P(Table2[1W Return vs Nifty])</f>
        <v>0.29312368166207353</v>
      </c>
      <c r="O102">
        <v>10638.41</v>
      </c>
      <c r="P102">
        <v>10087.924420825801</v>
      </c>
      <c r="Q102">
        <v>7852.45839652421</v>
      </c>
      <c r="R102">
        <v>63.7732788692567</v>
      </c>
      <c r="S102" s="2">
        <f>(Table2[[#This Row],[Close Price]]-Table2[[#This Row],[20D EMA]])/Table2[[#This Row],[20D EMA]]</f>
        <v>2.8739257088230271E-2</v>
      </c>
      <c r="T102" s="2">
        <f>(Table2[[#This Row],[Close Price]]-Table2[[#This Row],[50D EMA]])/Table2[[#This Row],[50D EMA]]</f>
        <v>8.487628807037674E-2</v>
      </c>
      <c r="U102" s="2">
        <f>(Table2[[#This Row],[Close Price]]-Table2[[#This Row],[200D EMA]])/Table2[[#This Row],[200D EMA]]</f>
        <v>0.39372276137677942</v>
      </c>
      <c r="V102">
        <v>0.91200001658975904</v>
      </c>
      <c r="W102">
        <v>10950.8</v>
      </c>
      <c r="X102">
        <v>11124.4</v>
      </c>
      <c r="Y102">
        <v>10900</v>
      </c>
      <c r="Z102">
        <v>11135.9</v>
      </c>
      <c r="AA102">
        <v>9605.0499999999993</v>
      </c>
      <c r="AB102">
        <v>11222.95</v>
      </c>
      <c r="AC102" s="2">
        <f>(Table2[[#This Row],[Close Price]]/Table2[[#This Row],[Day Low]])-1</f>
        <v>-6.0726156993096136E-4</v>
      </c>
      <c r="AD102" s="2">
        <f>(Table2[[#This Row],[Day High]]/Table2[[#This Row],[Close Price]])-1</f>
        <v>1.6469986248361046E-2</v>
      </c>
      <c r="AE102" s="2">
        <f>(Table2[[#This Row],[Close Price]]/Table2[[#This Row],[Current Week Low]])-1</f>
        <v>4.0504587155962835E-3</v>
      </c>
      <c r="AF102" s="2">
        <f>(Table2[[#This Row],[Current Week High]]/Table2[[#This Row],[Close Price]])-1</f>
        <v>1.7520775939657174E-2</v>
      </c>
      <c r="AG102" s="2">
        <f>(Table2[[#This Row],[Close Price]]/Table2[[#This Row],[Current Month Low]])-1</f>
        <v>0.13941624457967428</v>
      </c>
      <c r="AH102" s="2">
        <f>(Table2[[#This Row],[Current Month High]]/Table2[[#This Row],[Close Price]])-1</f>
        <v>2.5474797037686958E-2</v>
      </c>
      <c r="AI102">
        <v>4.5636253158080002</v>
      </c>
      <c r="AJ102">
        <v>182.88228908188501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0.36</v>
      </c>
      <c r="AM102" t="s">
        <v>10345</v>
      </c>
      <c r="AN102">
        <v>1.34</v>
      </c>
      <c r="AO102" t="s">
        <v>10345</v>
      </c>
      <c r="AP102">
        <v>8.2846636483179997E-2</v>
      </c>
      <c r="AQ102" s="4">
        <f>(Table2[[#This Row],[Sharpe Ratio]]-AVERAGE(Table2[Sharpe Ratio]))/_xlfn.STDEV.P(Table2[Sharpe Ratio])</f>
        <v>0.2230745782612652</v>
      </c>
      <c r="AR10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2.9566698311989685</v>
      </c>
      <c r="AS102" s="4">
        <f>_xlfn.RANK.AVG(Table2[[#This Row],[1Y Return vs Nifty Z-Score]],Table2[1Y Return vs Nifty Z-Score])</f>
        <v>42</v>
      </c>
      <c r="AT102" s="4">
        <f>_xlfn.RANK.AVG(Table2[[#This Row],[6M Return vs Nifty Z-Score]],Table2[6M Return vs Nifty Z-Score])</f>
        <v>134</v>
      </c>
      <c r="AU102" s="4">
        <f>_xlfn.RANK.AVG(Table2[[#This Row],[Sharpe Ratio Z-Score]],Table2[Sharpe Ratio Z-Score])</f>
        <v>279</v>
      </c>
      <c r="AV102" s="4">
        <f>(Table2[[#This Row],[Rank 1Y]]+Table2[[#This Row],[Rank 6M]]+Table2[[#This Row],[Rank Sharpe]])/3</f>
        <v>151.66666666666666</v>
      </c>
    </row>
    <row r="103" spans="1:48" x14ac:dyDescent="0.3">
      <c r="A103" t="s">
        <v>384</v>
      </c>
      <c r="B103" t="s">
        <v>385</v>
      </c>
      <c r="C103" t="s">
        <v>10313</v>
      </c>
      <c r="D103" t="s">
        <v>136</v>
      </c>
      <c r="E103">
        <v>62397.69792739</v>
      </c>
      <c r="F103">
        <v>3490.9</v>
      </c>
      <c r="G103">
        <v>71.393181008750503</v>
      </c>
      <c r="H103">
        <f>(Table2[[#This Row],[1Y Return vs Nifty]]-AVERAGE(Table2[1Y Return vs Nifty]))/_xlfn.STDEV.P(Table2[1Y Return vs Nifty])</f>
        <v>0.59810533100482011</v>
      </c>
      <c r="I103">
        <v>-11.343221500863001</v>
      </c>
      <c r="J103">
        <f>(Table2[[#This Row],[1M Return vs Nifty]]-AVERAGE(Table2[1M Return vs Nifty]))/_xlfn.STDEV.P(Table2[1M Return vs Nifty])</f>
        <v>-1.3135451627304979</v>
      </c>
      <c r="K103">
        <v>15.582134683001501</v>
      </c>
      <c r="L103">
        <f>(Table2[[#This Row],[6M Return vs Nifty]]-AVERAGE(Table2[6M Return vs Nifty]))/_xlfn.STDEV.P(Table2[6M Return vs Nifty])</f>
        <v>0.29085863850675858</v>
      </c>
      <c r="M103">
        <v>3.76198036117029</v>
      </c>
      <c r="N103">
        <f>(Table2[[#This Row],[1W Return vs Nifty]]-AVERAGE(Table2[1W Return vs Nifty]))/_xlfn.STDEV.P(Table2[1W Return vs Nifty])</f>
        <v>0.93005118830310618</v>
      </c>
      <c r="O103">
        <v>3490.65</v>
      </c>
      <c r="P103">
        <v>3491.0653001503802</v>
      </c>
      <c r="Q103">
        <v>2937.7430006080199</v>
      </c>
      <c r="R103">
        <v>55.1661740569945</v>
      </c>
      <c r="S103" s="2">
        <f>(Table2[[#This Row],[Close Price]]-Table2[[#This Row],[20D EMA]])/Table2[[#This Row],[20D EMA]]</f>
        <v>7.1619898872702785E-5</v>
      </c>
      <c r="T103" s="2">
        <f>(Table2[[#This Row],[Close Price]]-Table2[[#This Row],[50D EMA]])/Table2[[#This Row],[50D EMA]]</f>
        <v>-4.7349486809353574E-5</v>
      </c>
      <c r="U103" s="2">
        <f>(Table2[[#This Row],[Close Price]]-Table2[[#This Row],[200D EMA]])/Table2[[#This Row],[200D EMA]]</f>
        <v>0.18829318945785734</v>
      </c>
      <c r="V103">
        <v>0.51739704177078305</v>
      </c>
      <c r="W103">
        <v>3468.15</v>
      </c>
      <c r="X103">
        <v>3596</v>
      </c>
      <c r="Y103">
        <v>3376</v>
      </c>
      <c r="Z103">
        <v>3596</v>
      </c>
      <c r="AA103">
        <v>3117</v>
      </c>
      <c r="AB103">
        <v>3620.65</v>
      </c>
      <c r="AC103" s="2">
        <f>(Table2[[#This Row],[Close Price]]/Table2[[#This Row],[Day Low]])-1</f>
        <v>6.5596932081946058E-3</v>
      </c>
      <c r="AD103" s="2">
        <f>(Table2[[#This Row],[Day High]]/Table2[[#This Row],[Close Price]])-1</f>
        <v>3.0106849236586575E-2</v>
      </c>
      <c r="AE103" s="2">
        <f>(Table2[[#This Row],[Close Price]]/Table2[[#This Row],[Current Week Low]])-1</f>
        <v>3.4034360189573398E-2</v>
      </c>
      <c r="AF103" s="2">
        <f>(Table2[[#This Row],[Current Week High]]/Table2[[#This Row],[Close Price]])-1</f>
        <v>3.0106849236586575E-2</v>
      </c>
      <c r="AG103" s="2">
        <f>(Table2[[#This Row],[Close Price]]/Table2[[#This Row],[Current Month Low]])-1</f>
        <v>0.11995508501764518</v>
      </c>
      <c r="AH103" s="2">
        <f>(Table2[[#This Row],[Current Month High]]/Table2[[#This Row],[Close Price]])-1</f>
        <v>3.7168065541837381E-2</v>
      </c>
      <c r="AI103">
        <v>18.508121114898699</v>
      </c>
      <c r="AJ103">
        <v>102.01383061832701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0.06</v>
      </c>
      <c r="AM103" t="s">
        <v>10345</v>
      </c>
      <c r="AN103">
        <v>-0.74</v>
      </c>
      <c r="AO103" t="s">
        <v>10344</v>
      </c>
      <c r="AP103">
        <v>0.18089879150934801</v>
      </c>
      <c r="AQ103" s="4">
        <f>(Table2[[#This Row],[Sharpe Ratio]]-AVERAGE(Table2[Sharpe Ratio]))/_xlfn.STDEV.P(Table2[Sharpe Ratio])</f>
        <v>1.3348315257789747</v>
      </c>
      <c r="AR10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 s="4">
        <f>_xlfn.RANK.AVG(Table2[[#This Row],[1Y Return vs Nifty Z-Score]],Table2[1Y Return vs Nifty Z-Score])</f>
        <v>150</v>
      </c>
      <c r="AT103" s="4">
        <f>_xlfn.RANK.AVG(Table2[[#This Row],[6M Return vs Nifty Z-Score]],Table2[6M Return vs Nifty Z-Score])</f>
        <v>235</v>
      </c>
      <c r="AU103" s="4">
        <f>_xlfn.RANK.AVG(Table2[[#This Row],[Sharpe Ratio Z-Score]],Table2[Sharpe Ratio Z-Score])</f>
        <v>73</v>
      </c>
      <c r="AV103" s="4">
        <f>(Table2[[#This Row],[Rank 1Y]]+Table2[[#This Row],[Rank 6M]]+Table2[[#This Row],[Rank Sharpe]])/3</f>
        <v>152.66666666666666</v>
      </c>
    </row>
    <row r="104" spans="1:48" x14ac:dyDescent="0.3">
      <c r="A104" t="s">
        <v>1417</v>
      </c>
      <c r="B104" t="s">
        <v>1418</v>
      </c>
      <c r="C104" t="s">
        <v>10313</v>
      </c>
      <c r="D104" t="s">
        <v>136</v>
      </c>
      <c r="E104">
        <v>7615.3259942499999</v>
      </c>
      <c r="F104">
        <v>913.25</v>
      </c>
      <c r="G104">
        <v>85.675914442295607</v>
      </c>
      <c r="H104">
        <f>(Table2[[#This Row],[1Y Return vs Nifty]]-AVERAGE(Table2[1Y Return vs Nifty]))/_xlfn.STDEV.P(Table2[1Y Return vs Nifty])</f>
        <v>0.81482963544975862</v>
      </c>
      <c r="I104">
        <v>1.2963916786705101</v>
      </c>
      <c r="J104">
        <f>(Table2[[#This Row],[1M Return vs Nifty]]-AVERAGE(Table2[1M Return vs Nifty]))/_xlfn.STDEV.P(Table2[1M Return vs Nifty])</f>
        <v>-0.20935524411093337</v>
      </c>
      <c r="K104">
        <v>14.0222390628143</v>
      </c>
      <c r="L104">
        <f>(Table2[[#This Row],[6M Return vs Nifty]]-AVERAGE(Table2[6M Return vs Nifty]))/_xlfn.STDEV.P(Table2[6M Return vs Nifty])</f>
        <v>0.23719529815338561</v>
      </c>
      <c r="M104">
        <v>2.8516008599155298</v>
      </c>
      <c r="N104">
        <f>(Table2[[#This Row],[1W Return vs Nifty]]-AVERAGE(Table2[1W Return vs Nifty]))/_xlfn.STDEV.P(Table2[1W Return vs Nifty])</f>
        <v>0.73148313622228334</v>
      </c>
      <c r="O104">
        <v>895.67</v>
      </c>
      <c r="P104">
        <v>904.00193479695304</v>
      </c>
      <c r="Q104">
        <v>748.20551394923802</v>
      </c>
      <c r="R104">
        <v>60.159641421745903</v>
      </c>
      <c r="S104" s="2">
        <f>(Table2[[#This Row],[Close Price]]-Table2[[#This Row],[20D EMA]])/Table2[[#This Row],[20D EMA]]</f>
        <v>1.9627764690120293E-2</v>
      </c>
      <c r="T104" s="2">
        <f>(Table2[[#This Row],[Close Price]]-Table2[[#This Row],[50D EMA]])/Table2[[#This Row],[50D EMA]]</f>
        <v>1.0230138727661198E-2</v>
      </c>
      <c r="U104" s="2">
        <f>(Table2[[#This Row],[Close Price]]-Table2[[#This Row],[200D EMA]])/Table2[[#This Row],[200D EMA]]</f>
        <v>0.22058710203779575</v>
      </c>
      <c r="V104">
        <v>0.39176094173341097</v>
      </c>
      <c r="W104">
        <v>880.95</v>
      </c>
      <c r="X104">
        <v>955.7</v>
      </c>
      <c r="Y104">
        <v>880.95</v>
      </c>
      <c r="Z104">
        <v>955.7</v>
      </c>
      <c r="AA104">
        <v>836.9</v>
      </c>
      <c r="AB104">
        <v>955.7</v>
      </c>
      <c r="AC104" s="2">
        <f>(Table2[[#This Row],[Close Price]]/Table2[[#This Row],[Day Low]])-1</f>
        <v>3.6664963959361918E-2</v>
      </c>
      <c r="AD104" s="2">
        <f>(Table2[[#This Row],[Day High]]/Table2[[#This Row],[Close Price]])-1</f>
        <v>4.6482343279496297E-2</v>
      </c>
      <c r="AE104" s="2">
        <f>(Table2[[#This Row],[Close Price]]/Table2[[#This Row],[Current Week Low]])-1</f>
        <v>3.6664963959361918E-2</v>
      </c>
      <c r="AF104" s="2">
        <f>(Table2[[#This Row],[Current Week High]]/Table2[[#This Row],[Close Price]])-1</f>
        <v>4.6482343279496297E-2</v>
      </c>
      <c r="AG104" s="2">
        <f>(Table2[[#This Row],[Close Price]]/Table2[[#This Row],[Current Month Low]])-1</f>
        <v>9.1229537579161191E-2</v>
      </c>
      <c r="AH104" s="2">
        <f>(Table2[[#This Row],[Current Month High]]/Table2[[#This Row],[Close Price]])-1</f>
        <v>4.6482343279496297E-2</v>
      </c>
      <c r="AI104">
        <v>21.543936490555701</v>
      </c>
      <c r="AJ104">
        <v>152.418463239358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0.05</v>
      </c>
      <c r="AM104" t="s">
        <v>10345</v>
      </c>
      <c r="AN104">
        <v>-1.5</v>
      </c>
      <c r="AO104" t="s">
        <v>10344</v>
      </c>
      <c r="AP104">
        <v>0.162682204612252</v>
      </c>
      <c r="AQ104" s="4">
        <f>(Table2[[#This Row],[Sharpe Ratio]]-AVERAGE(Table2[Sharpe Ratio]))/_xlfn.STDEV.P(Table2[Sharpe Ratio])</f>
        <v>1.1282841323279931</v>
      </c>
      <c r="AR10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 s="4">
        <f>_xlfn.RANK.AVG(Table2[[#This Row],[1Y Return vs Nifty Z-Score]],Table2[1Y Return vs Nifty Z-Score])</f>
        <v>118</v>
      </c>
      <c r="AT104" s="4">
        <f>_xlfn.RANK.AVG(Table2[[#This Row],[6M Return vs Nifty Z-Score]],Table2[6M Return vs Nifty Z-Score])</f>
        <v>249</v>
      </c>
      <c r="AU104" s="4">
        <f>_xlfn.RANK.AVG(Table2[[#This Row],[Sharpe Ratio Z-Score]],Table2[Sharpe Ratio Z-Score])</f>
        <v>99</v>
      </c>
      <c r="AV104" s="4">
        <f>(Table2[[#This Row],[Rank 1Y]]+Table2[[#This Row],[Rank 6M]]+Table2[[#This Row],[Rank Sharpe]])/3</f>
        <v>155.33333333333334</v>
      </c>
    </row>
    <row r="105" spans="1:48" x14ac:dyDescent="0.3">
      <c r="A105" t="s">
        <v>1090</v>
      </c>
      <c r="B105" t="s">
        <v>1091</v>
      </c>
      <c r="C105" t="s">
        <v>10308</v>
      </c>
      <c r="D105" t="s">
        <v>130</v>
      </c>
      <c r="E105">
        <v>11873.48689265</v>
      </c>
      <c r="F105">
        <v>336.95</v>
      </c>
      <c r="G105">
        <v>39.265901596613098</v>
      </c>
      <c r="H105">
        <f>(Table2[[#This Row],[1Y Return vs Nifty]]-AVERAGE(Table2[1Y Return vs Nifty]))/_xlfn.STDEV.P(Table2[1Y Return vs Nifty])</f>
        <v>0.11061025054980023</v>
      </c>
      <c r="I105">
        <v>25.090029537285901</v>
      </c>
      <c r="J105">
        <f>(Table2[[#This Row],[1M Return vs Nifty]]-AVERAGE(Table2[1M Return vs Nifty]))/_xlfn.STDEV.P(Table2[1M Return vs Nifty])</f>
        <v>1.8692443678858606</v>
      </c>
      <c r="K105">
        <v>36.521134369445598</v>
      </c>
      <c r="L105">
        <f>(Table2[[#This Row],[6M Return vs Nifty]]-AVERAGE(Table2[6M Return vs Nifty]))/_xlfn.STDEV.P(Table2[6M Return vs Nifty])</f>
        <v>1.0111995717661089</v>
      </c>
      <c r="M105">
        <v>14.724470299982899</v>
      </c>
      <c r="N105">
        <f>(Table2[[#This Row],[1W Return vs Nifty]]-AVERAGE(Table2[1W Return vs Nifty]))/_xlfn.STDEV.P(Table2[1W Return vs Nifty])</f>
        <v>3.3211422334171417</v>
      </c>
      <c r="O105">
        <v>291.64</v>
      </c>
      <c r="P105">
        <v>268.17964331743099</v>
      </c>
      <c r="Q105">
        <v>235.76497919726501</v>
      </c>
      <c r="R105">
        <v>82.725073846905204</v>
      </c>
      <c r="S105" s="2">
        <f>(Table2[[#This Row],[Close Price]]-Table2[[#This Row],[20D EMA]])/Table2[[#This Row],[20D EMA]]</f>
        <v>0.1553627760252366</v>
      </c>
      <c r="T105" s="2">
        <f>(Table2[[#This Row],[Close Price]]-Table2[[#This Row],[50D EMA]])/Table2[[#This Row],[50D EMA]]</f>
        <v>0.25643391807024268</v>
      </c>
      <c r="U105" s="2">
        <f>(Table2[[#This Row],[Close Price]]-Table2[[#This Row],[200D EMA]])/Table2[[#This Row],[200D EMA]]</f>
        <v>0.42917748491421742</v>
      </c>
      <c r="V105">
        <v>2.75763297902094</v>
      </c>
      <c r="W105">
        <v>325.95</v>
      </c>
      <c r="X105">
        <v>337</v>
      </c>
      <c r="Y105">
        <v>325.95</v>
      </c>
      <c r="Z105">
        <v>349</v>
      </c>
      <c r="AA105">
        <v>245</v>
      </c>
      <c r="AB105">
        <v>349</v>
      </c>
      <c r="AC105" s="2">
        <f>(Table2[[#This Row],[Close Price]]/Table2[[#This Row],[Day Low]])-1</f>
        <v>3.374750728639353E-2</v>
      </c>
      <c r="AD105" s="2">
        <f>(Table2[[#This Row],[Day High]]/Table2[[#This Row],[Close Price]])-1</f>
        <v>1.4838996883814737E-4</v>
      </c>
      <c r="AE105" s="2">
        <f>(Table2[[#This Row],[Close Price]]/Table2[[#This Row],[Current Week Low]])-1</f>
        <v>3.374750728639353E-2</v>
      </c>
      <c r="AF105" s="2">
        <f>(Table2[[#This Row],[Current Week High]]/Table2[[#This Row],[Close Price]])-1</f>
        <v>3.5761982489983746E-2</v>
      </c>
      <c r="AG105" s="2">
        <f>(Table2[[#This Row],[Close Price]]/Table2[[#This Row],[Current Month Low]])-1</f>
        <v>0.37530612244897954</v>
      </c>
      <c r="AH105" s="2">
        <f>(Table2[[#This Row],[Current Month High]]/Table2[[#This Row],[Close Price]])-1</f>
        <v>3.5761982489983746E-2</v>
      </c>
      <c r="AI105">
        <v>3.5761982489983701</v>
      </c>
      <c r="AJ105">
        <v>86.934812760055394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0.37</v>
      </c>
      <c r="AM105" t="s">
        <v>10345</v>
      </c>
      <c r="AN105">
        <v>21.86</v>
      </c>
      <c r="AO105" t="s">
        <v>10345</v>
      </c>
      <c r="AP105">
        <v>0.162040457053297</v>
      </c>
      <c r="AQ105" s="4">
        <f>(Table2[[#This Row],[Sharpe Ratio]]-AVERAGE(Table2[Sharpe Ratio]))/_xlfn.STDEV.P(Table2[Sharpe Ratio])</f>
        <v>1.1210077261436482</v>
      </c>
      <c r="AR10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7.4332041497625596</v>
      </c>
      <c r="AS105" s="4">
        <f>_xlfn.RANK.AVG(Table2[[#This Row],[1Y Return vs Nifty Z-Score]],Table2[1Y Return vs Nifty Z-Score])</f>
        <v>258</v>
      </c>
      <c r="AT105" s="4">
        <f>_xlfn.RANK.AVG(Table2[[#This Row],[6M Return vs Nifty Z-Score]],Table2[6M Return vs Nifty Z-Score])</f>
        <v>108</v>
      </c>
      <c r="AU105" s="4">
        <f>_xlfn.RANK.AVG(Table2[[#This Row],[Sharpe Ratio Z-Score]],Table2[Sharpe Ratio Z-Score])</f>
        <v>101</v>
      </c>
      <c r="AV105" s="4">
        <f>(Table2[[#This Row],[Rank 1Y]]+Table2[[#This Row],[Rank 6M]]+Table2[[#This Row],[Rank Sharpe]])/3</f>
        <v>155.66666666666666</v>
      </c>
    </row>
    <row r="106" spans="1:48" x14ac:dyDescent="0.3">
      <c r="A106" t="s">
        <v>1123</v>
      </c>
      <c r="B106" t="s">
        <v>1124</v>
      </c>
      <c r="C106" t="s">
        <v>10304</v>
      </c>
      <c r="D106" t="s">
        <v>952</v>
      </c>
      <c r="E106">
        <v>11038.250041200001</v>
      </c>
      <c r="F106">
        <v>1501.2</v>
      </c>
      <c r="G106">
        <v>82.896579481019799</v>
      </c>
      <c r="H106">
        <f>(Table2[[#This Row],[1Y Return vs Nifty]]-AVERAGE(Table2[1Y Return vs Nifty]))/_xlfn.STDEV.P(Table2[1Y Return vs Nifty])</f>
        <v>0.77265637505078677</v>
      </c>
      <c r="I106">
        <v>9.4064488247252491</v>
      </c>
      <c r="J106">
        <f>(Table2[[#This Row],[1M Return vs Nifty]]-AVERAGE(Table2[1M Return vs Nifty]))/_xlfn.STDEV.P(Table2[1M Return vs Nifty])</f>
        <v>0.49913505641523387</v>
      </c>
      <c r="K106">
        <v>60.3827843065447</v>
      </c>
      <c r="L106">
        <f>(Table2[[#This Row],[6M Return vs Nifty]]-AVERAGE(Table2[6M Return vs Nifty]))/_xlfn.STDEV.P(Table2[6M Return vs Nifty])</f>
        <v>1.8320851652610897</v>
      </c>
      <c r="M106">
        <v>6.9412667851737098</v>
      </c>
      <c r="N106">
        <f>(Table2[[#This Row],[1W Return vs Nifty]]-AVERAGE(Table2[1W Return vs Nifty]))/_xlfn.STDEV.P(Table2[1W Return vs Nifty])</f>
        <v>1.6235034368997054</v>
      </c>
      <c r="O106">
        <v>1416.03</v>
      </c>
      <c r="P106">
        <v>1339.1728566562199</v>
      </c>
      <c r="Q106">
        <v>1080.6210689905499</v>
      </c>
      <c r="R106">
        <v>65.253342697877997</v>
      </c>
      <c r="S106" s="2">
        <f>(Table2[[#This Row],[Close Price]]-Table2[[#This Row],[20D EMA]])/Table2[[#This Row],[20D EMA]]</f>
        <v>6.0147030783246173E-2</v>
      </c>
      <c r="T106" s="2">
        <f>(Table2[[#This Row],[Close Price]]-Table2[[#This Row],[50D EMA]])/Table2[[#This Row],[50D EMA]]</f>
        <v>0.12099046253696155</v>
      </c>
      <c r="U106" s="2">
        <f>(Table2[[#This Row],[Close Price]]-Table2[[#This Row],[200D EMA]])/Table2[[#This Row],[200D EMA]]</f>
        <v>0.38920112061328699</v>
      </c>
      <c r="V106">
        <v>1.10758737937304</v>
      </c>
      <c r="W106">
        <v>1460</v>
      </c>
      <c r="X106">
        <v>1524.9</v>
      </c>
      <c r="Y106">
        <v>1460</v>
      </c>
      <c r="Z106">
        <v>1524.9</v>
      </c>
      <c r="AA106">
        <v>1268.0999999999999</v>
      </c>
      <c r="AB106">
        <v>1591.25</v>
      </c>
      <c r="AC106" s="2">
        <f>(Table2[[#This Row],[Close Price]]/Table2[[#This Row],[Day Low]])-1</f>
        <v>2.8219178082191876E-2</v>
      </c>
      <c r="AD106" s="2">
        <f>(Table2[[#This Row],[Day High]]/Table2[[#This Row],[Close Price]])-1</f>
        <v>1.5787370103916842E-2</v>
      </c>
      <c r="AE106" s="2">
        <f>(Table2[[#This Row],[Close Price]]/Table2[[#This Row],[Current Week Low]])-1</f>
        <v>2.8219178082191876E-2</v>
      </c>
      <c r="AF106" s="2">
        <f>(Table2[[#This Row],[Current Week High]]/Table2[[#This Row],[Close Price]])-1</f>
        <v>1.5787370103916842E-2</v>
      </c>
      <c r="AG106" s="2">
        <f>(Table2[[#This Row],[Close Price]]/Table2[[#This Row],[Current Month Low]])-1</f>
        <v>0.18381831085876521</v>
      </c>
      <c r="AH106" s="2">
        <f>(Table2[[#This Row],[Current Month High]]/Table2[[#This Row],[Close Price]])-1</f>
        <v>5.9985345057287365E-2</v>
      </c>
      <c r="AI106">
        <v>5.9985345057287303</v>
      </c>
      <c r="AJ106">
        <v>128.84146341463401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0.36</v>
      </c>
      <c r="AM106" t="s">
        <v>10345</v>
      </c>
      <c r="AN106">
        <v>-4.42</v>
      </c>
      <c r="AO106" t="s">
        <v>10344</v>
      </c>
      <c r="AP106">
        <v>7.3726624318671996E-2</v>
      </c>
      <c r="AQ106" s="4">
        <f>(Table2[[#This Row],[Sharpe Ratio]]-AVERAGE(Table2[Sharpe Ratio]))/_xlfn.STDEV.P(Table2[Sharpe Ratio])</f>
        <v>0.11966800976073762</v>
      </c>
      <c r="AR10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4.8470480433875531</v>
      </c>
      <c r="AS106" s="4">
        <f>_xlfn.RANK.AVG(Table2[[#This Row],[1Y Return vs Nifty Z-Score]],Table2[1Y Return vs Nifty Z-Score])</f>
        <v>124</v>
      </c>
      <c r="AT106" s="4">
        <f>_xlfn.RANK.AVG(Table2[[#This Row],[6M Return vs Nifty Z-Score]],Table2[6M Return vs Nifty Z-Score])</f>
        <v>36</v>
      </c>
      <c r="AU106" s="4">
        <f>_xlfn.RANK.AVG(Table2[[#This Row],[Sharpe Ratio Z-Score]],Table2[Sharpe Ratio Z-Score])</f>
        <v>311</v>
      </c>
      <c r="AV106" s="4">
        <f>(Table2[[#This Row],[Rank 1Y]]+Table2[[#This Row],[Rank 6M]]+Table2[[#This Row],[Rank Sharpe]])/3</f>
        <v>157</v>
      </c>
    </row>
    <row r="107" spans="1:48" x14ac:dyDescent="0.3">
      <c r="A107" t="s">
        <v>1719</v>
      </c>
      <c r="B107" t="s">
        <v>1720</v>
      </c>
      <c r="C107" t="s">
        <v>10312</v>
      </c>
      <c r="D107" t="s">
        <v>932</v>
      </c>
      <c r="E107">
        <v>4644.2209693499999</v>
      </c>
      <c r="F107">
        <v>375.3</v>
      </c>
      <c r="G107">
        <v>102.078381991387</v>
      </c>
      <c r="H107">
        <f>(Table2[[#This Row],[1Y Return vs Nifty]]-AVERAGE(Table2[1Y Return vs Nifty]))/_xlfn.STDEV.P(Table2[1Y Return vs Nifty])</f>
        <v>1.063718504467541</v>
      </c>
      <c r="I107">
        <v>24.534907003994501</v>
      </c>
      <c r="J107">
        <f>(Table2[[#This Row],[1M Return vs Nifty]]-AVERAGE(Table2[1M Return vs Nifty]))/_xlfn.STDEV.P(Table2[1M Return vs Nifty])</f>
        <v>1.8207491571422725</v>
      </c>
      <c r="K107">
        <v>47.894457441691301</v>
      </c>
      <c r="L107">
        <f>(Table2[[#This Row],[6M Return vs Nifty]]-AVERAGE(Table2[6M Return vs Nifty]))/_xlfn.STDEV.P(Table2[6M Return vs Nifty])</f>
        <v>1.4024632557435961</v>
      </c>
      <c r="M107">
        <v>-1.6673530604037601</v>
      </c>
      <c r="N107">
        <f>(Table2[[#This Row],[1W Return vs Nifty]]-AVERAGE(Table2[1W Return vs Nifty]))/_xlfn.STDEV.P(Table2[1W Return vs Nifty])</f>
        <v>-0.25417161123637427</v>
      </c>
      <c r="O107">
        <v>357.52</v>
      </c>
      <c r="P107">
        <v>329.42675161884199</v>
      </c>
      <c r="Q107">
        <v>266.83707998551898</v>
      </c>
      <c r="R107">
        <v>60.602012284471698</v>
      </c>
      <c r="S107" s="2">
        <f>(Table2[[#This Row],[Close Price]]-Table2[[#This Row],[20D EMA]])/Table2[[#This Row],[20D EMA]]</f>
        <v>4.9731483553367727E-2</v>
      </c>
      <c r="T107" s="2">
        <f>(Table2[[#This Row],[Close Price]]-Table2[[#This Row],[50D EMA]])/Table2[[#This Row],[50D EMA]]</f>
        <v>0.13925174004761742</v>
      </c>
      <c r="U107" s="2">
        <f>(Table2[[#This Row],[Close Price]]-Table2[[#This Row],[200D EMA]])/Table2[[#This Row],[200D EMA]]</f>
        <v>0.40647619146622055</v>
      </c>
      <c r="V107">
        <v>0.84119384861398605</v>
      </c>
      <c r="W107">
        <v>370.25</v>
      </c>
      <c r="X107">
        <v>384.55</v>
      </c>
      <c r="Y107">
        <v>370.25</v>
      </c>
      <c r="Z107">
        <v>384.55</v>
      </c>
      <c r="AA107">
        <v>340.35</v>
      </c>
      <c r="AB107">
        <v>391.65</v>
      </c>
      <c r="AC107" s="2">
        <f>(Table2[[#This Row],[Close Price]]/Table2[[#This Row],[Day Low]])-1</f>
        <v>1.3639432815665042E-2</v>
      </c>
      <c r="AD107" s="2">
        <f>(Table2[[#This Row],[Day High]]/Table2[[#This Row],[Close Price]])-1</f>
        <v>2.4646949107380856E-2</v>
      </c>
      <c r="AE107" s="2">
        <f>(Table2[[#This Row],[Close Price]]/Table2[[#This Row],[Current Week Low]])-1</f>
        <v>1.3639432815665042E-2</v>
      </c>
      <c r="AF107" s="2">
        <f>(Table2[[#This Row],[Current Week High]]/Table2[[#This Row],[Close Price]])-1</f>
        <v>2.4646949107380856E-2</v>
      </c>
      <c r="AG107" s="2">
        <f>(Table2[[#This Row],[Close Price]]/Table2[[#This Row],[Current Month Low]])-1</f>
        <v>0.10268840899074472</v>
      </c>
      <c r="AH107" s="2">
        <f>(Table2[[#This Row],[Current Month High]]/Table2[[#This Row],[Close Price]])-1</f>
        <v>4.3565147881694521E-2</v>
      </c>
      <c r="AI107">
        <v>4.3565147881694504</v>
      </c>
      <c r="AJ107">
        <v>152.133019818609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0.33</v>
      </c>
      <c r="AM107" t="s">
        <v>10345</v>
      </c>
      <c r="AN107">
        <v>0.31</v>
      </c>
      <c r="AO107" t="s">
        <v>10345</v>
      </c>
      <c r="AP107">
        <v>7.2644990513768007E-2</v>
      </c>
      <c r="AQ107" s="4">
        <f>(Table2[[#This Row],[Sharpe Ratio]]-AVERAGE(Table2[Sharpe Ratio]))/_xlfn.STDEV.P(Table2[Sharpe Ratio])</f>
        <v>0.10740398662987323</v>
      </c>
      <c r="AR10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4.1401632927469088</v>
      </c>
      <c r="AS107" s="4">
        <f>_xlfn.RANK.AVG(Table2[[#This Row],[1Y Return vs Nifty Z-Score]],Table2[1Y Return vs Nifty Z-Score])</f>
        <v>94</v>
      </c>
      <c r="AT107" s="4">
        <f>_xlfn.RANK.AVG(Table2[[#This Row],[6M Return vs Nifty Z-Score]],Table2[6M Return vs Nifty Z-Score])</f>
        <v>66</v>
      </c>
      <c r="AU107" s="4">
        <f>_xlfn.RANK.AVG(Table2[[#This Row],[Sharpe Ratio Z-Score]],Table2[Sharpe Ratio Z-Score])</f>
        <v>315</v>
      </c>
      <c r="AV107" s="4">
        <f>(Table2[[#This Row],[Rank 1Y]]+Table2[[#This Row],[Rank 6M]]+Table2[[#This Row],[Rank Sharpe]])/3</f>
        <v>158.33333333333334</v>
      </c>
    </row>
    <row r="108" spans="1:48" x14ac:dyDescent="0.3">
      <c r="A108" t="s">
        <v>1352</v>
      </c>
      <c r="B108" t="s">
        <v>1353</v>
      </c>
      <c r="C108" t="s">
        <v>10314</v>
      </c>
      <c r="D108" t="s">
        <v>392</v>
      </c>
      <c r="E108">
        <v>8180.1696998999996</v>
      </c>
      <c r="F108">
        <v>1794.75</v>
      </c>
      <c r="G108">
        <v>103.49447155656399</v>
      </c>
      <c r="H108">
        <f>(Table2[[#This Row],[1Y Return vs Nifty]]-AVERAGE(Table2[1Y Return vs Nifty]))/_xlfn.STDEV.P(Table2[1Y Return vs Nifty])</f>
        <v>1.0852060598765019</v>
      </c>
      <c r="I108">
        <v>6.9758618305904099</v>
      </c>
      <c r="J108">
        <f>(Table2[[#This Row],[1M Return vs Nifty]]-AVERAGE(Table2[1M Return vs Nifty]))/_xlfn.STDEV.P(Table2[1M Return vs Nifty])</f>
        <v>0.28680026284755822</v>
      </c>
      <c r="K108">
        <v>44.234008060623403</v>
      </c>
      <c r="L108">
        <f>(Table2[[#This Row],[6M Return vs Nifty]]-AVERAGE(Table2[6M Return vs Nifty]))/_xlfn.STDEV.P(Table2[6M Return vs Nifty])</f>
        <v>1.2765369191089906</v>
      </c>
      <c r="M108">
        <v>-2.5223341788511</v>
      </c>
      <c r="N108">
        <f>(Table2[[#This Row],[1W Return vs Nifty]]-AVERAGE(Table2[1W Return vs Nifty]))/_xlfn.STDEV.P(Table2[1W Return vs Nifty])</f>
        <v>-0.44065640688695501</v>
      </c>
      <c r="O108">
        <v>1764.91</v>
      </c>
      <c r="P108">
        <v>1666.4489701569501</v>
      </c>
      <c r="Q108">
        <v>1316.8176002211101</v>
      </c>
      <c r="R108">
        <v>53.347812569982302</v>
      </c>
      <c r="S108" s="2">
        <f>(Table2[[#This Row],[Close Price]]-Table2[[#This Row],[20D EMA]])/Table2[[#This Row],[20D EMA]]</f>
        <v>1.6907377713311113E-2</v>
      </c>
      <c r="T108" s="2">
        <f>(Table2[[#This Row],[Close Price]]-Table2[[#This Row],[50D EMA]])/Table2[[#This Row],[50D EMA]]</f>
        <v>7.699067426647109E-2</v>
      </c>
      <c r="U108" s="2">
        <f>(Table2[[#This Row],[Close Price]]-Table2[[#This Row],[200D EMA]])/Table2[[#This Row],[200D EMA]]</f>
        <v>0.3629450272373631</v>
      </c>
      <c r="V108">
        <v>1.2985797987702401</v>
      </c>
      <c r="W108">
        <v>1735.65</v>
      </c>
      <c r="X108">
        <v>1808.95</v>
      </c>
      <c r="Y108">
        <v>1735.65</v>
      </c>
      <c r="Z108">
        <v>1815</v>
      </c>
      <c r="AA108">
        <v>1711.15</v>
      </c>
      <c r="AB108">
        <v>1925.8</v>
      </c>
      <c r="AC108" s="2">
        <f>(Table2[[#This Row],[Close Price]]/Table2[[#This Row],[Day Low]])-1</f>
        <v>3.4050643851006868E-2</v>
      </c>
      <c r="AD108" s="2">
        <f>(Table2[[#This Row],[Day High]]/Table2[[#This Row],[Close Price]])-1</f>
        <v>7.911965454798775E-3</v>
      </c>
      <c r="AE108" s="2">
        <f>(Table2[[#This Row],[Close Price]]/Table2[[#This Row],[Current Week Low]])-1</f>
        <v>3.4050643851006868E-2</v>
      </c>
      <c r="AF108" s="2">
        <f>(Table2[[#This Row],[Current Week High]]/Table2[[#This Row],[Close Price]])-1</f>
        <v>1.1282908483075671E-2</v>
      </c>
      <c r="AG108" s="2">
        <f>(Table2[[#This Row],[Close Price]]/Table2[[#This Row],[Current Month Low]])-1</f>
        <v>4.8856032492768042E-2</v>
      </c>
      <c r="AH108" s="2">
        <f>(Table2[[#This Row],[Current Month High]]/Table2[[#This Row],[Close Price]])-1</f>
        <v>7.3018526257138783E-2</v>
      </c>
      <c r="AI108">
        <v>7.3018526257138703</v>
      </c>
      <c r="AJ108">
        <v>136.852523919498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0.27</v>
      </c>
      <c r="AM108" t="s">
        <v>10345</v>
      </c>
      <c r="AN108">
        <v>0.71</v>
      </c>
      <c r="AO108" t="s">
        <v>10345</v>
      </c>
      <c r="AP108">
        <v>7.4390162461232007E-2</v>
      </c>
      <c r="AQ108" s="4">
        <f>(Table2[[#This Row],[Sharpe Ratio]]-AVERAGE(Table2[Sharpe Ratio]))/_xlfn.STDEV.P(Table2[Sharpe Ratio])</f>
        <v>0.12719148683003012</v>
      </c>
      <c r="AR10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2.335078321776126</v>
      </c>
      <c r="AS108" s="4">
        <f>_xlfn.RANK.AVG(Table2[[#This Row],[1Y Return vs Nifty Z-Score]],Table2[1Y Return vs Nifty Z-Score])</f>
        <v>92</v>
      </c>
      <c r="AT108" s="4">
        <f>_xlfn.RANK.AVG(Table2[[#This Row],[6M Return vs Nifty Z-Score]],Table2[6M Return vs Nifty Z-Score])</f>
        <v>79</v>
      </c>
      <c r="AU108" s="4">
        <f>_xlfn.RANK.AVG(Table2[[#This Row],[Sharpe Ratio Z-Score]],Table2[Sharpe Ratio Z-Score])</f>
        <v>307</v>
      </c>
      <c r="AV108" s="4">
        <f>(Table2[[#This Row],[Rank 1Y]]+Table2[[#This Row],[Rank 6M]]+Table2[[#This Row],[Rank Sharpe]])/3</f>
        <v>159.33333333333334</v>
      </c>
    </row>
    <row r="109" spans="1:48" x14ac:dyDescent="0.3">
      <c r="A109" t="s">
        <v>421</v>
      </c>
      <c r="B109" t="s">
        <v>422</v>
      </c>
      <c r="C109" t="s">
        <v>10307</v>
      </c>
      <c r="D109" t="s">
        <v>98</v>
      </c>
      <c r="E109">
        <v>55469.058895125003</v>
      </c>
      <c r="F109">
        <v>141.15</v>
      </c>
      <c r="G109">
        <v>127.301144837495</v>
      </c>
      <c r="H109">
        <f>(Table2[[#This Row],[1Y Return vs Nifty]]-AVERAGE(Table2[1Y Return vs Nifty]))/_xlfn.STDEV.P(Table2[1Y Return vs Nifty])</f>
        <v>1.4464453655012828</v>
      </c>
      <c r="I109">
        <v>1.5962087960965401</v>
      </c>
      <c r="J109">
        <f>(Table2[[#This Row],[1M Return vs Nifty]]-AVERAGE(Table2[1M Return vs Nifty]))/_xlfn.STDEV.P(Table2[1M Return vs Nifty])</f>
        <v>-0.18316337939252125</v>
      </c>
      <c r="K109">
        <v>1.3959634033938799</v>
      </c>
      <c r="L109">
        <f>(Table2[[#This Row],[6M Return vs Nifty]]-AVERAGE(Table2[6M Return vs Nifty]))/_xlfn.STDEV.P(Table2[6M Return vs Nifty])</f>
        <v>-0.19717230910079317</v>
      </c>
      <c r="M109">
        <v>-0.96929813964025502</v>
      </c>
      <c r="N109">
        <f>(Table2[[#This Row],[1W Return vs Nifty]]-AVERAGE(Table2[1W Return vs Nifty]))/_xlfn.STDEV.P(Table2[1W Return vs Nifty])</f>
        <v>-0.10191488130078517</v>
      </c>
      <c r="O109">
        <v>141.63</v>
      </c>
      <c r="P109">
        <v>140.132257039059</v>
      </c>
      <c r="Q109">
        <v>118.592882031942</v>
      </c>
      <c r="R109">
        <v>48.317236729203103</v>
      </c>
      <c r="S109" s="2">
        <f>(Table2[[#This Row],[Close Price]]-Table2[[#This Row],[20D EMA]])/Table2[[#This Row],[20D EMA]]</f>
        <v>-3.389112476170231E-3</v>
      </c>
      <c r="T109" s="2">
        <f>(Table2[[#This Row],[Close Price]]-Table2[[#This Row],[50D EMA]])/Table2[[#This Row],[50D EMA]]</f>
        <v>7.2627315255282864E-3</v>
      </c>
      <c r="U109" s="2">
        <f>(Table2[[#This Row],[Close Price]]-Table2[[#This Row],[200D EMA]])/Table2[[#This Row],[200D EMA]]</f>
        <v>0.19020633938200809</v>
      </c>
      <c r="V109">
        <v>0.73525905568793803</v>
      </c>
      <c r="W109">
        <v>138.15</v>
      </c>
      <c r="X109">
        <v>141.80000000000001</v>
      </c>
      <c r="Y109">
        <v>138.15</v>
      </c>
      <c r="Z109">
        <v>143.75</v>
      </c>
      <c r="AA109">
        <v>135</v>
      </c>
      <c r="AB109">
        <v>150</v>
      </c>
      <c r="AC109" s="2">
        <f>(Table2[[#This Row],[Close Price]]/Table2[[#This Row],[Day Low]])-1</f>
        <v>2.1715526601520097E-2</v>
      </c>
      <c r="AD109" s="2">
        <f>(Table2[[#This Row],[Day High]]/Table2[[#This Row],[Close Price]])-1</f>
        <v>4.6050301098123914E-3</v>
      </c>
      <c r="AE109" s="2">
        <f>(Table2[[#This Row],[Close Price]]/Table2[[#This Row],[Current Week Low]])-1</f>
        <v>2.1715526601520097E-2</v>
      </c>
      <c r="AF109" s="2">
        <f>(Table2[[#This Row],[Current Week High]]/Table2[[#This Row],[Close Price]])-1</f>
        <v>1.8420120439248899E-2</v>
      </c>
      <c r="AG109" s="2">
        <f>(Table2[[#This Row],[Close Price]]/Table2[[#This Row],[Current Month Low]])-1</f>
        <v>4.5555555555555571E-2</v>
      </c>
      <c r="AH109" s="2">
        <f>(Table2[[#This Row],[Current Month High]]/Table2[[#This Row],[Close Price]])-1</f>
        <v>6.2699256110520629E-2</v>
      </c>
      <c r="AI109">
        <v>20.7934821112291</v>
      </c>
      <c r="AJ109">
        <v>156.636363636363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-0.06</v>
      </c>
      <c r="AM109" t="s">
        <v>10344</v>
      </c>
      <c r="AN109">
        <v>-5.46</v>
      </c>
      <c r="AO109" t="s">
        <v>10344</v>
      </c>
      <c r="AP109">
        <v>0.19550059259484101</v>
      </c>
      <c r="AQ109" s="4">
        <f>(Table2[[#This Row],[Sharpe Ratio]]-AVERAGE(Table2[Sharpe Ratio]))/_xlfn.STDEV.P(Table2[Sharpe Ratio])</f>
        <v>1.5003929435646017</v>
      </c>
      <c r="AR10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2.464587739271785</v>
      </c>
      <c r="AS109" s="4">
        <f>_xlfn.RANK.AVG(Table2[[#This Row],[1Y Return vs Nifty Z-Score]],Table2[1Y Return vs Nifty Z-Score])</f>
        <v>56</v>
      </c>
      <c r="AT109" s="4">
        <f>_xlfn.RANK.AVG(Table2[[#This Row],[6M Return vs Nifty Z-Score]],Table2[6M Return vs Nifty Z-Score])</f>
        <v>377</v>
      </c>
      <c r="AU109" s="4">
        <f>_xlfn.RANK.AVG(Table2[[#This Row],[Sharpe Ratio Z-Score]],Table2[Sharpe Ratio Z-Score])</f>
        <v>49</v>
      </c>
      <c r="AV109" s="4">
        <f>(Table2[[#This Row],[Rank 1Y]]+Table2[[#This Row],[Rank 6M]]+Table2[[#This Row],[Rank Sharpe]])/3</f>
        <v>160.66666666666666</v>
      </c>
    </row>
    <row r="110" spans="1:48" x14ac:dyDescent="0.3">
      <c r="A110" t="s">
        <v>824</v>
      </c>
      <c r="B110" t="s">
        <v>825</v>
      </c>
      <c r="C110" t="s">
        <v>10313</v>
      </c>
      <c r="D110" t="s">
        <v>136</v>
      </c>
      <c r="E110">
        <v>19351.298428275</v>
      </c>
      <c r="F110">
        <v>1715.9</v>
      </c>
      <c r="G110">
        <v>177.16955713507201</v>
      </c>
      <c r="H110">
        <f>(Table2[[#This Row],[1Y Return vs Nifty]]-AVERAGE(Table2[1Y Return vs Nifty]))/_xlfn.STDEV.P(Table2[1Y Return vs Nifty])</f>
        <v>2.203142045394666</v>
      </c>
      <c r="I110">
        <v>-6.4051661886367999</v>
      </c>
      <c r="J110">
        <f>(Table2[[#This Row],[1M Return vs Nifty]]-AVERAGE(Table2[1M Return vs Nifty]))/_xlfn.STDEV.P(Table2[1M Return vs Nifty])</f>
        <v>-0.88215926381905729</v>
      </c>
      <c r="K110">
        <v>14.910463089238201</v>
      </c>
      <c r="L110">
        <f>(Table2[[#This Row],[6M Return vs Nifty]]-AVERAGE(Table2[6M Return vs Nifty]))/_xlfn.STDEV.P(Table2[6M Return vs Nifty])</f>
        <v>0.26775187362111397</v>
      </c>
      <c r="M110">
        <v>-1.4572276391266401</v>
      </c>
      <c r="N110">
        <f>(Table2[[#This Row],[1W Return vs Nifty]]-AVERAGE(Table2[1W Return vs Nifty]))/_xlfn.STDEV.P(Table2[1W Return vs Nifty])</f>
        <v>-0.20833996021814261</v>
      </c>
      <c r="O110">
        <v>1758.54</v>
      </c>
      <c r="P110">
        <v>1813.85948310148</v>
      </c>
      <c r="Q110">
        <v>1507.94723429439</v>
      </c>
      <c r="R110">
        <v>40.107210621456197</v>
      </c>
      <c r="S110" s="2">
        <f>(Table2[[#This Row],[Close Price]]-Table2[[#This Row],[20D EMA]])/Table2[[#This Row],[20D EMA]]</f>
        <v>-2.424738703697378E-2</v>
      </c>
      <c r="T110" s="2">
        <f>(Table2[[#This Row],[Close Price]]-Table2[[#This Row],[50D EMA]])/Table2[[#This Row],[50D EMA]]</f>
        <v>-5.4006103567615427E-2</v>
      </c>
      <c r="U110" s="2">
        <f>(Table2[[#This Row],[Close Price]]-Table2[[#This Row],[200D EMA]])/Table2[[#This Row],[200D EMA]]</f>
        <v>0.13790453735797786</v>
      </c>
      <c r="V110">
        <v>1.0081809486758799</v>
      </c>
      <c r="W110">
        <v>1695</v>
      </c>
      <c r="X110">
        <v>1731.4</v>
      </c>
      <c r="Y110">
        <v>1695</v>
      </c>
      <c r="Z110">
        <v>1738</v>
      </c>
      <c r="AA110">
        <v>1597</v>
      </c>
      <c r="AB110">
        <v>1845</v>
      </c>
      <c r="AC110" s="2">
        <f>(Table2[[#This Row],[Close Price]]/Table2[[#This Row],[Day Low]])-1</f>
        <v>1.2330383480825935E-2</v>
      </c>
      <c r="AD110" s="2">
        <f>(Table2[[#This Row],[Day High]]/Table2[[#This Row],[Close Price]])-1</f>
        <v>9.0331604405851085E-3</v>
      </c>
      <c r="AE110" s="2">
        <f>(Table2[[#This Row],[Close Price]]/Table2[[#This Row],[Current Week Low]])-1</f>
        <v>1.2330383480825935E-2</v>
      </c>
      <c r="AF110" s="2">
        <f>(Table2[[#This Row],[Current Week High]]/Table2[[#This Row],[Close Price]])-1</f>
        <v>1.2879538434640736E-2</v>
      </c>
      <c r="AG110" s="2">
        <f>(Table2[[#This Row],[Close Price]]/Table2[[#This Row],[Current Month Low]])-1</f>
        <v>7.4452097683155971E-2</v>
      </c>
      <c r="AH110" s="2">
        <f>(Table2[[#This Row],[Current Month High]]/Table2[[#This Row],[Close Price]])-1</f>
        <v>7.5237484701905721E-2</v>
      </c>
      <c r="AI110">
        <v>25.9282833190743</v>
      </c>
      <c r="AJ110">
        <v>206.93970122611401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-0.15</v>
      </c>
      <c r="AM110" t="s">
        <v>10344</v>
      </c>
      <c r="AN110">
        <v>-4.9000000000000004</v>
      </c>
      <c r="AO110" t="s">
        <v>10344</v>
      </c>
      <c r="AP110">
        <v>0.106599673186428</v>
      </c>
      <c r="AQ110" s="4">
        <f>(Table2[[#This Row],[Sharpe Ratio]]-AVERAGE(Table2[Sharpe Ratio]))/_xlfn.STDEV.P(Table2[Sharpe Ratio])</f>
        <v>0.49239658931172603</v>
      </c>
      <c r="AR11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 s="4">
        <f>_xlfn.RANK.AVG(Table2[[#This Row],[1Y Return vs Nifty Z-Score]],Table2[1Y Return vs Nifty Z-Score])</f>
        <v>27</v>
      </c>
      <c r="AT110" s="4">
        <f>_xlfn.RANK.AVG(Table2[[#This Row],[6M Return vs Nifty Z-Score]],Table2[6M Return vs Nifty Z-Score])</f>
        <v>240</v>
      </c>
      <c r="AU110" s="4">
        <f>_xlfn.RANK.AVG(Table2[[#This Row],[Sharpe Ratio Z-Score]],Table2[Sharpe Ratio Z-Score])</f>
        <v>216</v>
      </c>
      <c r="AV110" s="4">
        <f>(Table2[[#This Row],[Rank 1Y]]+Table2[[#This Row],[Rank 6M]]+Table2[[#This Row],[Rank Sharpe]])/3</f>
        <v>161</v>
      </c>
    </row>
    <row r="111" spans="1:48" x14ac:dyDescent="0.3">
      <c r="A111" t="s">
        <v>800</v>
      </c>
      <c r="B111" t="s">
        <v>801</v>
      </c>
      <c r="C111" t="s">
        <v>10304</v>
      </c>
      <c r="D111" t="s">
        <v>196</v>
      </c>
      <c r="E111">
        <v>20011.74146488</v>
      </c>
      <c r="F111">
        <v>1231.9000000000001</v>
      </c>
      <c r="G111">
        <v>65.699172748448106</v>
      </c>
      <c r="H111">
        <f>(Table2[[#This Row],[1Y Return vs Nifty]]-AVERAGE(Table2[1Y Return vs Nifty]))/_xlfn.STDEV.P(Table2[1Y Return vs Nifty])</f>
        <v>0.51170520420419874</v>
      </c>
      <c r="I111">
        <v>-8.3024877800295709</v>
      </c>
      <c r="J111">
        <f>(Table2[[#This Row],[1M Return vs Nifty]]-AVERAGE(Table2[1M Return vs Nifty]))/_xlfn.STDEV.P(Table2[1M Return vs Nifty])</f>
        <v>-1.0479082740013805</v>
      </c>
      <c r="K111">
        <v>20.7767449335465</v>
      </c>
      <c r="L111">
        <f>(Table2[[#This Row],[6M Return vs Nifty]]-AVERAGE(Table2[6M Return vs Nifty]))/_xlfn.STDEV.P(Table2[6M Return vs Nifty])</f>
        <v>0.46956299171512467</v>
      </c>
      <c r="M111">
        <v>-0.85776148228309601</v>
      </c>
      <c r="N111">
        <f>(Table2[[#This Row],[1W Return vs Nifty]]-AVERAGE(Table2[1W Return vs Nifty]))/_xlfn.STDEV.P(Table2[1W Return vs Nifty])</f>
        <v>-7.7586986443210326E-2</v>
      </c>
      <c r="O111">
        <v>1261.29</v>
      </c>
      <c r="P111">
        <v>1253.7471692638601</v>
      </c>
      <c r="Q111">
        <v>1046.7976782232699</v>
      </c>
      <c r="R111">
        <v>39.766507266042602</v>
      </c>
      <c r="S111" s="2">
        <f>(Table2[[#This Row],[Close Price]]-Table2[[#This Row],[20D EMA]])/Table2[[#This Row],[20D EMA]]</f>
        <v>-2.3301540486327391E-2</v>
      </c>
      <c r="T111" s="2">
        <f>(Table2[[#This Row],[Close Price]]-Table2[[#This Row],[50D EMA]])/Table2[[#This Row],[50D EMA]]</f>
        <v>-1.742549837754577E-2</v>
      </c>
      <c r="U111" s="2">
        <f>(Table2[[#This Row],[Close Price]]-Table2[[#This Row],[200D EMA]])/Table2[[#This Row],[200D EMA]]</f>
        <v>0.17682721850406125</v>
      </c>
      <c r="V111">
        <v>0.42171218376928699</v>
      </c>
      <c r="W111">
        <v>1200</v>
      </c>
      <c r="X111">
        <v>1234</v>
      </c>
      <c r="Y111">
        <v>1200</v>
      </c>
      <c r="Z111">
        <v>1265.6500000000001</v>
      </c>
      <c r="AA111">
        <v>1189</v>
      </c>
      <c r="AB111">
        <v>1374.3</v>
      </c>
      <c r="AC111" s="2">
        <f>(Table2[[#This Row],[Close Price]]/Table2[[#This Row],[Day Low]])-1</f>
        <v>2.6583333333333403E-2</v>
      </c>
      <c r="AD111" s="2">
        <f>(Table2[[#This Row],[Day High]]/Table2[[#This Row],[Close Price]])-1</f>
        <v>1.7046838217387172E-3</v>
      </c>
      <c r="AE111" s="2">
        <f>(Table2[[#This Row],[Close Price]]/Table2[[#This Row],[Current Week Low]])-1</f>
        <v>2.6583333333333403E-2</v>
      </c>
      <c r="AF111" s="2">
        <f>(Table2[[#This Row],[Current Week High]]/Table2[[#This Row],[Close Price]])-1</f>
        <v>2.7396704277944606E-2</v>
      </c>
      <c r="AG111" s="2">
        <f>(Table2[[#This Row],[Close Price]]/Table2[[#This Row],[Current Month Low]])-1</f>
        <v>3.6080740117746091E-2</v>
      </c>
      <c r="AH111" s="2">
        <f>(Table2[[#This Row],[Current Month High]]/Table2[[#This Row],[Close Price]])-1</f>
        <v>0.11559379819790561</v>
      </c>
      <c r="AI111">
        <v>15.906323565224399</v>
      </c>
      <c r="AJ111">
        <v>104.88981288981201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-7.0000000000000007E-2</v>
      </c>
      <c r="AM111" t="s">
        <v>10344</v>
      </c>
      <c r="AN111">
        <v>-10.68</v>
      </c>
      <c r="AO111" t="s">
        <v>10344</v>
      </c>
      <c r="AP111">
        <v>0.15157269561942199</v>
      </c>
      <c r="AQ111" s="4">
        <f>(Table2[[#This Row],[Sharpe Ratio]]-AVERAGE(Table2[Sharpe Ratio]))/_xlfn.STDEV.P(Table2[Sharpe Ratio])</f>
        <v>1.002319804435424</v>
      </c>
      <c r="AR11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0.85809273991015655</v>
      </c>
      <c r="AS111" s="4">
        <f>_xlfn.RANK.AVG(Table2[[#This Row],[1Y Return vs Nifty Z-Score]],Table2[1Y Return vs Nifty Z-Score])</f>
        <v>168</v>
      </c>
      <c r="AT111" s="4">
        <f>_xlfn.RANK.AVG(Table2[[#This Row],[6M Return vs Nifty Z-Score]],Table2[6M Return vs Nifty Z-Score])</f>
        <v>198</v>
      </c>
      <c r="AU111" s="4">
        <f>_xlfn.RANK.AVG(Table2[[#This Row],[Sharpe Ratio Z-Score]],Table2[Sharpe Ratio Z-Score])</f>
        <v>118</v>
      </c>
      <c r="AV111" s="4">
        <f>(Table2[[#This Row],[Rank 1Y]]+Table2[[#This Row],[Rank 6M]]+Table2[[#This Row],[Rank Sharpe]])/3</f>
        <v>161.33333333333334</v>
      </c>
    </row>
    <row r="112" spans="1:48" x14ac:dyDescent="0.3">
      <c r="A112" t="s">
        <v>1165</v>
      </c>
      <c r="B112" t="s">
        <v>1166</v>
      </c>
      <c r="C112" t="s">
        <v>10304</v>
      </c>
      <c r="D112" t="s">
        <v>46</v>
      </c>
      <c r="E112">
        <v>10313.980026859999</v>
      </c>
      <c r="F112">
        <v>1582.6</v>
      </c>
      <c r="G112">
        <v>42.983603262927801</v>
      </c>
      <c r="H112">
        <f>(Table2[[#This Row],[1Y Return vs Nifty]]-AVERAGE(Table2[1Y Return vs Nifty]))/_xlfn.STDEV.P(Table2[1Y Return vs Nifty])</f>
        <v>0.1670221629834174</v>
      </c>
      <c r="I112">
        <v>-7.6934938295032103</v>
      </c>
      <c r="J112">
        <f>(Table2[[#This Row],[1M Return vs Nifty]]-AVERAGE(Table2[1M Return vs Nifty]))/_xlfn.STDEV.P(Table2[1M Return vs Nifty])</f>
        <v>-0.99470688475630797</v>
      </c>
      <c r="K112">
        <v>57.8077525094916</v>
      </c>
      <c r="L112">
        <f>(Table2[[#This Row],[6M Return vs Nifty]]-AVERAGE(Table2[6M Return vs Nifty]))/_xlfn.STDEV.P(Table2[6M Return vs Nifty])</f>
        <v>1.7434992329988817</v>
      </c>
      <c r="M112">
        <v>-2.90265214551818</v>
      </c>
      <c r="N112">
        <f>(Table2[[#This Row],[1W Return vs Nifty]]-AVERAGE(Table2[1W Return vs Nifty]))/_xlfn.STDEV.P(Table2[1W Return vs Nifty])</f>
        <v>-0.52360972218934798</v>
      </c>
      <c r="O112">
        <v>1599.5</v>
      </c>
      <c r="P112">
        <v>1589.7748475774099</v>
      </c>
      <c r="Q112">
        <v>1273.17993846021</v>
      </c>
      <c r="R112">
        <v>49.223201339637797</v>
      </c>
      <c r="S112" s="2">
        <f>(Table2[[#This Row],[Close Price]]-Table2[[#This Row],[20D EMA]])/Table2[[#This Row],[20D EMA]]</f>
        <v>-1.056580181306664E-2</v>
      </c>
      <c r="T112" s="2">
        <f>(Table2[[#This Row],[Close Price]]-Table2[[#This Row],[50D EMA]])/Table2[[#This Row],[50D EMA]]</f>
        <v>-4.5131218350469163E-3</v>
      </c>
      <c r="U112" s="2">
        <f>(Table2[[#This Row],[Close Price]]-Table2[[#This Row],[200D EMA]])/Table2[[#This Row],[200D EMA]]</f>
        <v>0.24302932538664099</v>
      </c>
      <c r="V112">
        <v>0.62497475979184303</v>
      </c>
      <c r="W112">
        <v>1568</v>
      </c>
      <c r="X112">
        <v>1665.2</v>
      </c>
      <c r="Y112">
        <v>1543.15</v>
      </c>
      <c r="Z112">
        <v>1665.2</v>
      </c>
      <c r="AA112">
        <v>1445.6</v>
      </c>
      <c r="AB112">
        <v>1665.2</v>
      </c>
      <c r="AC112" s="2">
        <f>(Table2[[#This Row],[Close Price]]/Table2[[#This Row],[Day Low]])-1</f>
        <v>9.3112244897959329E-3</v>
      </c>
      <c r="AD112" s="2">
        <f>(Table2[[#This Row],[Day High]]/Table2[[#This Row],[Close Price]])-1</f>
        <v>5.2192594464804731E-2</v>
      </c>
      <c r="AE112" s="2">
        <f>(Table2[[#This Row],[Close Price]]/Table2[[#This Row],[Current Week Low]])-1</f>
        <v>2.5564591906165779E-2</v>
      </c>
      <c r="AF112" s="2">
        <f>(Table2[[#This Row],[Current Week High]]/Table2[[#This Row],[Close Price]])-1</f>
        <v>5.2192594464804731E-2</v>
      </c>
      <c r="AG112" s="2">
        <f>(Table2[[#This Row],[Close Price]]/Table2[[#This Row],[Current Month Low]])-1</f>
        <v>9.4770337576092878E-2</v>
      </c>
      <c r="AH112" s="2">
        <f>(Table2[[#This Row],[Current Month High]]/Table2[[#This Row],[Close Price]])-1</f>
        <v>5.2192594464804731E-2</v>
      </c>
      <c r="AI112">
        <v>18.785542777707501</v>
      </c>
      <c r="AJ112">
        <v>96.571854428021297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-0.04</v>
      </c>
      <c r="AM112" t="s">
        <v>10344</v>
      </c>
      <c r="AN112">
        <v>0.11</v>
      </c>
      <c r="AO112" t="s">
        <v>10345</v>
      </c>
      <c r="AP112">
        <v>0.113830245882757</v>
      </c>
      <c r="AQ112" s="4">
        <f>(Table2[[#This Row],[Sharpe Ratio]]-AVERAGE(Table2[Sharpe Ratio]))/_xlfn.STDEV.P(Table2[Sharpe Ratio])</f>
        <v>0.57437989123436384</v>
      </c>
      <c r="AR11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0.96658468027100708</v>
      </c>
      <c r="AS112" s="4">
        <f>_xlfn.RANK.AVG(Table2[[#This Row],[1Y Return vs Nifty Z-Score]],Table2[1Y Return vs Nifty Z-Score])</f>
        <v>243</v>
      </c>
      <c r="AT112" s="4">
        <f>_xlfn.RANK.AVG(Table2[[#This Row],[6M Return vs Nifty Z-Score]],Table2[6M Return vs Nifty Z-Score])</f>
        <v>40</v>
      </c>
      <c r="AU112" s="4">
        <f>_xlfn.RANK.AVG(Table2[[#This Row],[Sharpe Ratio Z-Score]],Table2[Sharpe Ratio Z-Score])</f>
        <v>201</v>
      </c>
      <c r="AV112" s="4">
        <f>(Table2[[#This Row],[Rank 1Y]]+Table2[[#This Row],[Rank 6M]]+Table2[[#This Row],[Rank Sharpe]])/3</f>
        <v>161.33333333333334</v>
      </c>
    </row>
    <row r="113" spans="1:48" x14ac:dyDescent="0.3">
      <c r="A113" t="s">
        <v>683</v>
      </c>
      <c r="B113" t="s">
        <v>684</v>
      </c>
      <c r="C113" t="s">
        <v>10304</v>
      </c>
      <c r="D113" t="s">
        <v>46</v>
      </c>
      <c r="E113">
        <v>25375.114665199999</v>
      </c>
      <c r="F113">
        <v>269.8</v>
      </c>
      <c r="G113">
        <v>121.067787422512</v>
      </c>
      <c r="H113">
        <f>(Table2[[#This Row],[1Y Return vs Nifty]]-AVERAGE(Table2[1Y Return vs Nifty]))/_xlfn.STDEV.P(Table2[1Y Return vs Nifty])</f>
        <v>1.351861226099363</v>
      </c>
      <c r="I113">
        <v>-14.2055607246782</v>
      </c>
      <c r="J113">
        <f>(Table2[[#This Row],[1M Return vs Nifty]]-AVERAGE(Table2[1M Return vs Nifty]))/_xlfn.STDEV.P(Table2[1M Return vs Nifty])</f>
        <v>-1.5635976026045117</v>
      </c>
      <c r="K113">
        <v>4.2996431334045502</v>
      </c>
      <c r="L113">
        <f>(Table2[[#This Row],[6M Return vs Nifty]]-AVERAGE(Table2[6M Return vs Nifty]))/_xlfn.STDEV.P(Table2[6M Return vs Nifty])</f>
        <v>-9.72802704206326E-2</v>
      </c>
      <c r="M113">
        <v>-2.40572004402989</v>
      </c>
      <c r="N113">
        <f>(Table2[[#This Row],[1W Return vs Nifty]]-AVERAGE(Table2[1W Return vs Nifty]))/_xlfn.STDEV.P(Table2[1W Return vs Nifty])</f>
        <v>-0.415221034534411</v>
      </c>
      <c r="O113">
        <v>276.54000000000002</v>
      </c>
      <c r="P113">
        <v>278.41826022633199</v>
      </c>
      <c r="Q113">
        <v>230.24205975098201</v>
      </c>
      <c r="R113">
        <v>44.883803648219498</v>
      </c>
      <c r="S113" s="2">
        <f>(Table2[[#This Row],[Close Price]]-Table2[[#This Row],[20D EMA]])/Table2[[#This Row],[20D EMA]]</f>
        <v>-2.437260432487166E-2</v>
      </c>
      <c r="T113" s="2">
        <f>(Table2[[#This Row],[Close Price]]-Table2[[#This Row],[50D EMA]])/Table2[[#This Row],[50D EMA]]</f>
        <v>-3.0954364197685959E-2</v>
      </c>
      <c r="U113" s="2">
        <f>(Table2[[#This Row],[Close Price]]-Table2[[#This Row],[200D EMA]])/Table2[[#This Row],[200D EMA]]</f>
        <v>0.1718102256894411</v>
      </c>
      <c r="V113">
        <v>0.51052093494753203</v>
      </c>
      <c r="W113">
        <v>265.60000000000002</v>
      </c>
      <c r="X113">
        <v>270.89999999999998</v>
      </c>
      <c r="Y113">
        <v>265.60000000000002</v>
      </c>
      <c r="Z113">
        <v>273.8</v>
      </c>
      <c r="AA113">
        <v>259.14999999999998</v>
      </c>
      <c r="AB113">
        <v>291</v>
      </c>
      <c r="AC113" s="2">
        <f>(Table2[[#This Row],[Close Price]]/Table2[[#This Row],[Day Low]])-1</f>
        <v>1.5813253012048056E-2</v>
      </c>
      <c r="AD113" s="2">
        <f>(Table2[[#This Row],[Day High]]/Table2[[#This Row],[Close Price]])-1</f>
        <v>4.0770941438101893E-3</v>
      </c>
      <c r="AE113" s="2">
        <f>(Table2[[#This Row],[Close Price]]/Table2[[#This Row],[Current Week Low]])-1</f>
        <v>1.5813253012048056E-2</v>
      </c>
      <c r="AF113" s="2">
        <f>(Table2[[#This Row],[Current Week High]]/Table2[[#This Row],[Close Price]])-1</f>
        <v>1.4825796886582587E-2</v>
      </c>
      <c r="AG113" s="2">
        <f>(Table2[[#This Row],[Close Price]]/Table2[[#This Row],[Current Month Low]])-1</f>
        <v>4.1095890410959068E-2</v>
      </c>
      <c r="AH113" s="2">
        <f>(Table2[[#This Row],[Current Month High]]/Table2[[#This Row],[Close Price]])-1</f>
        <v>7.8576723498888112E-2</v>
      </c>
      <c r="AI113">
        <v>30.318754633061499</v>
      </c>
      <c r="AJ113">
        <v>168.324216807558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-0.1</v>
      </c>
      <c r="AM113" t="s">
        <v>10344</v>
      </c>
      <c r="AN113">
        <v>-7.37</v>
      </c>
      <c r="AO113" t="s">
        <v>10344</v>
      </c>
      <c r="AP113">
        <v>0.17890214238480601</v>
      </c>
      <c r="AQ113" s="4">
        <f>(Table2[[#This Row],[Sharpe Ratio]]-AVERAGE(Table2[Sharpe Ratio]))/_xlfn.STDEV.P(Table2[Sharpe Ratio])</f>
        <v>1.3121926706169202</v>
      </c>
      <c r="AR11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 s="4">
        <f>_xlfn.RANK.AVG(Table2[[#This Row],[1Y Return vs Nifty Z-Score]],Table2[1Y Return vs Nifty Z-Score])</f>
        <v>72</v>
      </c>
      <c r="AT113" s="4">
        <f>_xlfn.RANK.AVG(Table2[[#This Row],[6M Return vs Nifty Z-Score]],Table2[6M Return vs Nifty Z-Score])</f>
        <v>343</v>
      </c>
      <c r="AU113" s="4">
        <f>_xlfn.RANK.AVG(Table2[[#This Row],[Sharpe Ratio Z-Score]],Table2[Sharpe Ratio Z-Score])</f>
        <v>74</v>
      </c>
      <c r="AV113" s="4">
        <f>(Table2[[#This Row],[Rank 1Y]]+Table2[[#This Row],[Rank 6M]]+Table2[[#This Row],[Rank Sharpe]])/3</f>
        <v>163</v>
      </c>
    </row>
    <row r="114" spans="1:48" x14ac:dyDescent="0.3">
      <c r="A114" t="s">
        <v>1191</v>
      </c>
      <c r="B114" t="s">
        <v>1192</v>
      </c>
      <c r="C114" t="s">
        <v>10305</v>
      </c>
      <c r="D114" t="s">
        <v>54</v>
      </c>
      <c r="E114">
        <v>9975.9467044440007</v>
      </c>
      <c r="F114">
        <v>220.14</v>
      </c>
      <c r="G114">
        <v>73.422059899723806</v>
      </c>
      <c r="H114">
        <f>(Table2[[#This Row],[1Y Return vs Nifty]]-AVERAGE(Table2[1Y Return vs Nifty]))/_xlfn.STDEV.P(Table2[1Y Return vs Nifty])</f>
        <v>0.62889127043966875</v>
      </c>
      <c r="I114">
        <v>20.6199299457489</v>
      </c>
      <c r="J114">
        <f>(Table2[[#This Row],[1M Return vs Nifty]]-AVERAGE(Table2[1M Return vs Nifty]))/_xlfn.STDEV.P(Table2[1M Return vs Nifty])</f>
        <v>1.4787388330968003</v>
      </c>
      <c r="K114">
        <v>27.125123392281999</v>
      </c>
      <c r="L114">
        <f>(Table2[[#This Row],[6M Return vs Nifty]]-AVERAGE(Table2[6M Return vs Nifty]))/_xlfn.STDEV.P(Table2[6M Return vs Nifty])</f>
        <v>0.68795913919726259</v>
      </c>
      <c r="M114">
        <v>10.536482908246899</v>
      </c>
      <c r="N114">
        <f>(Table2[[#This Row],[1W Return vs Nifty]]-AVERAGE(Table2[1W Return vs Nifty]))/_xlfn.STDEV.P(Table2[1W Return vs Nifty])</f>
        <v>2.4076764783447975</v>
      </c>
      <c r="O114">
        <v>201.22</v>
      </c>
      <c r="P114">
        <v>187.01213763653101</v>
      </c>
      <c r="Q114">
        <v>158.95566904041399</v>
      </c>
      <c r="R114">
        <v>68.0433977678492</v>
      </c>
      <c r="S114" s="2">
        <f>(Table2[[#This Row],[Close Price]]-Table2[[#This Row],[20D EMA]])/Table2[[#This Row],[20D EMA]]</f>
        <v>9.4026438723784855E-2</v>
      </c>
      <c r="T114" s="2">
        <f>(Table2[[#This Row],[Close Price]]-Table2[[#This Row],[50D EMA]])/Table2[[#This Row],[50D EMA]]</f>
        <v>0.17714284635286567</v>
      </c>
      <c r="U114" s="2">
        <f>(Table2[[#This Row],[Close Price]]-Table2[[#This Row],[200D EMA]])/Table2[[#This Row],[200D EMA]]</f>
        <v>0.38491443135651904</v>
      </c>
      <c r="V114">
        <v>1.6103517482079199</v>
      </c>
      <c r="W114">
        <v>215.45</v>
      </c>
      <c r="X114">
        <v>224</v>
      </c>
      <c r="Y114">
        <v>209.61</v>
      </c>
      <c r="Z114">
        <v>224.5</v>
      </c>
      <c r="AA114">
        <v>186.6</v>
      </c>
      <c r="AB114">
        <v>224.5</v>
      </c>
      <c r="AC114" s="2">
        <f>(Table2[[#This Row],[Close Price]]/Table2[[#This Row],[Day Low]])-1</f>
        <v>2.1768391738222315E-2</v>
      </c>
      <c r="AD114" s="2">
        <f>(Table2[[#This Row],[Day High]]/Table2[[#This Row],[Close Price]])-1</f>
        <v>1.7534296356863877E-2</v>
      </c>
      <c r="AE114" s="2">
        <f>(Table2[[#This Row],[Close Price]]/Table2[[#This Row],[Current Week Low]])-1</f>
        <v>5.0236152855302585E-2</v>
      </c>
      <c r="AF114" s="2">
        <f>(Table2[[#This Row],[Current Week High]]/Table2[[#This Row],[Close Price]])-1</f>
        <v>1.9805578268374813E-2</v>
      </c>
      <c r="AG114" s="2">
        <f>(Table2[[#This Row],[Close Price]]/Table2[[#This Row],[Current Month Low]])-1</f>
        <v>0.1797427652733119</v>
      </c>
      <c r="AH114" s="2">
        <f>(Table2[[#This Row],[Current Month High]]/Table2[[#This Row],[Close Price]])-1</f>
        <v>1.9805578268374813E-2</v>
      </c>
      <c r="AI114">
        <v>1.9805578268374799</v>
      </c>
      <c r="AJ114">
        <v>125.90046177526899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0.37</v>
      </c>
      <c r="AM114" t="s">
        <v>10345</v>
      </c>
      <c r="AN114">
        <v>7.27</v>
      </c>
      <c r="AO114" t="s">
        <v>10345</v>
      </c>
      <c r="AP114">
        <v>0.11650740966730599</v>
      </c>
      <c r="AQ114" s="4">
        <f>(Table2[[#This Row],[Sharpe Ratio]]-AVERAGE(Table2[Sharpe Ratio]))/_xlfn.STDEV.P(Table2[Sharpe Ratio])</f>
        <v>0.60473471042544458</v>
      </c>
      <c r="AR1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5.8080004315039737</v>
      </c>
      <c r="AS114" s="4">
        <f>_xlfn.RANK.AVG(Table2[[#This Row],[1Y Return vs Nifty Z-Score]],Table2[1Y Return vs Nifty Z-Score])</f>
        <v>143</v>
      </c>
      <c r="AT114" s="4">
        <f>_xlfn.RANK.AVG(Table2[[#This Row],[6M Return vs Nifty Z-Score]],Table2[6M Return vs Nifty Z-Score])</f>
        <v>158</v>
      </c>
      <c r="AU114" s="4">
        <f>_xlfn.RANK.AVG(Table2[[#This Row],[Sharpe Ratio Z-Score]],Table2[Sharpe Ratio Z-Score])</f>
        <v>196</v>
      </c>
      <c r="AV114" s="4">
        <f>(Table2[[#This Row],[Rank 1Y]]+Table2[[#This Row],[Rank 6M]]+Table2[[#This Row],[Rank Sharpe]])/3</f>
        <v>165.66666666666666</v>
      </c>
    </row>
    <row r="115" spans="1:48" x14ac:dyDescent="0.3">
      <c r="A115" t="s">
        <v>1376</v>
      </c>
      <c r="B115" t="s">
        <v>1377</v>
      </c>
      <c r="C115" t="s">
        <v>10312</v>
      </c>
      <c r="D115" t="s">
        <v>207</v>
      </c>
      <c r="E115">
        <v>8014.41525482</v>
      </c>
      <c r="F115">
        <v>1977.95</v>
      </c>
      <c r="G115">
        <v>100.110952837819</v>
      </c>
      <c r="H115">
        <f>(Table2[[#This Row],[1Y Return vs Nifty]]-AVERAGE(Table2[1Y Return vs Nifty]))/_xlfn.STDEV.P(Table2[1Y Return vs Nifty])</f>
        <v>1.0338649952050716</v>
      </c>
      <c r="I115">
        <v>29.603778867005499</v>
      </c>
      <c r="J115">
        <f>(Table2[[#This Row],[1M Return vs Nifty]]-AVERAGE(Table2[1M Return vs Nifty]))/_xlfn.STDEV.P(Table2[1M Return vs Nifty])</f>
        <v>2.2635631207035911</v>
      </c>
      <c r="K115">
        <v>36.561447785031</v>
      </c>
      <c r="L115">
        <f>(Table2[[#This Row],[6M Return vs Nifty]]-AVERAGE(Table2[6M Return vs Nifty]))/_xlfn.STDEV.P(Table2[6M Return vs Nifty])</f>
        <v>1.01258642901051</v>
      </c>
      <c r="M115">
        <v>-4.9098179397314201</v>
      </c>
      <c r="N115">
        <f>(Table2[[#This Row],[1W Return vs Nifty]]-AVERAGE(Table2[1W Return vs Nifty]))/_xlfn.STDEV.P(Table2[1W Return vs Nifty])</f>
        <v>-0.96140407213994994</v>
      </c>
      <c r="O115">
        <v>1926.48</v>
      </c>
      <c r="P115">
        <v>1754.00831010209</v>
      </c>
      <c r="Q115">
        <v>1416.90525044779</v>
      </c>
      <c r="R115">
        <v>52.785981695974897</v>
      </c>
      <c r="S115" s="2">
        <f>(Table2[[#This Row],[Close Price]]-Table2[[#This Row],[20D EMA]])/Table2[[#This Row],[20D EMA]]</f>
        <v>2.6717121382002423E-2</v>
      </c>
      <c r="T115" s="2">
        <f>(Table2[[#This Row],[Close Price]]-Table2[[#This Row],[50D EMA]])/Table2[[#This Row],[50D EMA]]</f>
        <v>0.12767424681407338</v>
      </c>
      <c r="U115" s="2">
        <f>(Table2[[#This Row],[Close Price]]-Table2[[#This Row],[200D EMA]])/Table2[[#This Row],[200D EMA]]</f>
        <v>0.39596490264603151</v>
      </c>
      <c r="V115">
        <v>1.0047146924869901</v>
      </c>
      <c r="W115">
        <v>1991</v>
      </c>
      <c r="X115">
        <v>2082</v>
      </c>
      <c r="Y115">
        <v>1966.3</v>
      </c>
      <c r="Z115">
        <v>2082</v>
      </c>
      <c r="AA115">
        <v>1865.35</v>
      </c>
      <c r="AB115">
        <v>2172</v>
      </c>
      <c r="AC115" s="2">
        <f>(Table2[[#This Row],[Close Price]]/Table2[[#This Row],[Day Low]])-1</f>
        <v>-6.5544952285283564E-3</v>
      </c>
      <c r="AD115" s="2">
        <f>(Table2[[#This Row],[Day High]]/Table2[[#This Row],[Close Price]])-1</f>
        <v>5.2604969791956391E-2</v>
      </c>
      <c r="AE115" s="2">
        <f>(Table2[[#This Row],[Close Price]]/Table2[[#This Row],[Current Week Low]])-1</f>
        <v>5.9248334435233474E-3</v>
      </c>
      <c r="AF115" s="2">
        <f>(Table2[[#This Row],[Current Week High]]/Table2[[#This Row],[Close Price]])-1</f>
        <v>5.2604969791956391E-2</v>
      </c>
      <c r="AG115" s="2">
        <f>(Table2[[#This Row],[Close Price]]/Table2[[#This Row],[Current Month Low]])-1</f>
        <v>6.036400675476461E-2</v>
      </c>
      <c r="AH115" s="2">
        <f>(Table2[[#This Row],[Current Month High]]/Table2[[#This Row],[Close Price]])-1</f>
        <v>9.8106625546651838E-2</v>
      </c>
      <c r="AI115">
        <v>9.8106625546651802</v>
      </c>
      <c r="AJ115">
        <v>132.69999999999999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0.54</v>
      </c>
      <c r="AM115" t="s">
        <v>10345</v>
      </c>
      <c r="AN115">
        <v>5.53</v>
      </c>
      <c r="AO115" t="s">
        <v>10345</v>
      </c>
      <c r="AP115">
        <v>7.6310483337835994E-2</v>
      </c>
      <c r="AQ115" s="4">
        <f>(Table2[[#This Row],[Sharpe Ratio]]-AVERAGE(Table2[Sharpe Ratio]))/_xlfn.STDEV.P(Table2[Sharpe Ratio])</f>
        <v>0.14896489992286843</v>
      </c>
      <c r="AR11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3.4975753727020917</v>
      </c>
      <c r="AS115" s="4">
        <f>_xlfn.RANK.AVG(Table2[[#This Row],[1Y Return vs Nifty Z-Score]],Table2[1Y Return vs Nifty Z-Score])</f>
        <v>96</v>
      </c>
      <c r="AT115" s="4">
        <f>_xlfn.RANK.AVG(Table2[[#This Row],[6M Return vs Nifty Z-Score]],Table2[6M Return vs Nifty Z-Score])</f>
        <v>107</v>
      </c>
      <c r="AU115" s="4">
        <f>_xlfn.RANK.AVG(Table2[[#This Row],[Sharpe Ratio Z-Score]],Table2[Sharpe Ratio Z-Score])</f>
        <v>302</v>
      </c>
      <c r="AV115" s="4">
        <f>(Table2[[#This Row],[Rank 1Y]]+Table2[[#This Row],[Rank 6M]]+Table2[[#This Row],[Rank Sharpe]])/3</f>
        <v>168.33333333333334</v>
      </c>
    </row>
    <row r="116" spans="1:48" x14ac:dyDescent="0.3">
      <c r="A116" t="s">
        <v>961</v>
      </c>
      <c r="B116" t="s">
        <v>962</v>
      </c>
      <c r="C116" t="s">
        <v>10302</v>
      </c>
      <c r="D116" t="s">
        <v>963</v>
      </c>
      <c r="E116">
        <v>15262.225944885</v>
      </c>
      <c r="F116">
        <v>475.55</v>
      </c>
      <c r="G116">
        <v>154.13802544319</v>
      </c>
      <c r="H116">
        <f>(Table2[[#This Row],[1Y Return vs Nifty]]-AVERAGE(Table2[1Y Return vs Nifty]))/_xlfn.STDEV.P(Table2[1Y Return vs Nifty])</f>
        <v>1.8536646355242672</v>
      </c>
      <c r="I116">
        <v>-8.1341958334719902</v>
      </c>
      <c r="J116">
        <f>(Table2[[#This Row],[1M Return vs Nifty]]-AVERAGE(Table2[1M Return vs Nifty]))/_xlfn.STDEV.P(Table2[1M Return vs Nifty])</f>
        <v>-1.0332063786083601</v>
      </c>
      <c r="K116">
        <v>9.4723684932335193</v>
      </c>
      <c r="L116">
        <f>(Table2[[#This Row],[6M Return vs Nifty]]-AVERAGE(Table2[6M Return vs Nifty]))/_xlfn.STDEV.P(Table2[6M Return vs Nifty])</f>
        <v>8.0671201425742189E-2</v>
      </c>
      <c r="M116">
        <v>-3.1172648332148598</v>
      </c>
      <c r="N116">
        <f>(Table2[[#This Row],[1W Return vs Nifty]]-AVERAGE(Table2[1W Return vs Nifty]))/_xlfn.STDEV.P(Table2[1W Return vs Nifty])</f>
        <v>-0.57042011641398049</v>
      </c>
      <c r="O116">
        <v>481.1</v>
      </c>
      <c r="P116">
        <v>473.467194825457</v>
      </c>
      <c r="Q116">
        <v>388.060641017504</v>
      </c>
      <c r="R116">
        <v>47.551125594912797</v>
      </c>
      <c r="S116" s="2">
        <f>(Table2[[#This Row],[Close Price]]-Table2[[#This Row],[20D EMA]])/Table2[[#This Row],[20D EMA]]</f>
        <v>-1.1536063188526317E-2</v>
      </c>
      <c r="T116" s="2">
        <f>(Table2[[#This Row],[Close Price]]-Table2[[#This Row],[50D EMA]])/Table2[[#This Row],[50D EMA]]</f>
        <v>4.399048545086286E-3</v>
      </c>
      <c r="U116" s="2">
        <f>(Table2[[#This Row],[Close Price]]-Table2[[#This Row],[200D EMA]])/Table2[[#This Row],[200D EMA]]</f>
        <v>0.22545280230712625</v>
      </c>
      <c r="V116">
        <v>0.39643536152293402</v>
      </c>
      <c r="W116">
        <v>467.55</v>
      </c>
      <c r="X116">
        <v>477.9</v>
      </c>
      <c r="Y116">
        <v>467.55</v>
      </c>
      <c r="Z116">
        <v>486.35</v>
      </c>
      <c r="AA116">
        <v>448.35</v>
      </c>
      <c r="AB116">
        <v>508.8</v>
      </c>
      <c r="AC116" s="2">
        <f>(Table2[[#This Row],[Close Price]]/Table2[[#This Row],[Day Low]])-1</f>
        <v>1.7110469468506029E-2</v>
      </c>
      <c r="AD116" s="2">
        <f>(Table2[[#This Row],[Day High]]/Table2[[#This Row],[Close Price]])-1</f>
        <v>4.9416465145619703E-3</v>
      </c>
      <c r="AE116" s="2">
        <f>(Table2[[#This Row],[Close Price]]/Table2[[#This Row],[Current Week Low]])-1</f>
        <v>1.7110469468506029E-2</v>
      </c>
      <c r="AF116" s="2">
        <f>(Table2[[#This Row],[Current Week High]]/Table2[[#This Row],[Close Price]])-1</f>
        <v>2.2710545683944927E-2</v>
      </c>
      <c r="AG116" s="2">
        <f>(Table2[[#This Row],[Close Price]]/Table2[[#This Row],[Current Month Low]])-1</f>
        <v>6.066688970670242E-2</v>
      </c>
      <c r="AH116" s="2">
        <f>(Table2[[#This Row],[Current Month High]]/Table2[[#This Row],[Close Price]])-1</f>
        <v>6.9919041110293234E-2</v>
      </c>
      <c r="AI116">
        <v>29.9127326253811</v>
      </c>
      <c r="AJ116">
        <v>187.341389728096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0.05</v>
      </c>
      <c r="AM116" t="s">
        <v>10345</v>
      </c>
      <c r="AN116">
        <v>-5.34</v>
      </c>
      <c r="AO116" t="s">
        <v>10344</v>
      </c>
      <c r="AP116">
        <v>0.12195438418836101</v>
      </c>
      <c r="AQ116" s="4">
        <f>(Table2[[#This Row],[Sharpe Ratio]]-AVERAGE(Table2[Sharpe Ratio]))/_xlfn.STDEV.P(Table2[Sharpe Ratio])</f>
        <v>0.66649481926873022</v>
      </c>
      <c r="AR11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0.99720416119639921</v>
      </c>
      <c r="AS116" s="4">
        <f>_xlfn.RANK.AVG(Table2[[#This Row],[1Y Return vs Nifty Z-Score]],Table2[1Y Return vs Nifty Z-Score])</f>
        <v>37</v>
      </c>
      <c r="AT116" s="4">
        <f>_xlfn.RANK.AVG(Table2[[#This Row],[6M Return vs Nifty Z-Score]],Table2[6M Return vs Nifty Z-Score])</f>
        <v>295</v>
      </c>
      <c r="AU116" s="4">
        <f>_xlfn.RANK.AVG(Table2[[#This Row],[Sharpe Ratio Z-Score]],Table2[Sharpe Ratio Z-Score])</f>
        <v>182</v>
      </c>
      <c r="AV116" s="4">
        <f>(Table2[[#This Row],[Rank 1Y]]+Table2[[#This Row],[Rank 6M]]+Table2[[#This Row],[Rank Sharpe]])/3</f>
        <v>171.33333333333334</v>
      </c>
    </row>
    <row r="117" spans="1:48" x14ac:dyDescent="0.3">
      <c r="A117" t="s">
        <v>1680</v>
      </c>
      <c r="B117" t="s">
        <v>1681</v>
      </c>
      <c r="C117" t="s">
        <v>10311</v>
      </c>
      <c r="D117" t="s">
        <v>89</v>
      </c>
      <c r="E117">
        <v>4948.1327393749998</v>
      </c>
      <c r="F117">
        <v>1268.75</v>
      </c>
      <c r="G117">
        <v>60.863735763368503</v>
      </c>
      <c r="H117">
        <f>(Table2[[#This Row],[1Y Return vs Nifty]]-AVERAGE(Table2[1Y Return vs Nifty]))/_xlfn.STDEV.P(Table2[1Y Return vs Nifty])</f>
        <v>0.43833292416028036</v>
      </c>
      <c r="I117">
        <v>-1.8174803327466</v>
      </c>
      <c r="J117">
        <f>(Table2[[#This Row],[1M Return vs Nifty]]-AVERAGE(Table2[1M Return vs Nifty]))/_xlfn.STDEV.P(Table2[1M Return vs Nifty])</f>
        <v>-0.48138145520146108</v>
      </c>
      <c r="K117">
        <v>56.124446810291502</v>
      </c>
      <c r="L117">
        <f>(Table2[[#This Row],[6M Return vs Nifty]]-AVERAGE(Table2[6M Return vs Nifty]))/_xlfn.STDEV.P(Table2[6M Return vs Nifty])</f>
        <v>1.6855903540418993</v>
      </c>
      <c r="M117">
        <v>3.5056553462555899</v>
      </c>
      <c r="N117">
        <f>(Table2[[#This Row],[1W Return vs Nifty]]-AVERAGE(Table2[1W Return vs Nifty]))/_xlfn.STDEV.P(Table2[1W Return vs Nifty])</f>
        <v>0.8741426810915004</v>
      </c>
      <c r="O117">
        <v>1254.99</v>
      </c>
      <c r="P117">
        <v>1222.4614611982699</v>
      </c>
      <c r="Q117">
        <v>946.85495146629603</v>
      </c>
      <c r="R117">
        <v>56.2411162348494</v>
      </c>
      <c r="S117" s="2">
        <f>(Table2[[#This Row],[Close Price]]-Table2[[#This Row],[20D EMA]])/Table2[[#This Row],[20D EMA]]</f>
        <v>1.0964230790683583E-2</v>
      </c>
      <c r="T117" s="2">
        <f>(Table2[[#This Row],[Close Price]]-Table2[[#This Row],[50D EMA]])/Table2[[#This Row],[50D EMA]]</f>
        <v>3.7865029099860156E-2</v>
      </c>
      <c r="U117" s="2">
        <f>(Table2[[#This Row],[Close Price]]-Table2[[#This Row],[200D EMA]])/Table2[[#This Row],[200D EMA]]</f>
        <v>0.33996236491684234</v>
      </c>
      <c r="V117">
        <v>5.9883368816401501E-2</v>
      </c>
      <c r="W117">
        <v>1232</v>
      </c>
      <c r="X117">
        <v>1317</v>
      </c>
      <c r="Y117">
        <v>1232</v>
      </c>
      <c r="Z117">
        <v>1317</v>
      </c>
      <c r="AA117">
        <v>1132.2</v>
      </c>
      <c r="AB117">
        <v>1317</v>
      </c>
      <c r="AC117" s="2">
        <f>(Table2[[#This Row],[Close Price]]/Table2[[#This Row],[Day Low]])-1</f>
        <v>2.9829545454545414E-2</v>
      </c>
      <c r="AD117" s="2">
        <f>(Table2[[#This Row],[Day High]]/Table2[[#This Row],[Close Price]])-1</f>
        <v>3.802955665024621E-2</v>
      </c>
      <c r="AE117" s="2">
        <f>(Table2[[#This Row],[Close Price]]/Table2[[#This Row],[Current Week Low]])-1</f>
        <v>2.9829545454545414E-2</v>
      </c>
      <c r="AF117" s="2">
        <f>(Table2[[#This Row],[Current Week High]]/Table2[[#This Row],[Close Price]])-1</f>
        <v>3.802955665024621E-2</v>
      </c>
      <c r="AG117" s="2">
        <f>(Table2[[#This Row],[Close Price]]/Table2[[#This Row],[Current Month Low]])-1</f>
        <v>0.12060590001766469</v>
      </c>
      <c r="AH117" s="2">
        <f>(Table2[[#This Row],[Current Month High]]/Table2[[#This Row],[Close Price]])-1</f>
        <v>3.802955665024621E-2</v>
      </c>
      <c r="AI117">
        <v>25.533004926108301</v>
      </c>
      <c r="AJ117">
        <v>107.991803278688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0.22</v>
      </c>
      <c r="AM117" t="s">
        <v>10345</v>
      </c>
      <c r="AN117">
        <v>-2.02</v>
      </c>
      <c r="AO117" t="s">
        <v>10344</v>
      </c>
      <c r="AP117">
        <v>7.7181305330688996E-2</v>
      </c>
      <c r="AQ117" s="4">
        <f>(Table2[[#This Row],[Sharpe Ratio]]-AVERAGE(Table2[Sharpe Ratio]))/_xlfn.STDEV.P(Table2[Sharpe Ratio])</f>
        <v>0.15883864925909838</v>
      </c>
      <c r="AR11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2.6755231533513175</v>
      </c>
      <c r="AS117" s="4">
        <f>_xlfn.RANK.AVG(Table2[[#This Row],[1Y Return vs Nifty Z-Score]],Table2[1Y Return vs Nifty Z-Score])</f>
        <v>176</v>
      </c>
      <c r="AT117" s="4">
        <f>_xlfn.RANK.AVG(Table2[[#This Row],[6M Return vs Nifty Z-Score]],Table2[6M Return vs Nifty Z-Score])</f>
        <v>46</v>
      </c>
      <c r="AU117" s="4">
        <f>_xlfn.RANK.AVG(Table2[[#This Row],[Sharpe Ratio Z-Score]],Table2[Sharpe Ratio Z-Score])</f>
        <v>298</v>
      </c>
      <c r="AV117" s="4">
        <f>(Table2[[#This Row],[Rank 1Y]]+Table2[[#This Row],[Rank 6M]]+Table2[[#This Row],[Rank Sharpe]])/3</f>
        <v>173.33333333333334</v>
      </c>
    </row>
    <row r="118" spans="1:48" x14ac:dyDescent="0.3">
      <c r="A118" t="s">
        <v>84</v>
      </c>
      <c r="B118" t="s">
        <v>85</v>
      </c>
      <c r="C118" t="s">
        <v>10299</v>
      </c>
      <c r="D118" t="s">
        <v>86</v>
      </c>
      <c r="E118">
        <v>321694.41866939998</v>
      </c>
      <c r="F118">
        <v>522</v>
      </c>
      <c r="G118">
        <v>99.605380773649301</v>
      </c>
      <c r="H118">
        <f>(Table2[[#This Row],[1Y Return vs Nifty]]-AVERAGE(Table2[1Y Return vs Nifty]))/_xlfn.STDEV.P(Table2[1Y Return vs Nifty])</f>
        <v>1.0261935116992162</v>
      </c>
      <c r="I118">
        <v>7.1930314992426503</v>
      </c>
      <c r="J118">
        <f>(Table2[[#This Row],[1M Return vs Nifty]]-AVERAGE(Table2[1M Return vs Nifty]))/_xlfn.STDEV.P(Table2[1M Return vs Nifty])</f>
        <v>0.3057720901772143</v>
      </c>
      <c r="K118">
        <v>6.41497035010216</v>
      </c>
      <c r="L118">
        <f>(Table2[[#This Row],[6M Return vs Nifty]]-AVERAGE(Table2[6M Return vs Nifty]))/_xlfn.STDEV.P(Table2[6M Return vs Nifty])</f>
        <v>-2.4509039500210949E-2</v>
      </c>
      <c r="M118">
        <v>-1.9882183902050801</v>
      </c>
      <c r="N118">
        <f>(Table2[[#This Row],[1W Return vs Nifty]]-AVERAGE(Table2[1W Return vs Nifty]))/_xlfn.STDEV.P(Table2[1W Return vs Nifty])</f>
        <v>-0.32415737369159603</v>
      </c>
      <c r="O118">
        <v>514.29</v>
      </c>
      <c r="P118">
        <v>499.19373447375699</v>
      </c>
      <c r="Q118">
        <v>432.65054326236799</v>
      </c>
      <c r="R118">
        <v>54.614801768233797</v>
      </c>
      <c r="S118" s="2">
        <f>(Table2[[#This Row],[Close Price]]-Table2[[#This Row],[20D EMA]])/Table2[[#This Row],[20D EMA]]</f>
        <v>1.4991541737152262E-2</v>
      </c>
      <c r="T118" s="2">
        <f>(Table2[[#This Row],[Close Price]]-Table2[[#This Row],[50D EMA]])/Table2[[#This Row],[50D EMA]]</f>
        <v>4.5686201471028184E-2</v>
      </c>
      <c r="U118" s="2">
        <f>(Table2[[#This Row],[Close Price]]-Table2[[#This Row],[200D EMA]])/Table2[[#This Row],[200D EMA]]</f>
        <v>0.20651645566858495</v>
      </c>
      <c r="V118">
        <v>0.83125291643545896</v>
      </c>
      <c r="W118">
        <v>521.04999999999995</v>
      </c>
      <c r="X118">
        <v>528.45000000000005</v>
      </c>
      <c r="Y118">
        <v>513.15</v>
      </c>
      <c r="Z118">
        <v>528.45000000000005</v>
      </c>
      <c r="AA118">
        <v>497.55</v>
      </c>
      <c r="AB118">
        <v>542.25</v>
      </c>
      <c r="AC118" s="2">
        <f>(Table2[[#This Row],[Close Price]]/Table2[[#This Row],[Day Low]])-1</f>
        <v>1.8232415315229122E-3</v>
      </c>
      <c r="AD118" s="2">
        <f>(Table2[[#This Row],[Day High]]/Table2[[#This Row],[Close Price]])-1</f>
        <v>1.2356321839080531E-2</v>
      </c>
      <c r="AE118" s="2">
        <f>(Table2[[#This Row],[Close Price]]/Table2[[#This Row],[Current Week Low]])-1</f>
        <v>1.7246419175679595E-2</v>
      </c>
      <c r="AF118" s="2">
        <f>(Table2[[#This Row],[Current Week High]]/Table2[[#This Row],[Close Price]])-1</f>
        <v>1.2356321839080531E-2</v>
      </c>
      <c r="AG118" s="2">
        <f>(Table2[[#This Row],[Close Price]]/Table2[[#This Row],[Current Month Low]])-1</f>
        <v>4.9140789870364854E-2</v>
      </c>
      <c r="AH118" s="2">
        <f>(Table2[[#This Row],[Current Month High]]/Table2[[#This Row],[Close Price]])-1</f>
        <v>3.8793103448275801E-2</v>
      </c>
      <c r="AI118">
        <v>3.8793103448275801</v>
      </c>
      <c r="AJ118">
        <v>129.955947136563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0.13</v>
      </c>
      <c r="AM118" t="s">
        <v>10345</v>
      </c>
      <c r="AN118">
        <v>-2.92</v>
      </c>
      <c r="AO118" t="s">
        <v>10344</v>
      </c>
      <c r="AP118">
        <v>0.162436627344095</v>
      </c>
      <c r="AQ118" s="4">
        <f>(Table2[[#This Row],[Sharpe Ratio]]-AVERAGE(Table2[Sharpe Ratio]))/_xlfn.STDEV.P(Table2[Sharpe Ratio])</f>
        <v>1.1254996730373932</v>
      </c>
      <c r="AR11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2.108798861722017</v>
      </c>
      <c r="AS118" s="4">
        <f>_xlfn.RANK.AVG(Table2[[#This Row],[1Y Return vs Nifty Z-Score]],Table2[1Y Return vs Nifty Z-Score])</f>
        <v>98</v>
      </c>
      <c r="AT118" s="4">
        <f>_xlfn.RANK.AVG(Table2[[#This Row],[6M Return vs Nifty Z-Score]],Table2[6M Return vs Nifty Z-Score])</f>
        <v>325</v>
      </c>
      <c r="AU118" s="4">
        <f>_xlfn.RANK.AVG(Table2[[#This Row],[Sharpe Ratio Z-Score]],Table2[Sharpe Ratio Z-Score])</f>
        <v>100</v>
      </c>
      <c r="AV118" s="4">
        <f>(Table2[[#This Row],[Rank 1Y]]+Table2[[#This Row],[Rank 6M]]+Table2[[#This Row],[Rank Sharpe]])/3</f>
        <v>174.33333333333334</v>
      </c>
    </row>
    <row r="119" spans="1:48" x14ac:dyDescent="0.3">
      <c r="A119" t="s">
        <v>446</v>
      </c>
      <c r="B119" t="s">
        <v>447</v>
      </c>
      <c r="C119" t="s">
        <v>10314</v>
      </c>
      <c r="D119" t="s">
        <v>392</v>
      </c>
      <c r="E119">
        <v>51268.133295214997</v>
      </c>
      <c r="F119">
        <v>1740.85</v>
      </c>
      <c r="G119">
        <v>35.253910635101597</v>
      </c>
      <c r="H119">
        <f>(Table2[[#This Row],[1Y Return vs Nifty]]-AVERAGE(Table2[1Y Return vs Nifty]))/_xlfn.STDEV.P(Table2[1Y Return vs Nifty])</f>
        <v>4.9732831348597399E-2</v>
      </c>
      <c r="I119">
        <v>11.8500117590595</v>
      </c>
      <c r="J119">
        <f>(Table2[[#This Row],[1M Return vs Nifty]]-AVERAGE(Table2[1M Return vs Nifty]))/_xlfn.STDEV.P(Table2[1M Return vs Nifty])</f>
        <v>0.71260342125200504</v>
      </c>
      <c r="K119">
        <v>48.636715728975503</v>
      </c>
      <c r="L119">
        <f>(Table2[[#This Row],[6M Return vs Nifty]]-AVERAGE(Table2[6M Return vs Nifty]))/_xlfn.STDEV.P(Table2[6M Return vs Nifty])</f>
        <v>1.4279983355176284</v>
      </c>
      <c r="M119">
        <v>-0.78875421736073104</v>
      </c>
      <c r="N119">
        <f>(Table2[[#This Row],[1W Return vs Nifty]]-AVERAGE(Table2[1W Return vs Nifty]))/_xlfn.STDEV.P(Table2[1W Return vs Nifty])</f>
        <v>-6.2535419315245339E-2</v>
      </c>
      <c r="O119">
        <v>1673.37</v>
      </c>
      <c r="P119">
        <v>1574.6486000894199</v>
      </c>
      <c r="Q119">
        <v>1318.1024836936299</v>
      </c>
      <c r="R119">
        <v>65.389511186057305</v>
      </c>
      <c r="S119" s="2">
        <f>(Table2[[#This Row],[Close Price]]-Table2[[#This Row],[20D EMA]])/Table2[[#This Row],[20D EMA]]</f>
        <v>4.0325809593813697E-2</v>
      </c>
      <c r="T119" s="2">
        <f>(Table2[[#This Row],[Close Price]]-Table2[[#This Row],[50D EMA]])/Table2[[#This Row],[50D EMA]]</f>
        <v>0.10554824733667047</v>
      </c>
      <c r="U119" s="2">
        <f>(Table2[[#This Row],[Close Price]]-Table2[[#This Row],[200D EMA]])/Table2[[#This Row],[200D EMA]]</f>
        <v>0.32072431509402294</v>
      </c>
      <c r="V119">
        <v>1.30735045810713</v>
      </c>
      <c r="W119">
        <v>1715</v>
      </c>
      <c r="X119">
        <v>1757.5</v>
      </c>
      <c r="Y119">
        <v>1713.35</v>
      </c>
      <c r="Z119">
        <v>1773.95</v>
      </c>
      <c r="AA119">
        <v>1585.55</v>
      </c>
      <c r="AB119">
        <v>1780</v>
      </c>
      <c r="AC119" s="2">
        <f>(Table2[[#This Row],[Close Price]]/Table2[[#This Row],[Day Low]])-1</f>
        <v>1.5072886297376131E-2</v>
      </c>
      <c r="AD119" s="2">
        <f>(Table2[[#This Row],[Day High]]/Table2[[#This Row],[Close Price]])-1</f>
        <v>9.5642933049946421E-3</v>
      </c>
      <c r="AE119" s="2">
        <f>(Table2[[#This Row],[Close Price]]/Table2[[#This Row],[Current Week Low]])-1</f>
        <v>1.6050427525024169E-2</v>
      </c>
      <c r="AF119" s="2">
        <f>(Table2[[#This Row],[Current Week High]]/Table2[[#This Row],[Close Price]])-1</f>
        <v>1.9013700203923456E-2</v>
      </c>
      <c r="AG119" s="2">
        <f>(Table2[[#This Row],[Close Price]]/Table2[[#This Row],[Current Month Low]])-1</f>
        <v>9.7947084607864721E-2</v>
      </c>
      <c r="AH119" s="2">
        <f>(Table2[[#This Row],[Current Month High]]/Table2[[#This Row],[Close Price]])-1</f>
        <v>2.2489013987420092E-2</v>
      </c>
      <c r="AI119">
        <v>2.2489013987419999</v>
      </c>
      <c r="AJ119">
        <v>70.830675629262501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0.23</v>
      </c>
      <c r="AM119" t="s">
        <v>10345</v>
      </c>
      <c r="AN119">
        <v>7.09</v>
      </c>
      <c r="AO119" t="s">
        <v>10345</v>
      </c>
      <c r="AP119">
        <v>0.120728219858624</v>
      </c>
      <c r="AQ119" s="4">
        <f>(Table2[[#This Row],[Sharpe Ratio]]-AVERAGE(Table2[Sharpe Ratio]))/_xlfn.STDEV.P(Table2[Sharpe Ratio])</f>
        <v>0.65259204770782264</v>
      </c>
      <c r="AR11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2.7803912165108082</v>
      </c>
      <c r="AS119" s="4">
        <f>_xlfn.RANK.AVG(Table2[[#This Row],[1Y Return vs Nifty Z-Score]],Table2[1Y Return vs Nifty Z-Score])</f>
        <v>276</v>
      </c>
      <c r="AT119" s="4">
        <f>_xlfn.RANK.AVG(Table2[[#This Row],[6M Return vs Nifty Z-Score]],Table2[6M Return vs Nifty Z-Score])</f>
        <v>62</v>
      </c>
      <c r="AU119" s="4">
        <f>_xlfn.RANK.AVG(Table2[[#This Row],[Sharpe Ratio Z-Score]],Table2[Sharpe Ratio Z-Score])</f>
        <v>187</v>
      </c>
      <c r="AV119" s="4">
        <f>(Table2[[#This Row],[Rank 1Y]]+Table2[[#This Row],[Rank 6M]]+Table2[[#This Row],[Rank Sharpe]])/3</f>
        <v>175</v>
      </c>
    </row>
    <row r="120" spans="1:48" x14ac:dyDescent="0.3">
      <c r="A120" t="s">
        <v>1237</v>
      </c>
      <c r="B120" t="s">
        <v>1238</v>
      </c>
      <c r="C120" t="s">
        <v>10310</v>
      </c>
      <c r="D120" t="s">
        <v>293</v>
      </c>
      <c r="E120">
        <v>9240.8290715250005</v>
      </c>
      <c r="F120">
        <v>567.75</v>
      </c>
      <c r="G120">
        <v>34.292520641023103</v>
      </c>
      <c r="H120">
        <f>(Table2[[#This Row],[1Y Return vs Nifty]]-AVERAGE(Table2[1Y Return vs Nifty]))/_xlfn.STDEV.P(Table2[1Y Return vs Nifty])</f>
        <v>3.5144826976995169E-2</v>
      </c>
      <c r="I120">
        <v>7.7670688463732702</v>
      </c>
      <c r="J120">
        <f>(Table2[[#This Row],[1M Return vs Nifty]]-AVERAGE(Table2[1M Return vs Nifty]))/_xlfn.STDEV.P(Table2[1M Return vs Nifty])</f>
        <v>0.35591968904828541</v>
      </c>
      <c r="K120">
        <v>44.218918850764602</v>
      </c>
      <c r="L120">
        <f>(Table2[[#This Row],[6M Return vs Nifty]]-AVERAGE(Table2[6M Return vs Nifty]))/_xlfn.STDEV.P(Table2[6M Return vs Nifty])</f>
        <v>1.2760178219374636</v>
      </c>
      <c r="M120">
        <v>1.3889243334324599</v>
      </c>
      <c r="N120">
        <f>(Table2[[#This Row],[1W Return vs Nifty]]-AVERAGE(Table2[1W Return vs Nifty]))/_xlfn.STDEV.P(Table2[1W Return vs Nifty])</f>
        <v>0.41245043800381753</v>
      </c>
      <c r="O120">
        <v>550.35</v>
      </c>
      <c r="P120">
        <v>519.09096648775198</v>
      </c>
      <c r="Q120">
        <v>438.860755394931</v>
      </c>
      <c r="R120">
        <v>68.570507119415396</v>
      </c>
      <c r="S120" s="2">
        <f>(Table2[[#This Row],[Close Price]]-Table2[[#This Row],[20D EMA]])/Table2[[#This Row],[20D EMA]]</f>
        <v>3.161624420823108E-2</v>
      </c>
      <c r="T120" s="2">
        <f>(Table2[[#This Row],[Close Price]]-Table2[[#This Row],[50D EMA]])/Table2[[#This Row],[50D EMA]]</f>
        <v>9.3738933353979162E-2</v>
      </c>
      <c r="U120" s="2">
        <f>(Table2[[#This Row],[Close Price]]-Table2[[#This Row],[200D EMA]])/Table2[[#This Row],[200D EMA]]</f>
        <v>0.29369052261025597</v>
      </c>
      <c r="V120">
        <v>0.495063028223863</v>
      </c>
      <c r="W120">
        <v>561.04999999999995</v>
      </c>
      <c r="X120">
        <v>601.9</v>
      </c>
      <c r="Y120">
        <v>553.54999999999995</v>
      </c>
      <c r="Z120">
        <v>601.9</v>
      </c>
      <c r="AA120">
        <v>530.95000000000005</v>
      </c>
      <c r="AB120">
        <v>601.9</v>
      </c>
      <c r="AC120" s="2">
        <f>(Table2[[#This Row],[Close Price]]/Table2[[#This Row],[Day Low]])-1</f>
        <v>1.194189466179485E-2</v>
      </c>
      <c r="AD120" s="2">
        <f>(Table2[[#This Row],[Day High]]/Table2[[#This Row],[Close Price]])-1</f>
        <v>6.014971378247469E-2</v>
      </c>
      <c r="AE120" s="2">
        <f>(Table2[[#This Row],[Close Price]]/Table2[[#This Row],[Current Week Low]])-1</f>
        <v>2.5652605907325432E-2</v>
      </c>
      <c r="AF120" s="2">
        <f>(Table2[[#This Row],[Current Week High]]/Table2[[#This Row],[Close Price]])-1</f>
        <v>6.014971378247469E-2</v>
      </c>
      <c r="AG120" s="2">
        <f>(Table2[[#This Row],[Close Price]]/Table2[[#This Row],[Current Month Low]])-1</f>
        <v>6.9309727846313063E-2</v>
      </c>
      <c r="AH120" s="2">
        <f>(Table2[[#This Row],[Current Month High]]/Table2[[#This Row],[Close Price]])-1</f>
        <v>6.014971378247469E-2</v>
      </c>
      <c r="AI120">
        <v>4.7291941875825696</v>
      </c>
      <c r="AJ120">
        <v>66.349252856724206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0.23</v>
      </c>
      <c r="AM120" t="s">
        <v>10345</v>
      </c>
      <c r="AN120">
        <v>1.76</v>
      </c>
      <c r="AO120" t="s">
        <v>10345</v>
      </c>
      <c r="AP120">
        <v>0.12669086742997299</v>
      </c>
      <c r="AQ120" s="4">
        <f>(Table2[[#This Row],[Sharpe Ratio]]-AVERAGE(Table2[Sharpe Ratio]))/_xlfn.STDEV.P(Table2[Sharpe Ratio])</f>
        <v>0.72019907644959469</v>
      </c>
      <c r="AR12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2.7997318524161563</v>
      </c>
      <c r="AS120" s="4">
        <f>_xlfn.RANK.AVG(Table2[[#This Row],[1Y Return vs Nifty Z-Score]],Table2[1Y Return vs Nifty Z-Score])</f>
        <v>281</v>
      </c>
      <c r="AT120" s="4">
        <f>_xlfn.RANK.AVG(Table2[[#This Row],[6M Return vs Nifty Z-Score]],Table2[6M Return vs Nifty Z-Score])</f>
        <v>80</v>
      </c>
      <c r="AU120" s="4">
        <f>_xlfn.RANK.AVG(Table2[[#This Row],[Sharpe Ratio Z-Score]],Table2[Sharpe Ratio Z-Score])</f>
        <v>168</v>
      </c>
      <c r="AV120" s="4">
        <f>(Table2[[#This Row],[Rank 1Y]]+Table2[[#This Row],[Rank 6M]]+Table2[[#This Row],[Rank Sharpe]])/3</f>
        <v>176.33333333333334</v>
      </c>
    </row>
    <row r="121" spans="1:48" x14ac:dyDescent="0.3">
      <c r="A121" t="s">
        <v>725</v>
      </c>
      <c r="B121" t="s">
        <v>726</v>
      </c>
      <c r="C121" t="s">
        <v>10307</v>
      </c>
      <c r="D121" t="s">
        <v>63</v>
      </c>
      <c r="E121">
        <v>23037.08850297</v>
      </c>
      <c r="F121">
        <v>173.79</v>
      </c>
      <c r="G121">
        <v>96.559469717872105</v>
      </c>
      <c r="H121">
        <f>(Table2[[#This Row],[1Y Return vs Nifty]]-AVERAGE(Table2[1Y Return vs Nifty]))/_xlfn.STDEV.P(Table2[1Y Return vs Nifty])</f>
        <v>0.97997526096759757</v>
      </c>
      <c r="I121">
        <v>4.8388699330675697</v>
      </c>
      <c r="J121">
        <f>(Table2[[#This Row],[1M Return vs Nifty]]-AVERAGE(Table2[1M Return vs Nifty]))/_xlfn.STDEV.P(Table2[1M Return vs Nifty])</f>
        <v>0.10011378155260603</v>
      </c>
      <c r="K121">
        <v>24.471261726623599</v>
      </c>
      <c r="L121">
        <f>(Table2[[#This Row],[6M Return vs Nifty]]-AVERAGE(Table2[6M Return vs Nifty]))/_xlfn.STDEV.P(Table2[6M Return vs Nifty])</f>
        <v>0.59666131133496936</v>
      </c>
      <c r="M121">
        <v>-4.21562292214547</v>
      </c>
      <c r="N121">
        <f>(Table2[[#This Row],[1W Return vs Nifty]]-AVERAGE(Table2[1W Return vs Nifty]))/_xlfn.STDEV.P(Table2[1W Return vs Nifty])</f>
        <v>-0.80998924764503821</v>
      </c>
      <c r="O121">
        <v>173.27</v>
      </c>
      <c r="P121">
        <v>166.39353706008899</v>
      </c>
      <c r="Q121">
        <v>138.89118762386801</v>
      </c>
      <c r="R121">
        <v>50.743406044013803</v>
      </c>
      <c r="S121" s="2">
        <f>(Table2[[#This Row],[Close Price]]-Table2[[#This Row],[20D EMA]])/Table2[[#This Row],[20D EMA]]</f>
        <v>3.0010965545101968E-3</v>
      </c>
      <c r="T121" s="2">
        <f>(Table2[[#This Row],[Close Price]]-Table2[[#This Row],[50D EMA]])/Table2[[#This Row],[50D EMA]]</f>
        <v>4.4451623966860872E-2</v>
      </c>
      <c r="U121" s="2">
        <f>(Table2[[#This Row],[Close Price]]-Table2[[#This Row],[200D EMA]])/Table2[[#This Row],[200D EMA]]</f>
        <v>0.25126729041040136</v>
      </c>
      <c r="V121">
        <v>0.69098826748575204</v>
      </c>
      <c r="W121">
        <v>174.24</v>
      </c>
      <c r="X121">
        <v>180.35</v>
      </c>
      <c r="Y121">
        <v>169.25</v>
      </c>
      <c r="Z121">
        <v>180.35</v>
      </c>
      <c r="AA121">
        <v>166.75</v>
      </c>
      <c r="AB121">
        <v>183</v>
      </c>
      <c r="AC121" s="2">
        <f>(Table2[[#This Row],[Close Price]]/Table2[[#This Row],[Day Low]])-1</f>
        <v>-2.5826446280993176E-3</v>
      </c>
      <c r="AD121" s="2">
        <f>(Table2[[#This Row],[Day High]]/Table2[[#This Row],[Close Price]])-1</f>
        <v>3.7746705794349467E-2</v>
      </c>
      <c r="AE121" s="2">
        <f>(Table2[[#This Row],[Close Price]]/Table2[[#This Row],[Current Week Low]])-1</f>
        <v>2.682422451994082E-2</v>
      </c>
      <c r="AF121" s="2">
        <f>(Table2[[#This Row],[Current Week High]]/Table2[[#This Row],[Close Price]])-1</f>
        <v>3.7746705794349467E-2</v>
      </c>
      <c r="AG121" s="2">
        <f>(Table2[[#This Row],[Close Price]]/Table2[[#This Row],[Current Month Low]])-1</f>
        <v>4.2218890554722499E-2</v>
      </c>
      <c r="AH121" s="2">
        <f>(Table2[[#This Row],[Current Month High]]/Table2[[#This Row],[Close Price]])-1</f>
        <v>5.2994993958225489E-2</v>
      </c>
      <c r="AI121">
        <v>10.8809482709016</v>
      </c>
      <c r="AJ121">
        <v>125.40856031128401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0.13</v>
      </c>
      <c r="AM121" t="s">
        <v>10345</v>
      </c>
      <c r="AN121">
        <v>-2.72</v>
      </c>
      <c r="AO121" t="s">
        <v>10344</v>
      </c>
      <c r="AP121">
        <v>9.0774124311906998E-2</v>
      </c>
      <c r="AQ121" s="4">
        <f>(Table2[[#This Row],[Sharpe Ratio]]-AVERAGE(Table2[Sharpe Ratio]))/_xlfn.STDEV.P(Table2[Sharpe Ratio])</f>
        <v>0.31295979972934213</v>
      </c>
      <c r="AR12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1.1797209059394769</v>
      </c>
      <c r="AS121" s="4">
        <f>_xlfn.RANK.AVG(Table2[[#This Row],[1Y Return vs Nifty Z-Score]],Table2[1Y Return vs Nifty Z-Score])</f>
        <v>100</v>
      </c>
      <c r="AT121" s="4">
        <f>_xlfn.RANK.AVG(Table2[[#This Row],[6M Return vs Nifty Z-Score]],Table2[6M Return vs Nifty Z-Score])</f>
        <v>171</v>
      </c>
      <c r="AU121" s="4">
        <f>_xlfn.RANK.AVG(Table2[[#This Row],[Sharpe Ratio Z-Score]],Table2[Sharpe Ratio Z-Score])</f>
        <v>259</v>
      </c>
      <c r="AV121" s="4">
        <f>(Table2[[#This Row],[Rank 1Y]]+Table2[[#This Row],[Rank 6M]]+Table2[[#This Row],[Rank Sharpe]])/3</f>
        <v>176.66666666666666</v>
      </c>
    </row>
    <row r="122" spans="1:48" x14ac:dyDescent="0.3">
      <c r="A122" t="s">
        <v>1523</v>
      </c>
      <c r="B122" t="s">
        <v>1524</v>
      </c>
      <c r="C122" t="s">
        <v>10299</v>
      </c>
      <c r="D122" t="s">
        <v>300</v>
      </c>
      <c r="E122">
        <v>6559.9313119999997</v>
      </c>
      <c r="F122">
        <v>1333.25</v>
      </c>
      <c r="G122">
        <v>88.536114732590704</v>
      </c>
      <c r="H122">
        <f>(Table2[[#This Row],[1Y Return vs Nifty]]-AVERAGE(Table2[1Y Return vs Nifty]))/_xlfn.STDEV.P(Table2[1Y Return vs Nifty])</f>
        <v>0.8582299356354044</v>
      </c>
      <c r="I122">
        <v>16.566519561369301</v>
      </c>
      <c r="J122">
        <f>(Table2[[#This Row],[1M Return vs Nifty]]-AVERAGE(Table2[1M Return vs Nifty]))/_xlfn.STDEV.P(Table2[1M Return vs Nifty])</f>
        <v>1.1246350469376583</v>
      </c>
      <c r="K122">
        <v>32.090708144138297</v>
      </c>
      <c r="L122">
        <f>(Table2[[#This Row],[6M Return vs Nifty]]-AVERAGE(Table2[6M Return vs Nifty]))/_xlfn.STDEV.P(Table2[6M Return vs Nifty])</f>
        <v>0.85878458491548648</v>
      </c>
      <c r="M122">
        <v>-0.45582104184510203</v>
      </c>
      <c r="N122">
        <f>(Table2[[#This Row],[1W Return vs Nifty]]-AVERAGE(Table2[1W Return vs Nifty]))/_xlfn.STDEV.P(Table2[1W Return vs Nifty])</f>
        <v>1.0082529621547558E-2</v>
      </c>
      <c r="O122">
        <v>1250.8800000000001</v>
      </c>
      <c r="P122">
        <v>1173.72012077829</v>
      </c>
      <c r="Q122">
        <v>954.33393649838695</v>
      </c>
      <c r="R122">
        <v>68.288600410533206</v>
      </c>
      <c r="S122" s="2">
        <f>(Table2[[#This Row],[Close Price]]-Table2[[#This Row],[20D EMA]])/Table2[[#This Row],[20D EMA]]</f>
        <v>6.5849641852136001E-2</v>
      </c>
      <c r="T122" s="2">
        <f>(Table2[[#This Row],[Close Price]]-Table2[[#This Row],[50D EMA]])/Table2[[#This Row],[50D EMA]]</f>
        <v>0.13591816004306564</v>
      </c>
      <c r="U122" s="2">
        <f>(Table2[[#This Row],[Close Price]]-Table2[[#This Row],[200D EMA]])/Table2[[#This Row],[200D EMA]]</f>
        <v>0.39704766749877968</v>
      </c>
      <c r="V122">
        <v>1.20316691568497</v>
      </c>
      <c r="W122">
        <v>1320.15</v>
      </c>
      <c r="X122">
        <v>1356.25</v>
      </c>
      <c r="Y122">
        <v>1313.85</v>
      </c>
      <c r="Z122">
        <v>1364.95</v>
      </c>
      <c r="AA122">
        <v>1065.45</v>
      </c>
      <c r="AB122">
        <v>1388</v>
      </c>
      <c r="AC122" s="2">
        <f>(Table2[[#This Row],[Close Price]]/Table2[[#This Row],[Day Low]])-1</f>
        <v>9.9231147975609169E-3</v>
      </c>
      <c r="AD122" s="2">
        <f>(Table2[[#This Row],[Day High]]/Table2[[#This Row],[Close Price]])-1</f>
        <v>1.7251078192386915E-2</v>
      </c>
      <c r="AE122" s="2">
        <f>(Table2[[#This Row],[Close Price]]/Table2[[#This Row],[Current Week Low]])-1</f>
        <v>1.4765764737222797E-2</v>
      </c>
      <c r="AF122" s="2">
        <f>(Table2[[#This Row],[Current Week High]]/Table2[[#This Row],[Close Price]])-1</f>
        <v>2.3776486030376853E-2</v>
      </c>
      <c r="AG122" s="2">
        <f>(Table2[[#This Row],[Close Price]]/Table2[[#This Row],[Current Month Low]])-1</f>
        <v>0.25134919517574739</v>
      </c>
      <c r="AH122" s="2">
        <f>(Table2[[#This Row],[Current Month High]]/Table2[[#This Row],[Close Price]])-1</f>
        <v>4.1065066566660313E-2</v>
      </c>
      <c r="AI122">
        <v>4.1065066566660304</v>
      </c>
      <c r="AJ122">
        <v>155.387414998563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0.3</v>
      </c>
      <c r="AM122" t="s">
        <v>10345</v>
      </c>
      <c r="AN122">
        <v>11.98</v>
      </c>
      <c r="AO122" t="s">
        <v>10345</v>
      </c>
      <c r="AP122">
        <v>7.9195334053134003E-2</v>
      </c>
      <c r="AQ122" s="4">
        <f>(Table2[[#This Row],[Sharpe Ratio]]-AVERAGE(Table2[Sharpe Ratio]))/_xlfn.STDEV.P(Table2[Sharpe Ratio])</f>
        <v>0.18167456167816642</v>
      </c>
      <c r="AR12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3.0334066587882629</v>
      </c>
      <c r="AS122" s="4">
        <f>_xlfn.RANK.AVG(Table2[[#This Row],[1Y Return vs Nifty Z-Score]],Table2[1Y Return vs Nifty Z-Score])</f>
        <v>110</v>
      </c>
      <c r="AT122" s="4">
        <f>_xlfn.RANK.AVG(Table2[[#This Row],[6M Return vs Nifty Z-Score]],Table2[6M Return vs Nifty Z-Score])</f>
        <v>127</v>
      </c>
      <c r="AU122" s="4">
        <f>_xlfn.RANK.AVG(Table2[[#This Row],[Sharpe Ratio Z-Score]],Table2[Sharpe Ratio Z-Score])</f>
        <v>293</v>
      </c>
      <c r="AV122" s="4">
        <f>(Table2[[#This Row],[Rank 1Y]]+Table2[[#This Row],[Rank 6M]]+Table2[[#This Row],[Rank Sharpe]])/3</f>
        <v>176.66666666666666</v>
      </c>
    </row>
    <row r="123" spans="1:48" x14ac:dyDescent="0.3">
      <c r="A123" t="s">
        <v>917</v>
      </c>
      <c r="B123" t="s">
        <v>918</v>
      </c>
      <c r="C123" t="s">
        <v>10305</v>
      </c>
      <c r="D123" t="s">
        <v>54</v>
      </c>
      <c r="E123">
        <v>16083.58799376</v>
      </c>
      <c r="F123">
        <v>663.6</v>
      </c>
      <c r="G123">
        <v>95.208103022848405</v>
      </c>
      <c r="H123">
        <f>(Table2[[#This Row],[1Y Return vs Nifty]]-AVERAGE(Table2[1Y Return vs Nifty]))/_xlfn.STDEV.P(Table2[1Y Return vs Nifty])</f>
        <v>0.95946980181359498</v>
      </c>
      <c r="I123">
        <v>32.949164563181498</v>
      </c>
      <c r="J123">
        <f>(Table2[[#This Row],[1M Return vs Nifty]]-AVERAGE(Table2[1M Return vs Nifty]))/_xlfn.STDEV.P(Table2[1M Return vs Nifty])</f>
        <v>2.5558142447801555</v>
      </c>
      <c r="K123">
        <v>34.5729646936487</v>
      </c>
      <c r="L123">
        <f>(Table2[[#This Row],[6M Return vs Nifty]]-AVERAGE(Table2[6M Return vs Nifty]))/_xlfn.STDEV.P(Table2[6M Return vs Nifty])</f>
        <v>0.9441788743390187</v>
      </c>
      <c r="M123">
        <v>-4.4522861694975902</v>
      </c>
      <c r="N123">
        <f>(Table2[[#This Row],[1W Return vs Nifty]]-AVERAGE(Table2[1W Return vs Nifty]))/_xlfn.STDEV.P(Table2[1W Return vs Nifty])</f>
        <v>-0.86160921487964948</v>
      </c>
      <c r="O123">
        <v>629.5</v>
      </c>
      <c r="P123">
        <v>561.272678956351</v>
      </c>
      <c r="Q123">
        <v>457.96685980804102</v>
      </c>
      <c r="R123">
        <v>66.661069308197696</v>
      </c>
      <c r="S123" s="2">
        <f>(Table2[[#This Row],[Close Price]]-Table2[[#This Row],[20D EMA]])/Table2[[#This Row],[20D EMA]]</f>
        <v>5.4169976171564771E-2</v>
      </c>
      <c r="T123" s="2">
        <f>(Table2[[#This Row],[Close Price]]-Table2[[#This Row],[50D EMA]])/Table2[[#This Row],[50D EMA]]</f>
        <v>0.18231302694782833</v>
      </c>
      <c r="U123" s="2">
        <f>(Table2[[#This Row],[Close Price]]-Table2[[#This Row],[200D EMA]])/Table2[[#This Row],[200D EMA]]</f>
        <v>0.44901314535761627</v>
      </c>
      <c r="V123">
        <v>0.84208544990877399</v>
      </c>
      <c r="W123">
        <v>665.8</v>
      </c>
      <c r="X123">
        <v>679</v>
      </c>
      <c r="Y123">
        <v>658.25</v>
      </c>
      <c r="Z123">
        <v>679</v>
      </c>
      <c r="AA123">
        <v>622.1</v>
      </c>
      <c r="AB123">
        <v>697.55</v>
      </c>
      <c r="AC123" s="2">
        <f>(Table2[[#This Row],[Close Price]]/Table2[[#This Row],[Day Low]])-1</f>
        <v>-3.3042955842594868E-3</v>
      </c>
      <c r="AD123" s="2">
        <f>(Table2[[#This Row],[Day High]]/Table2[[#This Row],[Close Price]])-1</f>
        <v>2.320675105485237E-2</v>
      </c>
      <c r="AE123" s="2">
        <f>(Table2[[#This Row],[Close Price]]/Table2[[#This Row],[Current Week Low]])-1</f>
        <v>8.1276110900114773E-3</v>
      </c>
      <c r="AF123" s="2">
        <f>(Table2[[#This Row],[Current Week High]]/Table2[[#This Row],[Close Price]])-1</f>
        <v>2.320675105485237E-2</v>
      </c>
      <c r="AG123" s="2">
        <f>(Table2[[#This Row],[Close Price]]/Table2[[#This Row],[Current Month Low]])-1</f>
        <v>6.670953222954501E-2</v>
      </c>
      <c r="AH123" s="2">
        <f>(Table2[[#This Row],[Current Month High]]/Table2[[#This Row],[Close Price]])-1</f>
        <v>5.1160337552742519E-2</v>
      </c>
      <c r="AI123">
        <v>5.1160337552742501</v>
      </c>
      <c r="AJ123">
        <v>128.551747890477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0.45</v>
      </c>
      <c r="AM123" t="s">
        <v>10345</v>
      </c>
      <c r="AN123">
        <v>6.96</v>
      </c>
      <c r="AO123" t="s">
        <v>10345</v>
      </c>
      <c r="AP123">
        <v>7.3814910325643995E-2</v>
      </c>
      <c r="AQ123" s="4">
        <f>(Table2[[#This Row],[Sharpe Ratio]]-AVERAGE(Table2[Sharpe Ratio]))/_xlfn.STDEV.P(Table2[Sharpe Ratio])</f>
        <v>0.12066903397681449</v>
      </c>
      <c r="AR1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3.7185227400299343</v>
      </c>
      <c r="AS123" s="4">
        <f>_xlfn.RANK.AVG(Table2[[#This Row],[1Y Return vs Nifty Z-Score]],Table2[1Y Return vs Nifty Z-Score])</f>
        <v>104</v>
      </c>
      <c r="AT123" s="4">
        <f>_xlfn.RANK.AVG(Table2[[#This Row],[6M Return vs Nifty Z-Score]],Table2[6M Return vs Nifty Z-Score])</f>
        <v>117</v>
      </c>
      <c r="AU123" s="4">
        <f>_xlfn.RANK.AVG(Table2[[#This Row],[Sharpe Ratio Z-Score]],Table2[Sharpe Ratio Z-Score])</f>
        <v>310</v>
      </c>
      <c r="AV123" s="4">
        <f>(Table2[[#This Row],[Rank 1Y]]+Table2[[#This Row],[Rank 6M]]+Table2[[#This Row],[Rank Sharpe]])/3</f>
        <v>177</v>
      </c>
    </row>
    <row r="124" spans="1:48" x14ac:dyDescent="0.3">
      <c r="A124" t="s">
        <v>858</v>
      </c>
      <c r="B124" t="s">
        <v>859</v>
      </c>
      <c r="C124" t="s">
        <v>10301</v>
      </c>
      <c r="D124" t="s">
        <v>24</v>
      </c>
      <c r="E124">
        <v>17853.6456891739</v>
      </c>
      <c r="F124">
        <v>221.86</v>
      </c>
      <c r="G124">
        <v>56.482482546845397</v>
      </c>
      <c r="H124">
        <f>(Table2[[#This Row],[1Y Return vs Nifty]]-AVERAGE(Table2[1Y Return vs Nifty]))/_xlfn.STDEV.P(Table2[1Y Return vs Nifty])</f>
        <v>0.37185236843429986</v>
      </c>
      <c r="I124">
        <v>5.4874881729287299</v>
      </c>
      <c r="J124">
        <f>(Table2[[#This Row],[1M Return vs Nifty]]-AVERAGE(Table2[1M Return vs Nifty]))/_xlfn.STDEV.P(Table2[1M Return vs Nifty])</f>
        <v>0.15677672774522777</v>
      </c>
      <c r="K124">
        <v>9.7996012078505697</v>
      </c>
      <c r="L124">
        <f>(Table2[[#This Row],[6M Return vs Nifty]]-AVERAGE(Table2[6M Return vs Nifty]))/_xlfn.STDEV.P(Table2[6M Return vs Nifty])</f>
        <v>9.1928621673608241E-2</v>
      </c>
      <c r="M124">
        <v>2.5044272002418801</v>
      </c>
      <c r="N124">
        <f>(Table2[[#This Row],[1W Return vs Nifty]]-AVERAGE(Table2[1W Return vs Nifty]))/_xlfn.STDEV.P(Table2[1W Return vs Nifty])</f>
        <v>0.65575911427302847</v>
      </c>
      <c r="O124">
        <v>215.52</v>
      </c>
      <c r="P124">
        <v>209.63693500771799</v>
      </c>
      <c r="Q124">
        <v>184.65226278858</v>
      </c>
      <c r="R124">
        <v>61.989961271220302</v>
      </c>
      <c r="S124" s="2">
        <f>(Table2[[#This Row],[Close Price]]-Table2[[#This Row],[20D EMA]])/Table2[[#This Row],[20D EMA]]</f>
        <v>2.9417223459539732E-2</v>
      </c>
      <c r="T124" s="2">
        <f>(Table2[[#This Row],[Close Price]]-Table2[[#This Row],[50D EMA]])/Table2[[#This Row],[50D EMA]]</f>
        <v>5.8305875306906271E-2</v>
      </c>
      <c r="U124" s="2">
        <f>(Table2[[#This Row],[Close Price]]-Table2[[#This Row],[200D EMA]])/Table2[[#This Row],[200D EMA]]</f>
        <v>0.20150165857442803</v>
      </c>
      <c r="V124">
        <v>0.56233552128640896</v>
      </c>
      <c r="W124">
        <v>219</v>
      </c>
      <c r="X124">
        <v>223.55</v>
      </c>
      <c r="Y124">
        <v>216.99</v>
      </c>
      <c r="Z124">
        <v>223.55</v>
      </c>
      <c r="AA124">
        <v>205.56</v>
      </c>
      <c r="AB124">
        <v>229.37</v>
      </c>
      <c r="AC124" s="2">
        <f>(Table2[[#This Row],[Close Price]]/Table2[[#This Row],[Day Low]])-1</f>
        <v>1.3059360730593772E-2</v>
      </c>
      <c r="AD124" s="2">
        <f>(Table2[[#This Row],[Day High]]/Table2[[#This Row],[Close Price]])-1</f>
        <v>7.6174163887134938E-3</v>
      </c>
      <c r="AE124" s="2">
        <f>(Table2[[#This Row],[Close Price]]/Table2[[#This Row],[Current Week Low]])-1</f>
        <v>2.2443430572837375E-2</v>
      </c>
      <c r="AF124" s="2">
        <f>(Table2[[#This Row],[Current Week High]]/Table2[[#This Row],[Close Price]])-1</f>
        <v>7.6174163887134938E-3</v>
      </c>
      <c r="AG124" s="2">
        <f>(Table2[[#This Row],[Close Price]]/Table2[[#This Row],[Current Month Low]])-1</f>
        <v>7.9295582798209807E-2</v>
      </c>
      <c r="AH124" s="2">
        <f>(Table2[[#This Row],[Current Month High]]/Table2[[#This Row],[Close Price]])-1</f>
        <v>3.3850175786531933E-2</v>
      </c>
      <c r="AI124">
        <v>4.9085008563959098</v>
      </c>
      <c r="AJ124">
        <v>91.920415224913498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0.02</v>
      </c>
      <c r="AM124" t="s">
        <v>10345</v>
      </c>
      <c r="AN124">
        <v>-2.23</v>
      </c>
      <c r="AO124" t="s">
        <v>10344</v>
      </c>
      <c r="AP124">
        <v>0.195915916641897</v>
      </c>
      <c r="AQ124" s="4">
        <f>(Table2[[#This Row],[Sharpe Ratio]]-AVERAGE(Table2[Sharpe Ratio]))/_xlfn.STDEV.P(Table2[Sharpe Ratio])</f>
        <v>1.5051020638757506</v>
      </c>
      <c r="AR12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2.7814188960019153</v>
      </c>
      <c r="AS124" s="4">
        <f>_xlfn.RANK.AVG(Table2[[#This Row],[1Y Return vs Nifty Z-Score]],Table2[1Y Return vs Nifty Z-Score])</f>
        <v>195</v>
      </c>
      <c r="AT124" s="4">
        <f>_xlfn.RANK.AVG(Table2[[#This Row],[6M Return vs Nifty Z-Score]],Table2[6M Return vs Nifty Z-Score])</f>
        <v>292</v>
      </c>
      <c r="AU124" s="4">
        <f>_xlfn.RANK.AVG(Table2[[#This Row],[Sharpe Ratio Z-Score]],Table2[Sharpe Ratio Z-Score])</f>
        <v>47</v>
      </c>
      <c r="AV124" s="4">
        <f>(Table2[[#This Row],[Rank 1Y]]+Table2[[#This Row],[Rank 6M]]+Table2[[#This Row],[Rank Sharpe]])/3</f>
        <v>178</v>
      </c>
    </row>
    <row r="125" spans="1:48" x14ac:dyDescent="0.3">
      <c r="A125" t="s">
        <v>1080</v>
      </c>
      <c r="B125" t="s">
        <v>1081</v>
      </c>
      <c r="C125" t="s">
        <v>10314</v>
      </c>
      <c r="D125" t="s">
        <v>392</v>
      </c>
      <c r="E125">
        <v>12062.655367875001</v>
      </c>
      <c r="F125">
        <v>955.55</v>
      </c>
      <c r="G125">
        <v>45.167196976762398</v>
      </c>
      <c r="H125">
        <f>(Table2[[#This Row],[1Y Return vs Nifty]]-AVERAGE(Table2[1Y Return vs Nifty]))/_xlfn.STDEV.P(Table2[1Y Return vs Nifty])</f>
        <v>0.20015572463833667</v>
      </c>
      <c r="I125">
        <v>28.436805143063701</v>
      </c>
      <c r="J125">
        <f>(Table2[[#This Row],[1M Return vs Nifty]]-AVERAGE(Table2[1M Return vs Nifty]))/_xlfn.STDEV.P(Table2[1M Return vs Nifty])</f>
        <v>2.1616169137297141</v>
      </c>
      <c r="K125">
        <v>75.435855645127702</v>
      </c>
      <c r="L125">
        <f>(Table2[[#This Row],[6M Return vs Nifty]]-AVERAGE(Table2[6M Return vs Nifty]))/_xlfn.STDEV.P(Table2[6M Return vs Nifty])</f>
        <v>2.3499391037887469</v>
      </c>
      <c r="M125">
        <v>-6.4114768758995897</v>
      </c>
      <c r="N125">
        <f>(Table2[[#This Row],[1W Return vs Nifty]]-AVERAGE(Table2[1W Return vs Nifty]))/_xlfn.STDEV.P(Table2[1W Return vs Nifty])</f>
        <v>-1.2889394455020431</v>
      </c>
      <c r="O125">
        <v>924.25</v>
      </c>
      <c r="P125">
        <v>815.39138220348798</v>
      </c>
      <c r="Q125">
        <v>668.33232630196096</v>
      </c>
      <c r="R125">
        <v>53.8439133716046</v>
      </c>
      <c r="S125" s="2">
        <f>(Table2[[#This Row],[Close Price]]-Table2[[#This Row],[20D EMA]])/Table2[[#This Row],[20D EMA]]</f>
        <v>3.3865296186096787E-2</v>
      </c>
      <c r="T125" s="2">
        <f>(Table2[[#This Row],[Close Price]]-Table2[[#This Row],[50D EMA]])/Table2[[#This Row],[50D EMA]]</f>
        <v>0.17189121795444018</v>
      </c>
      <c r="U125" s="2">
        <f>(Table2[[#This Row],[Close Price]]-Table2[[#This Row],[200D EMA]])/Table2[[#This Row],[200D EMA]]</f>
        <v>0.42975277776444176</v>
      </c>
      <c r="V125">
        <v>0.83498308708083102</v>
      </c>
      <c r="W125">
        <v>942</v>
      </c>
      <c r="X125">
        <v>971.95</v>
      </c>
      <c r="Y125">
        <v>938.7</v>
      </c>
      <c r="Z125">
        <v>971.95</v>
      </c>
      <c r="AA125">
        <v>908.35</v>
      </c>
      <c r="AB125">
        <v>1036.0999999999999</v>
      </c>
      <c r="AC125" s="2">
        <f>(Table2[[#This Row],[Close Price]]/Table2[[#This Row],[Day Low]])-1</f>
        <v>1.4384288747345986E-2</v>
      </c>
      <c r="AD125" s="2">
        <f>(Table2[[#This Row],[Day High]]/Table2[[#This Row],[Close Price]])-1</f>
        <v>1.7162890481921433E-2</v>
      </c>
      <c r="AE125" s="2">
        <f>(Table2[[#This Row],[Close Price]]/Table2[[#This Row],[Current Week Low]])-1</f>
        <v>1.7950356876531348E-2</v>
      </c>
      <c r="AF125" s="2">
        <f>(Table2[[#This Row],[Current Week High]]/Table2[[#This Row],[Close Price]])-1</f>
        <v>1.7162890481921433E-2</v>
      </c>
      <c r="AG125" s="2">
        <f>(Table2[[#This Row],[Close Price]]/Table2[[#This Row],[Current Month Low]])-1</f>
        <v>5.1962349314691458E-2</v>
      </c>
      <c r="AH125" s="2">
        <f>(Table2[[#This Row],[Current Month High]]/Table2[[#This Row],[Close Price]])-1</f>
        <v>8.4297001726754139E-2</v>
      </c>
      <c r="AI125">
        <v>8.4297001726754104</v>
      </c>
      <c r="AJ125">
        <v>112.34444444444399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0.56000000000000005</v>
      </c>
      <c r="AM125" t="s">
        <v>10345</v>
      </c>
      <c r="AN125">
        <v>2.68</v>
      </c>
      <c r="AO125" t="s">
        <v>10345</v>
      </c>
      <c r="AP125">
        <v>8.2236120663812001E-2</v>
      </c>
      <c r="AQ125" s="4">
        <f>(Table2[[#This Row],[Sharpe Ratio]]-AVERAGE(Table2[Sharpe Ratio]))/_xlfn.STDEV.P(Table2[Sharpe Ratio])</f>
        <v>0.21615229079526618</v>
      </c>
      <c r="AR12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3.6389245874500205</v>
      </c>
      <c r="AS125" s="4">
        <f>_xlfn.RANK.AVG(Table2[[#This Row],[1Y Return vs Nifty Z-Score]],Table2[1Y Return vs Nifty Z-Score])</f>
        <v>238</v>
      </c>
      <c r="AT125" s="4">
        <f>_xlfn.RANK.AVG(Table2[[#This Row],[6M Return vs Nifty Z-Score]],Table2[6M Return vs Nifty Z-Score])</f>
        <v>18</v>
      </c>
      <c r="AU125" s="4">
        <f>_xlfn.RANK.AVG(Table2[[#This Row],[Sharpe Ratio Z-Score]],Table2[Sharpe Ratio Z-Score])</f>
        <v>282</v>
      </c>
      <c r="AV125" s="4">
        <f>(Table2[[#This Row],[Rank 1Y]]+Table2[[#This Row],[Rank 6M]]+Table2[[#This Row],[Rank Sharpe]])/3</f>
        <v>179.33333333333334</v>
      </c>
    </row>
    <row r="126" spans="1:48" x14ac:dyDescent="0.3">
      <c r="A126" t="s">
        <v>605</v>
      </c>
      <c r="B126" t="s">
        <v>606</v>
      </c>
      <c r="C126" t="s">
        <v>10308</v>
      </c>
      <c r="D126" t="s">
        <v>607</v>
      </c>
      <c r="E126">
        <v>31297.732407300002</v>
      </c>
      <c r="F126">
        <v>323.64999999999998</v>
      </c>
      <c r="G126">
        <v>109.50681989222799</v>
      </c>
      <c r="H126">
        <f>(Table2[[#This Row],[1Y Return vs Nifty]]-AVERAGE(Table2[1Y Return vs Nifty]))/_xlfn.STDEV.P(Table2[1Y Return vs Nifty])</f>
        <v>1.1764366367958419</v>
      </c>
      <c r="I126">
        <v>6.99868066114424</v>
      </c>
      <c r="J126">
        <f>(Table2[[#This Row],[1M Return vs Nifty]]-AVERAGE(Table2[1M Return vs Nifty]))/_xlfn.STDEV.P(Table2[1M Return vs Nifty])</f>
        <v>0.28879370380926628</v>
      </c>
      <c r="K126">
        <v>16.332405391762901</v>
      </c>
      <c r="L126">
        <f>(Table2[[#This Row],[6M Return vs Nifty]]-AVERAGE(Table2[6M Return vs Nifty]))/_xlfn.STDEV.P(Table2[6M Return vs Nifty])</f>
        <v>0.31666936063481849</v>
      </c>
      <c r="M126">
        <v>2.7407125889936199</v>
      </c>
      <c r="N126">
        <f>(Table2[[#This Row],[1W Return vs Nifty]]-AVERAGE(Table2[1W Return vs Nifty]))/_xlfn.STDEV.P(Table2[1W Return vs Nifty])</f>
        <v>0.70729666461870921</v>
      </c>
      <c r="O126">
        <v>311.45</v>
      </c>
      <c r="P126">
        <v>320.07972531355898</v>
      </c>
      <c r="Q126">
        <v>284.87070588664301</v>
      </c>
      <c r="R126">
        <v>62.770839990789099</v>
      </c>
      <c r="S126" s="2">
        <f>(Table2[[#This Row],[Close Price]]-Table2[[#This Row],[20D EMA]])/Table2[[#This Row],[20D EMA]]</f>
        <v>3.9171616631883094E-2</v>
      </c>
      <c r="T126" s="2">
        <f>(Table2[[#This Row],[Close Price]]-Table2[[#This Row],[50D EMA]])/Table2[[#This Row],[50D EMA]]</f>
        <v>1.1154329387603216E-2</v>
      </c>
      <c r="U126" s="2">
        <f>(Table2[[#This Row],[Close Price]]-Table2[[#This Row],[200D EMA]])/Table2[[#This Row],[200D EMA]]</f>
        <v>0.13612945561621978</v>
      </c>
      <c r="V126">
        <v>1.0272260634410599</v>
      </c>
      <c r="W126">
        <v>317.39999999999998</v>
      </c>
      <c r="X126">
        <v>328.1</v>
      </c>
      <c r="Y126">
        <v>315</v>
      </c>
      <c r="Z126">
        <v>328.1</v>
      </c>
      <c r="AA126">
        <v>282.10000000000002</v>
      </c>
      <c r="AB126">
        <v>329.7</v>
      </c>
      <c r="AC126" s="2">
        <f>(Table2[[#This Row],[Close Price]]/Table2[[#This Row],[Day Low]])-1</f>
        <v>1.9691241335853871E-2</v>
      </c>
      <c r="AD126" s="2">
        <f>(Table2[[#This Row],[Day High]]/Table2[[#This Row],[Close Price]])-1</f>
        <v>1.3749420670477575E-2</v>
      </c>
      <c r="AE126" s="2">
        <f>(Table2[[#This Row],[Close Price]]/Table2[[#This Row],[Current Week Low]])-1</f>
        <v>2.7460317460317407E-2</v>
      </c>
      <c r="AF126" s="2">
        <f>(Table2[[#This Row],[Current Week High]]/Table2[[#This Row],[Close Price]])-1</f>
        <v>1.3749420670477575E-2</v>
      </c>
      <c r="AG126" s="2">
        <f>(Table2[[#This Row],[Close Price]]/Table2[[#This Row],[Current Month Low]])-1</f>
        <v>0.14728819567529228</v>
      </c>
      <c r="AH126" s="2">
        <f>(Table2[[#This Row],[Current Month High]]/Table2[[#This Row],[Close Price]])-1</f>
        <v>1.8693032596941217E-2</v>
      </c>
      <c r="AI126">
        <v>28.472114938977299</v>
      </c>
      <c r="AJ126">
        <v>139.563286454478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-0.18</v>
      </c>
      <c r="AM126" t="s">
        <v>10344</v>
      </c>
      <c r="AN126">
        <v>-0.27</v>
      </c>
      <c r="AO126" t="s">
        <v>10344</v>
      </c>
      <c r="AP126">
        <v>0.102279476275474</v>
      </c>
      <c r="AQ126" s="4">
        <f>(Table2[[#This Row],[Sharpe Ratio]]-AVERAGE(Table2[Sharpe Ratio]))/_xlfn.STDEV.P(Table2[Sharpe Ratio])</f>
        <v>0.44341236322188798</v>
      </c>
      <c r="AR1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 s="4">
        <f>_xlfn.RANK.AVG(Table2[[#This Row],[1Y Return vs Nifty Z-Score]],Table2[1Y Return vs Nifty Z-Score])</f>
        <v>85</v>
      </c>
      <c r="AT126" s="4">
        <f>_xlfn.RANK.AVG(Table2[[#This Row],[6M Return vs Nifty Z-Score]],Table2[6M Return vs Nifty Z-Score])</f>
        <v>229</v>
      </c>
      <c r="AU126" s="4">
        <f>_xlfn.RANK.AVG(Table2[[#This Row],[Sharpe Ratio Z-Score]],Table2[Sharpe Ratio Z-Score])</f>
        <v>225</v>
      </c>
      <c r="AV126" s="4">
        <f>(Table2[[#This Row],[Rank 1Y]]+Table2[[#This Row],[Rank 6M]]+Table2[[#This Row],[Rank Sharpe]])/3</f>
        <v>179.66666666666666</v>
      </c>
    </row>
    <row r="127" spans="1:48" x14ac:dyDescent="0.3">
      <c r="A127" t="s">
        <v>1505</v>
      </c>
      <c r="B127" t="s">
        <v>1506</v>
      </c>
      <c r="C127" t="s">
        <v>10304</v>
      </c>
      <c r="D127" t="s">
        <v>46</v>
      </c>
      <c r="E127">
        <v>6623.6643051150004</v>
      </c>
      <c r="F127">
        <v>235.95</v>
      </c>
      <c r="G127">
        <v>107.173722407008</v>
      </c>
      <c r="H127">
        <f>(Table2[[#This Row],[1Y Return vs Nifty]]-AVERAGE(Table2[1Y Return vs Nifty]))/_xlfn.STDEV.P(Table2[1Y Return vs Nifty])</f>
        <v>1.141034524725405</v>
      </c>
      <c r="I127">
        <v>7.3290091861204099</v>
      </c>
      <c r="J127">
        <f>(Table2[[#This Row],[1M Return vs Nifty]]-AVERAGE(Table2[1M Return vs Nifty]))/_xlfn.STDEV.P(Table2[1M Return vs Nifty])</f>
        <v>0.31765102894495684</v>
      </c>
      <c r="K127">
        <v>21.561474981514401</v>
      </c>
      <c r="L127">
        <f>(Table2[[#This Row],[6M Return vs Nifty]]-AVERAGE(Table2[6M Return vs Nifty]))/_xlfn.STDEV.P(Table2[6M Return vs Nifty])</f>
        <v>0.49655917986043563</v>
      </c>
      <c r="M127">
        <v>-4.62068578201397</v>
      </c>
      <c r="N127">
        <f>(Table2[[#This Row],[1W Return vs Nifty]]-AVERAGE(Table2[1W Return vs Nifty]))/_xlfn.STDEV.P(Table2[1W Return vs Nifty])</f>
        <v>-0.8983398123749301</v>
      </c>
      <c r="O127">
        <v>239.14</v>
      </c>
      <c r="P127">
        <v>230.015016796889</v>
      </c>
      <c r="Q127">
        <v>184.80016383340899</v>
      </c>
      <c r="R127">
        <v>44.025256246090997</v>
      </c>
      <c r="S127" s="2">
        <f>(Table2[[#This Row],[Close Price]]-Table2[[#This Row],[20D EMA]])/Table2[[#This Row],[20D EMA]]</f>
        <v>-1.3339466421343137E-2</v>
      </c>
      <c r="T127" s="2">
        <f>(Table2[[#This Row],[Close Price]]-Table2[[#This Row],[50D EMA]])/Table2[[#This Row],[50D EMA]]</f>
        <v>2.5802590134155364E-2</v>
      </c>
      <c r="U127" s="2">
        <f>(Table2[[#This Row],[Close Price]]-Table2[[#This Row],[200D EMA]])/Table2[[#This Row],[200D EMA]]</f>
        <v>0.27678458235946601</v>
      </c>
      <c r="V127">
        <v>0.52733325719199198</v>
      </c>
      <c r="W127">
        <v>233</v>
      </c>
      <c r="X127">
        <v>239.9</v>
      </c>
      <c r="Y127">
        <v>232.4</v>
      </c>
      <c r="Z127">
        <v>239.9</v>
      </c>
      <c r="AA127">
        <v>228.15</v>
      </c>
      <c r="AB127">
        <v>259.85000000000002</v>
      </c>
      <c r="AC127" s="2">
        <f>(Table2[[#This Row],[Close Price]]/Table2[[#This Row],[Day Low]])-1</f>
        <v>1.2660944206008606E-2</v>
      </c>
      <c r="AD127" s="2">
        <f>(Table2[[#This Row],[Day High]]/Table2[[#This Row],[Close Price]])-1</f>
        <v>1.6740834922653214E-2</v>
      </c>
      <c r="AE127" s="2">
        <f>(Table2[[#This Row],[Close Price]]/Table2[[#This Row],[Current Week Low]])-1</f>
        <v>1.5275387263339102E-2</v>
      </c>
      <c r="AF127" s="2">
        <f>(Table2[[#This Row],[Current Week High]]/Table2[[#This Row],[Close Price]])-1</f>
        <v>1.6740834922653214E-2</v>
      </c>
      <c r="AG127" s="2">
        <f>(Table2[[#This Row],[Close Price]]/Table2[[#This Row],[Current Month Low]])-1</f>
        <v>3.4188034188034067E-2</v>
      </c>
      <c r="AH127" s="2">
        <f>(Table2[[#This Row],[Current Month High]]/Table2[[#This Row],[Close Price]])-1</f>
        <v>0.10129264674719241</v>
      </c>
      <c r="AI127">
        <v>15.2362788726424</v>
      </c>
      <c r="AJ127">
        <v>139.54314720812101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0.19</v>
      </c>
      <c r="AM127" t="s">
        <v>10345</v>
      </c>
      <c r="AN127">
        <v>-7.25</v>
      </c>
      <c r="AO127" t="s">
        <v>10344</v>
      </c>
      <c r="AP127">
        <v>8.9329471438532995E-2</v>
      </c>
      <c r="AQ127" s="4">
        <f>(Table2[[#This Row],[Sharpe Ratio]]-AVERAGE(Table2[Sharpe Ratio]))/_xlfn.STDEV.P(Table2[Sharpe Ratio])</f>
        <v>0.29657971233303415</v>
      </c>
      <c r="AR1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1.3534846334889012</v>
      </c>
      <c r="AS127" s="4">
        <f>_xlfn.RANK.AVG(Table2[[#This Row],[1Y Return vs Nifty Z-Score]],Table2[1Y Return vs Nifty Z-Score])</f>
        <v>86</v>
      </c>
      <c r="AT127" s="4">
        <f>_xlfn.RANK.AVG(Table2[[#This Row],[6M Return vs Nifty Z-Score]],Table2[6M Return vs Nifty Z-Score])</f>
        <v>192</v>
      </c>
      <c r="AU127" s="4">
        <f>_xlfn.RANK.AVG(Table2[[#This Row],[Sharpe Ratio Z-Score]],Table2[Sharpe Ratio Z-Score])</f>
        <v>262</v>
      </c>
      <c r="AV127" s="4">
        <f>(Table2[[#This Row],[Rank 1Y]]+Table2[[#This Row],[Rank 6M]]+Table2[[#This Row],[Rank Sharpe]])/3</f>
        <v>180</v>
      </c>
    </row>
    <row r="128" spans="1:48" x14ac:dyDescent="0.3">
      <c r="A128" t="s">
        <v>626</v>
      </c>
      <c r="B128" t="s">
        <v>627</v>
      </c>
      <c r="C128" t="s">
        <v>10301</v>
      </c>
      <c r="D128" t="s">
        <v>420</v>
      </c>
      <c r="E128">
        <v>29701.700051849999</v>
      </c>
      <c r="F128">
        <v>1581.75</v>
      </c>
      <c r="G128">
        <v>44.9482440827434</v>
      </c>
      <c r="H128">
        <f>(Table2[[#This Row],[1Y Return vs Nifty]]-AVERAGE(Table2[1Y Return vs Nifty]))/_xlfn.STDEV.P(Table2[1Y Return vs Nifty])</f>
        <v>0.19683336243902372</v>
      </c>
      <c r="I128">
        <v>6.6218262033699098</v>
      </c>
      <c r="J128">
        <f>(Table2[[#This Row],[1M Return vs Nifty]]-AVERAGE(Table2[1M Return vs Nifty]))/_xlfn.STDEV.P(Table2[1M Return vs Nifty])</f>
        <v>0.25587189780534114</v>
      </c>
      <c r="K128">
        <v>41.145275392521398</v>
      </c>
      <c r="L128">
        <f>(Table2[[#This Row],[6M Return vs Nifty]]-AVERAGE(Table2[6M Return vs Nifty]))/_xlfn.STDEV.P(Table2[6M Return vs Nifty])</f>
        <v>1.1702787116469757</v>
      </c>
      <c r="M128">
        <v>2.4690605100183398</v>
      </c>
      <c r="N128">
        <f>(Table2[[#This Row],[1W Return vs Nifty]]-AVERAGE(Table2[1W Return vs Nifty]))/_xlfn.STDEV.P(Table2[1W Return vs Nifty])</f>
        <v>0.64804508427064489</v>
      </c>
      <c r="O128">
        <v>1520.45</v>
      </c>
      <c r="P128">
        <v>1426.3359820425701</v>
      </c>
      <c r="Q128">
        <v>1198.5842264471</v>
      </c>
      <c r="R128">
        <v>64.980840577107003</v>
      </c>
      <c r="S128" s="2">
        <f>(Table2[[#This Row],[Close Price]]-Table2[[#This Row],[20D EMA]])/Table2[[#This Row],[20D EMA]]</f>
        <v>4.0317011411095366E-2</v>
      </c>
      <c r="T128" s="2">
        <f>(Table2[[#This Row],[Close Price]]-Table2[[#This Row],[50D EMA]])/Table2[[#This Row],[50D EMA]]</f>
        <v>0.10896031504082988</v>
      </c>
      <c r="U128" s="2">
        <f>(Table2[[#This Row],[Close Price]]-Table2[[#This Row],[200D EMA]])/Table2[[#This Row],[200D EMA]]</f>
        <v>0.3196819756995285</v>
      </c>
      <c r="V128">
        <v>0.89030226596085504</v>
      </c>
      <c r="W128">
        <v>1574.3</v>
      </c>
      <c r="X128">
        <v>1613.75</v>
      </c>
      <c r="Y128">
        <v>1569</v>
      </c>
      <c r="Z128">
        <v>1615</v>
      </c>
      <c r="AA128">
        <v>1429.3</v>
      </c>
      <c r="AB128">
        <v>1625</v>
      </c>
      <c r="AC128" s="2">
        <f>(Table2[[#This Row],[Close Price]]/Table2[[#This Row],[Day Low]])-1</f>
        <v>4.7322619576954938E-3</v>
      </c>
      <c r="AD128" s="2">
        <f>(Table2[[#This Row],[Day High]]/Table2[[#This Row],[Close Price]])-1</f>
        <v>2.0230757072862371E-2</v>
      </c>
      <c r="AE128" s="2">
        <f>(Table2[[#This Row],[Close Price]]/Table2[[#This Row],[Current Week Low]])-1</f>
        <v>8.1261950286806162E-3</v>
      </c>
      <c r="AF128" s="2">
        <f>(Table2[[#This Row],[Current Week High]]/Table2[[#This Row],[Close Price]])-1</f>
        <v>2.1021021021021102E-2</v>
      </c>
      <c r="AG128" s="2">
        <f>(Table2[[#This Row],[Close Price]]/Table2[[#This Row],[Current Month Low]])-1</f>
        <v>0.10666060309242287</v>
      </c>
      <c r="AH128" s="2">
        <f>(Table2[[#This Row],[Current Month High]]/Table2[[#This Row],[Close Price]])-1</f>
        <v>2.734313260629051E-2</v>
      </c>
      <c r="AI128">
        <v>4.3021969337758703</v>
      </c>
      <c r="AJ128">
        <v>78.708620494859304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0.33</v>
      </c>
      <c r="AM128" t="s">
        <v>10345</v>
      </c>
      <c r="AN128">
        <v>3.81</v>
      </c>
      <c r="AO128" t="s">
        <v>10345</v>
      </c>
      <c r="AP128">
        <v>0.106934340886869</v>
      </c>
      <c r="AQ128" s="4">
        <f>(Table2[[#This Row],[Sharpe Ratio]]-AVERAGE(Table2[Sharpe Ratio]))/_xlfn.STDEV.P(Table2[Sharpe Ratio])</f>
        <v>0.49619119373399245</v>
      </c>
      <c r="AR12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2.7672202498959781</v>
      </c>
      <c r="AS128" s="4">
        <f>_xlfn.RANK.AVG(Table2[[#This Row],[1Y Return vs Nifty Z-Score]],Table2[1Y Return vs Nifty Z-Score])</f>
        <v>239</v>
      </c>
      <c r="AT128" s="4">
        <f>_xlfn.RANK.AVG(Table2[[#This Row],[6M Return vs Nifty Z-Score]],Table2[6M Return vs Nifty Z-Score])</f>
        <v>89</v>
      </c>
      <c r="AU128" s="4">
        <f>_xlfn.RANK.AVG(Table2[[#This Row],[Sharpe Ratio Z-Score]],Table2[Sharpe Ratio Z-Score])</f>
        <v>214</v>
      </c>
      <c r="AV128" s="4">
        <f>(Table2[[#This Row],[Rank 1Y]]+Table2[[#This Row],[Rank 6M]]+Table2[[#This Row],[Rank Sharpe]])/3</f>
        <v>180.66666666666666</v>
      </c>
    </row>
    <row r="129" spans="1:48" x14ac:dyDescent="0.3">
      <c r="A129" t="s">
        <v>222</v>
      </c>
      <c r="B129" t="s">
        <v>223</v>
      </c>
      <c r="C129" t="s">
        <v>10307</v>
      </c>
      <c r="D129" t="s">
        <v>63</v>
      </c>
      <c r="E129">
        <v>116623.90027524</v>
      </c>
      <c r="F129">
        <v>668.55</v>
      </c>
      <c r="G129">
        <v>57.813236843448898</v>
      </c>
      <c r="H129">
        <f>(Table2[[#This Row],[1Y Return vs Nifty]]-AVERAGE(Table2[1Y Return vs Nifty]))/_xlfn.STDEV.P(Table2[1Y Return vs Nifty])</f>
        <v>0.39204505778612525</v>
      </c>
      <c r="I129">
        <v>-6.5619605230826297</v>
      </c>
      <c r="J129">
        <f>(Table2[[#This Row],[1M Return vs Nifty]]-AVERAGE(Table2[1M Return vs Nifty]))/_xlfn.STDEV.P(Table2[1M Return vs Nifty])</f>
        <v>-0.89585673390240517</v>
      </c>
      <c r="K129">
        <v>33.623735903993399</v>
      </c>
      <c r="L129">
        <f>(Table2[[#This Row],[6M Return vs Nifty]]-AVERAGE(Table2[6M Return vs Nifty]))/_xlfn.STDEV.P(Table2[6M Return vs Nifty])</f>
        <v>0.91152362038915535</v>
      </c>
      <c r="M129">
        <v>-3.6760990885104801</v>
      </c>
      <c r="N129">
        <f>(Table2[[#This Row],[1W Return vs Nifty]]-AVERAGE(Table2[1W Return vs Nifty]))/_xlfn.STDEV.P(Table2[1W Return vs Nifty])</f>
        <v>-0.69231063499128287</v>
      </c>
      <c r="O129">
        <v>690.7</v>
      </c>
      <c r="P129">
        <v>682.13056241322795</v>
      </c>
      <c r="Q129">
        <v>568.96828183417495</v>
      </c>
      <c r="R129">
        <v>40.655572337237103</v>
      </c>
      <c r="S129" s="2">
        <f>(Table2[[#This Row],[Close Price]]-Table2[[#This Row],[20D EMA]])/Table2[[#This Row],[20D EMA]]</f>
        <v>-3.2068915592876925E-2</v>
      </c>
      <c r="T129" s="2">
        <f>(Table2[[#This Row],[Close Price]]-Table2[[#This Row],[50D EMA]])/Table2[[#This Row],[50D EMA]]</f>
        <v>-1.990903671752069E-2</v>
      </c>
      <c r="U129" s="2">
        <f>(Table2[[#This Row],[Close Price]]-Table2[[#This Row],[200D EMA]])/Table2[[#This Row],[200D EMA]]</f>
        <v>0.1750215633194962</v>
      </c>
      <c r="V129">
        <v>0.529936464788615</v>
      </c>
      <c r="W129">
        <v>667.9</v>
      </c>
      <c r="X129">
        <v>714.8</v>
      </c>
      <c r="Y129">
        <v>664</v>
      </c>
      <c r="Z129">
        <v>714.8</v>
      </c>
      <c r="AA129">
        <v>642.04999999999995</v>
      </c>
      <c r="AB129">
        <v>748</v>
      </c>
      <c r="AC129" s="2">
        <f>(Table2[[#This Row],[Close Price]]/Table2[[#This Row],[Day Low]])-1</f>
        <v>9.7319958077557445E-4</v>
      </c>
      <c r="AD129" s="2">
        <f>(Table2[[#This Row],[Day High]]/Table2[[#This Row],[Close Price]])-1</f>
        <v>6.9179567721187718E-2</v>
      </c>
      <c r="AE129" s="2">
        <f>(Table2[[#This Row],[Close Price]]/Table2[[#This Row],[Current Week Low]])-1</f>
        <v>6.8524096385540467E-3</v>
      </c>
      <c r="AF129" s="2">
        <f>(Table2[[#This Row],[Current Week High]]/Table2[[#This Row],[Close Price]])-1</f>
        <v>6.9179567721187718E-2</v>
      </c>
      <c r="AG129" s="2">
        <f>(Table2[[#This Row],[Close Price]]/Table2[[#This Row],[Current Month Low]])-1</f>
        <v>4.1274044077564076E-2</v>
      </c>
      <c r="AH129" s="2">
        <f>(Table2[[#This Row],[Current Month High]]/Table2[[#This Row],[Close Price]])-1</f>
        <v>0.11883927903672142</v>
      </c>
      <c r="AI129">
        <v>12.482237678558</v>
      </c>
      <c r="AJ129">
        <v>96.545641628693204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0.06</v>
      </c>
      <c r="AM129" t="s">
        <v>10345</v>
      </c>
      <c r="AN129">
        <v>-2.44</v>
      </c>
      <c r="AO129" t="s">
        <v>10344</v>
      </c>
      <c r="AP129">
        <v>9.5838491057515005E-2</v>
      </c>
      <c r="AQ129" s="4">
        <f>(Table2[[#This Row],[Sharpe Ratio]]-AVERAGE(Table2[Sharpe Ratio]))/_xlfn.STDEV.P(Table2[Sharpe Ratio])</f>
        <v>0.37038173923393269</v>
      </c>
      <c r="AR1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8.5783048515525318E-2</v>
      </c>
      <c r="AS129" s="4">
        <f>_xlfn.RANK.AVG(Table2[[#This Row],[1Y Return vs Nifty Z-Score]],Table2[1Y Return vs Nifty Z-Score])</f>
        <v>190</v>
      </c>
      <c r="AT129" s="4">
        <f>_xlfn.RANK.AVG(Table2[[#This Row],[6M Return vs Nifty Z-Score]],Table2[6M Return vs Nifty Z-Score])</f>
        <v>123</v>
      </c>
      <c r="AU129" s="4">
        <f>_xlfn.RANK.AVG(Table2[[#This Row],[Sharpe Ratio Z-Score]],Table2[Sharpe Ratio Z-Score])</f>
        <v>245</v>
      </c>
      <c r="AV129" s="4">
        <f>(Table2[[#This Row],[Rank 1Y]]+Table2[[#This Row],[Rank 6M]]+Table2[[#This Row],[Rank Sharpe]])/3</f>
        <v>186</v>
      </c>
    </row>
    <row r="130" spans="1:48" x14ac:dyDescent="0.3">
      <c r="A130" t="s">
        <v>779</v>
      </c>
      <c r="B130" t="s">
        <v>780</v>
      </c>
      <c r="C130" t="s">
        <v>10311</v>
      </c>
      <c r="D130" t="s">
        <v>450</v>
      </c>
      <c r="E130">
        <v>20592.406669299999</v>
      </c>
      <c r="F130">
        <v>647</v>
      </c>
      <c r="G130">
        <v>69.075819404653501</v>
      </c>
      <c r="H130">
        <f>(Table2[[#This Row],[1Y Return vs Nifty]]-AVERAGE(Table2[1Y Return vs Nifty]))/_xlfn.STDEV.P(Table2[1Y Return vs Nifty])</f>
        <v>0.56294199310930404</v>
      </c>
      <c r="I130">
        <v>19.4563203097963</v>
      </c>
      <c r="J130">
        <f>(Table2[[#This Row],[1M Return vs Nifty]]-AVERAGE(Table2[1M Return vs Nifty]))/_xlfn.STDEV.P(Table2[1M Return vs Nifty])</f>
        <v>1.3770865110694215</v>
      </c>
      <c r="K130">
        <v>8.92336900631717</v>
      </c>
      <c r="L130">
        <f>(Table2[[#This Row],[6M Return vs Nifty]]-AVERAGE(Table2[6M Return vs Nifty]))/_xlfn.STDEV.P(Table2[6M Return vs Nifty])</f>
        <v>6.1784587514560348E-2</v>
      </c>
      <c r="M130">
        <v>0.46795747971009</v>
      </c>
      <c r="N130">
        <f>(Table2[[#This Row],[1W Return vs Nifty]]-AVERAGE(Table2[1W Return vs Nifty]))/_xlfn.STDEV.P(Table2[1W Return vs Nifty])</f>
        <v>0.21157311824584601</v>
      </c>
      <c r="O130">
        <v>618.71</v>
      </c>
      <c r="P130">
        <v>586.48626059254002</v>
      </c>
      <c r="Q130">
        <v>499.49217335798699</v>
      </c>
      <c r="R130">
        <v>62.2113466373604</v>
      </c>
      <c r="S130" s="2">
        <f>(Table2[[#This Row],[Close Price]]-Table2[[#This Row],[20D EMA]])/Table2[[#This Row],[20D EMA]]</f>
        <v>4.5724168027023906E-2</v>
      </c>
      <c r="T130" s="2">
        <f>(Table2[[#This Row],[Close Price]]-Table2[[#This Row],[50D EMA]])/Table2[[#This Row],[50D EMA]]</f>
        <v>0.10318014840845821</v>
      </c>
      <c r="U130" s="2">
        <f>(Table2[[#This Row],[Close Price]]-Table2[[#This Row],[200D EMA]])/Table2[[#This Row],[200D EMA]]</f>
        <v>0.29531559153439202</v>
      </c>
      <c r="V130">
        <v>1.1088050137896299</v>
      </c>
      <c r="W130">
        <v>642</v>
      </c>
      <c r="X130">
        <v>655.85</v>
      </c>
      <c r="Y130">
        <v>628.35</v>
      </c>
      <c r="Z130">
        <v>660.9</v>
      </c>
      <c r="AA130">
        <v>597.5</v>
      </c>
      <c r="AB130">
        <v>670</v>
      </c>
      <c r="AC130" s="2">
        <f>(Table2[[#This Row],[Close Price]]/Table2[[#This Row],[Day Low]])-1</f>
        <v>7.7881619937694158E-3</v>
      </c>
      <c r="AD130" s="2">
        <f>(Table2[[#This Row],[Day High]]/Table2[[#This Row],[Close Price]])-1</f>
        <v>1.367851622874805E-2</v>
      </c>
      <c r="AE130" s="2">
        <f>(Table2[[#This Row],[Close Price]]/Table2[[#This Row],[Current Week Low]])-1</f>
        <v>2.9680910320681209E-2</v>
      </c>
      <c r="AF130" s="2">
        <f>(Table2[[#This Row],[Current Week High]]/Table2[[#This Row],[Close Price]])-1</f>
        <v>2.1483771251932016E-2</v>
      </c>
      <c r="AG130" s="2">
        <f>(Table2[[#This Row],[Close Price]]/Table2[[#This Row],[Current Month Low]])-1</f>
        <v>8.2845188284518922E-2</v>
      </c>
      <c r="AH130" s="2">
        <f>(Table2[[#This Row],[Current Month High]]/Table2[[#This Row],[Close Price]])-1</f>
        <v>3.5548686244204042E-2</v>
      </c>
      <c r="AI130">
        <v>3.5548686244204002</v>
      </c>
      <c r="AJ130">
        <v>113.919656141511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10345</v>
      </c>
      <c r="AN130">
        <v>-0.39</v>
      </c>
      <c r="AO130" t="s">
        <v>10344</v>
      </c>
      <c r="AP130">
        <v>0.16160946568374901</v>
      </c>
      <c r="AQ130" s="4">
        <f>(Table2[[#This Row],[Sharpe Ratio]]-AVERAGE(Table2[Sharpe Ratio]))/_xlfn.STDEV.P(Table2[Sharpe Ratio])</f>
        <v>1.1161209630807938</v>
      </c>
      <c r="AR13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3.3295071730199259</v>
      </c>
      <c r="AS130" s="4">
        <f>_xlfn.RANK.AVG(Table2[[#This Row],[1Y Return vs Nifty Z-Score]],Table2[1Y Return vs Nifty Z-Score])</f>
        <v>155</v>
      </c>
      <c r="AT130" s="4">
        <f>_xlfn.RANK.AVG(Table2[[#This Row],[6M Return vs Nifty Z-Score]],Table2[6M Return vs Nifty Z-Score])</f>
        <v>301</v>
      </c>
      <c r="AU130" s="4">
        <f>_xlfn.RANK.AVG(Table2[[#This Row],[Sharpe Ratio Z-Score]],Table2[Sharpe Ratio Z-Score])</f>
        <v>102</v>
      </c>
      <c r="AV130" s="4">
        <f>(Table2[[#This Row],[Rank 1Y]]+Table2[[#This Row],[Rank 6M]]+Table2[[#This Row],[Rank Sharpe]])/3</f>
        <v>186</v>
      </c>
    </row>
    <row r="131" spans="1:48" x14ac:dyDescent="0.3">
      <c r="A131" t="s">
        <v>164</v>
      </c>
      <c r="B131" t="s">
        <v>165</v>
      </c>
      <c r="C131" t="s">
        <v>10299</v>
      </c>
      <c r="D131" t="s">
        <v>166</v>
      </c>
      <c r="E131">
        <v>157098.37791019899</v>
      </c>
      <c r="F131">
        <v>238.93</v>
      </c>
      <c r="G131">
        <v>81.602388003707304</v>
      </c>
      <c r="H131">
        <f>(Table2[[#This Row],[1Y Return vs Nifty]]-AVERAGE(Table2[1Y Return vs Nifty]))/_xlfn.STDEV.P(Table2[1Y Return vs Nifty])</f>
        <v>0.7530184850737629</v>
      </c>
      <c r="I131">
        <v>9.8344105405242104</v>
      </c>
      <c r="J131">
        <f>(Table2[[#This Row],[1M Return vs Nifty]]-AVERAGE(Table2[1M Return vs Nifty]))/_xlfn.STDEV.P(Table2[1M Return vs Nifty])</f>
        <v>0.53652156543479113</v>
      </c>
      <c r="K131">
        <v>17.575542919360601</v>
      </c>
      <c r="L131">
        <f>(Table2[[#This Row],[6M Return vs Nifty]]-AVERAGE(Table2[6M Return vs Nifty]))/_xlfn.STDEV.P(Table2[6M Return vs Nifty])</f>
        <v>0.35943562741972052</v>
      </c>
      <c r="M131">
        <v>1.48639365499015</v>
      </c>
      <c r="N131">
        <f>(Table2[[#This Row],[1W Return vs Nifty]]-AVERAGE(Table2[1W Return vs Nifty]))/_xlfn.STDEV.P(Table2[1W Return vs Nifty])</f>
        <v>0.43371002622243865</v>
      </c>
      <c r="O131">
        <v>230.55</v>
      </c>
      <c r="P131">
        <v>223.45549569445299</v>
      </c>
      <c r="Q131">
        <v>189.079396898228</v>
      </c>
      <c r="R131">
        <v>63.997238033474602</v>
      </c>
      <c r="S131" s="2">
        <f>(Table2[[#This Row],[Close Price]]-Table2[[#This Row],[20D EMA]])/Table2[[#This Row],[20D EMA]]</f>
        <v>3.6347863803947063E-2</v>
      </c>
      <c r="T131" s="2">
        <f>(Table2[[#This Row],[Close Price]]-Table2[[#This Row],[50D EMA]])/Table2[[#This Row],[50D EMA]]</f>
        <v>6.9250945283111029E-2</v>
      </c>
      <c r="U131" s="2">
        <f>(Table2[[#This Row],[Close Price]]-Table2[[#This Row],[200D EMA]])/Table2[[#This Row],[200D EMA]]</f>
        <v>0.26364904859837318</v>
      </c>
      <c r="V131">
        <v>0.56349698913747603</v>
      </c>
      <c r="W131">
        <v>236.12</v>
      </c>
      <c r="X131">
        <v>241.65</v>
      </c>
      <c r="Y131">
        <v>233.53</v>
      </c>
      <c r="Z131">
        <v>241.65</v>
      </c>
      <c r="AA131">
        <v>221</v>
      </c>
      <c r="AB131">
        <v>243.95</v>
      </c>
      <c r="AC131" s="2">
        <f>(Table2[[#This Row],[Close Price]]/Table2[[#This Row],[Day Low]])-1</f>
        <v>1.1900728443164477E-2</v>
      </c>
      <c r="AD131" s="2">
        <f>(Table2[[#This Row],[Day High]]/Table2[[#This Row],[Close Price]])-1</f>
        <v>1.1384087389612052E-2</v>
      </c>
      <c r="AE131" s="2">
        <f>(Table2[[#This Row],[Close Price]]/Table2[[#This Row],[Current Week Low]])-1</f>
        <v>2.3123367447437149E-2</v>
      </c>
      <c r="AF131" s="2">
        <f>(Table2[[#This Row],[Current Week High]]/Table2[[#This Row],[Close Price]])-1</f>
        <v>1.1384087389612052E-2</v>
      </c>
      <c r="AG131" s="2">
        <f>(Table2[[#This Row],[Close Price]]/Table2[[#This Row],[Current Month Low]])-1</f>
        <v>8.1131221719457081E-2</v>
      </c>
      <c r="AH131" s="2">
        <f>(Table2[[#This Row],[Current Month High]]/Table2[[#This Row],[Close Price]])-1</f>
        <v>2.1010337755827946E-2</v>
      </c>
      <c r="AI131">
        <v>3.0845854434353202</v>
      </c>
      <c r="AJ131">
        <v>112.66577659101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0.08</v>
      </c>
      <c r="AM131" t="s">
        <v>10345</v>
      </c>
      <c r="AN131">
        <v>-0.95</v>
      </c>
      <c r="AO131" t="s">
        <v>10344</v>
      </c>
      <c r="AP131">
        <v>0.106817072115925</v>
      </c>
      <c r="AQ131" s="4">
        <f>(Table2[[#This Row],[Sharpe Ratio]]-AVERAGE(Table2[Sharpe Ratio]))/_xlfn.STDEV.P(Table2[Sharpe Ratio])</f>
        <v>0.49486155063956933</v>
      </c>
      <c r="AR13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2.5775472547902822</v>
      </c>
      <c r="AS131" s="4">
        <f>_xlfn.RANK.AVG(Table2[[#This Row],[1Y Return vs Nifty Z-Score]],Table2[1Y Return vs Nifty Z-Score])</f>
        <v>127</v>
      </c>
      <c r="AT131" s="4">
        <f>_xlfn.RANK.AVG(Table2[[#This Row],[6M Return vs Nifty Z-Score]],Table2[6M Return vs Nifty Z-Score])</f>
        <v>217</v>
      </c>
      <c r="AU131" s="4">
        <f>_xlfn.RANK.AVG(Table2[[#This Row],[Sharpe Ratio Z-Score]],Table2[Sharpe Ratio Z-Score])</f>
        <v>215</v>
      </c>
      <c r="AV131" s="4">
        <f>(Table2[[#This Row],[Rank 1Y]]+Table2[[#This Row],[Rank 6M]]+Table2[[#This Row],[Rank Sharpe]])/3</f>
        <v>186.33333333333334</v>
      </c>
    </row>
    <row r="132" spans="1:48" x14ac:dyDescent="0.3">
      <c r="A132" t="s">
        <v>1533</v>
      </c>
      <c r="B132" t="s">
        <v>1534</v>
      </c>
      <c r="C132" t="s">
        <v>6473</v>
      </c>
      <c r="D132" t="s">
        <v>404</v>
      </c>
      <c r="E132">
        <v>6478.580028202</v>
      </c>
      <c r="F132">
        <v>208.54</v>
      </c>
      <c r="G132">
        <v>106.456990105516</v>
      </c>
      <c r="H132">
        <f>(Table2[[#This Row],[1Y Return vs Nifty]]-AVERAGE(Table2[1Y Return vs Nifty]))/_xlfn.STDEV.P(Table2[1Y Return vs Nifty])</f>
        <v>1.1301589237603089</v>
      </c>
      <c r="I132">
        <v>2.68554015110431</v>
      </c>
      <c r="J132">
        <f>(Table2[[#This Row],[1M Return vs Nifty]]-AVERAGE(Table2[1M Return vs Nifty]))/_xlfn.STDEV.P(Table2[1M Return vs Nifty])</f>
        <v>-8.7999968681232194E-2</v>
      </c>
      <c r="K132">
        <v>11.280783454986301</v>
      </c>
      <c r="L132">
        <f>(Table2[[#This Row],[6M Return vs Nifty]]-AVERAGE(Table2[6M Return vs Nifty]))/_xlfn.STDEV.P(Table2[6M Return vs Nifty])</f>
        <v>0.1428840740928411</v>
      </c>
      <c r="M132">
        <v>-0.44981473545032402</v>
      </c>
      <c r="N132">
        <f>(Table2[[#This Row],[1W Return vs Nifty]]-AVERAGE(Table2[1W Return vs Nifty]))/_xlfn.STDEV.P(Table2[1W Return vs Nifty])</f>
        <v>1.1392599278616763E-2</v>
      </c>
      <c r="O132">
        <v>208.99</v>
      </c>
      <c r="P132">
        <v>204.483176598249</v>
      </c>
      <c r="Q132">
        <v>170.787157040202</v>
      </c>
      <c r="R132">
        <v>49.652482951077999</v>
      </c>
      <c r="S132" s="2">
        <f>(Table2[[#This Row],[Close Price]]-Table2[[#This Row],[20D EMA]])/Table2[[#This Row],[20D EMA]]</f>
        <v>-2.1532130723958898E-3</v>
      </c>
      <c r="T132" s="2">
        <f>(Table2[[#This Row],[Close Price]]-Table2[[#This Row],[50D EMA]])/Table2[[#This Row],[50D EMA]]</f>
        <v>1.9839399354214297E-2</v>
      </c>
      <c r="U132" s="2">
        <f>(Table2[[#This Row],[Close Price]]-Table2[[#This Row],[200D EMA]])/Table2[[#This Row],[200D EMA]]</f>
        <v>0.22105200188390778</v>
      </c>
      <c r="V132">
        <v>0.53366779175963097</v>
      </c>
      <c r="W132">
        <v>207.99</v>
      </c>
      <c r="X132">
        <v>211.89</v>
      </c>
      <c r="Y132">
        <v>206.15</v>
      </c>
      <c r="Z132">
        <v>211.89</v>
      </c>
      <c r="AA132">
        <v>200.29</v>
      </c>
      <c r="AB132">
        <v>219.3</v>
      </c>
      <c r="AC132" s="2">
        <f>(Table2[[#This Row],[Close Price]]/Table2[[#This Row],[Day Low]])-1</f>
        <v>2.6443579018220476E-3</v>
      </c>
      <c r="AD132" s="2">
        <f>(Table2[[#This Row],[Day High]]/Table2[[#This Row],[Close Price]])-1</f>
        <v>1.6064064448067406E-2</v>
      </c>
      <c r="AE132" s="2">
        <f>(Table2[[#This Row],[Close Price]]/Table2[[#This Row],[Current Week Low]])-1</f>
        <v>1.1593499878729041E-2</v>
      </c>
      <c r="AF132" s="2">
        <f>(Table2[[#This Row],[Current Week High]]/Table2[[#This Row],[Close Price]])-1</f>
        <v>1.6064064448067406E-2</v>
      </c>
      <c r="AG132" s="2">
        <f>(Table2[[#This Row],[Close Price]]/Table2[[#This Row],[Current Month Low]])-1</f>
        <v>4.1190274102551383E-2</v>
      </c>
      <c r="AH132" s="2">
        <f>(Table2[[#This Row],[Current Month High]]/Table2[[#This Row],[Close Price]])-1</f>
        <v>5.1596815958569131E-2</v>
      </c>
      <c r="AI132">
        <v>6.5215306416035199</v>
      </c>
      <c r="AJ132">
        <v>192.48246844319701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0.06</v>
      </c>
      <c r="AM132" t="s">
        <v>10345</v>
      </c>
      <c r="AN132">
        <v>-4.24</v>
      </c>
      <c r="AO132" t="s">
        <v>10344</v>
      </c>
      <c r="AP132">
        <v>0.119016813159529</v>
      </c>
      <c r="AQ132" s="4">
        <f>(Table2[[#This Row],[Sharpe Ratio]]-AVERAGE(Table2[Sharpe Ratio]))/_xlfn.STDEV.P(Table2[Sharpe Ratio])</f>
        <v>0.63318739222381581</v>
      </c>
      <c r="AR13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1.8296230206743505</v>
      </c>
      <c r="AS132" s="4">
        <f>_xlfn.RANK.AVG(Table2[[#This Row],[1Y Return vs Nifty Z-Score]],Table2[1Y Return vs Nifty Z-Score])</f>
        <v>90</v>
      </c>
      <c r="AT132" s="4">
        <f>_xlfn.RANK.AVG(Table2[[#This Row],[6M Return vs Nifty Z-Score]],Table2[6M Return vs Nifty Z-Score])</f>
        <v>280</v>
      </c>
      <c r="AU132" s="4">
        <f>_xlfn.RANK.AVG(Table2[[#This Row],[Sharpe Ratio Z-Score]],Table2[Sharpe Ratio Z-Score])</f>
        <v>192</v>
      </c>
      <c r="AV132" s="4">
        <f>(Table2[[#This Row],[Rank 1Y]]+Table2[[#This Row],[Rank 6M]]+Table2[[#This Row],[Rank Sharpe]])/3</f>
        <v>187.33333333333334</v>
      </c>
    </row>
    <row r="133" spans="1:48" x14ac:dyDescent="0.3">
      <c r="A133" t="s">
        <v>1548</v>
      </c>
      <c r="B133" t="s">
        <v>1549</v>
      </c>
      <c r="C133" t="s">
        <v>10306</v>
      </c>
      <c r="D133" t="s">
        <v>207</v>
      </c>
      <c r="E133">
        <v>6309.19574397</v>
      </c>
      <c r="F133">
        <v>517.65</v>
      </c>
      <c r="G133">
        <v>39.007329096017898</v>
      </c>
      <c r="H133">
        <f>(Table2[[#This Row],[1Y Return vs Nifty]]-AVERAGE(Table2[1Y Return vs Nifty]))/_xlfn.STDEV.P(Table2[1Y Return vs Nifty])</f>
        <v>0.10668670569049006</v>
      </c>
      <c r="I133">
        <v>8.5683843694335504</v>
      </c>
      <c r="J133">
        <f>(Table2[[#This Row],[1M Return vs Nifty]]-AVERAGE(Table2[1M Return vs Nifty]))/_xlfn.STDEV.P(Table2[1M Return vs Nifty])</f>
        <v>0.42592218909545698</v>
      </c>
      <c r="K133">
        <v>12.2090832920314</v>
      </c>
      <c r="L133">
        <f>(Table2[[#This Row],[6M Return vs Nifty]]-AVERAGE(Table2[6M Return vs Nifty]))/_xlfn.STDEV.P(Table2[6M Return vs Nifty])</f>
        <v>0.17481933274774622</v>
      </c>
      <c r="M133">
        <v>1.8979600519707401E-2</v>
      </c>
      <c r="N133">
        <f>(Table2[[#This Row],[1W Return vs Nifty]]-AVERAGE(Table2[1W Return vs Nifty]))/_xlfn.STDEV.P(Table2[1W Return vs Nifty])</f>
        <v>0.11364399882330221</v>
      </c>
      <c r="O133">
        <v>504.21</v>
      </c>
      <c r="P133">
        <v>487.30409958024501</v>
      </c>
      <c r="Q133">
        <v>417.61975560477799</v>
      </c>
      <c r="R133">
        <v>60.4584362152357</v>
      </c>
      <c r="S133" s="2">
        <f>(Table2[[#This Row],[Close Price]]-Table2[[#This Row],[20D EMA]])/Table2[[#This Row],[20D EMA]]</f>
        <v>2.6655560183256974E-2</v>
      </c>
      <c r="T133" s="2">
        <f>(Table2[[#This Row],[Close Price]]-Table2[[#This Row],[50D EMA]])/Table2[[#This Row],[50D EMA]]</f>
        <v>6.2273025090276032E-2</v>
      </c>
      <c r="U133" s="2">
        <f>(Table2[[#This Row],[Close Price]]-Table2[[#This Row],[200D EMA]])/Table2[[#This Row],[200D EMA]]</f>
        <v>0.23952469454028275</v>
      </c>
      <c r="V133">
        <v>0.82815667368037904</v>
      </c>
      <c r="W133">
        <v>515.1</v>
      </c>
      <c r="X133">
        <v>538</v>
      </c>
      <c r="Y133">
        <v>509</v>
      </c>
      <c r="Z133">
        <v>538</v>
      </c>
      <c r="AA133">
        <v>474.1</v>
      </c>
      <c r="AB133">
        <v>542.5</v>
      </c>
      <c r="AC133" s="2">
        <f>(Table2[[#This Row],[Close Price]]/Table2[[#This Row],[Day Low]])-1</f>
        <v>4.9504950495049549E-3</v>
      </c>
      <c r="AD133" s="2">
        <f>(Table2[[#This Row],[Day High]]/Table2[[#This Row],[Close Price]])-1</f>
        <v>3.9312276634791976E-2</v>
      </c>
      <c r="AE133" s="2">
        <f>(Table2[[#This Row],[Close Price]]/Table2[[#This Row],[Current Week Low]])-1</f>
        <v>1.6994106090373329E-2</v>
      </c>
      <c r="AF133" s="2">
        <f>(Table2[[#This Row],[Current Week High]]/Table2[[#This Row],[Close Price]])-1</f>
        <v>3.9312276634791976E-2</v>
      </c>
      <c r="AG133" s="2">
        <f>(Table2[[#This Row],[Close Price]]/Table2[[#This Row],[Current Month Low]])-1</f>
        <v>9.1858257751529004E-2</v>
      </c>
      <c r="AH133" s="2">
        <f>(Table2[[#This Row],[Current Month High]]/Table2[[#This Row],[Close Price]])-1</f>
        <v>4.8005409060175808E-2</v>
      </c>
      <c r="AI133">
        <v>4.8005409060175799</v>
      </c>
      <c r="AJ133">
        <v>79.086663207057597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0.09</v>
      </c>
      <c r="AM133" t="s">
        <v>10345</v>
      </c>
      <c r="AN133">
        <v>1.34</v>
      </c>
      <c r="AO133" t="s">
        <v>10345</v>
      </c>
      <c r="AP133">
        <v>0.20919996430760501</v>
      </c>
      <c r="AQ133" s="4">
        <f>(Table2[[#This Row],[Sharpe Ratio]]-AVERAGE(Table2[Sharpe Ratio]))/_xlfn.STDEV.P(Table2[Sharpe Ratio])</f>
        <v>1.6557222341266324</v>
      </c>
      <c r="AR13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2.4767944604836276</v>
      </c>
      <c r="AS133" s="4">
        <f>_xlfn.RANK.AVG(Table2[[#This Row],[1Y Return vs Nifty Z-Score]],Table2[1Y Return vs Nifty Z-Score])</f>
        <v>261</v>
      </c>
      <c r="AT133" s="4">
        <f>_xlfn.RANK.AVG(Table2[[#This Row],[6M Return vs Nifty Z-Score]],Table2[6M Return vs Nifty Z-Score])</f>
        <v>271</v>
      </c>
      <c r="AU133" s="4">
        <f>_xlfn.RANK.AVG(Table2[[#This Row],[Sharpe Ratio Z-Score]],Table2[Sharpe Ratio Z-Score])</f>
        <v>31</v>
      </c>
      <c r="AV133" s="4">
        <f>(Table2[[#This Row],[Rank 1Y]]+Table2[[#This Row],[Rank 6M]]+Table2[[#This Row],[Rank Sharpe]])/3</f>
        <v>187.66666666666666</v>
      </c>
    </row>
    <row r="134" spans="1:48" x14ac:dyDescent="0.3">
      <c r="A134" t="s">
        <v>670</v>
      </c>
      <c r="B134" t="s">
        <v>671</v>
      </c>
      <c r="C134" t="s">
        <v>10313</v>
      </c>
      <c r="D134" t="s">
        <v>136</v>
      </c>
      <c r="E134">
        <v>26509.517472439999</v>
      </c>
      <c r="F134">
        <v>1146.7</v>
      </c>
      <c r="G134">
        <v>66.430458864524596</v>
      </c>
      <c r="H134">
        <f>(Table2[[#This Row],[1Y Return vs Nifty]]-AVERAGE(Table2[1Y Return vs Nifty]))/_xlfn.STDEV.P(Table2[1Y Return vs Nifty])</f>
        <v>0.52280164282320185</v>
      </c>
      <c r="I134">
        <v>-8.9196464215572302</v>
      </c>
      <c r="J134">
        <f>(Table2[[#This Row],[1M Return vs Nifty]]-AVERAGE(Table2[1M Return vs Nifty]))/_xlfn.STDEV.P(Table2[1M Return vs Nifty])</f>
        <v>-1.1018229263316615</v>
      </c>
      <c r="K134">
        <v>7.7836201374238696</v>
      </c>
      <c r="L134">
        <f>(Table2[[#This Row],[6M Return vs Nifty]]-AVERAGE(Table2[6M Return vs Nifty]))/_xlfn.STDEV.P(Table2[6M Return vs Nifty])</f>
        <v>2.2575084854726559E-2</v>
      </c>
      <c r="M134">
        <v>-0.29936757459409302</v>
      </c>
      <c r="N134">
        <f>(Table2[[#This Row],[1W Return vs Nifty]]-AVERAGE(Table2[1W Return vs Nifty]))/_xlfn.STDEV.P(Table2[1W Return vs Nifty])</f>
        <v>4.4207485412517185E-2</v>
      </c>
      <c r="O134">
        <v>1185.68</v>
      </c>
      <c r="P134">
        <v>1218.49629410274</v>
      </c>
      <c r="Q134">
        <v>1044.79586025251</v>
      </c>
      <c r="R134">
        <v>41.972139185380399</v>
      </c>
      <c r="S134" s="2">
        <f>(Table2[[#This Row],[Close Price]]-Table2[[#This Row],[20D EMA]])/Table2[[#This Row],[20D EMA]]</f>
        <v>-3.2875649416368682E-2</v>
      </c>
      <c r="T134" s="2">
        <f>(Table2[[#This Row],[Close Price]]-Table2[[#This Row],[50D EMA]])/Table2[[#This Row],[50D EMA]]</f>
        <v>-5.8922045516443949E-2</v>
      </c>
      <c r="U134" s="2">
        <f>(Table2[[#This Row],[Close Price]]-Table2[[#This Row],[200D EMA]])/Table2[[#This Row],[200D EMA]]</f>
        <v>9.7534976567443019E-2</v>
      </c>
      <c r="V134">
        <v>1.0069219883603</v>
      </c>
      <c r="W134">
        <v>1140.8</v>
      </c>
      <c r="X134">
        <v>1179.8499999999999</v>
      </c>
      <c r="Y134">
        <v>1140.8</v>
      </c>
      <c r="Z134">
        <v>1179.8499999999999</v>
      </c>
      <c r="AA134">
        <v>1089.8</v>
      </c>
      <c r="AB134">
        <v>1282.8499999999999</v>
      </c>
      <c r="AC134" s="2">
        <f>(Table2[[#This Row],[Close Price]]/Table2[[#This Row],[Day Low]])-1</f>
        <v>5.1718092566621632E-3</v>
      </c>
      <c r="AD134" s="2">
        <f>(Table2[[#This Row],[Day High]]/Table2[[#This Row],[Close Price]])-1</f>
        <v>2.8909043341763141E-2</v>
      </c>
      <c r="AE134" s="2">
        <f>(Table2[[#This Row],[Close Price]]/Table2[[#This Row],[Current Week Low]])-1</f>
        <v>5.1718092566621632E-3</v>
      </c>
      <c r="AF134" s="2">
        <f>(Table2[[#This Row],[Current Week High]]/Table2[[#This Row],[Close Price]])-1</f>
        <v>2.8909043341763141E-2</v>
      </c>
      <c r="AG134" s="2">
        <f>(Table2[[#This Row],[Close Price]]/Table2[[#This Row],[Current Month Low]])-1</f>
        <v>5.2211414938520884E-2</v>
      </c>
      <c r="AH134" s="2">
        <f>(Table2[[#This Row],[Current Month High]]/Table2[[#This Row],[Close Price]])-1</f>
        <v>0.11873201360425556</v>
      </c>
      <c r="AI134">
        <v>26.720153483910298</v>
      </c>
      <c r="AJ134">
        <v>102.955752212389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-0.14000000000000001</v>
      </c>
      <c r="AM134" t="s">
        <v>10344</v>
      </c>
      <c r="AN134">
        <v>-7.07</v>
      </c>
      <c r="AO134" t="s">
        <v>10344</v>
      </c>
      <c r="AP134">
        <v>0.168492569033838</v>
      </c>
      <c r="AQ134" s="4">
        <f>(Table2[[#This Row],[Sharpe Ratio]]-AVERAGE(Table2[Sharpe Ratio]))/_xlfn.STDEV.P(Table2[Sharpe Ratio])</f>
        <v>1.1941645100880125</v>
      </c>
      <c r="AR13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 s="4">
        <f>_xlfn.RANK.AVG(Table2[[#This Row],[1Y Return vs Nifty Z-Score]],Table2[1Y Return vs Nifty Z-Score])</f>
        <v>166</v>
      </c>
      <c r="AT134" s="4">
        <f>_xlfn.RANK.AVG(Table2[[#This Row],[6M Return vs Nifty Z-Score]],Table2[6M Return vs Nifty Z-Score])</f>
        <v>310</v>
      </c>
      <c r="AU134" s="4">
        <f>_xlfn.RANK.AVG(Table2[[#This Row],[Sharpe Ratio Z-Score]],Table2[Sharpe Ratio Z-Score])</f>
        <v>89</v>
      </c>
      <c r="AV134" s="4">
        <f>(Table2[[#This Row],[Rank 1Y]]+Table2[[#This Row],[Rank 6M]]+Table2[[#This Row],[Rank Sharpe]])/3</f>
        <v>188.33333333333334</v>
      </c>
    </row>
    <row r="135" spans="1:48" x14ac:dyDescent="0.3">
      <c r="A135" t="s">
        <v>1251</v>
      </c>
      <c r="B135" t="s">
        <v>1252</v>
      </c>
      <c r="C135" t="s">
        <v>10304</v>
      </c>
      <c r="D135" t="s">
        <v>46</v>
      </c>
      <c r="E135">
        <v>9042.6507244000004</v>
      </c>
      <c r="F135">
        <v>1349.9</v>
      </c>
      <c r="G135">
        <v>64.181939470463703</v>
      </c>
      <c r="H135">
        <f>(Table2[[#This Row],[1Y Return vs Nifty]]-AVERAGE(Table2[1Y Return vs Nifty]))/_xlfn.STDEV.P(Table2[1Y Return vs Nifty])</f>
        <v>0.48868290750015192</v>
      </c>
      <c r="I135">
        <v>-2.45756231306795</v>
      </c>
      <c r="J135">
        <f>(Table2[[#This Row],[1M Return vs Nifty]]-AVERAGE(Table2[1M Return vs Nifty]))/_xlfn.STDEV.P(Table2[1M Return vs Nifty])</f>
        <v>-0.53729867827797972</v>
      </c>
      <c r="K135">
        <v>13.105439246612899</v>
      </c>
      <c r="L135">
        <f>(Table2[[#This Row],[6M Return vs Nifty]]-AVERAGE(Table2[6M Return vs Nifty]))/_xlfn.STDEV.P(Table2[6M Return vs Nifty])</f>
        <v>0.20565566182385903</v>
      </c>
      <c r="M135">
        <v>-0.188002260844297</v>
      </c>
      <c r="N135">
        <f>(Table2[[#This Row],[1W Return vs Nifty]]-AVERAGE(Table2[1W Return vs Nifty]))/_xlfn.STDEV.P(Table2[1W Return vs Nifty])</f>
        <v>6.8498007541132666E-2</v>
      </c>
      <c r="O135">
        <v>1338.31</v>
      </c>
      <c r="P135">
        <v>1310.7922876211901</v>
      </c>
      <c r="Q135">
        <v>1090.49634667187</v>
      </c>
      <c r="R135">
        <v>54.361959502835298</v>
      </c>
      <c r="S135" s="2">
        <f>(Table2[[#This Row],[Close Price]]-Table2[[#This Row],[20D EMA]])/Table2[[#This Row],[20D EMA]]</f>
        <v>8.6601758934777041E-3</v>
      </c>
      <c r="T135" s="2">
        <f>(Table2[[#This Row],[Close Price]]-Table2[[#This Row],[50D EMA]])/Table2[[#This Row],[50D EMA]]</f>
        <v>2.9835171253396825E-2</v>
      </c>
      <c r="U135" s="2">
        <f>(Table2[[#This Row],[Close Price]]-Table2[[#This Row],[200D EMA]])/Table2[[#This Row],[200D EMA]]</f>
        <v>0.2378766825948703</v>
      </c>
      <c r="V135">
        <v>0.498203510816838</v>
      </c>
      <c r="W135">
        <v>1336.05</v>
      </c>
      <c r="X135">
        <v>1363.7</v>
      </c>
      <c r="Y135">
        <v>1324.05</v>
      </c>
      <c r="Z135">
        <v>1363.7</v>
      </c>
      <c r="AA135">
        <v>1196</v>
      </c>
      <c r="AB135">
        <v>1429</v>
      </c>
      <c r="AC135" s="2">
        <f>(Table2[[#This Row],[Close Price]]/Table2[[#This Row],[Day Low]])-1</f>
        <v>1.0366378503798623E-2</v>
      </c>
      <c r="AD135" s="2">
        <f>(Table2[[#This Row],[Day High]]/Table2[[#This Row],[Close Price]])-1</f>
        <v>1.0222979479961536E-2</v>
      </c>
      <c r="AE135" s="2">
        <f>(Table2[[#This Row],[Close Price]]/Table2[[#This Row],[Current Week Low]])-1</f>
        <v>1.9523431894566068E-2</v>
      </c>
      <c r="AF135" s="2">
        <f>(Table2[[#This Row],[Current Week High]]/Table2[[#This Row],[Close Price]])-1</f>
        <v>1.0222979479961536E-2</v>
      </c>
      <c r="AG135" s="2">
        <f>(Table2[[#This Row],[Close Price]]/Table2[[#This Row],[Current Month Low]])-1</f>
        <v>0.12867892976588635</v>
      </c>
      <c r="AH135" s="2">
        <f>(Table2[[#This Row],[Current Month High]]/Table2[[#This Row],[Close Price]])-1</f>
        <v>5.8596933106155991E-2</v>
      </c>
      <c r="AI135">
        <v>14.2640195570042</v>
      </c>
      <c r="AJ135">
        <v>107.676923076923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0.01</v>
      </c>
      <c r="AM135" t="s">
        <v>10345</v>
      </c>
      <c r="AN135">
        <v>-3.42</v>
      </c>
      <c r="AO135" t="s">
        <v>10344</v>
      </c>
      <c r="AP135">
        <v>0.143647385238697</v>
      </c>
      <c r="AQ135" s="4">
        <f>(Table2[[#This Row],[Sharpe Ratio]]-AVERAGE(Table2[Sharpe Ratio]))/_xlfn.STDEV.P(Table2[Sharpe Ratio])</f>
        <v>0.91245927179691388</v>
      </c>
      <c r="AR13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1.1379971703840779</v>
      </c>
      <c r="AS135" s="4">
        <f>_xlfn.RANK.AVG(Table2[[#This Row],[1Y Return vs Nifty Z-Score]],Table2[1Y Return vs Nifty Z-Score])</f>
        <v>170</v>
      </c>
      <c r="AT135" s="4">
        <f>_xlfn.RANK.AVG(Table2[[#This Row],[6M Return vs Nifty Z-Score]],Table2[6M Return vs Nifty Z-Score])</f>
        <v>262</v>
      </c>
      <c r="AU135" s="4">
        <f>_xlfn.RANK.AVG(Table2[[#This Row],[Sharpe Ratio Z-Score]],Table2[Sharpe Ratio Z-Score])</f>
        <v>134</v>
      </c>
      <c r="AV135" s="4">
        <f>(Table2[[#This Row],[Rank 1Y]]+Table2[[#This Row],[Rank 6M]]+Table2[[#This Row],[Rank Sharpe]])/3</f>
        <v>188.66666666666666</v>
      </c>
    </row>
    <row r="136" spans="1:48" x14ac:dyDescent="0.3">
      <c r="A136" t="s">
        <v>61</v>
      </c>
      <c r="B136" t="s">
        <v>62</v>
      </c>
      <c r="C136" t="s">
        <v>10307</v>
      </c>
      <c r="D136" t="s">
        <v>63</v>
      </c>
      <c r="E136">
        <v>390872.61186154</v>
      </c>
      <c r="F136">
        <v>403.1</v>
      </c>
      <c r="G136">
        <v>56.979668401554498</v>
      </c>
      <c r="H136">
        <f>(Table2[[#This Row],[1Y Return vs Nifty]]-AVERAGE(Table2[1Y Return vs Nifty]))/_xlfn.STDEV.P(Table2[1Y Return vs Nifty])</f>
        <v>0.3793966007090982</v>
      </c>
      <c r="I136">
        <v>10.2227956714865</v>
      </c>
      <c r="J136">
        <f>(Table2[[#This Row],[1M Return vs Nifty]]-AVERAGE(Table2[1M Return vs Nifty]))/_xlfn.STDEV.P(Table2[1M Return vs Nifty])</f>
        <v>0.57045068494651074</v>
      </c>
      <c r="K136">
        <v>6.4385555842749298</v>
      </c>
      <c r="L136">
        <f>(Table2[[#This Row],[6M Return vs Nifty]]-AVERAGE(Table2[6M Return vs Nifty]))/_xlfn.STDEV.P(Table2[6M Return vs Nifty])</f>
        <v>-2.3697663128389699E-2</v>
      </c>
      <c r="M136">
        <v>-0.91440282223533598</v>
      </c>
      <c r="N136">
        <f>(Table2[[#This Row],[1W Return vs Nifty]]-AVERAGE(Table2[1W Return vs Nifty]))/_xlfn.STDEV.P(Table2[1W Return vs Nifty])</f>
        <v>-8.99413513273737E-2</v>
      </c>
      <c r="O136">
        <v>400.53</v>
      </c>
      <c r="P136">
        <v>387.07600104476597</v>
      </c>
      <c r="Q136">
        <v>336.09365999785501</v>
      </c>
      <c r="R136">
        <v>51.491986861906703</v>
      </c>
      <c r="S136" s="2">
        <f>(Table2[[#This Row],[Close Price]]-Table2[[#This Row],[20D EMA]])/Table2[[#This Row],[20D EMA]]</f>
        <v>6.4164981399646723E-3</v>
      </c>
      <c r="T136" s="2">
        <f>(Table2[[#This Row],[Close Price]]-Table2[[#This Row],[50D EMA]])/Table2[[#This Row],[50D EMA]]</f>
        <v>4.1397552191257778E-2</v>
      </c>
      <c r="U136" s="2">
        <f>(Table2[[#This Row],[Close Price]]-Table2[[#This Row],[200D EMA]])/Table2[[#This Row],[200D EMA]]</f>
        <v>0.19936805711411709</v>
      </c>
      <c r="V136">
        <v>0.85374073382233995</v>
      </c>
      <c r="W136">
        <v>403.1</v>
      </c>
      <c r="X136">
        <v>408.2</v>
      </c>
      <c r="Y136">
        <v>401.45</v>
      </c>
      <c r="Z136">
        <v>408.2</v>
      </c>
      <c r="AA136">
        <v>393.3</v>
      </c>
      <c r="AB136">
        <v>426.3</v>
      </c>
      <c r="AC136" s="2">
        <f>(Table2[[#This Row],[Close Price]]/Table2[[#This Row],[Day Low]])-1</f>
        <v>0</v>
      </c>
      <c r="AD136" s="2">
        <f>(Table2[[#This Row],[Day High]]/Table2[[#This Row],[Close Price]])-1</f>
        <v>1.2651947407591013E-2</v>
      </c>
      <c r="AE136" s="2">
        <f>(Table2[[#This Row],[Close Price]]/Table2[[#This Row],[Current Week Low]])-1</f>
        <v>4.1101008842945319E-3</v>
      </c>
      <c r="AF136" s="2">
        <f>(Table2[[#This Row],[Current Week High]]/Table2[[#This Row],[Close Price]])-1</f>
        <v>1.2651947407591013E-2</v>
      </c>
      <c r="AG136" s="2">
        <f>(Table2[[#This Row],[Close Price]]/Table2[[#This Row],[Current Month Low]])-1</f>
        <v>2.491736587846427E-2</v>
      </c>
      <c r="AH136" s="2">
        <f>(Table2[[#This Row],[Current Month High]]/Table2[[#This Row],[Close Price]])-1</f>
        <v>5.7553956834532238E-2</v>
      </c>
      <c r="AI136">
        <v>5.7553956834532203</v>
      </c>
      <c r="AJ136">
        <v>86.879925822902194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0.04</v>
      </c>
      <c r="AM136" t="s">
        <v>10345</v>
      </c>
      <c r="AN136">
        <v>-4.0599999999999996</v>
      </c>
      <c r="AO136" t="s">
        <v>10344</v>
      </c>
      <c r="AP136">
        <v>0.19313636237507101</v>
      </c>
      <c r="AQ136" s="4">
        <f>(Table2[[#This Row],[Sharpe Ratio]]-AVERAGE(Table2[Sharpe Ratio]))/_xlfn.STDEV.P(Table2[Sharpe Ratio])</f>
        <v>1.4735862979415746</v>
      </c>
      <c r="AR13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2.3097945691414199</v>
      </c>
      <c r="AS136" s="4">
        <f>_xlfn.RANK.AVG(Table2[[#This Row],[1Y Return vs Nifty Z-Score]],Table2[1Y Return vs Nifty Z-Score])</f>
        <v>193</v>
      </c>
      <c r="AT136" s="4">
        <f>_xlfn.RANK.AVG(Table2[[#This Row],[6M Return vs Nifty Z-Score]],Table2[6M Return vs Nifty Z-Score])</f>
        <v>324</v>
      </c>
      <c r="AU136" s="4">
        <f>_xlfn.RANK.AVG(Table2[[#This Row],[Sharpe Ratio Z-Score]],Table2[Sharpe Ratio Z-Score])</f>
        <v>50</v>
      </c>
      <c r="AV136" s="4">
        <f>(Table2[[#This Row],[Rank 1Y]]+Table2[[#This Row],[Rank 6M]]+Table2[[#This Row],[Rank Sharpe]])/3</f>
        <v>189</v>
      </c>
    </row>
    <row r="137" spans="1:48" x14ac:dyDescent="0.3">
      <c r="A137" t="s">
        <v>102</v>
      </c>
      <c r="B137" t="s">
        <v>103</v>
      </c>
      <c r="C137" t="s">
        <v>10306</v>
      </c>
      <c r="D137" t="s">
        <v>104</v>
      </c>
      <c r="E137">
        <v>272776.76829614001</v>
      </c>
      <c r="F137">
        <v>9770.65</v>
      </c>
      <c r="G137">
        <v>84.653106831167406</v>
      </c>
      <c r="H137">
        <f>(Table2[[#This Row],[1Y Return vs Nifty]]-AVERAGE(Table2[1Y Return vs Nifty]))/_xlfn.STDEV.P(Table2[1Y Return vs Nifty])</f>
        <v>0.79930968829579652</v>
      </c>
      <c r="I137">
        <v>4.3276193465753101</v>
      </c>
      <c r="J137">
        <f>(Table2[[#This Row],[1M Return vs Nifty]]-AVERAGE(Table2[1M Return vs Nifty]))/_xlfn.STDEV.P(Table2[1M Return vs Nifty])</f>
        <v>5.5451200864837909E-2</v>
      </c>
      <c r="K137">
        <v>6.8192606062785801</v>
      </c>
      <c r="L137">
        <f>(Table2[[#This Row],[6M Return vs Nifty]]-AVERAGE(Table2[6M Return vs Nifty]))/_xlfn.STDEV.P(Table2[6M Return vs Nifty])</f>
        <v>-1.0600695032813858E-2</v>
      </c>
      <c r="M137">
        <v>-0.25035279565095397</v>
      </c>
      <c r="N137">
        <f>(Table2[[#This Row],[1W Return vs Nifty]]-AVERAGE(Table2[1W Return vs Nifty]))/_xlfn.STDEV.P(Table2[1W Return vs Nifty])</f>
        <v>5.4898377688207427E-2</v>
      </c>
      <c r="O137">
        <v>9658.32</v>
      </c>
      <c r="P137">
        <v>9507.8159918088295</v>
      </c>
      <c r="Q137">
        <v>8243.5240446724292</v>
      </c>
      <c r="R137">
        <v>56.951825943715299</v>
      </c>
      <c r="S137" s="2">
        <f>(Table2[[#This Row],[Close Price]]-Table2[[#This Row],[20D EMA]])/Table2[[#This Row],[20D EMA]]</f>
        <v>1.1630387065245294E-2</v>
      </c>
      <c r="T137" s="2">
        <f>(Table2[[#This Row],[Close Price]]-Table2[[#This Row],[50D EMA]])/Table2[[#This Row],[50D EMA]]</f>
        <v>2.7643993995845818E-2</v>
      </c>
      <c r="U137" s="2">
        <f>(Table2[[#This Row],[Close Price]]-Table2[[#This Row],[200D EMA]])/Table2[[#This Row],[200D EMA]]</f>
        <v>0.18525159228649443</v>
      </c>
      <c r="V137">
        <v>0.70938467823879103</v>
      </c>
      <c r="W137">
        <v>9755.0499999999993</v>
      </c>
      <c r="X137">
        <v>9876.65</v>
      </c>
      <c r="Y137">
        <v>9755.0499999999993</v>
      </c>
      <c r="Z137">
        <v>9944</v>
      </c>
      <c r="AA137">
        <v>9369.2999999999993</v>
      </c>
      <c r="AB137">
        <v>9944</v>
      </c>
      <c r="AC137" s="2">
        <f>(Table2[[#This Row],[Close Price]]/Table2[[#This Row],[Day Low]])-1</f>
        <v>1.599171711062608E-3</v>
      </c>
      <c r="AD137" s="2">
        <f>(Table2[[#This Row],[Day High]]/Table2[[#This Row],[Close Price]])-1</f>
        <v>1.0848817632399088E-2</v>
      </c>
      <c r="AE137" s="2">
        <f>(Table2[[#This Row],[Close Price]]/Table2[[#This Row],[Current Week Low]])-1</f>
        <v>1.599171711062608E-3</v>
      </c>
      <c r="AF137" s="2">
        <f>(Table2[[#This Row],[Current Week High]]/Table2[[#This Row],[Close Price]])-1</f>
        <v>1.7741910722418819E-2</v>
      </c>
      <c r="AG137" s="2">
        <f>(Table2[[#This Row],[Close Price]]/Table2[[#This Row],[Current Month Low]])-1</f>
        <v>4.2836711387190141E-2</v>
      </c>
      <c r="AH137" s="2">
        <f>(Table2[[#This Row],[Current Month High]]/Table2[[#This Row],[Close Price]])-1</f>
        <v>1.7741910722418819E-2</v>
      </c>
      <c r="AI137">
        <v>2.7444438189885001</v>
      </c>
      <c r="AJ137">
        <v>113.81147765195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</v>
      </c>
      <c r="AM137" t="s">
        <v>10346</v>
      </c>
      <c r="AN137">
        <v>0.51</v>
      </c>
      <c r="AO137" t="s">
        <v>10345</v>
      </c>
      <c r="AP137">
        <v>0.14455906957307499</v>
      </c>
      <c r="AQ137" s="4">
        <f>(Table2[[#This Row],[Sharpe Ratio]]-AVERAGE(Table2[Sharpe Ratio]))/_xlfn.STDEV.P(Table2[Sharpe Ratio])</f>
        <v>0.92279633570353881</v>
      </c>
      <c r="AR13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1.8218549075195669</v>
      </c>
      <c r="AS137" s="4">
        <f>_xlfn.RANK.AVG(Table2[[#This Row],[1Y Return vs Nifty Z-Score]],Table2[1Y Return vs Nifty Z-Score])</f>
        <v>120</v>
      </c>
      <c r="AT137" s="4">
        <f>_xlfn.RANK.AVG(Table2[[#This Row],[6M Return vs Nifty Z-Score]],Table2[6M Return vs Nifty Z-Score])</f>
        <v>319</v>
      </c>
      <c r="AU137" s="4">
        <f>_xlfn.RANK.AVG(Table2[[#This Row],[Sharpe Ratio Z-Score]],Table2[Sharpe Ratio Z-Score])</f>
        <v>131</v>
      </c>
      <c r="AV137" s="4">
        <f>(Table2[[#This Row],[Rank 1Y]]+Table2[[#This Row],[Rank 6M]]+Table2[[#This Row],[Rank Sharpe]])/3</f>
        <v>190</v>
      </c>
    </row>
    <row r="138" spans="1:48" x14ac:dyDescent="0.3">
      <c r="A138" t="s">
        <v>716</v>
      </c>
      <c r="B138" t="s">
        <v>717</v>
      </c>
      <c r="C138" t="s">
        <v>10310</v>
      </c>
      <c r="D138" t="s">
        <v>718</v>
      </c>
      <c r="E138">
        <v>23273.8349627549</v>
      </c>
      <c r="F138">
        <v>337.35</v>
      </c>
      <c r="G138">
        <v>90.042178889150406</v>
      </c>
      <c r="H138">
        <f>(Table2[[#This Row],[1Y Return vs Nifty]]-AVERAGE(Table2[1Y Return vs Nifty]))/_xlfn.STDEV.P(Table2[1Y Return vs Nifty])</f>
        <v>0.88108275357102828</v>
      </c>
      <c r="I138">
        <v>37.873017881053102</v>
      </c>
      <c r="J138">
        <f>(Table2[[#This Row],[1M Return vs Nifty]]-AVERAGE(Table2[1M Return vs Nifty]))/_xlfn.STDEV.P(Table2[1M Return vs Nifty])</f>
        <v>2.9859594649803181</v>
      </c>
      <c r="K138">
        <v>46.750845044655797</v>
      </c>
      <c r="L138">
        <f>(Table2[[#This Row],[6M Return vs Nifty]]-AVERAGE(Table2[6M Return vs Nifty]))/_xlfn.STDEV.P(Table2[6M Return vs Nifty])</f>
        <v>1.363120840456163</v>
      </c>
      <c r="M138">
        <v>17.068994497233099</v>
      </c>
      <c r="N138">
        <f>(Table2[[#This Row],[1W Return vs Nifty]]-AVERAGE(Table2[1W Return vs Nifty]))/_xlfn.STDEV.P(Table2[1W Return vs Nifty])</f>
        <v>3.8325197438539105</v>
      </c>
      <c r="O138">
        <v>285.12</v>
      </c>
      <c r="P138">
        <v>253.44022545046701</v>
      </c>
      <c r="Q138">
        <v>207.97779593401799</v>
      </c>
      <c r="R138">
        <v>81.254689134607105</v>
      </c>
      <c r="S138" s="2">
        <f>(Table2[[#This Row],[Close Price]]-Table2[[#This Row],[20D EMA]])/Table2[[#This Row],[20D EMA]]</f>
        <v>0.18318602693602701</v>
      </c>
      <c r="T138" s="2">
        <f>(Table2[[#This Row],[Close Price]]-Table2[[#This Row],[50D EMA]])/Table2[[#This Row],[50D EMA]]</f>
        <v>0.33108309622275234</v>
      </c>
      <c r="U138" s="2">
        <f>(Table2[[#This Row],[Close Price]]-Table2[[#This Row],[200D EMA]])/Table2[[#This Row],[200D EMA]]</f>
        <v>0.62204815415500425</v>
      </c>
      <c r="V138">
        <v>2.4219837570545901</v>
      </c>
      <c r="W138">
        <v>319.10000000000002</v>
      </c>
      <c r="X138">
        <v>343.7</v>
      </c>
      <c r="Y138">
        <v>305.55</v>
      </c>
      <c r="Z138">
        <v>343.9</v>
      </c>
      <c r="AA138">
        <v>272.25</v>
      </c>
      <c r="AB138">
        <v>343.9</v>
      </c>
      <c r="AC138" s="2">
        <f>(Table2[[#This Row],[Close Price]]/Table2[[#This Row],[Day Low]])-1</f>
        <v>5.7192102789094257E-2</v>
      </c>
      <c r="AD138" s="2">
        <f>(Table2[[#This Row],[Day High]]/Table2[[#This Row],[Close Price]])-1</f>
        <v>1.8823180672891571E-2</v>
      </c>
      <c r="AE138" s="2">
        <f>(Table2[[#This Row],[Close Price]]/Table2[[#This Row],[Current Week Low]])-1</f>
        <v>0.10407461953853714</v>
      </c>
      <c r="AF138" s="2">
        <f>(Table2[[#This Row],[Current Week High]]/Table2[[#This Row],[Close Price]])-1</f>
        <v>1.9416036757077038E-2</v>
      </c>
      <c r="AG138" s="2">
        <f>(Table2[[#This Row],[Close Price]]/Table2[[#This Row],[Current Month Low]])-1</f>
        <v>0.23911845730027559</v>
      </c>
      <c r="AH138" s="2">
        <f>(Table2[[#This Row],[Current Month High]]/Table2[[#This Row],[Close Price]])-1</f>
        <v>1.9416036757077038E-2</v>
      </c>
      <c r="AI138">
        <v>1.9416036757077</v>
      </c>
      <c r="AJ138">
        <v>127.478084962913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0.55000000000000004</v>
      </c>
      <c r="AM138" t="s">
        <v>10345</v>
      </c>
      <c r="AN138">
        <v>6.68</v>
      </c>
      <c r="AO138" t="s">
        <v>10345</v>
      </c>
      <c r="AP138">
        <v>4.7719539058253997E-2</v>
      </c>
      <c r="AQ138" s="4">
        <f>(Table2[[#This Row],[Sharpe Ratio]]-AVERAGE(Table2[Sharpe Ratio]))/_xlfn.STDEV.P(Table2[Sharpe Ratio])</f>
        <v>-0.17521136046053615</v>
      </c>
      <c r="AR13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8.8874714424008836</v>
      </c>
      <c r="AS138" s="4">
        <f>_xlfn.RANK.AVG(Table2[[#This Row],[1Y Return vs Nifty Z-Score]],Table2[1Y Return vs Nifty Z-Score])</f>
        <v>109</v>
      </c>
      <c r="AT138" s="4">
        <f>_xlfn.RANK.AVG(Table2[[#This Row],[6M Return vs Nifty Z-Score]],Table2[6M Return vs Nifty Z-Score])</f>
        <v>70</v>
      </c>
      <c r="AU138" s="4">
        <f>_xlfn.RANK.AVG(Table2[[#This Row],[Sharpe Ratio Z-Score]],Table2[Sharpe Ratio Z-Score])</f>
        <v>393</v>
      </c>
      <c r="AV138" s="4">
        <f>(Table2[[#This Row],[Rank 1Y]]+Table2[[#This Row],[Rank 6M]]+Table2[[#This Row],[Rank Sharpe]])/3</f>
        <v>190.66666666666666</v>
      </c>
    </row>
    <row r="139" spans="1:48" x14ac:dyDescent="0.3">
      <c r="A139" t="s">
        <v>1340</v>
      </c>
      <c r="B139" t="s">
        <v>1341</v>
      </c>
      <c r="C139" t="s">
        <v>10308</v>
      </c>
      <c r="D139" t="s">
        <v>1339</v>
      </c>
      <c r="E139">
        <v>8300.1617566899895</v>
      </c>
      <c r="F139">
        <v>407.9</v>
      </c>
      <c r="G139">
        <v>67.728372439921202</v>
      </c>
      <c r="H139">
        <f>(Table2[[#This Row],[1Y Return vs Nifty]]-AVERAGE(Table2[1Y Return vs Nifty]))/_xlfn.STDEV.P(Table2[1Y Return vs Nifty])</f>
        <v>0.54249601142332038</v>
      </c>
      <c r="I139">
        <v>-16.058429411649399</v>
      </c>
      <c r="J139">
        <f>(Table2[[#This Row],[1M Return vs Nifty]]-AVERAGE(Table2[1M Return vs Nifty]))/_xlfn.STDEV.P(Table2[1M Return vs Nifty])</f>
        <v>-1.7254632305805553</v>
      </c>
      <c r="K139">
        <v>28.4626504228548</v>
      </c>
      <c r="L139">
        <f>(Table2[[#This Row],[6M Return vs Nifty]]-AVERAGE(Table2[6M Return vs Nifty]))/_xlfn.STDEV.P(Table2[6M Return vs Nifty])</f>
        <v>0.73397258224087525</v>
      </c>
      <c r="M139">
        <v>-7.1351319835803597</v>
      </c>
      <c r="N139">
        <f>(Table2[[#This Row],[1W Return vs Nifty]]-AVERAGE(Table2[1W Return vs Nifty]))/_xlfn.STDEV.P(Table2[1W Return vs Nifty])</f>
        <v>-1.4467799778431785</v>
      </c>
      <c r="O139">
        <v>447.81</v>
      </c>
      <c r="P139">
        <v>469.28592400446001</v>
      </c>
      <c r="Q139">
        <v>387.23219882320598</v>
      </c>
      <c r="R139">
        <v>17.036173549292201</v>
      </c>
      <c r="S139" s="2">
        <f>(Table2[[#This Row],[Close Price]]-Table2[[#This Row],[20D EMA]])/Table2[[#This Row],[20D EMA]]</f>
        <v>-8.9122618967865885E-2</v>
      </c>
      <c r="T139" s="2">
        <f>(Table2[[#This Row],[Close Price]]-Table2[[#This Row],[50D EMA]])/Table2[[#This Row],[50D EMA]]</f>
        <v>-0.13080708554104561</v>
      </c>
      <c r="U139" s="2">
        <f>(Table2[[#This Row],[Close Price]]-Table2[[#This Row],[200D EMA]])/Table2[[#This Row],[200D EMA]]</f>
        <v>5.3373147273401339E-2</v>
      </c>
      <c r="V139">
        <v>0.40513477897296102</v>
      </c>
      <c r="W139">
        <v>404.1</v>
      </c>
      <c r="X139">
        <v>414.65</v>
      </c>
      <c r="Y139">
        <v>402.3</v>
      </c>
      <c r="Z139">
        <v>414.65</v>
      </c>
      <c r="AA139">
        <v>393.5</v>
      </c>
      <c r="AB139">
        <v>506</v>
      </c>
      <c r="AC139" s="2">
        <f>(Table2[[#This Row],[Close Price]]/Table2[[#This Row],[Day Low]])-1</f>
        <v>9.4036129670871382E-3</v>
      </c>
      <c r="AD139" s="2">
        <f>(Table2[[#This Row],[Day High]]/Table2[[#This Row],[Close Price]])-1</f>
        <v>1.6548173571953928E-2</v>
      </c>
      <c r="AE139" s="2">
        <f>(Table2[[#This Row],[Close Price]]/Table2[[#This Row],[Current Week Low]])-1</f>
        <v>1.3919960228685024E-2</v>
      </c>
      <c r="AF139" s="2">
        <f>(Table2[[#This Row],[Current Week High]]/Table2[[#This Row],[Close Price]])-1</f>
        <v>1.6548173571953928E-2</v>
      </c>
      <c r="AG139" s="2">
        <f>(Table2[[#This Row],[Close Price]]/Table2[[#This Row],[Current Month Low]])-1</f>
        <v>3.6594663278271877E-2</v>
      </c>
      <c r="AH139" s="2">
        <f>(Table2[[#This Row],[Current Month High]]/Table2[[#This Row],[Close Price]])-1</f>
        <v>0.2405001225790635</v>
      </c>
      <c r="AI139">
        <v>44.152978671242899</v>
      </c>
      <c r="AJ139">
        <v>102.632886239443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-0.24</v>
      </c>
      <c r="AM139" t="s">
        <v>10344</v>
      </c>
      <c r="AN139">
        <v>-15.76</v>
      </c>
      <c r="AO139" t="s">
        <v>10344</v>
      </c>
      <c r="AP139">
        <v>8.9581741655937006E-2</v>
      </c>
      <c r="AQ139" s="4">
        <f>(Table2[[#This Row],[Sharpe Ratio]]-AVERAGE(Table2[Sharpe Ratio]))/_xlfn.STDEV.P(Table2[Sharpe Ratio])</f>
        <v>0.29944005912271832</v>
      </c>
      <c r="AR13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 s="4">
        <f>_xlfn.RANK.AVG(Table2[[#This Row],[1Y Return vs Nifty Z-Score]],Table2[1Y Return vs Nifty Z-Score])</f>
        <v>159</v>
      </c>
      <c r="AT139" s="4">
        <f>_xlfn.RANK.AVG(Table2[[#This Row],[6M Return vs Nifty Z-Score]],Table2[6M Return vs Nifty Z-Score])</f>
        <v>153</v>
      </c>
      <c r="AU139" s="4">
        <f>_xlfn.RANK.AVG(Table2[[#This Row],[Sharpe Ratio Z-Score]],Table2[Sharpe Ratio Z-Score])</f>
        <v>261</v>
      </c>
      <c r="AV139" s="4">
        <f>(Table2[[#This Row],[Rank 1Y]]+Table2[[#This Row],[Rank 6M]]+Table2[[#This Row],[Rank Sharpe]])/3</f>
        <v>191</v>
      </c>
    </row>
    <row r="140" spans="1:48" x14ac:dyDescent="0.3">
      <c r="A140" t="s">
        <v>900</v>
      </c>
      <c r="B140" t="s">
        <v>901</v>
      </c>
      <c r="C140" t="s">
        <v>10303</v>
      </c>
      <c r="D140" t="s">
        <v>226</v>
      </c>
      <c r="E140">
        <v>16605.014480999998</v>
      </c>
      <c r="F140">
        <v>2379.9</v>
      </c>
      <c r="G140">
        <v>114.018782436525</v>
      </c>
      <c r="H140">
        <f>(Table2[[#This Row],[1Y Return vs Nifty]]-AVERAGE(Table2[1Y Return vs Nifty]))/_xlfn.STDEV.P(Table2[1Y Return vs Nifty])</f>
        <v>1.2449005585405237</v>
      </c>
      <c r="I140">
        <v>13.244789333030401</v>
      </c>
      <c r="J140">
        <f>(Table2[[#This Row],[1M Return vs Nifty]]-AVERAGE(Table2[1M Return vs Nifty]))/_xlfn.STDEV.P(Table2[1M Return vs Nifty])</f>
        <v>0.83445045201312862</v>
      </c>
      <c r="K140">
        <v>29.794080667233299</v>
      </c>
      <c r="L140">
        <f>(Table2[[#This Row],[6M Return vs Nifty]]-AVERAGE(Table2[6M Return vs Nifty]))/_xlfn.STDEV.P(Table2[6M Return vs Nifty])</f>
        <v>0.77977628438364011</v>
      </c>
      <c r="M140">
        <v>1.47412116102916</v>
      </c>
      <c r="N140">
        <f>(Table2[[#This Row],[1W Return vs Nifty]]-AVERAGE(Table2[1W Return vs Nifty]))/_xlfn.STDEV.P(Table2[1W Return vs Nifty])</f>
        <v>0.43103320274755963</v>
      </c>
      <c r="O140">
        <v>2261.75</v>
      </c>
      <c r="P140">
        <v>2082.0854376009802</v>
      </c>
      <c r="Q140">
        <v>1705.42771722425</v>
      </c>
      <c r="R140">
        <v>66.052515391394095</v>
      </c>
      <c r="S140" s="2">
        <f>(Table2[[#This Row],[Close Price]]-Table2[[#This Row],[20D EMA]])/Table2[[#This Row],[20D EMA]]</f>
        <v>5.2238311042334513E-2</v>
      </c>
      <c r="T140" s="2">
        <f>(Table2[[#This Row],[Close Price]]-Table2[[#This Row],[50D EMA]])/Table2[[#This Row],[50D EMA]]</f>
        <v>0.14303666747804916</v>
      </c>
      <c r="U140" s="2">
        <f>(Table2[[#This Row],[Close Price]]-Table2[[#This Row],[200D EMA]])/Table2[[#This Row],[200D EMA]]</f>
        <v>0.39548570482571932</v>
      </c>
      <c r="V140">
        <v>0.87086068580484299</v>
      </c>
      <c r="W140">
        <v>2347.0500000000002</v>
      </c>
      <c r="X140">
        <v>2548</v>
      </c>
      <c r="Y140">
        <v>2310.85</v>
      </c>
      <c r="Z140">
        <v>2548</v>
      </c>
      <c r="AA140">
        <v>2070</v>
      </c>
      <c r="AB140">
        <v>2548</v>
      </c>
      <c r="AC140" s="2">
        <f>(Table2[[#This Row],[Close Price]]/Table2[[#This Row],[Day Low]])-1</f>
        <v>1.3996293219147304E-2</v>
      </c>
      <c r="AD140" s="2">
        <f>(Table2[[#This Row],[Day High]]/Table2[[#This Row],[Close Price]])-1</f>
        <v>7.063321988318827E-2</v>
      </c>
      <c r="AE140" s="2">
        <f>(Table2[[#This Row],[Close Price]]/Table2[[#This Row],[Current Week Low]])-1</f>
        <v>2.9880779799640989E-2</v>
      </c>
      <c r="AF140" s="2">
        <f>(Table2[[#This Row],[Current Week High]]/Table2[[#This Row],[Close Price]])-1</f>
        <v>7.063321988318827E-2</v>
      </c>
      <c r="AG140" s="2">
        <f>(Table2[[#This Row],[Close Price]]/Table2[[#This Row],[Current Month Low]])-1</f>
        <v>0.1497101449275362</v>
      </c>
      <c r="AH140" s="2">
        <f>(Table2[[#This Row],[Current Month High]]/Table2[[#This Row],[Close Price]])-1</f>
        <v>7.063321988318827E-2</v>
      </c>
      <c r="AI140">
        <v>5.2985419555443496</v>
      </c>
      <c r="AJ140">
        <v>145.33786918199999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0.54</v>
      </c>
      <c r="AM140" t="s">
        <v>10345</v>
      </c>
      <c r="AN140">
        <v>12.13</v>
      </c>
      <c r="AO140" t="s">
        <v>10345</v>
      </c>
      <c r="AP140">
        <v>5.9840211174820003E-2</v>
      </c>
      <c r="AQ140" s="4">
        <f>(Table2[[#This Row],[Sharpe Ratio]]-AVERAGE(Table2[Sharpe Ratio]))/_xlfn.STDEV.P(Table2[Sharpe Ratio])</f>
        <v>-3.778203592829936E-2</v>
      </c>
      <c r="AR14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3.2523784617565523</v>
      </c>
      <c r="AS140" s="4">
        <f>_xlfn.RANK.AVG(Table2[[#This Row],[1Y Return vs Nifty Z-Score]],Table2[1Y Return vs Nifty Z-Score])</f>
        <v>79</v>
      </c>
      <c r="AT140" s="4">
        <f>_xlfn.RANK.AVG(Table2[[#This Row],[6M Return vs Nifty Z-Score]],Table2[6M Return vs Nifty Z-Score])</f>
        <v>137</v>
      </c>
      <c r="AU140" s="4">
        <f>_xlfn.RANK.AVG(Table2[[#This Row],[Sharpe Ratio Z-Score]],Table2[Sharpe Ratio Z-Score])</f>
        <v>358</v>
      </c>
      <c r="AV140" s="4">
        <f>(Table2[[#This Row],[Rank 1Y]]+Table2[[#This Row],[Rank 6M]]+Table2[[#This Row],[Rank Sharpe]])/3</f>
        <v>191.33333333333334</v>
      </c>
    </row>
    <row r="141" spans="1:48" x14ac:dyDescent="0.3">
      <c r="A141" t="s">
        <v>25</v>
      </c>
      <c r="B141" t="s">
        <v>26</v>
      </c>
      <c r="C141" t="s">
        <v>10302</v>
      </c>
      <c r="D141" t="s">
        <v>27</v>
      </c>
      <c r="E141">
        <v>878444.05669583497</v>
      </c>
      <c r="F141">
        <v>1469.65</v>
      </c>
      <c r="G141">
        <v>41.295001356866003</v>
      </c>
      <c r="H141">
        <f>(Table2[[#This Row],[1Y Return vs Nifty]]-AVERAGE(Table2[1Y Return vs Nifty]))/_xlfn.STDEV.P(Table2[1Y Return vs Nifty])</f>
        <v>0.14139954142582906</v>
      </c>
      <c r="I141">
        <v>0.48387127904170602</v>
      </c>
      <c r="J141">
        <f>(Table2[[#This Row],[1M Return vs Nifty]]-AVERAGE(Table2[1M Return vs Nifty]))/_xlfn.STDEV.P(Table2[1M Return vs Nifty])</f>
        <v>-0.28033659624563356</v>
      </c>
      <c r="K141">
        <v>15.6028567461659</v>
      </c>
      <c r="L141">
        <f>(Table2[[#This Row],[6M Return vs Nifty]]-AVERAGE(Table2[6M Return vs Nifty]))/_xlfn.STDEV.P(Table2[6M Return vs Nifty])</f>
        <v>0.29157151641603934</v>
      </c>
      <c r="M141">
        <v>-0.16923247341778699</v>
      </c>
      <c r="N141">
        <f>(Table2[[#This Row],[1W Return vs Nifty]]-AVERAGE(Table2[1W Return vs Nifty]))/_xlfn.STDEV.P(Table2[1W Return vs Nifty])</f>
        <v>7.2591992656259083E-2</v>
      </c>
      <c r="O141">
        <v>1463.12</v>
      </c>
      <c r="P141">
        <v>1435.64612447984</v>
      </c>
      <c r="Q141">
        <v>1248.97837362771</v>
      </c>
      <c r="R141">
        <v>51.574011909981699</v>
      </c>
      <c r="S141" s="2">
        <f>(Table2[[#This Row],[Close Price]]-Table2[[#This Row],[20D EMA]])/Table2[[#This Row],[20D EMA]]</f>
        <v>4.4630652304665378E-3</v>
      </c>
      <c r="T141" s="2">
        <f>(Table2[[#This Row],[Close Price]]-Table2[[#This Row],[50D EMA]])/Table2[[#This Row],[50D EMA]]</f>
        <v>2.3685415883722978E-2</v>
      </c>
      <c r="U141" s="2">
        <f>(Table2[[#This Row],[Close Price]]-Table2[[#This Row],[200D EMA]])/Table2[[#This Row],[200D EMA]]</f>
        <v>0.17668170324786342</v>
      </c>
      <c r="V141">
        <v>0.72703265221128999</v>
      </c>
      <c r="W141">
        <v>1446.5</v>
      </c>
      <c r="X141">
        <v>1484.75</v>
      </c>
      <c r="Y141">
        <v>1446.5</v>
      </c>
      <c r="Z141">
        <v>1489.1</v>
      </c>
      <c r="AA141">
        <v>1422.6</v>
      </c>
      <c r="AB141">
        <v>1511</v>
      </c>
      <c r="AC141" s="2">
        <f>(Table2[[#This Row],[Close Price]]/Table2[[#This Row],[Day Low]])-1</f>
        <v>1.6004147943311509E-2</v>
      </c>
      <c r="AD141" s="2">
        <f>(Table2[[#This Row],[Day High]]/Table2[[#This Row],[Close Price]])-1</f>
        <v>1.027455516619602E-2</v>
      </c>
      <c r="AE141" s="2">
        <f>(Table2[[#This Row],[Close Price]]/Table2[[#This Row],[Current Week Low]])-1</f>
        <v>1.6004147943311509E-2</v>
      </c>
      <c r="AF141" s="2">
        <f>(Table2[[#This Row],[Current Week High]]/Table2[[#This Row],[Close Price]])-1</f>
        <v>1.3234443575000698E-2</v>
      </c>
      <c r="AG141" s="2">
        <f>(Table2[[#This Row],[Close Price]]/Table2[[#This Row],[Current Month Low]])-1</f>
        <v>3.3073246168986437E-2</v>
      </c>
      <c r="AH141" s="2">
        <f>(Table2[[#This Row],[Current Month High]]/Table2[[#This Row],[Close Price]])-1</f>
        <v>2.8135950736569937E-2</v>
      </c>
      <c r="AI141">
        <v>4.5316912189977199</v>
      </c>
      <c r="AJ141">
        <v>73.502154536332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-0.06</v>
      </c>
      <c r="AM141" t="s">
        <v>10344</v>
      </c>
      <c r="AN141">
        <v>-3.74</v>
      </c>
      <c r="AO141" t="s">
        <v>10344</v>
      </c>
      <c r="AP141">
        <v>0.16374491757715701</v>
      </c>
      <c r="AQ141" s="4">
        <f>(Table2[[#This Row],[Sharpe Ratio]]-AVERAGE(Table2[Sharpe Ratio]))/_xlfn.STDEV.P(Table2[Sharpe Ratio])</f>
        <v>1.1403336229448486</v>
      </c>
      <c r="AR14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1.3655600771973424</v>
      </c>
      <c r="AS141" s="4">
        <f>_xlfn.RANK.AVG(Table2[[#This Row],[1Y Return vs Nifty Z-Score]],Table2[1Y Return vs Nifty Z-Score])</f>
        <v>250</v>
      </c>
      <c r="AT141" s="4">
        <f>_xlfn.RANK.AVG(Table2[[#This Row],[6M Return vs Nifty Z-Score]],Table2[6M Return vs Nifty Z-Score])</f>
        <v>234</v>
      </c>
      <c r="AU141" s="4">
        <f>_xlfn.RANK.AVG(Table2[[#This Row],[Sharpe Ratio Z-Score]],Table2[Sharpe Ratio Z-Score])</f>
        <v>95</v>
      </c>
      <c r="AV141" s="4">
        <f>(Table2[[#This Row],[Rank 1Y]]+Table2[[#This Row],[Rank 6M]]+Table2[[#This Row],[Rank Sharpe]])/3</f>
        <v>193</v>
      </c>
    </row>
    <row r="142" spans="1:48" x14ac:dyDescent="0.3">
      <c r="A142" t="s">
        <v>769</v>
      </c>
      <c r="B142" t="s">
        <v>770</v>
      </c>
      <c r="C142" t="s">
        <v>10302</v>
      </c>
      <c r="D142" t="s">
        <v>655</v>
      </c>
      <c r="E142">
        <v>20940.014733329899</v>
      </c>
      <c r="F142">
        <v>1224.3</v>
      </c>
      <c r="G142">
        <v>18.810485024796499</v>
      </c>
      <c r="H142">
        <f>(Table2[[#This Row],[1Y Return vs Nifty]]-AVERAGE(Table2[1Y Return vs Nifty]))/_xlfn.STDEV.P(Table2[1Y Return vs Nifty])</f>
        <v>-0.19977752986248637</v>
      </c>
      <c r="I142">
        <v>-10.622212235441401</v>
      </c>
      <c r="J142">
        <f>(Table2[[#This Row],[1M Return vs Nifty]]-AVERAGE(Table2[1M Return vs Nifty]))/_xlfn.STDEV.P(Table2[1M Return vs Nifty])</f>
        <v>-1.250558174853452</v>
      </c>
      <c r="K142">
        <v>60.112796319092404</v>
      </c>
      <c r="L142">
        <f>(Table2[[#This Row],[6M Return vs Nifty]]-AVERAGE(Table2[6M Return vs Nifty]))/_xlfn.STDEV.P(Table2[6M Return vs Nifty])</f>
        <v>1.8227970711896184</v>
      </c>
      <c r="M142">
        <v>-3.2874430503571501</v>
      </c>
      <c r="N142">
        <f>(Table2[[#This Row],[1W Return vs Nifty]]-AVERAGE(Table2[1W Return vs Nifty]))/_xlfn.STDEV.P(Table2[1W Return vs Nifty])</f>
        <v>-0.6075386554825305</v>
      </c>
      <c r="O142">
        <v>1251.82</v>
      </c>
      <c r="P142">
        <v>1260.1038850659199</v>
      </c>
      <c r="Q142">
        <v>1046.144578231</v>
      </c>
      <c r="R142">
        <v>47.445502843113402</v>
      </c>
      <c r="S142" s="2">
        <f>(Table2[[#This Row],[Close Price]]-Table2[[#This Row],[20D EMA]])/Table2[[#This Row],[20D EMA]]</f>
        <v>-2.1983991308654586E-2</v>
      </c>
      <c r="T142" s="2">
        <f>(Table2[[#This Row],[Close Price]]-Table2[[#This Row],[50D EMA]])/Table2[[#This Row],[50D EMA]]</f>
        <v>-2.8413439153905134E-2</v>
      </c>
      <c r="U142" s="2">
        <f>(Table2[[#This Row],[Close Price]]-Table2[[#This Row],[200D EMA]])/Table2[[#This Row],[200D EMA]]</f>
        <v>0.17029713241955105</v>
      </c>
      <c r="V142">
        <v>0.71694236455890403</v>
      </c>
      <c r="W142">
        <v>1211.3499999999999</v>
      </c>
      <c r="X142">
        <v>1270</v>
      </c>
      <c r="Y142">
        <v>1211.3499999999999</v>
      </c>
      <c r="Z142">
        <v>1270</v>
      </c>
      <c r="AA142">
        <v>1106</v>
      </c>
      <c r="AB142">
        <v>1312.95</v>
      </c>
      <c r="AC142" s="2">
        <f>(Table2[[#This Row],[Close Price]]/Table2[[#This Row],[Day Low]])-1</f>
        <v>1.0690551863623332E-2</v>
      </c>
      <c r="AD142" s="2">
        <f>(Table2[[#This Row],[Day High]]/Table2[[#This Row],[Close Price]])-1</f>
        <v>3.732745242179214E-2</v>
      </c>
      <c r="AE142" s="2">
        <f>(Table2[[#This Row],[Close Price]]/Table2[[#This Row],[Current Week Low]])-1</f>
        <v>1.0690551863623332E-2</v>
      </c>
      <c r="AF142" s="2">
        <f>(Table2[[#This Row],[Current Week High]]/Table2[[#This Row],[Close Price]])-1</f>
        <v>3.732745242179214E-2</v>
      </c>
      <c r="AG142" s="2">
        <f>(Table2[[#This Row],[Close Price]]/Table2[[#This Row],[Current Month Low]])-1</f>
        <v>0.1069620253164556</v>
      </c>
      <c r="AH142" s="2">
        <f>(Table2[[#This Row],[Current Month High]]/Table2[[#This Row],[Close Price]])-1</f>
        <v>7.2408723352119564E-2</v>
      </c>
      <c r="AI142">
        <v>22.110593808707002</v>
      </c>
      <c r="AJ142">
        <v>87.992322456813795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0.02</v>
      </c>
      <c r="AM142" t="s">
        <v>10345</v>
      </c>
      <c r="AN142">
        <v>2.66</v>
      </c>
      <c r="AO142" t="s">
        <v>10345</v>
      </c>
      <c r="AP142">
        <v>0.110273099191361</v>
      </c>
      <c r="AQ142" s="4">
        <f>(Table2[[#This Row],[Sharpe Ratio]]-AVERAGE(Table2[Sharpe Ratio]))/_xlfn.STDEV.P(Table2[Sharpe Ratio])</f>
        <v>0.53404745237625073</v>
      </c>
      <c r="AR14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 s="4">
        <f>_xlfn.RANK.AVG(Table2[[#This Row],[1Y Return vs Nifty Z-Score]],Table2[1Y Return vs Nifty Z-Score])</f>
        <v>341</v>
      </c>
      <c r="AT142" s="4">
        <f>_xlfn.RANK.AVG(Table2[[#This Row],[6M Return vs Nifty Z-Score]],Table2[6M Return vs Nifty Z-Score])</f>
        <v>38</v>
      </c>
      <c r="AU142" s="4">
        <f>_xlfn.RANK.AVG(Table2[[#This Row],[Sharpe Ratio Z-Score]],Table2[Sharpe Ratio Z-Score])</f>
        <v>207</v>
      </c>
      <c r="AV142" s="4">
        <f>(Table2[[#This Row],[Rank 1Y]]+Table2[[#This Row],[Rank 6M]]+Table2[[#This Row],[Rank Sharpe]])/3</f>
        <v>195.33333333333334</v>
      </c>
    </row>
    <row r="143" spans="1:48" x14ac:dyDescent="0.3">
      <c r="A143" t="s">
        <v>896</v>
      </c>
      <c r="B143" t="s">
        <v>897</v>
      </c>
      <c r="C143" t="s">
        <v>10314</v>
      </c>
      <c r="D143" t="s">
        <v>539</v>
      </c>
      <c r="E143">
        <v>16823.11866203</v>
      </c>
      <c r="F143">
        <v>894.65</v>
      </c>
      <c r="G143">
        <v>74.768493237527395</v>
      </c>
      <c r="H143">
        <f>(Table2[[#This Row],[1Y Return vs Nifty]]-AVERAGE(Table2[1Y Return vs Nifty]))/_xlfn.STDEV.P(Table2[1Y Return vs Nifty])</f>
        <v>0.6493218714849569</v>
      </c>
      <c r="I143">
        <v>3.8588762564006802</v>
      </c>
      <c r="J143">
        <f>(Table2[[#This Row],[1M Return vs Nifty]]-AVERAGE(Table2[1M Return vs Nifty]))/_xlfn.STDEV.P(Table2[1M Return vs Nifty])</f>
        <v>1.4502052560877689E-2</v>
      </c>
      <c r="K143">
        <v>10.095275907092899</v>
      </c>
      <c r="L143">
        <f>(Table2[[#This Row],[6M Return vs Nifty]]-AVERAGE(Table2[6M Return vs Nifty]))/_xlfn.STDEV.P(Table2[6M Return vs Nifty])</f>
        <v>0.10210038689557752</v>
      </c>
      <c r="M143">
        <v>2.4650789757555498</v>
      </c>
      <c r="N143">
        <f>(Table2[[#This Row],[1W Return vs Nifty]]-AVERAGE(Table2[1W Return vs Nifty]))/_xlfn.STDEV.P(Table2[1W Return vs Nifty])</f>
        <v>0.64717664918201911</v>
      </c>
      <c r="O143">
        <v>849.44</v>
      </c>
      <c r="P143">
        <v>814.26543150798602</v>
      </c>
      <c r="Q143">
        <v>685.34655464588798</v>
      </c>
      <c r="R143">
        <v>67.523460054400502</v>
      </c>
      <c r="S143" s="2">
        <f>(Table2[[#This Row],[Close Price]]-Table2[[#This Row],[20D EMA]])/Table2[[#This Row],[20D EMA]]</f>
        <v>5.3223300056507723E-2</v>
      </c>
      <c r="T143" s="2">
        <f>(Table2[[#This Row],[Close Price]]-Table2[[#This Row],[50D EMA]])/Table2[[#This Row],[50D EMA]]</f>
        <v>9.8720350123601641E-2</v>
      </c>
      <c r="U143" s="2">
        <f>(Table2[[#This Row],[Close Price]]-Table2[[#This Row],[200D EMA]])/Table2[[#This Row],[200D EMA]]</f>
        <v>0.3053979682764395</v>
      </c>
      <c r="V143">
        <v>1.0093195340039101</v>
      </c>
      <c r="W143">
        <v>876</v>
      </c>
      <c r="X143">
        <v>899</v>
      </c>
      <c r="Y143">
        <v>861.05</v>
      </c>
      <c r="Z143">
        <v>899</v>
      </c>
      <c r="AA143">
        <v>785</v>
      </c>
      <c r="AB143">
        <v>899</v>
      </c>
      <c r="AC143" s="2">
        <f>(Table2[[#This Row],[Close Price]]/Table2[[#This Row],[Day Low]])-1</f>
        <v>2.1289954337899486E-2</v>
      </c>
      <c r="AD143" s="2">
        <f>(Table2[[#This Row],[Day High]]/Table2[[#This Row],[Close Price]])-1</f>
        <v>4.8622366288493257E-3</v>
      </c>
      <c r="AE143" s="2">
        <f>(Table2[[#This Row],[Close Price]]/Table2[[#This Row],[Current Week Low]])-1</f>
        <v>3.902212415074624E-2</v>
      </c>
      <c r="AF143" s="2">
        <f>(Table2[[#This Row],[Current Week High]]/Table2[[#This Row],[Close Price]])-1</f>
        <v>4.8622366288493257E-3</v>
      </c>
      <c r="AG143" s="2">
        <f>(Table2[[#This Row],[Close Price]]/Table2[[#This Row],[Current Month Low]])-1</f>
        <v>0.13968152866242045</v>
      </c>
      <c r="AH143" s="2">
        <f>(Table2[[#This Row],[Current Month High]]/Table2[[#This Row],[Close Price]])-1</f>
        <v>4.8622366288493257E-3</v>
      </c>
      <c r="AI143">
        <v>3.57122897222377</v>
      </c>
      <c r="AJ143">
        <v>112.50593824228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0.24</v>
      </c>
      <c r="AM143" t="s">
        <v>10345</v>
      </c>
      <c r="AN143">
        <v>3.12</v>
      </c>
      <c r="AO143" t="s">
        <v>10345</v>
      </c>
      <c r="AP143">
        <v>0.13313266946233701</v>
      </c>
      <c r="AQ143" s="4">
        <f>(Table2[[#This Row],[Sharpe Ratio]]-AVERAGE(Table2[Sharpe Ratio]))/_xlfn.STDEV.P(Table2[Sharpe Ratio])</f>
        <v>0.79323896182593445</v>
      </c>
      <c r="AR14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2.2063399219493656</v>
      </c>
      <c r="AS143" s="4">
        <f>_xlfn.RANK.AVG(Table2[[#This Row],[1Y Return vs Nifty Z-Score]],Table2[1Y Return vs Nifty Z-Score])</f>
        <v>140</v>
      </c>
      <c r="AT143" s="4">
        <f>_xlfn.RANK.AVG(Table2[[#This Row],[6M Return vs Nifty Z-Score]],Table2[6M Return vs Nifty Z-Score])</f>
        <v>289</v>
      </c>
      <c r="AU143" s="4">
        <f>_xlfn.RANK.AVG(Table2[[#This Row],[Sharpe Ratio Z-Score]],Table2[Sharpe Ratio Z-Score])</f>
        <v>157</v>
      </c>
      <c r="AV143" s="4">
        <f>(Table2[[#This Row],[Rank 1Y]]+Table2[[#This Row],[Rank 6M]]+Table2[[#This Row],[Rank Sharpe]])/3</f>
        <v>195.33333333333334</v>
      </c>
    </row>
    <row r="144" spans="1:48" x14ac:dyDescent="0.3">
      <c r="A144" t="s">
        <v>578</v>
      </c>
      <c r="B144" t="s">
        <v>579</v>
      </c>
      <c r="C144" t="s">
        <v>10311</v>
      </c>
      <c r="D144" t="s">
        <v>219</v>
      </c>
      <c r="E144">
        <v>33516.999333549997</v>
      </c>
      <c r="F144">
        <v>5236.1499999999996</v>
      </c>
      <c r="G144">
        <v>170.120845920166</v>
      </c>
      <c r="H144">
        <f>(Table2[[#This Row],[1Y Return vs Nifty]]-AVERAGE(Table2[1Y Return vs Nifty]))/_xlfn.STDEV.P(Table2[1Y Return vs Nifty])</f>
        <v>2.0961858354792806</v>
      </c>
      <c r="I144">
        <v>35.157066293830503</v>
      </c>
      <c r="J144">
        <f>(Table2[[#This Row],[1M Return vs Nifty]]-AVERAGE(Table2[1M Return vs Nifty]))/_xlfn.STDEV.P(Table2[1M Return vs Nifty])</f>
        <v>2.7486953715723046</v>
      </c>
      <c r="K144">
        <v>76.031928505273299</v>
      </c>
      <c r="L144">
        <f>(Table2[[#This Row],[6M Return vs Nifty]]-AVERAGE(Table2[6M Return vs Nifty]))/_xlfn.STDEV.P(Table2[6M Return vs Nifty])</f>
        <v>2.3704451301891307</v>
      </c>
      <c r="M144">
        <v>20.561590840932102</v>
      </c>
      <c r="N144">
        <f>(Table2[[#This Row],[1W Return vs Nifty]]-AVERAGE(Table2[1W Return vs Nifty]))/_xlfn.STDEV.P(Table2[1W Return vs Nifty])</f>
        <v>4.5943098014255614</v>
      </c>
      <c r="O144">
        <v>4549.62</v>
      </c>
      <c r="P144">
        <v>4099.4807375989003</v>
      </c>
      <c r="Q144">
        <v>3144.5952742053701</v>
      </c>
      <c r="R144">
        <v>88.184837762180294</v>
      </c>
      <c r="S144" s="2">
        <f>(Table2[[#This Row],[Close Price]]-Table2[[#This Row],[20D EMA]])/Table2[[#This Row],[20D EMA]]</f>
        <v>0.15089831678250046</v>
      </c>
      <c r="T144" s="2">
        <f>(Table2[[#This Row],[Close Price]]-Table2[[#This Row],[50D EMA]])/Table2[[#This Row],[50D EMA]]</f>
        <v>0.27727152172615305</v>
      </c>
      <c r="U144" s="2">
        <f>(Table2[[#This Row],[Close Price]]-Table2[[#This Row],[200D EMA]])/Table2[[#This Row],[200D EMA]]</f>
        <v>0.66512684253879362</v>
      </c>
      <c r="V144">
        <v>1.2095433891263601</v>
      </c>
      <c r="W144">
        <v>5121</v>
      </c>
      <c r="X144">
        <v>5380</v>
      </c>
      <c r="Y144">
        <v>5121</v>
      </c>
      <c r="Z144">
        <v>5380</v>
      </c>
      <c r="AA144">
        <v>4065</v>
      </c>
      <c r="AB144">
        <v>5380</v>
      </c>
      <c r="AC144" s="2">
        <f>(Table2[[#This Row],[Close Price]]/Table2[[#This Row],[Day Low]])-1</f>
        <v>2.2485842608865436E-2</v>
      </c>
      <c r="AD144" s="2">
        <f>(Table2[[#This Row],[Day High]]/Table2[[#This Row],[Close Price]])-1</f>
        <v>2.747247500549066E-2</v>
      </c>
      <c r="AE144" s="2">
        <f>(Table2[[#This Row],[Close Price]]/Table2[[#This Row],[Current Week Low]])-1</f>
        <v>2.2485842608865436E-2</v>
      </c>
      <c r="AF144" s="2">
        <f>(Table2[[#This Row],[Current Week High]]/Table2[[#This Row],[Close Price]])-1</f>
        <v>2.747247500549066E-2</v>
      </c>
      <c r="AG144" s="2">
        <f>(Table2[[#This Row],[Close Price]]/Table2[[#This Row],[Current Month Low]])-1</f>
        <v>0.28810578105781048</v>
      </c>
      <c r="AH144" s="2">
        <f>(Table2[[#This Row],[Current Month High]]/Table2[[#This Row],[Close Price]])-1</f>
        <v>2.747247500549066E-2</v>
      </c>
      <c r="AI144">
        <v>1.79234743084137</v>
      </c>
      <c r="AJ144">
        <v>204.950350892519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0.43</v>
      </c>
      <c r="AM144" t="s">
        <v>10345</v>
      </c>
      <c r="AN144">
        <v>18.73</v>
      </c>
      <c r="AO144" t="s">
        <v>10345</v>
      </c>
      <c r="AQ144" s="4">
        <f>(Table2[[#This Row],[Sharpe Ratio]]-AVERAGE(Table2[Sharpe Ratio]))/_xlfn.STDEV.P(Table2[Sharpe Ratio])</f>
        <v>-0.71627574671699312</v>
      </c>
      <c r="AR14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11.093360391949284</v>
      </c>
      <c r="AS144" s="4">
        <f>_xlfn.RANK.AVG(Table2[[#This Row],[1Y Return vs Nifty Z-Score]],Table2[1Y Return vs Nifty Z-Score])</f>
        <v>30</v>
      </c>
      <c r="AT144" s="4">
        <f>_xlfn.RANK.AVG(Table2[[#This Row],[6M Return vs Nifty Z-Score]],Table2[6M Return vs Nifty Z-Score])</f>
        <v>17</v>
      </c>
      <c r="AU144" s="4">
        <f>_xlfn.RANK.AVG(Table2[[#This Row],[Sharpe Ratio Z-Score]],Table2[Sharpe Ratio Z-Score])</f>
        <v>542.5</v>
      </c>
      <c r="AV144" s="4">
        <f>(Table2[[#This Row],[Rank 1Y]]+Table2[[#This Row],[Rank 6M]]+Table2[[#This Row],[Rank Sharpe]])/3</f>
        <v>196.5</v>
      </c>
    </row>
    <row r="145" spans="1:48" x14ac:dyDescent="0.3">
      <c r="A145" t="s">
        <v>338</v>
      </c>
      <c r="B145" t="s">
        <v>339</v>
      </c>
      <c r="C145" t="s">
        <v>10301</v>
      </c>
      <c r="D145" t="s">
        <v>127</v>
      </c>
      <c r="E145">
        <v>74943.873626500004</v>
      </c>
      <c r="F145">
        <v>1652.5</v>
      </c>
      <c r="G145">
        <v>101.863610749765</v>
      </c>
      <c r="H145">
        <f>(Table2[[#This Row],[1Y Return vs Nifty]]-AVERAGE(Table2[1Y Return vs Nifty]))/_xlfn.STDEV.P(Table2[1Y Return vs Nifty])</f>
        <v>1.0604595941075687</v>
      </c>
      <c r="I145">
        <v>17.399441151546402</v>
      </c>
      <c r="J145">
        <f>(Table2[[#This Row],[1M Return vs Nifty]]-AVERAGE(Table2[1M Return vs Nifty]))/_xlfn.STDEV.P(Table2[1M Return vs Nifty])</f>
        <v>1.1973986362825717</v>
      </c>
      <c r="K145">
        <v>55.661975711797901</v>
      </c>
      <c r="L145">
        <f>(Table2[[#This Row],[6M Return vs Nifty]]-AVERAGE(Table2[6M Return vs Nifty]))/_xlfn.STDEV.P(Table2[6M Return vs Nifty])</f>
        <v>1.6696804792779185</v>
      </c>
      <c r="M145">
        <v>13.893925509973601</v>
      </c>
      <c r="N145">
        <f>(Table2[[#This Row],[1W Return vs Nifty]]-AVERAGE(Table2[1W Return vs Nifty]))/_xlfn.STDEV.P(Table2[1W Return vs Nifty])</f>
        <v>3.1399873843781236</v>
      </c>
      <c r="O145">
        <v>1520.87</v>
      </c>
      <c r="P145">
        <v>1433.68734475003</v>
      </c>
      <c r="Q145">
        <v>1168.9410667869599</v>
      </c>
      <c r="R145">
        <v>68.758236138271698</v>
      </c>
      <c r="S145" s="2">
        <f>(Table2[[#This Row],[Close Price]]-Table2[[#This Row],[20D EMA]])/Table2[[#This Row],[20D EMA]]</f>
        <v>8.6549146212365369E-2</v>
      </c>
      <c r="T145" s="2">
        <f>(Table2[[#This Row],[Close Price]]-Table2[[#This Row],[50D EMA]])/Table2[[#This Row],[50D EMA]]</f>
        <v>0.15262229666128568</v>
      </c>
      <c r="U145" s="2">
        <f>(Table2[[#This Row],[Close Price]]-Table2[[#This Row],[200D EMA]])/Table2[[#This Row],[200D EMA]]</f>
        <v>0.41367263667293924</v>
      </c>
      <c r="V145">
        <v>1.0801465110103601</v>
      </c>
      <c r="W145">
        <v>1643.05</v>
      </c>
      <c r="X145">
        <v>1763.2</v>
      </c>
      <c r="Y145">
        <v>1590.15</v>
      </c>
      <c r="Z145">
        <v>1763.2</v>
      </c>
      <c r="AA145">
        <v>1416</v>
      </c>
      <c r="AB145">
        <v>1763.2</v>
      </c>
      <c r="AC145" s="2">
        <f>(Table2[[#This Row],[Close Price]]/Table2[[#This Row],[Day Low]])-1</f>
        <v>5.7514987371047877E-3</v>
      </c>
      <c r="AD145" s="2">
        <f>(Table2[[#This Row],[Day High]]/Table2[[#This Row],[Close Price]])-1</f>
        <v>6.6989409984871351E-2</v>
      </c>
      <c r="AE145" s="2">
        <f>(Table2[[#This Row],[Close Price]]/Table2[[#This Row],[Current Week Low]])-1</f>
        <v>3.9210137408420609E-2</v>
      </c>
      <c r="AF145" s="2">
        <f>(Table2[[#This Row],[Current Week High]]/Table2[[#This Row],[Close Price]])-1</f>
        <v>6.6989409984871351E-2</v>
      </c>
      <c r="AG145" s="2">
        <f>(Table2[[#This Row],[Close Price]]/Table2[[#This Row],[Current Month Low]])-1</f>
        <v>0.16701977401129953</v>
      </c>
      <c r="AH145" s="2">
        <f>(Table2[[#This Row],[Current Month High]]/Table2[[#This Row],[Close Price]])-1</f>
        <v>6.6989409984871351E-2</v>
      </c>
      <c r="AI145">
        <v>3.4765506807866902</v>
      </c>
      <c r="AJ145">
        <v>149.886587025555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0.27</v>
      </c>
      <c r="AM145" t="s">
        <v>10345</v>
      </c>
      <c r="AN145">
        <v>15.25</v>
      </c>
      <c r="AO145" t="s">
        <v>10345</v>
      </c>
      <c r="AP145">
        <v>2.5417944132098001E-2</v>
      </c>
      <c r="AQ145" s="4">
        <f>(Table2[[#This Row],[Sharpe Ratio]]-AVERAGE(Table2[Sharpe Ratio]))/_xlfn.STDEV.P(Table2[Sharpe Ratio])</f>
        <v>-0.42807630864308915</v>
      </c>
      <c r="AR14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6.6394497854030936</v>
      </c>
      <c r="AS145" s="4">
        <f>_xlfn.RANK.AVG(Table2[[#This Row],[1Y Return vs Nifty Z-Score]],Table2[1Y Return vs Nifty Z-Score])</f>
        <v>95</v>
      </c>
      <c r="AT145" s="4">
        <f>_xlfn.RANK.AVG(Table2[[#This Row],[6M Return vs Nifty Z-Score]],Table2[6M Return vs Nifty Z-Score])</f>
        <v>49</v>
      </c>
      <c r="AU145" s="4">
        <f>_xlfn.RANK.AVG(Table2[[#This Row],[Sharpe Ratio Z-Score]],Table2[Sharpe Ratio Z-Score])</f>
        <v>448</v>
      </c>
      <c r="AV145" s="4">
        <f>(Table2[[#This Row],[Rank 1Y]]+Table2[[#This Row],[Rank 6M]]+Table2[[#This Row],[Rank Sharpe]])/3</f>
        <v>197.33333333333334</v>
      </c>
    </row>
    <row r="146" spans="1:48" x14ac:dyDescent="0.3">
      <c r="A146" t="s">
        <v>284</v>
      </c>
      <c r="B146" t="s">
        <v>285</v>
      </c>
      <c r="C146" t="s">
        <v>10303</v>
      </c>
      <c r="D146" t="s">
        <v>186</v>
      </c>
      <c r="E146">
        <v>96474.664307970001</v>
      </c>
      <c r="F146">
        <v>3547.05</v>
      </c>
      <c r="G146">
        <v>50.696120802288902</v>
      </c>
      <c r="H146">
        <f>(Table2[[#This Row],[1Y Return vs Nifty]]-AVERAGE(Table2[1Y Return vs Nifty]))/_xlfn.STDEV.P(Table2[1Y Return vs Nifty])</f>
        <v>0.28405088210182394</v>
      </c>
      <c r="I146">
        <v>12.980565708047701</v>
      </c>
      <c r="J146">
        <f>(Table2[[#This Row],[1M Return vs Nifty]]-AVERAGE(Table2[1M Return vs Nifty]))/_xlfn.STDEV.P(Table2[1M Return vs Nifty])</f>
        <v>0.81136801595888053</v>
      </c>
      <c r="K146">
        <v>29.183211681237701</v>
      </c>
      <c r="L146">
        <f>(Table2[[#This Row],[6M Return vs Nifty]]-AVERAGE(Table2[6M Return vs Nifty]))/_xlfn.STDEV.P(Table2[6M Return vs Nifty])</f>
        <v>0.75876124345233242</v>
      </c>
      <c r="M146">
        <v>1.58168104001287</v>
      </c>
      <c r="N146">
        <f>(Table2[[#This Row],[1W Return vs Nifty]]-AVERAGE(Table2[1W Return vs Nifty]))/_xlfn.STDEV.P(Table2[1W Return vs Nifty])</f>
        <v>0.45449369985058868</v>
      </c>
      <c r="O146">
        <v>3379.96</v>
      </c>
      <c r="P146">
        <v>3159.56909538228</v>
      </c>
      <c r="Q146">
        <v>2702.6255663708198</v>
      </c>
      <c r="R146">
        <v>88.142226177580696</v>
      </c>
      <c r="S146" s="2">
        <f>(Table2[[#This Row],[Close Price]]-Table2[[#This Row],[20D EMA]])/Table2[[#This Row],[20D EMA]]</f>
        <v>4.9435496278062506E-2</v>
      </c>
      <c r="T146" s="2">
        <f>(Table2[[#This Row],[Close Price]]-Table2[[#This Row],[50D EMA]])/Table2[[#This Row],[50D EMA]]</f>
        <v>0.12263726252545788</v>
      </c>
      <c r="U146" s="2">
        <f>(Table2[[#This Row],[Close Price]]-Table2[[#This Row],[200D EMA]])/Table2[[#This Row],[200D EMA]]</f>
        <v>0.31244595778878209</v>
      </c>
      <c r="V146">
        <v>0.87075772105041305</v>
      </c>
      <c r="W146">
        <v>3530.1</v>
      </c>
      <c r="X146">
        <v>3577.65</v>
      </c>
      <c r="Y146">
        <v>3530.1</v>
      </c>
      <c r="Z146">
        <v>3577.65</v>
      </c>
      <c r="AA146">
        <v>3302</v>
      </c>
      <c r="AB146">
        <v>3577.65</v>
      </c>
      <c r="AC146" s="2">
        <f>(Table2[[#This Row],[Close Price]]/Table2[[#This Row],[Day Low]])-1</f>
        <v>4.8015636950795582E-3</v>
      </c>
      <c r="AD146" s="2">
        <f>(Table2[[#This Row],[Day High]]/Table2[[#This Row],[Close Price]])-1</f>
        <v>8.6268871315600126E-3</v>
      </c>
      <c r="AE146" s="2">
        <f>(Table2[[#This Row],[Close Price]]/Table2[[#This Row],[Current Week Low]])-1</f>
        <v>4.8015636950795582E-3</v>
      </c>
      <c r="AF146" s="2">
        <f>(Table2[[#This Row],[Current Week High]]/Table2[[#This Row],[Close Price]])-1</f>
        <v>8.6268871315600126E-3</v>
      </c>
      <c r="AG146" s="2">
        <f>(Table2[[#This Row],[Close Price]]/Table2[[#This Row],[Current Month Low]])-1</f>
        <v>7.4212598425196896E-2</v>
      </c>
      <c r="AH146" s="2">
        <f>(Table2[[#This Row],[Current Month High]]/Table2[[#This Row],[Close Price]])-1</f>
        <v>8.6268871315600126E-3</v>
      </c>
      <c r="AI146">
        <v>0.64701653486700605</v>
      </c>
      <c r="AJ146">
        <v>85.806705081194295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0.22</v>
      </c>
      <c r="AM146" t="s">
        <v>10345</v>
      </c>
      <c r="AN146">
        <v>5.42</v>
      </c>
      <c r="AO146" t="s">
        <v>10345</v>
      </c>
      <c r="AP146">
        <v>9.8896802383647994E-2</v>
      </c>
      <c r="AQ146" s="4">
        <f>(Table2[[#This Row],[Sharpe Ratio]]-AVERAGE(Table2[Sharpe Ratio]))/_xlfn.STDEV.P(Table2[Sharpe Ratio])</f>
        <v>0.40505817101243907</v>
      </c>
      <c r="AR14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2.7137320123760649</v>
      </c>
      <c r="AS146" s="4">
        <f>_xlfn.RANK.AVG(Table2[[#This Row],[1Y Return vs Nifty Z-Score]],Table2[1Y Return vs Nifty Z-Score])</f>
        <v>214</v>
      </c>
      <c r="AT146" s="4">
        <f>_xlfn.RANK.AVG(Table2[[#This Row],[6M Return vs Nifty Z-Score]],Table2[6M Return vs Nifty Z-Score])</f>
        <v>145</v>
      </c>
      <c r="AU146" s="4">
        <f>_xlfn.RANK.AVG(Table2[[#This Row],[Sharpe Ratio Z-Score]],Table2[Sharpe Ratio Z-Score])</f>
        <v>236</v>
      </c>
      <c r="AV146" s="4">
        <f>(Table2[[#This Row],[Rank 1Y]]+Table2[[#This Row],[Rank 6M]]+Table2[[#This Row],[Rank Sharpe]])/3</f>
        <v>198.33333333333334</v>
      </c>
    </row>
    <row r="147" spans="1:48" x14ac:dyDescent="0.3">
      <c r="A147" t="s">
        <v>1622</v>
      </c>
      <c r="B147" t="s">
        <v>1623</v>
      </c>
      <c r="C147" t="s">
        <v>10303</v>
      </c>
      <c r="D147" t="s">
        <v>1624</v>
      </c>
      <c r="E147">
        <v>5408.5255349400004</v>
      </c>
      <c r="F147">
        <v>1057.6500000000001</v>
      </c>
      <c r="G147">
        <v>67.275725379959894</v>
      </c>
      <c r="H147">
        <f>(Table2[[#This Row],[1Y Return vs Nifty]]-AVERAGE(Table2[1Y Return vs Nifty]))/_xlfn.STDEV.P(Table2[1Y Return vs Nifty])</f>
        <v>0.5356276049179689</v>
      </c>
      <c r="I147">
        <v>9.8870385389068005</v>
      </c>
      <c r="J147">
        <f>(Table2[[#This Row],[1M Return vs Nifty]]-AVERAGE(Table2[1M Return vs Nifty]))/_xlfn.STDEV.P(Table2[1M Return vs Nifty])</f>
        <v>0.54111911952333547</v>
      </c>
      <c r="K147">
        <v>51.339230873452003</v>
      </c>
      <c r="L147">
        <f>(Table2[[#This Row],[6M Return vs Nifty]]-AVERAGE(Table2[6M Return vs Nifty]))/_xlfn.STDEV.P(Table2[6M Return vs Nifty])</f>
        <v>1.5209699344703733</v>
      </c>
      <c r="M147">
        <v>-9.8246935835065798</v>
      </c>
      <c r="N147">
        <f>(Table2[[#This Row],[1W Return vs Nifty]]-AVERAGE(Table2[1W Return vs Nifty]))/_xlfn.STDEV.P(Table2[1W Return vs Nifty])</f>
        <v>-2.0334155590624872</v>
      </c>
      <c r="O147">
        <v>1065.52</v>
      </c>
      <c r="P147">
        <v>1002.46021105317</v>
      </c>
      <c r="Q147">
        <v>813.17663135553096</v>
      </c>
      <c r="R147">
        <v>47.028836219207598</v>
      </c>
      <c r="S147" s="2">
        <f>(Table2[[#This Row],[Close Price]]-Table2[[#This Row],[20D EMA]])/Table2[[#This Row],[20D EMA]]</f>
        <v>-7.3860650198962867E-3</v>
      </c>
      <c r="T147" s="2">
        <f>(Table2[[#This Row],[Close Price]]-Table2[[#This Row],[50D EMA]])/Table2[[#This Row],[50D EMA]]</f>
        <v>5.5054343642076793E-2</v>
      </c>
      <c r="U147" s="2">
        <f>(Table2[[#This Row],[Close Price]]-Table2[[#This Row],[200D EMA]])/Table2[[#This Row],[200D EMA]]</f>
        <v>0.30063993383201676</v>
      </c>
      <c r="V147">
        <v>0.90786512844552802</v>
      </c>
      <c r="W147">
        <v>1051.3</v>
      </c>
      <c r="X147">
        <v>1113.95</v>
      </c>
      <c r="Y147">
        <v>1036.7</v>
      </c>
      <c r="Z147">
        <v>1113.95</v>
      </c>
      <c r="AA147">
        <v>1010</v>
      </c>
      <c r="AB147">
        <v>1180</v>
      </c>
      <c r="AC147" s="2">
        <f>(Table2[[#This Row],[Close Price]]/Table2[[#This Row],[Day Low]])-1</f>
        <v>6.0401407780843464E-3</v>
      </c>
      <c r="AD147" s="2">
        <f>(Table2[[#This Row],[Day High]]/Table2[[#This Row],[Close Price]])-1</f>
        <v>5.3231220157897274E-2</v>
      </c>
      <c r="AE147" s="2">
        <f>(Table2[[#This Row],[Close Price]]/Table2[[#This Row],[Current Week Low]])-1</f>
        <v>2.0208353429150172E-2</v>
      </c>
      <c r="AF147" s="2">
        <f>(Table2[[#This Row],[Current Week High]]/Table2[[#This Row],[Close Price]])-1</f>
        <v>5.3231220157897274E-2</v>
      </c>
      <c r="AG147" s="2">
        <f>(Table2[[#This Row],[Close Price]]/Table2[[#This Row],[Current Month Low]])-1</f>
        <v>4.7178217821782331E-2</v>
      </c>
      <c r="AH147" s="2">
        <f>(Table2[[#This Row],[Current Month High]]/Table2[[#This Row],[Close Price]])-1</f>
        <v>0.11568099087599859</v>
      </c>
      <c r="AI147">
        <v>11.5680990875998</v>
      </c>
      <c r="AJ147">
        <v>97.691588785046704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0.19</v>
      </c>
      <c r="AM147" t="s">
        <v>10345</v>
      </c>
      <c r="AN147">
        <v>0.4</v>
      </c>
      <c r="AO147" t="s">
        <v>10345</v>
      </c>
      <c r="AP147">
        <v>5.1680821915870999E-2</v>
      </c>
      <c r="AQ147" s="4">
        <f>(Table2[[#This Row],[Sharpe Ratio]]-AVERAGE(Table2[Sharpe Ratio]))/_xlfn.STDEV.P(Table2[Sharpe Ratio])</f>
        <v>-0.13029665423237444</v>
      </c>
      <c r="AR14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0.43400444561681617</v>
      </c>
      <c r="AS147" s="4">
        <f>_xlfn.RANK.AVG(Table2[[#This Row],[1Y Return vs Nifty Z-Score]],Table2[1Y Return vs Nifty Z-Score])</f>
        <v>162</v>
      </c>
      <c r="AT147" s="4">
        <f>_xlfn.RANK.AVG(Table2[[#This Row],[6M Return vs Nifty Z-Score]],Table2[6M Return vs Nifty Z-Score])</f>
        <v>56</v>
      </c>
      <c r="AU147" s="4">
        <f>_xlfn.RANK.AVG(Table2[[#This Row],[Sharpe Ratio Z-Score]],Table2[Sharpe Ratio Z-Score])</f>
        <v>379</v>
      </c>
      <c r="AV147" s="4">
        <f>(Table2[[#This Row],[Rank 1Y]]+Table2[[#This Row],[Rank 6M]]+Table2[[#This Row],[Rank Sharpe]])/3</f>
        <v>199</v>
      </c>
    </row>
    <row r="148" spans="1:48" x14ac:dyDescent="0.3">
      <c r="A148" t="s">
        <v>933</v>
      </c>
      <c r="B148" t="s">
        <v>934</v>
      </c>
      <c r="C148" t="s">
        <v>10311</v>
      </c>
      <c r="D148" t="s">
        <v>736</v>
      </c>
      <c r="E148">
        <v>15989.1975525</v>
      </c>
      <c r="F148">
        <v>3839.45</v>
      </c>
      <c r="G148">
        <v>58.290913379167897</v>
      </c>
      <c r="H148">
        <f>(Table2[[#This Row],[1Y Return vs Nifty]]-AVERAGE(Table2[1Y Return vs Nifty]))/_xlfn.STDEV.P(Table2[1Y Return vs Nifty])</f>
        <v>0.39929325823984418</v>
      </c>
      <c r="I148">
        <v>-15.9717285987604</v>
      </c>
      <c r="J148">
        <f>(Table2[[#This Row],[1M Return vs Nifty]]-AVERAGE(Table2[1M Return vs Nifty]))/_xlfn.STDEV.P(Table2[1M Return vs Nifty])</f>
        <v>-1.7178890934476903</v>
      </c>
      <c r="K148">
        <v>14.0944085280707</v>
      </c>
      <c r="L148">
        <f>(Table2[[#This Row],[6M Return vs Nifty]]-AVERAGE(Table2[6M Return vs Nifty]))/_xlfn.STDEV.P(Table2[6M Return vs Nifty])</f>
        <v>0.23967806336347722</v>
      </c>
      <c r="M148">
        <v>-7.2588404339698904</v>
      </c>
      <c r="N148">
        <f>(Table2[[#This Row],[1W Return vs Nifty]]-AVERAGE(Table2[1W Return vs Nifty]))/_xlfn.STDEV.P(Table2[1W Return vs Nifty])</f>
        <v>-1.4737627317232134</v>
      </c>
      <c r="O148">
        <v>4128.37</v>
      </c>
      <c r="P148">
        <v>4276.7930252460201</v>
      </c>
      <c r="Q148">
        <v>3558.3210671225802</v>
      </c>
      <c r="R148">
        <v>35.958191346675697</v>
      </c>
      <c r="S148" s="2">
        <f>(Table2[[#This Row],[Close Price]]-Table2[[#This Row],[20D EMA]])/Table2[[#This Row],[20D EMA]]</f>
        <v>-6.9984037283479947E-2</v>
      </c>
      <c r="T148" s="2">
        <f>(Table2[[#This Row],[Close Price]]-Table2[[#This Row],[50D EMA]])/Table2[[#This Row],[50D EMA]]</f>
        <v>-0.10225957222254457</v>
      </c>
      <c r="U148" s="2">
        <f>(Table2[[#This Row],[Close Price]]-Table2[[#This Row],[200D EMA]])/Table2[[#This Row],[200D EMA]]</f>
        <v>7.9006061447050149E-2</v>
      </c>
      <c r="V148">
        <v>0.65660724915574598</v>
      </c>
      <c r="W148">
        <v>3717.05</v>
      </c>
      <c r="X148">
        <v>3907.05</v>
      </c>
      <c r="Y148">
        <v>3717.05</v>
      </c>
      <c r="Z148">
        <v>3985.75</v>
      </c>
      <c r="AA148">
        <v>3602</v>
      </c>
      <c r="AB148">
        <v>4580.8500000000004</v>
      </c>
      <c r="AC148" s="2">
        <f>(Table2[[#This Row],[Close Price]]/Table2[[#This Row],[Day Low]])-1</f>
        <v>3.2929339126457791E-2</v>
      </c>
      <c r="AD148" s="2">
        <f>(Table2[[#This Row],[Day High]]/Table2[[#This Row],[Close Price]])-1</f>
        <v>1.7606688457982411E-2</v>
      </c>
      <c r="AE148" s="2">
        <f>(Table2[[#This Row],[Close Price]]/Table2[[#This Row],[Current Week Low]])-1</f>
        <v>3.2929339126457791E-2</v>
      </c>
      <c r="AF148" s="2">
        <f>(Table2[[#This Row],[Current Week High]]/Table2[[#This Row],[Close Price]])-1</f>
        <v>3.8104415997082919E-2</v>
      </c>
      <c r="AG148" s="2">
        <f>(Table2[[#This Row],[Close Price]]/Table2[[#This Row],[Current Month Low]])-1</f>
        <v>6.5921710161021663E-2</v>
      </c>
      <c r="AH148" s="2">
        <f>(Table2[[#This Row],[Current Month High]]/Table2[[#This Row],[Close Price]])-1</f>
        <v>0.1931005743010068</v>
      </c>
      <c r="AI148">
        <v>42.937139434033497</v>
      </c>
      <c r="AJ148">
        <v>101.54064197789999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-0.2</v>
      </c>
      <c r="AM148" t="s">
        <v>10344</v>
      </c>
      <c r="AN148">
        <v>-17.29</v>
      </c>
      <c r="AO148" t="s">
        <v>10344</v>
      </c>
      <c r="AP148">
        <v>0.126656487176913</v>
      </c>
      <c r="AQ148" s="4">
        <f>(Table2[[#This Row],[Sharpe Ratio]]-AVERAGE(Table2[Sharpe Ratio]))/_xlfn.STDEV.P(Table2[Sharpe Ratio])</f>
        <v>0.71980925854924704</v>
      </c>
      <c r="AR14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 s="4">
        <f>_xlfn.RANK.AVG(Table2[[#This Row],[1Y Return vs Nifty Z-Score]],Table2[1Y Return vs Nifty Z-Score])</f>
        <v>185</v>
      </c>
      <c r="AT148" s="4">
        <f>_xlfn.RANK.AVG(Table2[[#This Row],[6M Return vs Nifty Z-Score]],Table2[6M Return vs Nifty Z-Score])</f>
        <v>248</v>
      </c>
      <c r="AU148" s="4">
        <f>_xlfn.RANK.AVG(Table2[[#This Row],[Sharpe Ratio Z-Score]],Table2[Sharpe Ratio Z-Score])</f>
        <v>169</v>
      </c>
      <c r="AV148" s="4">
        <f>(Table2[[#This Row],[Rank 1Y]]+Table2[[#This Row],[Rank 6M]]+Table2[[#This Row],[Rank Sharpe]])/3</f>
        <v>200.66666666666666</v>
      </c>
    </row>
    <row r="149" spans="1:48" x14ac:dyDescent="0.3">
      <c r="A149" t="s">
        <v>1027</v>
      </c>
      <c r="B149" t="s">
        <v>1028</v>
      </c>
      <c r="C149" t="s">
        <v>10307</v>
      </c>
      <c r="D149" t="s">
        <v>63</v>
      </c>
      <c r="E149">
        <v>13171.647797514001</v>
      </c>
      <c r="F149">
        <v>32.79</v>
      </c>
      <c r="G149">
        <v>73.297951614408504</v>
      </c>
      <c r="H149">
        <f>(Table2[[#This Row],[1Y Return vs Nifty]]-AVERAGE(Table2[1Y Return vs Nifty]))/_xlfn.STDEV.P(Table2[1Y Return vs Nifty])</f>
        <v>0.62700806776449725</v>
      </c>
      <c r="I149">
        <v>20.5588197437452</v>
      </c>
      <c r="J149">
        <f>(Table2[[#This Row],[1M Return vs Nifty]]-AVERAGE(Table2[1M Return vs Nifty]))/_xlfn.STDEV.P(Table2[1M Return vs Nifty])</f>
        <v>1.4734002781886051</v>
      </c>
      <c r="K149">
        <v>19.055694148094101</v>
      </c>
      <c r="L149">
        <f>(Table2[[#This Row],[6M Return vs Nifty]]-AVERAGE(Table2[6M Return vs Nifty]))/_xlfn.STDEV.P(Table2[6M Return vs Nifty])</f>
        <v>0.41035561086864958</v>
      </c>
      <c r="M149">
        <v>1.2227244792867999</v>
      </c>
      <c r="N149">
        <f>(Table2[[#This Row],[1W Return vs Nifty]]-AVERAGE(Table2[1W Return vs Nifty]))/_xlfn.STDEV.P(Table2[1W Return vs Nifty])</f>
        <v>0.37619964232099024</v>
      </c>
      <c r="O149">
        <v>31.27</v>
      </c>
      <c r="P149">
        <v>29.659364184465399</v>
      </c>
      <c r="Q149">
        <v>26.0230551022782</v>
      </c>
      <c r="R149">
        <v>60.626973410692401</v>
      </c>
      <c r="S149" s="2">
        <f>(Table2[[#This Row],[Close Price]]-Table2[[#This Row],[20D EMA]])/Table2[[#This Row],[20D EMA]]</f>
        <v>4.8608890310201457E-2</v>
      </c>
      <c r="T149" s="2">
        <f>(Table2[[#This Row],[Close Price]]-Table2[[#This Row],[50D EMA]])/Table2[[#This Row],[50D EMA]]</f>
        <v>0.10555303195522728</v>
      </c>
      <c r="U149" s="2">
        <f>(Table2[[#This Row],[Close Price]]-Table2[[#This Row],[200D EMA]])/Table2[[#This Row],[200D EMA]]</f>
        <v>0.26003652803737809</v>
      </c>
      <c r="V149">
        <v>1.4336728754608701</v>
      </c>
      <c r="W149">
        <v>33.5</v>
      </c>
      <c r="X149">
        <v>34.42</v>
      </c>
      <c r="Y149">
        <v>31.6</v>
      </c>
      <c r="Z149">
        <v>34.42</v>
      </c>
      <c r="AA149">
        <v>29.26</v>
      </c>
      <c r="AB149">
        <v>34.54</v>
      </c>
      <c r="AC149" s="2">
        <f>(Table2[[#This Row],[Close Price]]/Table2[[#This Row],[Day Low]])-1</f>
        <v>-2.1194029850746254E-2</v>
      </c>
      <c r="AD149" s="2">
        <f>(Table2[[#This Row],[Day High]]/Table2[[#This Row],[Close Price]])-1</f>
        <v>4.9710277523635327E-2</v>
      </c>
      <c r="AE149" s="2">
        <f>(Table2[[#This Row],[Close Price]]/Table2[[#This Row],[Current Week Low]])-1</f>
        <v>3.7658227848101244E-2</v>
      </c>
      <c r="AF149" s="2">
        <f>(Table2[[#This Row],[Current Week High]]/Table2[[#This Row],[Close Price]])-1</f>
        <v>4.9710277523635327E-2</v>
      </c>
      <c r="AG149" s="2">
        <f>(Table2[[#This Row],[Close Price]]/Table2[[#This Row],[Current Month Low]])-1</f>
        <v>0.12064251537935733</v>
      </c>
      <c r="AH149" s="2">
        <f>(Table2[[#This Row],[Current Month High]]/Table2[[#This Row],[Close Price]])-1</f>
        <v>5.3369929856663667E-2</v>
      </c>
      <c r="AI149">
        <v>5.3369929856663596</v>
      </c>
      <c r="AJ149">
        <v>110.868167202572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0.27</v>
      </c>
      <c r="AM149" t="s">
        <v>10345</v>
      </c>
      <c r="AN149">
        <v>4.62</v>
      </c>
      <c r="AO149" t="s">
        <v>10345</v>
      </c>
      <c r="AP149">
        <v>9.3546737299164004E-2</v>
      </c>
      <c r="AQ149" s="4">
        <f>(Table2[[#This Row],[Sharpe Ratio]]-AVERAGE(Table2[Sharpe Ratio]))/_xlfn.STDEV.P(Table2[Sharpe Ratio])</f>
        <v>0.34439686248985119</v>
      </c>
      <c r="AR14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3.2313604616325931</v>
      </c>
      <c r="AS149" s="4">
        <f>_xlfn.RANK.AVG(Table2[[#This Row],[1Y Return vs Nifty Z-Score]],Table2[1Y Return vs Nifty Z-Score])</f>
        <v>144</v>
      </c>
      <c r="AT149" s="4">
        <f>_xlfn.RANK.AVG(Table2[[#This Row],[6M Return vs Nifty Z-Score]],Table2[6M Return vs Nifty Z-Score])</f>
        <v>206</v>
      </c>
      <c r="AU149" s="4">
        <f>_xlfn.RANK.AVG(Table2[[#This Row],[Sharpe Ratio Z-Score]],Table2[Sharpe Ratio Z-Score])</f>
        <v>252</v>
      </c>
      <c r="AV149" s="4">
        <f>(Table2[[#This Row],[Rank 1Y]]+Table2[[#This Row],[Rank 6M]]+Table2[[#This Row],[Rank Sharpe]])/3</f>
        <v>200.66666666666666</v>
      </c>
    </row>
    <row r="150" spans="1:48" x14ac:dyDescent="0.3">
      <c r="A150" t="s">
        <v>1203</v>
      </c>
      <c r="B150" t="s">
        <v>1204</v>
      </c>
      <c r="C150" t="s">
        <v>10304</v>
      </c>
      <c r="D150" t="s">
        <v>46</v>
      </c>
      <c r="E150">
        <v>9717.82063131</v>
      </c>
      <c r="F150">
        <v>6147.35</v>
      </c>
      <c r="G150">
        <v>30.085416166709201</v>
      </c>
      <c r="H150">
        <f>(Table2[[#This Row],[1Y Return vs Nifty]]-AVERAGE(Table2[1Y Return vs Nifty]))/_xlfn.STDEV.P(Table2[1Y Return vs Nifty])</f>
        <v>-2.8693218812014323E-2</v>
      </c>
      <c r="I150">
        <v>2.9732628647977499</v>
      </c>
      <c r="J150">
        <f>(Table2[[#This Row],[1M Return vs Nifty]]-AVERAGE(Table2[1M Return vs Nifty]))/_xlfn.STDEV.P(Table2[1M Return vs Nifty])</f>
        <v>-6.2864664672673515E-2</v>
      </c>
      <c r="K150">
        <v>11.546888220417101</v>
      </c>
      <c r="L150">
        <f>(Table2[[#This Row],[6M Return vs Nifty]]-AVERAGE(Table2[6M Return vs Nifty]))/_xlfn.STDEV.P(Table2[6M Return vs Nifty])</f>
        <v>0.15203857803026083</v>
      </c>
      <c r="M150">
        <v>8.7317657713967893</v>
      </c>
      <c r="N150">
        <f>(Table2[[#This Row],[1W Return vs Nifty]]-AVERAGE(Table2[1W Return vs Nifty]))/_xlfn.STDEV.P(Table2[1W Return vs Nifty])</f>
        <v>2.0140393567627695</v>
      </c>
      <c r="O150">
        <v>5844.22</v>
      </c>
      <c r="P150">
        <v>5574.7312122721296</v>
      </c>
      <c r="Q150">
        <v>4901.8307994073703</v>
      </c>
      <c r="R150">
        <v>65.894764847802904</v>
      </c>
      <c r="S150" s="2">
        <f>(Table2[[#This Row],[Close Price]]-Table2[[#This Row],[20D EMA]])/Table2[[#This Row],[20D EMA]]</f>
        <v>5.1868341711982111E-2</v>
      </c>
      <c r="T150" s="2">
        <f>(Table2[[#This Row],[Close Price]]-Table2[[#This Row],[50D EMA]])/Table2[[#This Row],[50D EMA]]</f>
        <v>0.10271684246718772</v>
      </c>
      <c r="U150" s="2">
        <f>(Table2[[#This Row],[Close Price]]-Table2[[#This Row],[200D EMA]])/Table2[[#This Row],[200D EMA]]</f>
        <v>0.25409265467572095</v>
      </c>
      <c r="V150">
        <v>1.3763077560528301</v>
      </c>
      <c r="W150">
        <v>6122.4</v>
      </c>
      <c r="X150">
        <v>6390</v>
      </c>
      <c r="Y150">
        <v>5960</v>
      </c>
      <c r="Z150">
        <v>6390</v>
      </c>
      <c r="AA150">
        <v>5360</v>
      </c>
      <c r="AB150">
        <v>6390</v>
      </c>
      <c r="AC150" s="2">
        <f>(Table2[[#This Row],[Close Price]]/Table2[[#This Row],[Day Low]])-1</f>
        <v>4.0751992682608318E-3</v>
      </c>
      <c r="AD150" s="2">
        <f>(Table2[[#This Row],[Day High]]/Table2[[#This Row],[Close Price]])-1</f>
        <v>3.9472292939233933E-2</v>
      </c>
      <c r="AE150" s="2">
        <f>(Table2[[#This Row],[Close Price]]/Table2[[#This Row],[Current Week Low]])-1</f>
        <v>3.1434563758389267E-2</v>
      </c>
      <c r="AF150" s="2">
        <f>(Table2[[#This Row],[Current Week High]]/Table2[[#This Row],[Close Price]])-1</f>
        <v>3.9472292939233933E-2</v>
      </c>
      <c r="AG150" s="2">
        <f>(Table2[[#This Row],[Close Price]]/Table2[[#This Row],[Current Month Low]])-1</f>
        <v>0.14689365671641808</v>
      </c>
      <c r="AH150" s="2">
        <f>(Table2[[#This Row],[Current Month High]]/Table2[[#This Row],[Close Price]])-1</f>
        <v>3.9472292939233933E-2</v>
      </c>
      <c r="AI150">
        <v>5.7528853896394203</v>
      </c>
      <c r="AJ150">
        <v>82.687707098173803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0.23</v>
      </c>
      <c r="AM150" t="s">
        <v>10345</v>
      </c>
      <c r="AN150">
        <v>3.8</v>
      </c>
      <c r="AO150" t="s">
        <v>10345</v>
      </c>
      <c r="AP150">
        <v>0.219008386607944</v>
      </c>
      <c r="AQ150" s="4">
        <f>(Table2[[#This Row],[Sharpe Ratio]]-AVERAGE(Table2[Sharpe Ratio]))/_xlfn.STDEV.P(Table2[Sharpe Ratio])</f>
        <v>1.766934288911959</v>
      </c>
      <c r="AR15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3.8414543402203014</v>
      </c>
      <c r="AS150" s="4">
        <f>_xlfn.RANK.AVG(Table2[[#This Row],[1Y Return vs Nifty Z-Score]],Table2[1Y Return vs Nifty Z-Score])</f>
        <v>296</v>
      </c>
      <c r="AT150" s="4">
        <f>_xlfn.RANK.AVG(Table2[[#This Row],[6M Return vs Nifty Z-Score]],Table2[6M Return vs Nifty Z-Score])</f>
        <v>276</v>
      </c>
      <c r="AU150" s="4">
        <f>_xlfn.RANK.AVG(Table2[[#This Row],[Sharpe Ratio Z-Score]],Table2[Sharpe Ratio Z-Score])</f>
        <v>30</v>
      </c>
      <c r="AV150" s="4">
        <f>(Table2[[#This Row],[Rank 1Y]]+Table2[[#This Row],[Rank 6M]]+Table2[[#This Row],[Rank Sharpe]])/3</f>
        <v>200.66666666666666</v>
      </c>
    </row>
    <row r="151" spans="1:48" x14ac:dyDescent="0.3">
      <c r="A151" t="s">
        <v>981</v>
      </c>
      <c r="B151" t="s">
        <v>982</v>
      </c>
      <c r="C151" t="s">
        <v>10299</v>
      </c>
      <c r="D151" t="s">
        <v>18</v>
      </c>
      <c r="E151">
        <v>14696.810622999999</v>
      </c>
      <c r="F151">
        <v>986.95</v>
      </c>
      <c r="G151">
        <v>140.03253013645599</v>
      </c>
      <c r="H151">
        <f>(Table2[[#This Row],[1Y Return vs Nifty]]-AVERAGE(Table2[1Y Return vs Nifty]))/_xlfn.STDEV.P(Table2[1Y Return vs Nifty])</f>
        <v>1.6396297189288589</v>
      </c>
      <c r="I151">
        <v>-3.7506937064299901</v>
      </c>
      <c r="J151">
        <f>(Table2[[#This Row],[1M Return vs Nifty]]-AVERAGE(Table2[1M Return vs Nifty]))/_xlfn.STDEV.P(Table2[1M Return vs Nifty])</f>
        <v>-0.65026595249115582</v>
      </c>
      <c r="K151">
        <v>-10.2099368129151</v>
      </c>
      <c r="L151">
        <f>(Table2[[#This Row],[6M Return vs Nifty]]-AVERAGE(Table2[6M Return vs Nifty]))/_xlfn.STDEV.P(Table2[6M Return vs Nifty])</f>
        <v>-0.59643708384279281</v>
      </c>
      <c r="M151">
        <v>6.0248606029899801</v>
      </c>
      <c r="N151">
        <f>(Table2[[#This Row],[1W Return vs Nifty]]-AVERAGE(Table2[1W Return vs Nifty]))/_xlfn.STDEV.P(Table2[1W Return vs Nifty])</f>
        <v>1.4236208711562521</v>
      </c>
      <c r="O151">
        <v>971.65</v>
      </c>
      <c r="P151">
        <v>976.46192875128997</v>
      </c>
      <c r="Q151">
        <v>849.81445914214999</v>
      </c>
      <c r="R151">
        <v>56.842651943993097</v>
      </c>
      <c r="S151" s="2">
        <f>(Table2[[#This Row],[Close Price]]-Table2[[#This Row],[20D EMA]])/Table2[[#This Row],[20D EMA]]</f>
        <v>1.5746410744609755E-2</v>
      </c>
      <c r="T151" s="2">
        <f>(Table2[[#This Row],[Close Price]]-Table2[[#This Row],[50D EMA]])/Table2[[#This Row],[50D EMA]]</f>
        <v>1.074089110890614E-2</v>
      </c>
      <c r="U151" s="2">
        <f>(Table2[[#This Row],[Close Price]]-Table2[[#This Row],[200D EMA]])/Table2[[#This Row],[200D EMA]]</f>
        <v>0.1613711550592847</v>
      </c>
      <c r="V151">
        <v>0.79236540109662501</v>
      </c>
      <c r="W151">
        <v>975</v>
      </c>
      <c r="X151">
        <v>999</v>
      </c>
      <c r="Y151">
        <v>975</v>
      </c>
      <c r="Z151">
        <v>1006.35</v>
      </c>
      <c r="AA151">
        <v>886.65</v>
      </c>
      <c r="AB151">
        <v>1034</v>
      </c>
      <c r="AC151" s="2">
        <f>(Table2[[#This Row],[Close Price]]/Table2[[#This Row],[Day Low]])-1</f>
        <v>1.2256410256410222E-2</v>
      </c>
      <c r="AD151" s="2">
        <f>(Table2[[#This Row],[Day High]]/Table2[[#This Row],[Close Price]])-1</f>
        <v>1.2209331779725385E-2</v>
      </c>
      <c r="AE151" s="2">
        <f>(Table2[[#This Row],[Close Price]]/Table2[[#This Row],[Current Week Low]])-1</f>
        <v>1.2256410256410222E-2</v>
      </c>
      <c r="AF151" s="2">
        <f>(Table2[[#This Row],[Current Week High]]/Table2[[#This Row],[Close Price]])-1</f>
        <v>1.9656517554080821E-2</v>
      </c>
      <c r="AG151" s="2">
        <f>(Table2[[#This Row],[Close Price]]/Table2[[#This Row],[Current Month Low]])-1</f>
        <v>0.11312242711329179</v>
      </c>
      <c r="AH151" s="2">
        <f>(Table2[[#This Row],[Current Month High]]/Table2[[#This Row],[Close Price]])-1</f>
        <v>4.7672121181417504E-2</v>
      </c>
      <c r="AI151">
        <v>29.185875677592499</v>
      </c>
      <c r="AJ151">
        <v>183.68784133371599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-0.03</v>
      </c>
      <c r="AM151" t="s">
        <v>10344</v>
      </c>
      <c r="AN151">
        <v>-4.9800000000000004</v>
      </c>
      <c r="AO151" t="s">
        <v>10344</v>
      </c>
      <c r="AP151">
        <v>0.20262733503051</v>
      </c>
      <c r="AQ151" s="4">
        <f>(Table2[[#This Row],[Sharpe Ratio]]-AVERAGE(Table2[Sharpe Ratio]))/_xlfn.STDEV.P(Table2[Sharpe Ratio])</f>
        <v>1.5811989739257879</v>
      </c>
      <c r="AR15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 s="4">
        <f>_xlfn.RANK.AVG(Table2[[#This Row],[1Y Return vs Nifty Z-Score]],Table2[1Y Return vs Nifty Z-Score])</f>
        <v>47</v>
      </c>
      <c r="AT151" s="4">
        <f>_xlfn.RANK.AVG(Table2[[#This Row],[6M Return vs Nifty Z-Score]],Table2[6M Return vs Nifty Z-Score])</f>
        <v>521</v>
      </c>
      <c r="AU151" s="4">
        <f>_xlfn.RANK.AVG(Table2[[#This Row],[Sharpe Ratio Z-Score]],Table2[Sharpe Ratio Z-Score])</f>
        <v>38</v>
      </c>
      <c r="AV151" s="4">
        <f>(Table2[[#This Row],[Rank 1Y]]+Table2[[#This Row],[Rank 6M]]+Table2[[#This Row],[Rank Sharpe]])/3</f>
        <v>202</v>
      </c>
    </row>
    <row r="152" spans="1:48" x14ac:dyDescent="0.3">
      <c r="A152" t="s">
        <v>311</v>
      </c>
      <c r="B152" t="s">
        <v>312</v>
      </c>
      <c r="C152" t="s">
        <v>10305</v>
      </c>
      <c r="D152" t="s">
        <v>54</v>
      </c>
      <c r="E152">
        <v>89015.793479279993</v>
      </c>
      <c r="F152">
        <v>1519.2</v>
      </c>
      <c r="G152">
        <v>52.8857633464335</v>
      </c>
      <c r="H152">
        <f>(Table2[[#This Row],[1Y Return vs Nifty]]-AVERAGE(Table2[1Y Return vs Nifty]))/_xlfn.STDEV.P(Table2[1Y Return vs Nifty])</f>
        <v>0.31727622790630666</v>
      </c>
      <c r="I152">
        <v>14.1370184072463</v>
      </c>
      <c r="J152">
        <f>(Table2[[#This Row],[1M Return vs Nifty]]-AVERAGE(Table2[1M Return vs Nifty]))/_xlfn.STDEV.P(Table2[1M Return vs Nifty])</f>
        <v>0.91239511177880228</v>
      </c>
      <c r="K152">
        <v>34.999005646377903</v>
      </c>
      <c r="L152">
        <f>(Table2[[#This Row],[6M Return vs Nifty]]-AVERAGE(Table2[6M Return vs Nifty]))/_xlfn.STDEV.P(Table2[6M Return vs Nifty])</f>
        <v>0.95883548363704263</v>
      </c>
      <c r="M152">
        <v>2.0732934673690901</v>
      </c>
      <c r="N152">
        <f>(Table2[[#This Row],[1W Return vs Nifty]]-AVERAGE(Table2[1W Return vs Nifty]))/_xlfn.STDEV.P(Table2[1W Return vs Nifty])</f>
        <v>0.56172208311746119</v>
      </c>
      <c r="O152">
        <v>1447.62</v>
      </c>
      <c r="P152">
        <v>1353.2644728108601</v>
      </c>
      <c r="Q152">
        <v>1145.88988211827</v>
      </c>
      <c r="R152">
        <v>70.979828913047896</v>
      </c>
      <c r="S152" s="2">
        <f>(Table2[[#This Row],[Close Price]]-Table2[[#This Row],[20D EMA]])/Table2[[#This Row],[20D EMA]]</f>
        <v>4.9446677995606696E-2</v>
      </c>
      <c r="T152" s="2">
        <f>(Table2[[#This Row],[Close Price]]-Table2[[#This Row],[50D EMA]])/Table2[[#This Row],[50D EMA]]</f>
        <v>0.1226186976182682</v>
      </c>
      <c r="U152" s="2">
        <f>(Table2[[#This Row],[Close Price]]-Table2[[#This Row],[200D EMA]])/Table2[[#This Row],[200D EMA]]</f>
        <v>0.32578184318342718</v>
      </c>
      <c r="V152">
        <v>1.4254296763018901</v>
      </c>
      <c r="W152">
        <v>1515</v>
      </c>
      <c r="X152">
        <v>1543.25</v>
      </c>
      <c r="Y152">
        <v>1490.3</v>
      </c>
      <c r="Z152">
        <v>1543.25</v>
      </c>
      <c r="AA152">
        <v>1395</v>
      </c>
      <c r="AB152">
        <v>1543.25</v>
      </c>
      <c r="AC152" s="2">
        <f>(Table2[[#This Row],[Close Price]]/Table2[[#This Row],[Day Low]])-1</f>
        <v>2.7722772277227747E-3</v>
      </c>
      <c r="AD152" s="2">
        <f>(Table2[[#This Row],[Day High]]/Table2[[#This Row],[Close Price]])-1</f>
        <v>1.5830700368615114E-2</v>
      </c>
      <c r="AE152" s="2">
        <f>(Table2[[#This Row],[Close Price]]/Table2[[#This Row],[Current Week Low]])-1</f>
        <v>1.9392068710997856E-2</v>
      </c>
      <c r="AF152" s="2">
        <f>(Table2[[#This Row],[Current Week High]]/Table2[[#This Row],[Close Price]])-1</f>
        <v>1.5830700368615114E-2</v>
      </c>
      <c r="AG152" s="2">
        <f>(Table2[[#This Row],[Close Price]]/Table2[[#This Row],[Current Month Low]])-1</f>
        <v>8.9032258064516201E-2</v>
      </c>
      <c r="AH152" s="2">
        <f>(Table2[[#This Row],[Current Month High]]/Table2[[#This Row],[Close Price]])-1</f>
        <v>1.5830700368615114E-2</v>
      </c>
      <c r="AI152">
        <v>1.1486308583465099</v>
      </c>
      <c r="AJ152">
        <v>86.222113263054695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0.17</v>
      </c>
      <c r="AM152" t="s">
        <v>10345</v>
      </c>
      <c r="AN152">
        <v>7.29</v>
      </c>
      <c r="AO152" t="s">
        <v>10345</v>
      </c>
      <c r="AP152">
        <v>7.9596425566655998E-2</v>
      </c>
      <c r="AQ152" s="4">
        <f>(Table2[[#This Row],[Sharpe Ratio]]-AVERAGE(Table2[Sharpe Ratio]))/_xlfn.STDEV.P(Table2[Sharpe Ratio])</f>
        <v>0.1862223074837478</v>
      </c>
      <c r="AR15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2.9364512139233607</v>
      </c>
      <c r="AS152" s="4">
        <f>_xlfn.RANK.AVG(Table2[[#This Row],[1Y Return vs Nifty Z-Score]],Table2[1Y Return vs Nifty Z-Score])</f>
        <v>206</v>
      </c>
      <c r="AT152" s="4">
        <f>_xlfn.RANK.AVG(Table2[[#This Row],[6M Return vs Nifty Z-Score]],Table2[6M Return vs Nifty Z-Score])</f>
        <v>115</v>
      </c>
      <c r="AU152" s="4">
        <f>_xlfn.RANK.AVG(Table2[[#This Row],[Sharpe Ratio Z-Score]],Table2[Sharpe Ratio Z-Score])</f>
        <v>290</v>
      </c>
      <c r="AV152" s="4">
        <f>(Table2[[#This Row],[Rank 1Y]]+Table2[[#This Row],[Rank 6M]]+Table2[[#This Row],[Rank Sharpe]])/3</f>
        <v>203.66666666666666</v>
      </c>
    </row>
    <row r="153" spans="1:48" x14ac:dyDescent="0.3">
      <c r="A153" t="s">
        <v>161</v>
      </c>
      <c r="B153" t="s">
        <v>162</v>
      </c>
      <c r="C153" t="s">
        <v>10310</v>
      </c>
      <c r="D153" t="s">
        <v>163</v>
      </c>
      <c r="E153">
        <v>163451.92183283999</v>
      </c>
      <c r="F153">
        <v>4231.95</v>
      </c>
      <c r="G153">
        <v>45.504825578991003</v>
      </c>
      <c r="H153">
        <f>(Table2[[#This Row],[1Y Return vs Nifty]]-AVERAGE(Table2[1Y Return vs Nifty]))/_xlfn.STDEV.P(Table2[1Y Return vs Nifty])</f>
        <v>0.20527885630771692</v>
      </c>
      <c r="I153">
        <v>-1.03807826156823</v>
      </c>
      <c r="J153">
        <f>(Table2[[#This Row],[1M Return vs Nifty]]-AVERAGE(Table2[1M Return vs Nifty]))/_xlfn.STDEV.P(Table2[1M Return vs Nifty])</f>
        <v>-0.41329330271433512</v>
      </c>
      <c r="K153">
        <v>27.035346918930699</v>
      </c>
      <c r="L153">
        <f>(Table2[[#This Row],[6M Return vs Nifty]]-AVERAGE(Table2[6M Return vs Nifty]))/_xlfn.STDEV.P(Table2[6M Return vs Nifty])</f>
        <v>0.68487065982541961</v>
      </c>
      <c r="M153">
        <v>-1.73428057301492</v>
      </c>
      <c r="N153">
        <f>(Table2[[#This Row],[1W Return vs Nifty]]-AVERAGE(Table2[1W Return vs Nifty]))/_xlfn.STDEV.P(Table2[1W Return vs Nifty])</f>
        <v>-0.2687695517562298</v>
      </c>
      <c r="O153">
        <v>4296.7</v>
      </c>
      <c r="P153">
        <v>4260.0392058676098</v>
      </c>
      <c r="Q153">
        <v>3647.86249098593</v>
      </c>
      <c r="R153">
        <v>41.483790720654099</v>
      </c>
      <c r="S153" s="2">
        <f>(Table2[[#This Row],[Close Price]]-Table2[[#This Row],[20D EMA]])/Table2[[#This Row],[20D EMA]]</f>
        <v>-1.5069704657062397E-2</v>
      </c>
      <c r="T153" s="2">
        <f>(Table2[[#This Row],[Close Price]]-Table2[[#This Row],[50D EMA]])/Table2[[#This Row],[50D EMA]]</f>
        <v>-6.5936496145202134E-3</v>
      </c>
      <c r="U153" s="2">
        <f>(Table2[[#This Row],[Close Price]]-Table2[[#This Row],[200D EMA]])/Table2[[#This Row],[200D EMA]]</f>
        <v>0.16011774305017867</v>
      </c>
      <c r="V153">
        <v>0.68105328214342897</v>
      </c>
      <c r="W153">
        <v>4230</v>
      </c>
      <c r="X153">
        <v>4318.25</v>
      </c>
      <c r="Y153">
        <v>4206.1499999999996</v>
      </c>
      <c r="Z153">
        <v>4324.8999999999996</v>
      </c>
      <c r="AA153">
        <v>4162.95</v>
      </c>
      <c r="AB153">
        <v>4468.6000000000004</v>
      </c>
      <c r="AC153" s="2">
        <f>(Table2[[#This Row],[Close Price]]/Table2[[#This Row],[Day Low]])-1</f>
        <v>4.6099290780143853E-4</v>
      </c>
      <c r="AD153" s="2">
        <f>(Table2[[#This Row],[Day High]]/Table2[[#This Row],[Close Price]])-1</f>
        <v>2.0392490459480994E-2</v>
      </c>
      <c r="AE153" s="2">
        <f>(Table2[[#This Row],[Close Price]]/Table2[[#This Row],[Current Week Low]])-1</f>
        <v>6.1338753967405957E-3</v>
      </c>
      <c r="AF153" s="2">
        <f>(Table2[[#This Row],[Current Week High]]/Table2[[#This Row],[Close Price]])-1</f>
        <v>2.1963870083531178E-2</v>
      </c>
      <c r="AG153" s="2">
        <f>(Table2[[#This Row],[Close Price]]/Table2[[#This Row],[Current Month Low]])-1</f>
        <v>1.6574784707959589E-2</v>
      </c>
      <c r="AH153" s="2">
        <f>(Table2[[#This Row],[Current Month High]]/Table2[[#This Row],[Close Price]])-1</f>
        <v>5.591984782428927E-2</v>
      </c>
      <c r="AI153">
        <v>8.9285081345479007</v>
      </c>
      <c r="AJ153">
        <v>81.367990228641204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-0.06</v>
      </c>
      <c r="AM153" t="s">
        <v>10344</v>
      </c>
      <c r="AN153">
        <v>-2.3199999999999998</v>
      </c>
      <c r="AO153" t="s">
        <v>10344</v>
      </c>
      <c r="AP153">
        <v>0.10520193558891</v>
      </c>
      <c r="AQ153" s="4">
        <f>(Table2[[#This Row],[Sharpe Ratio]]-AVERAGE(Table2[Sharpe Ratio]))/_xlfn.STDEV.P(Table2[Sharpe Ratio])</f>
        <v>0.47654844722415396</v>
      </c>
      <c r="AR15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0.68463510888672552</v>
      </c>
      <c r="AS153" s="4">
        <f>_xlfn.RANK.AVG(Table2[[#This Row],[1Y Return vs Nifty Z-Score]],Table2[1Y Return vs Nifty Z-Score])</f>
        <v>237</v>
      </c>
      <c r="AT153" s="4">
        <f>_xlfn.RANK.AVG(Table2[[#This Row],[6M Return vs Nifty Z-Score]],Table2[6M Return vs Nifty Z-Score])</f>
        <v>159</v>
      </c>
      <c r="AU153" s="4">
        <f>_xlfn.RANK.AVG(Table2[[#This Row],[Sharpe Ratio Z-Score]],Table2[Sharpe Ratio Z-Score])</f>
        <v>217</v>
      </c>
      <c r="AV153" s="4">
        <f>(Table2[[#This Row],[Rank 1Y]]+Table2[[#This Row],[Rank 6M]]+Table2[[#This Row],[Rank Sharpe]])/3</f>
        <v>204.33333333333334</v>
      </c>
    </row>
    <row r="154" spans="1:48" x14ac:dyDescent="0.3">
      <c r="A154" t="s">
        <v>1383</v>
      </c>
      <c r="B154" t="s">
        <v>1384</v>
      </c>
      <c r="C154" t="s">
        <v>10304</v>
      </c>
      <c r="D154" t="s">
        <v>46</v>
      </c>
      <c r="E154">
        <v>7935.7568236159996</v>
      </c>
      <c r="F154">
        <v>47.24</v>
      </c>
      <c r="G154">
        <v>73.195651931462805</v>
      </c>
      <c r="H154">
        <f>(Table2[[#This Row],[1Y Return vs Nifty]]-AVERAGE(Table2[1Y Return vs Nifty]))/_xlfn.STDEV.P(Table2[1Y Return vs Nifty])</f>
        <v>0.62545578593171636</v>
      </c>
      <c r="I154">
        <v>4.1123671953605996</v>
      </c>
      <c r="J154">
        <f>(Table2[[#This Row],[1M Return vs Nifty]]-AVERAGE(Table2[1M Return vs Nifty]))/_xlfn.STDEV.P(Table2[1M Return vs Nifty])</f>
        <v>3.6646886843795259E-2</v>
      </c>
      <c r="K154">
        <v>6.3414990490319099</v>
      </c>
      <c r="L154">
        <f>(Table2[[#This Row],[6M Return vs Nifty]]-AVERAGE(Table2[6M Return vs Nifty]))/_xlfn.STDEV.P(Table2[6M Return vs Nifty])</f>
        <v>-2.7036590308427727E-2</v>
      </c>
      <c r="M154">
        <v>-4.69539653818443</v>
      </c>
      <c r="N154">
        <f>(Table2[[#This Row],[1W Return vs Nifty]]-AVERAGE(Table2[1W Return vs Nifty]))/_xlfn.STDEV.P(Table2[1W Return vs Nifty])</f>
        <v>-0.91463540042563485</v>
      </c>
      <c r="O154">
        <v>48.9</v>
      </c>
      <c r="P154">
        <v>47.548127351279497</v>
      </c>
      <c r="Q154">
        <v>38.778245472958197</v>
      </c>
      <c r="R154">
        <v>43.3138338026843</v>
      </c>
      <c r="S154" s="2">
        <f>(Table2[[#This Row],[Close Price]]-Table2[[#This Row],[20D EMA]])/Table2[[#This Row],[20D EMA]]</f>
        <v>-3.3946830265848604E-2</v>
      </c>
      <c r="T154" s="2">
        <f>(Table2[[#This Row],[Close Price]]-Table2[[#This Row],[50D EMA]])/Table2[[#This Row],[50D EMA]]</f>
        <v>-6.4803256919686771E-3</v>
      </c>
      <c r="U154" s="2">
        <f>(Table2[[#This Row],[Close Price]]-Table2[[#This Row],[200D EMA]])/Table2[[#This Row],[200D EMA]]</f>
        <v>0.21820880299864429</v>
      </c>
      <c r="V154">
        <v>0.62104846274354897</v>
      </c>
      <c r="W154">
        <v>46.84</v>
      </c>
      <c r="X154">
        <v>49.83</v>
      </c>
      <c r="Y154">
        <v>46.84</v>
      </c>
      <c r="Z154">
        <v>49.83</v>
      </c>
      <c r="AA154">
        <v>45.55</v>
      </c>
      <c r="AB154">
        <v>56.04</v>
      </c>
      <c r="AC154" s="2">
        <f>(Table2[[#This Row],[Close Price]]/Table2[[#This Row],[Day Low]])-1</f>
        <v>8.5397096498718295E-3</v>
      </c>
      <c r="AD154" s="2">
        <f>(Table2[[#This Row],[Day High]]/Table2[[#This Row],[Close Price]])-1</f>
        <v>5.4826418289585011E-2</v>
      </c>
      <c r="AE154" s="2">
        <f>(Table2[[#This Row],[Close Price]]/Table2[[#This Row],[Current Week Low]])-1</f>
        <v>8.5397096498718295E-3</v>
      </c>
      <c r="AF154" s="2">
        <f>(Table2[[#This Row],[Current Week High]]/Table2[[#This Row],[Close Price]])-1</f>
        <v>5.4826418289585011E-2</v>
      </c>
      <c r="AG154" s="2">
        <f>(Table2[[#This Row],[Close Price]]/Table2[[#This Row],[Current Month Low]])-1</f>
        <v>3.7102085620197789E-2</v>
      </c>
      <c r="AH154" s="2">
        <f>(Table2[[#This Row],[Current Month High]]/Table2[[#This Row],[Close Price]])-1</f>
        <v>0.18628281117696854</v>
      </c>
      <c r="AI154">
        <v>21.718882303132901</v>
      </c>
      <c r="AJ154">
        <v>110.74956335124401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0.23</v>
      </c>
      <c r="AM154" t="s">
        <v>10345</v>
      </c>
      <c r="AN154">
        <v>-6.8</v>
      </c>
      <c r="AO154" t="s">
        <v>10344</v>
      </c>
      <c r="AP154">
        <v>0.139266919887688</v>
      </c>
      <c r="AQ154" s="4">
        <f>(Table2[[#This Row],[Sharpe Ratio]]-AVERAGE(Table2[Sharpe Ratio]))/_xlfn.STDEV.P(Table2[Sharpe Ratio])</f>
        <v>0.86279169655550114</v>
      </c>
      <c r="AR1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0.58322237859695025</v>
      </c>
      <c r="AS154" s="4">
        <f>_xlfn.RANK.AVG(Table2[[#This Row],[1Y Return vs Nifty Z-Score]],Table2[1Y Return vs Nifty Z-Score])</f>
        <v>145</v>
      </c>
      <c r="AT154" s="4">
        <f>_xlfn.RANK.AVG(Table2[[#This Row],[6M Return vs Nifty Z-Score]],Table2[6M Return vs Nifty Z-Score])</f>
        <v>327</v>
      </c>
      <c r="AU154" s="4">
        <f>_xlfn.RANK.AVG(Table2[[#This Row],[Sharpe Ratio Z-Score]],Table2[Sharpe Ratio Z-Score])</f>
        <v>143</v>
      </c>
      <c r="AV154" s="4">
        <f>(Table2[[#This Row],[Rank 1Y]]+Table2[[#This Row],[Rank 6M]]+Table2[[#This Row],[Rank Sharpe]])/3</f>
        <v>205</v>
      </c>
    </row>
    <row r="155" spans="1:48" x14ac:dyDescent="0.3">
      <c r="A155" t="s">
        <v>294</v>
      </c>
      <c r="B155" t="s">
        <v>295</v>
      </c>
      <c r="C155" t="s">
        <v>10305</v>
      </c>
      <c r="D155" t="s">
        <v>54</v>
      </c>
      <c r="E155">
        <v>94340.645730719902</v>
      </c>
      <c r="F155">
        <v>2068.8000000000002</v>
      </c>
      <c r="G155">
        <v>63.183356110484397</v>
      </c>
      <c r="H155">
        <f>(Table2[[#This Row],[1Y Return vs Nifty]]-AVERAGE(Table2[1Y Return vs Nifty]))/_xlfn.STDEV.P(Table2[1Y Return vs Nifty])</f>
        <v>0.47353053592304778</v>
      </c>
      <c r="I155">
        <v>16.714464247652501</v>
      </c>
      <c r="J155">
        <f>(Table2[[#This Row],[1M Return vs Nifty]]-AVERAGE(Table2[1M Return vs Nifty]))/_xlfn.STDEV.P(Table2[1M Return vs Nifty])</f>
        <v>1.1375594164406555</v>
      </c>
      <c r="K155">
        <v>20.945044441873701</v>
      </c>
      <c r="L155">
        <f>(Table2[[#This Row],[6M Return vs Nifty]]-AVERAGE(Table2[6M Return vs Nifty]))/_xlfn.STDEV.P(Table2[6M Return vs Nifty])</f>
        <v>0.47535281103366606</v>
      </c>
      <c r="M155">
        <v>-2.28804979773252</v>
      </c>
      <c r="N155">
        <f>(Table2[[#This Row],[1W Return vs Nifty]]-AVERAGE(Table2[1W Return vs Nifty]))/_xlfn.STDEV.P(Table2[1W Return vs Nifty])</f>
        <v>-0.38955530769968433</v>
      </c>
      <c r="O155">
        <v>1984.02</v>
      </c>
      <c r="P155">
        <v>1841.4541614433399</v>
      </c>
      <c r="Q155">
        <v>1562.29479022331</v>
      </c>
      <c r="R155">
        <v>66.540047757900396</v>
      </c>
      <c r="S155" s="2">
        <f>(Table2[[#This Row],[Close Price]]-Table2[[#This Row],[20D EMA]])/Table2[[#This Row],[20D EMA]]</f>
        <v>4.2731424078386405E-2</v>
      </c>
      <c r="T155" s="2">
        <f>(Table2[[#This Row],[Close Price]]-Table2[[#This Row],[50D EMA]])/Table2[[#This Row],[50D EMA]]</f>
        <v>0.12345994992265548</v>
      </c>
      <c r="U155" s="2">
        <f>(Table2[[#This Row],[Close Price]]-Table2[[#This Row],[200D EMA]])/Table2[[#This Row],[200D EMA]]</f>
        <v>0.32420591359988582</v>
      </c>
      <c r="V155">
        <v>1.5088964944769601</v>
      </c>
      <c r="W155">
        <v>2069.1999999999998</v>
      </c>
      <c r="X155">
        <v>2102.85</v>
      </c>
      <c r="Y155">
        <v>2059.6</v>
      </c>
      <c r="Z155">
        <v>2107.5500000000002</v>
      </c>
      <c r="AA155">
        <v>1900.05</v>
      </c>
      <c r="AB155">
        <v>2131.5500000000002</v>
      </c>
      <c r="AC155" s="2">
        <f>(Table2[[#This Row],[Close Price]]/Table2[[#This Row],[Day Low]])-1</f>
        <v>-1.9331142470502272E-4</v>
      </c>
      <c r="AD155" s="2">
        <f>(Table2[[#This Row],[Day High]]/Table2[[#This Row],[Close Price]])-1</f>
        <v>1.6458816705336332E-2</v>
      </c>
      <c r="AE155" s="2">
        <f>(Table2[[#This Row],[Close Price]]/Table2[[#This Row],[Current Week Low]])-1</f>
        <v>4.4668867741310958E-3</v>
      </c>
      <c r="AF155" s="2">
        <f>(Table2[[#This Row],[Current Week High]]/Table2[[#This Row],[Close Price]])-1</f>
        <v>1.87306651198762E-2</v>
      </c>
      <c r="AG155" s="2">
        <f>(Table2[[#This Row],[Close Price]]/Table2[[#This Row],[Current Month Low]])-1</f>
        <v>8.8813452277571869E-2</v>
      </c>
      <c r="AH155" s="2">
        <f>(Table2[[#This Row],[Current Month High]]/Table2[[#This Row],[Close Price]])-1</f>
        <v>3.0331593194122153E-2</v>
      </c>
      <c r="AI155">
        <v>3.03315931941221</v>
      </c>
      <c r="AJ155">
        <v>94.390415785764603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0.21</v>
      </c>
      <c r="AM155" t="s">
        <v>10345</v>
      </c>
      <c r="AN155">
        <v>7.26</v>
      </c>
      <c r="AO155" t="s">
        <v>10345</v>
      </c>
      <c r="AP155">
        <v>9.3742748985386995E-2</v>
      </c>
      <c r="AQ155" s="4">
        <f>(Table2[[#This Row],[Sharpe Ratio]]-AVERAGE(Table2[Sharpe Ratio]))/_xlfn.STDEV.P(Table2[Sharpe Ratio])</f>
        <v>0.34661932617659946</v>
      </c>
      <c r="AR15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2.0435067818742843</v>
      </c>
      <c r="AS155" s="4">
        <f>_xlfn.RANK.AVG(Table2[[#This Row],[1Y Return vs Nifty Z-Score]],Table2[1Y Return vs Nifty Z-Score])</f>
        <v>172</v>
      </c>
      <c r="AT155" s="4">
        <f>_xlfn.RANK.AVG(Table2[[#This Row],[6M Return vs Nifty Z-Score]],Table2[6M Return vs Nifty Z-Score])</f>
        <v>195</v>
      </c>
      <c r="AU155" s="4">
        <f>_xlfn.RANK.AVG(Table2[[#This Row],[Sharpe Ratio Z-Score]],Table2[Sharpe Ratio Z-Score])</f>
        <v>251</v>
      </c>
      <c r="AV155" s="4">
        <f>(Table2[[#This Row],[Rank 1Y]]+Table2[[#This Row],[Rank 6M]]+Table2[[#This Row],[Rank Sharpe]])/3</f>
        <v>206</v>
      </c>
    </row>
    <row r="156" spans="1:48" x14ac:dyDescent="0.3">
      <c r="A156" t="s">
        <v>767</v>
      </c>
      <c r="B156" t="s">
        <v>768</v>
      </c>
      <c r="C156" t="s">
        <v>10312</v>
      </c>
      <c r="D156" t="s">
        <v>219</v>
      </c>
      <c r="E156">
        <v>21036.623363365001</v>
      </c>
      <c r="F156">
        <v>483.55</v>
      </c>
      <c r="G156">
        <v>29.897314153280899</v>
      </c>
      <c r="H156">
        <f>(Table2[[#This Row],[1Y Return vs Nifty]]-AVERAGE(Table2[1Y Return vs Nifty]))/_xlfn.STDEV.P(Table2[1Y Return vs Nifty])</f>
        <v>-3.1547453837446907E-2</v>
      </c>
      <c r="I156">
        <v>8.2977293243109997</v>
      </c>
      <c r="J156">
        <f>(Table2[[#This Row],[1M Return vs Nifty]]-AVERAGE(Table2[1M Return vs Nifty]))/_xlfn.STDEV.P(Table2[1M Return vs Nifty])</f>
        <v>0.40227790758122839</v>
      </c>
      <c r="K156">
        <v>41.508750429872798</v>
      </c>
      <c r="L156">
        <f>(Table2[[#This Row],[6M Return vs Nifty]]-AVERAGE(Table2[6M Return vs Nifty]))/_xlfn.STDEV.P(Table2[6M Return vs Nifty])</f>
        <v>1.1827829358956483</v>
      </c>
      <c r="M156">
        <v>-5.36356712427418</v>
      </c>
      <c r="N156">
        <f>(Table2[[#This Row],[1W Return vs Nifty]]-AVERAGE(Table2[1W Return vs Nifty]))/_xlfn.STDEV.P(Table2[1W Return vs Nifty])</f>
        <v>-1.0603738881164018</v>
      </c>
      <c r="O156">
        <v>479.06</v>
      </c>
      <c r="P156">
        <v>449.45139788306398</v>
      </c>
      <c r="Q156">
        <v>370.884217757952</v>
      </c>
      <c r="R156">
        <v>48.321747426431898</v>
      </c>
      <c r="S156" s="2">
        <f>(Table2[[#This Row],[Close Price]]-Table2[[#This Row],[20D EMA]])/Table2[[#This Row],[20D EMA]]</f>
        <v>9.372521187325197E-3</v>
      </c>
      <c r="T156" s="2">
        <f>(Table2[[#This Row],[Close Price]]-Table2[[#This Row],[50D EMA]])/Table2[[#This Row],[50D EMA]]</f>
        <v>7.5867162228312038E-2</v>
      </c>
      <c r="U156" s="2">
        <f>(Table2[[#This Row],[Close Price]]-Table2[[#This Row],[200D EMA]])/Table2[[#This Row],[200D EMA]]</f>
        <v>0.30377615667533314</v>
      </c>
      <c r="V156">
        <v>2.0199552216239001</v>
      </c>
      <c r="W156">
        <v>472.35</v>
      </c>
      <c r="X156">
        <v>489</v>
      </c>
      <c r="Y156">
        <v>472.35</v>
      </c>
      <c r="Z156">
        <v>525.9</v>
      </c>
      <c r="AA156">
        <v>441.55</v>
      </c>
      <c r="AB156">
        <v>577.45000000000005</v>
      </c>
      <c r="AC156" s="2">
        <f>(Table2[[#This Row],[Close Price]]/Table2[[#This Row],[Day Low]])-1</f>
        <v>2.3711231078649364E-2</v>
      </c>
      <c r="AD156" s="2">
        <f>(Table2[[#This Row],[Day High]]/Table2[[#This Row],[Close Price]])-1</f>
        <v>1.1270809637059287E-2</v>
      </c>
      <c r="AE156" s="2">
        <f>(Table2[[#This Row],[Close Price]]/Table2[[#This Row],[Current Week Low]])-1</f>
        <v>2.3711231078649364E-2</v>
      </c>
      <c r="AF156" s="2">
        <f>(Table2[[#This Row],[Current Week High]]/Table2[[#This Row],[Close Price]])-1</f>
        <v>8.7581429014579548E-2</v>
      </c>
      <c r="AG156" s="2">
        <f>(Table2[[#This Row],[Close Price]]/Table2[[#This Row],[Current Month Low]])-1</f>
        <v>9.5119465519193813E-2</v>
      </c>
      <c r="AH156" s="2">
        <f>(Table2[[#This Row],[Current Month High]]/Table2[[#This Row],[Close Price]])-1</f>
        <v>0.19418881191190174</v>
      </c>
      <c r="AI156">
        <v>19.418881191190099</v>
      </c>
      <c r="AJ156">
        <v>72.081850533807796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0.16</v>
      </c>
      <c r="AM156" t="s">
        <v>10345</v>
      </c>
      <c r="AN156">
        <v>3.69</v>
      </c>
      <c r="AO156" t="s">
        <v>10345</v>
      </c>
      <c r="AP156">
        <v>9.9942360570178995E-2</v>
      </c>
      <c r="AQ156" s="4">
        <f>(Table2[[#This Row],[Sharpe Ratio]]-AVERAGE(Table2[Sharpe Ratio]))/_xlfn.STDEV.P(Table2[Sharpe Ratio])</f>
        <v>0.41691315347151547</v>
      </c>
      <c r="AR15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0.91005265499454358</v>
      </c>
      <c r="AS156" s="4">
        <f>_xlfn.RANK.AVG(Table2[[#This Row],[1Y Return vs Nifty Z-Score]],Table2[1Y Return vs Nifty Z-Score])</f>
        <v>300</v>
      </c>
      <c r="AT156" s="4">
        <f>_xlfn.RANK.AVG(Table2[[#This Row],[6M Return vs Nifty Z-Score]],Table2[6M Return vs Nifty Z-Score])</f>
        <v>87</v>
      </c>
      <c r="AU156" s="4">
        <f>_xlfn.RANK.AVG(Table2[[#This Row],[Sharpe Ratio Z-Score]],Table2[Sharpe Ratio Z-Score])</f>
        <v>232</v>
      </c>
      <c r="AV156" s="4">
        <f>(Table2[[#This Row],[Rank 1Y]]+Table2[[#This Row],[Rank 6M]]+Table2[[#This Row],[Rank Sharpe]])/3</f>
        <v>206.33333333333334</v>
      </c>
    </row>
    <row r="157" spans="1:48" x14ac:dyDescent="0.3">
      <c r="A157" t="s">
        <v>58</v>
      </c>
      <c r="B157" t="s">
        <v>59</v>
      </c>
      <c r="C157" t="s">
        <v>10306</v>
      </c>
      <c r="D157" t="s">
        <v>60</v>
      </c>
      <c r="E157">
        <v>399712.51751544001</v>
      </c>
      <c r="F157">
        <v>1087.7</v>
      </c>
      <c r="G157">
        <v>48.041610545871102</v>
      </c>
      <c r="H157">
        <f>(Table2[[#This Row],[1Y Return vs Nifty]]-AVERAGE(Table2[1Y Return vs Nifty]))/_xlfn.STDEV.P(Table2[1Y Return vs Nifty])</f>
        <v>0.24377169523322817</v>
      </c>
      <c r="I157">
        <v>9.8207054676219894</v>
      </c>
      <c r="J157">
        <f>(Table2[[#This Row],[1M Return vs Nifty]]-AVERAGE(Table2[1M Return vs Nifty]))/_xlfn.STDEV.P(Table2[1M Return vs Nifty])</f>
        <v>0.5353242975186272</v>
      </c>
      <c r="K157">
        <v>6.254831196634</v>
      </c>
      <c r="L157">
        <f>(Table2[[#This Row],[6M Return vs Nifty]]-AVERAGE(Table2[6M Return vs Nifty]))/_xlfn.STDEV.P(Table2[6M Return vs Nifty])</f>
        <v>-3.0018127278424983E-2</v>
      </c>
      <c r="M157">
        <v>0.29225002324058802</v>
      </c>
      <c r="N157">
        <f>(Table2[[#This Row],[1W Return vs Nifty]]-AVERAGE(Table2[1W Return vs Nifty]))/_xlfn.STDEV.P(Table2[1W Return vs Nifty])</f>
        <v>0.17324856533232277</v>
      </c>
      <c r="O157">
        <v>1065.28</v>
      </c>
      <c r="P157">
        <v>1033.06704667035</v>
      </c>
      <c r="Q157">
        <v>909.09683794241505</v>
      </c>
      <c r="R157">
        <v>56.993940251061801</v>
      </c>
      <c r="S157" s="2">
        <f>(Table2[[#This Row],[Close Price]]-Table2[[#This Row],[20D EMA]])/Table2[[#This Row],[20D EMA]]</f>
        <v>2.1046109942925873E-2</v>
      </c>
      <c r="T157" s="2">
        <f>(Table2[[#This Row],[Close Price]]-Table2[[#This Row],[50D EMA]])/Table2[[#This Row],[50D EMA]]</f>
        <v>5.288422809123184E-2</v>
      </c>
      <c r="U157" s="2">
        <f>(Table2[[#This Row],[Close Price]]-Table2[[#This Row],[200D EMA]])/Table2[[#This Row],[200D EMA]]</f>
        <v>0.19646219698863177</v>
      </c>
      <c r="V157">
        <v>1.08214110958226</v>
      </c>
      <c r="W157">
        <v>1082.05</v>
      </c>
      <c r="X157">
        <v>1098.05</v>
      </c>
      <c r="Y157">
        <v>1082.05</v>
      </c>
      <c r="Z157">
        <v>1107</v>
      </c>
      <c r="AA157">
        <v>1008.4</v>
      </c>
      <c r="AB157">
        <v>1176</v>
      </c>
      <c r="AC157" s="2">
        <f>(Table2[[#This Row],[Close Price]]/Table2[[#This Row],[Day Low]])-1</f>
        <v>5.2215701677371662E-3</v>
      </c>
      <c r="AD157" s="2">
        <f>(Table2[[#This Row],[Day High]]/Table2[[#This Row],[Close Price]])-1</f>
        <v>9.51549140387975E-3</v>
      </c>
      <c r="AE157" s="2">
        <f>(Table2[[#This Row],[Close Price]]/Table2[[#This Row],[Current Week Low]])-1</f>
        <v>5.2215701677371662E-3</v>
      </c>
      <c r="AF157" s="2">
        <f>(Table2[[#This Row],[Current Week High]]/Table2[[#This Row],[Close Price]])-1</f>
        <v>1.7743863197572818E-2</v>
      </c>
      <c r="AG157" s="2">
        <f>(Table2[[#This Row],[Close Price]]/Table2[[#This Row],[Current Month Low]])-1</f>
        <v>7.8639428798096045E-2</v>
      </c>
      <c r="AH157" s="2">
        <f>(Table2[[#This Row],[Current Month High]]/Table2[[#This Row],[Close Price]])-1</f>
        <v>8.1180472556771077E-2</v>
      </c>
      <c r="AI157">
        <v>8.3938586007171008</v>
      </c>
      <c r="AJ157">
        <v>83.330524186752001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0.08</v>
      </c>
      <c r="AM157" t="s">
        <v>10345</v>
      </c>
      <c r="AN157">
        <v>-5.0199999999999996</v>
      </c>
      <c r="AO157" t="s">
        <v>10344</v>
      </c>
      <c r="AP157">
        <v>0.18475684083163799</v>
      </c>
      <c r="AQ157" s="4">
        <f>(Table2[[#This Row],[Sharpe Ratio]]-AVERAGE(Table2[Sharpe Ratio]))/_xlfn.STDEV.P(Table2[Sharpe Ratio])</f>
        <v>1.3785757263707634</v>
      </c>
      <c r="AR15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2.3009021571765169</v>
      </c>
      <c r="AS157" s="4">
        <f>_xlfn.RANK.AVG(Table2[[#This Row],[1Y Return vs Nifty Z-Score]],Table2[1Y Return vs Nifty Z-Score])</f>
        <v>223</v>
      </c>
      <c r="AT157" s="4">
        <f>_xlfn.RANK.AVG(Table2[[#This Row],[6M Return vs Nifty Z-Score]],Table2[6M Return vs Nifty Z-Score])</f>
        <v>328</v>
      </c>
      <c r="AU157" s="4">
        <f>_xlfn.RANK.AVG(Table2[[#This Row],[Sharpe Ratio Z-Score]],Table2[Sharpe Ratio Z-Score])</f>
        <v>69</v>
      </c>
      <c r="AV157" s="4">
        <f>(Table2[[#This Row],[Rank 1Y]]+Table2[[#This Row],[Rank 6M]]+Table2[[#This Row],[Rank Sharpe]])/3</f>
        <v>206.66666666666666</v>
      </c>
    </row>
    <row r="158" spans="1:48" x14ac:dyDescent="0.3">
      <c r="A158" t="s">
        <v>1121</v>
      </c>
      <c r="B158" t="s">
        <v>1122</v>
      </c>
      <c r="C158" t="s">
        <v>10311</v>
      </c>
      <c r="D158" t="s">
        <v>259</v>
      </c>
      <c r="E158">
        <v>11174.3032039399</v>
      </c>
      <c r="F158">
        <v>1679.45</v>
      </c>
      <c r="G158">
        <v>40.332185809055197</v>
      </c>
      <c r="H158">
        <f>(Table2[[#This Row],[1Y Return vs Nifty]]-AVERAGE(Table2[1Y Return vs Nifty]))/_xlfn.STDEV.P(Table2[1Y Return vs Nifty])</f>
        <v>0.12678990589079991</v>
      </c>
      <c r="I158">
        <v>-2.5277516505760498</v>
      </c>
      <c r="J158">
        <f>(Table2[[#This Row],[1M Return vs Nifty]]-AVERAGE(Table2[1M Return vs Nifty]))/_xlfn.STDEV.P(Table2[1M Return vs Nifty])</f>
        <v>-0.54343038165926083</v>
      </c>
      <c r="K158">
        <v>22.4234844708695</v>
      </c>
      <c r="L158">
        <f>(Table2[[#This Row],[6M Return vs Nifty]]-AVERAGE(Table2[6M Return vs Nifty]))/_xlfn.STDEV.P(Table2[6M Return vs Nifty])</f>
        <v>0.52621392599630123</v>
      </c>
      <c r="M158">
        <v>-5.0103057609058901</v>
      </c>
      <c r="N158">
        <f>(Table2[[#This Row],[1W Return vs Nifty]]-AVERAGE(Table2[1W Return vs Nifty]))/_xlfn.STDEV.P(Table2[1W Return vs Nifty])</f>
        <v>-0.98332204248194333</v>
      </c>
      <c r="O158">
        <v>1751.67</v>
      </c>
      <c r="P158">
        <v>1706.1339282200599</v>
      </c>
      <c r="Q158">
        <v>1404.9760431812999</v>
      </c>
      <c r="R158">
        <v>29.7931383501117</v>
      </c>
      <c r="S158" s="2">
        <f>(Table2[[#This Row],[Close Price]]-Table2[[#This Row],[20D EMA]])/Table2[[#This Row],[20D EMA]]</f>
        <v>-4.1229226966266491E-2</v>
      </c>
      <c r="T158" s="2">
        <f>(Table2[[#This Row],[Close Price]]-Table2[[#This Row],[50D EMA]])/Table2[[#This Row],[50D EMA]]</f>
        <v>-1.5639996238688104E-2</v>
      </c>
      <c r="U158" s="2">
        <f>(Table2[[#This Row],[Close Price]]-Table2[[#This Row],[200D EMA]])/Table2[[#This Row],[200D EMA]]</f>
        <v>0.19535846048819897</v>
      </c>
      <c r="V158">
        <v>1.00749858879484</v>
      </c>
      <c r="W158">
        <v>1673</v>
      </c>
      <c r="X158">
        <v>1745</v>
      </c>
      <c r="Y158">
        <v>1665</v>
      </c>
      <c r="Z158">
        <v>1745</v>
      </c>
      <c r="AA158">
        <v>1665</v>
      </c>
      <c r="AB158">
        <v>1970.2</v>
      </c>
      <c r="AC158" s="2">
        <f>(Table2[[#This Row],[Close Price]]/Table2[[#This Row],[Day Low]])-1</f>
        <v>3.8553496712492308E-3</v>
      </c>
      <c r="AD158" s="2">
        <f>(Table2[[#This Row],[Day High]]/Table2[[#This Row],[Close Price]])-1</f>
        <v>3.9030635029325023E-2</v>
      </c>
      <c r="AE158" s="2">
        <f>(Table2[[#This Row],[Close Price]]/Table2[[#This Row],[Current Week Low]])-1</f>
        <v>8.6786786786787751E-3</v>
      </c>
      <c r="AF158" s="2">
        <f>(Table2[[#This Row],[Current Week High]]/Table2[[#This Row],[Close Price]])-1</f>
        <v>3.9030635029325023E-2</v>
      </c>
      <c r="AG158" s="2">
        <f>(Table2[[#This Row],[Close Price]]/Table2[[#This Row],[Current Month Low]])-1</f>
        <v>8.6786786786787751E-3</v>
      </c>
      <c r="AH158" s="2">
        <f>(Table2[[#This Row],[Current Month High]]/Table2[[#This Row],[Close Price]])-1</f>
        <v>0.17312215308583156</v>
      </c>
      <c r="AI158">
        <v>17.312215308583099</v>
      </c>
      <c r="AJ158">
        <v>99.530711654983904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0.04</v>
      </c>
      <c r="AM158" t="s">
        <v>10345</v>
      </c>
      <c r="AN158">
        <v>-7.59</v>
      </c>
      <c r="AO158" t="s">
        <v>10344</v>
      </c>
      <c r="AP158">
        <v>0.12384670255512201</v>
      </c>
      <c r="AQ158" s="4">
        <f>(Table2[[#This Row],[Sharpe Ratio]]-AVERAGE(Table2[Sharpe Ratio]))/_xlfn.STDEV.P(Table2[Sharpe Ratio])</f>
        <v>0.68795072802056179</v>
      </c>
      <c r="AR1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-0.18579786423354128</v>
      </c>
      <c r="AS158" s="4">
        <f>_xlfn.RANK.AVG(Table2[[#This Row],[1Y Return vs Nifty Z-Score]],Table2[1Y Return vs Nifty Z-Score])</f>
        <v>255</v>
      </c>
      <c r="AT158" s="4">
        <f>_xlfn.RANK.AVG(Table2[[#This Row],[6M Return vs Nifty Z-Score]],Table2[6M Return vs Nifty Z-Score])</f>
        <v>186</v>
      </c>
      <c r="AU158" s="4">
        <f>_xlfn.RANK.AVG(Table2[[#This Row],[Sharpe Ratio Z-Score]],Table2[Sharpe Ratio Z-Score])</f>
        <v>179</v>
      </c>
      <c r="AV158" s="4">
        <f>(Table2[[#This Row],[Rank 1Y]]+Table2[[#This Row],[Rank 6M]]+Table2[[#This Row],[Rank Sharpe]])/3</f>
        <v>206.66666666666666</v>
      </c>
    </row>
    <row r="159" spans="1:48" x14ac:dyDescent="0.3">
      <c r="A159" t="s">
        <v>1614</v>
      </c>
      <c r="B159" t="s">
        <v>1615</v>
      </c>
      <c r="C159" t="s">
        <v>10311</v>
      </c>
      <c r="D159" t="s">
        <v>1387</v>
      </c>
      <c r="E159">
        <v>5527.7892533000004</v>
      </c>
      <c r="F159">
        <v>765.5</v>
      </c>
      <c r="G159">
        <v>76.310848835522805</v>
      </c>
      <c r="H159">
        <f>(Table2[[#This Row],[1Y Return vs Nifty]]-AVERAGE(Table2[1Y Return vs Nifty]))/_xlfn.STDEV.P(Table2[1Y Return vs Nifty])</f>
        <v>0.67272537094376783</v>
      </c>
      <c r="I159">
        <v>43.491249671843299</v>
      </c>
      <c r="J159">
        <f>(Table2[[#This Row],[1M Return vs Nifty]]-AVERAGE(Table2[1M Return vs Nifty]))/_xlfn.STDEV.P(Table2[1M Return vs Nifty])</f>
        <v>3.4767652211171871</v>
      </c>
      <c r="K159">
        <v>64.414471386719299</v>
      </c>
      <c r="L159">
        <f>(Table2[[#This Row],[6M Return vs Nifty]]-AVERAGE(Table2[6M Return vs Nifty]))/_xlfn.STDEV.P(Table2[6M Return vs Nifty])</f>
        <v>1.9707827762946677</v>
      </c>
      <c r="M159">
        <v>27.739466245853201</v>
      </c>
      <c r="N159">
        <f>(Table2[[#This Row],[1W Return vs Nifty]]-AVERAGE(Table2[1W Return vs Nifty]))/_xlfn.STDEV.P(Table2[1W Return vs Nifty])</f>
        <v>6.1599170402414281</v>
      </c>
      <c r="O159">
        <v>610.24</v>
      </c>
      <c r="P159">
        <v>550.62293152531095</v>
      </c>
      <c r="Q159">
        <v>486.40430240337201</v>
      </c>
      <c r="R159">
        <v>82.101723445304401</v>
      </c>
      <c r="S159" s="2">
        <f>(Table2[[#This Row],[Close Price]]-Table2[[#This Row],[20D EMA]])/Table2[[#This Row],[20D EMA]]</f>
        <v>0.25442448872574724</v>
      </c>
      <c r="T159" s="2">
        <f>(Table2[[#This Row],[Close Price]]-Table2[[#This Row],[50D EMA]])/Table2[[#This Row],[50D EMA]]</f>
        <v>0.39024358807477605</v>
      </c>
      <c r="U159" s="2">
        <f>(Table2[[#This Row],[Close Price]]-Table2[[#This Row],[200D EMA]])/Table2[[#This Row],[200D EMA]]</f>
        <v>0.57379364495253926</v>
      </c>
      <c r="V159">
        <v>3.2822485137602602</v>
      </c>
      <c r="W159">
        <v>732.25</v>
      </c>
      <c r="X159">
        <v>768.4</v>
      </c>
      <c r="Y159">
        <v>665</v>
      </c>
      <c r="Z159">
        <v>776.8</v>
      </c>
      <c r="AA159">
        <v>538.75</v>
      </c>
      <c r="AB159">
        <v>776.8</v>
      </c>
      <c r="AC159" s="2">
        <f>(Table2[[#This Row],[Close Price]]/Table2[[#This Row],[Day Low]])-1</f>
        <v>4.5407989074769617E-2</v>
      </c>
      <c r="AD159" s="2">
        <f>(Table2[[#This Row],[Day High]]/Table2[[#This Row],[Close Price]])-1</f>
        <v>3.7883736120183364E-3</v>
      </c>
      <c r="AE159" s="2">
        <f>(Table2[[#This Row],[Close Price]]/Table2[[#This Row],[Current Week Low]])-1</f>
        <v>0.15112781954887211</v>
      </c>
      <c r="AF159" s="2">
        <f>(Table2[[#This Row],[Current Week High]]/Table2[[#This Row],[Close Price]])-1</f>
        <v>1.4761593729588407E-2</v>
      </c>
      <c r="AG159" s="2">
        <f>(Table2[[#This Row],[Close Price]]/Table2[[#This Row],[Current Month Low]])-1</f>
        <v>0.42088167053364267</v>
      </c>
      <c r="AH159" s="2">
        <f>(Table2[[#This Row],[Current Month High]]/Table2[[#This Row],[Close Price]])-1</f>
        <v>1.4761593729588407E-2</v>
      </c>
      <c r="AI159">
        <v>1.47615937295884</v>
      </c>
      <c r="AJ159">
        <v>106.362043402075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0.68</v>
      </c>
      <c r="AM159" t="s">
        <v>10345</v>
      </c>
      <c r="AN159">
        <v>29.34</v>
      </c>
      <c r="AO159" t="s">
        <v>10345</v>
      </c>
      <c r="AP159">
        <v>2.3316182143524E-2</v>
      </c>
      <c r="AQ159" s="4">
        <f>(Table2[[#This Row],[Sharpe Ratio]]-AVERAGE(Table2[Sharpe Ratio]))/_xlfn.STDEV.P(Table2[Sharpe Ratio])</f>
        <v>-0.45190697806796998</v>
      </c>
      <c r="AR15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11.82828343052908</v>
      </c>
      <c r="AS159" s="4">
        <f>_xlfn.RANK.AVG(Table2[[#This Row],[1Y Return vs Nifty Z-Score]],Table2[1Y Return vs Nifty Z-Score])</f>
        <v>136</v>
      </c>
      <c r="AT159" s="4">
        <f>_xlfn.RANK.AVG(Table2[[#This Row],[6M Return vs Nifty Z-Score]],Table2[6M Return vs Nifty Z-Score])</f>
        <v>29</v>
      </c>
      <c r="AU159" s="4">
        <f>_xlfn.RANK.AVG(Table2[[#This Row],[Sharpe Ratio Z-Score]],Table2[Sharpe Ratio Z-Score])</f>
        <v>455</v>
      </c>
      <c r="AV159" s="4">
        <f>(Table2[[#This Row],[Rank 1Y]]+Table2[[#This Row],[Rank 6M]]+Table2[[#This Row],[Rank Sharpe]])/3</f>
        <v>206.66666666666666</v>
      </c>
    </row>
    <row r="160" spans="1:48" x14ac:dyDescent="0.3">
      <c r="A160" t="s">
        <v>1007</v>
      </c>
      <c r="B160" t="s">
        <v>1008</v>
      </c>
      <c r="C160" t="s">
        <v>10300</v>
      </c>
      <c r="D160" t="s">
        <v>21</v>
      </c>
      <c r="E160">
        <v>13671.48647618</v>
      </c>
      <c r="F160">
        <v>2425.4499999999998</v>
      </c>
      <c r="G160">
        <v>177.33747155007401</v>
      </c>
      <c r="H160">
        <f>(Table2[[#This Row],[1Y Return vs Nifty]]-AVERAGE(Table2[1Y Return vs Nifty]))/_xlfn.STDEV.P(Table2[1Y Return vs Nifty])</f>
        <v>2.2056899564767365</v>
      </c>
      <c r="I160">
        <v>2.9022838065968699</v>
      </c>
      <c r="J160">
        <f>(Table2[[#This Row],[1M Return vs Nifty]]-AVERAGE(Table2[1M Return vs Nifty]))/_xlfn.STDEV.P(Table2[1M Return vs Nifty])</f>
        <v>-6.906535763576431E-2</v>
      </c>
      <c r="K160">
        <v>54.004692254052699</v>
      </c>
      <c r="L160">
        <f>(Table2[[#This Row],[6M Return vs Nifty]]-AVERAGE(Table2[6M Return vs Nifty]))/_xlfn.STDEV.P(Table2[6M Return vs Nifty])</f>
        <v>1.6126668143223604</v>
      </c>
      <c r="M160">
        <v>0.96145053817257597</v>
      </c>
      <c r="N160">
        <f>(Table2[[#This Row],[1W Return vs Nifty]]-AVERAGE(Table2[1W Return vs Nifty]))/_xlfn.STDEV.P(Table2[1W Return vs Nifty])</f>
        <v>0.31921169666203719</v>
      </c>
      <c r="O160">
        <v>2359.08</v>
      </c>
      <c r="P160">
        <v>2337.7827919915999</v>
      </c>
      <c r="Q160">
        <v>1771.8446054578301</v>
      </c>
      <c r="R160">
        <v>60.211795319205301</v>
      </c>
      <c r="S160" s="2">
        <f>(Table2[[#This Row],[Close Price]]-Table2[[#This Row],[20D EMA]])/Table2[[#This Row],[20D EMA]]</f>
        <v>2.8133848788510728E-2</v>
      </c>
      <c r="T160" s="2">
        <f>(Table2[[#This Row],[Close Price]]-Table2[[#This Row],[50D EMA]])/Table2[[#This Row],[50D EMA]]</f>
        <v>3.750015112982958E-2</v>
      </c>
      <c r="U160" s="2">
        <f>(Table2[[#This Row],[Close Price]]-Table2[[#This Row],[200D EMA]])/Table2[[#This Row],[200D EMA]]</f>
        <v>0.36888415187701151</v>
      </c>
      <c r="V160">
        <v>1.0178145445109399</v>
      </c>
      <c r="W160">
        <v>2440.0500000000002</v>
      </c>
      <c r="X160">
        <v>2664.8</v>
      </c>
      <c r="Y160">
        <v>2328.4499999999998</v>
      </c>
      <c r="Z160">
        <v>2664.8</v>
      </c>
      <c r="AA160">
        <v>2108</v>
      </c>
      <c r="AB160">
        <v>2664.8</v>
      </c>
      <c r="AC160" s="2">
        <f>(Table2[[#This Row],[Close Price]]/Table2[[#This Row],[Day Low]])-1</f>
        <v>-5.9834839450012556E-3</v>
      </c>
      <c r="AD160" s="2">
        <f>(Table2[[#This Row],[Day High]]/Table2[[#This Row],[Close Price]])-1</f>
        <v>9.8682718670762393E-2</v>
      </c>
      <c r="AE160" s="2">
        <f>(Table2[[#This Row],[Close Price]]/Table2[[#This Row],[Current Week Low]])-1</f>
        <v>4.1658614099508329E-2</v>
      </c>
      <c r="AF160" s="2">
        <f>(Table2[[#This Row],[Current Week High]]/Table2[[#This Row],[Close Price]])-1</f>
        <v>9.8682718670762393E-2</v>
      </c>
      <c r="AG160" s="2">
        <f>(Table2[[#This Row],[Close Price]]/Table2[[#This Row],[Current Month Low]])-1</f>
        <v>0.15059297912713454</v>
      </c>
      <c r="AH160" s="2">
        <f>(Table2[[#This Row],[Current Month High]]/Table2[[#This Row],[Close Price]])-1</f>
        <v>9.8682718670762393E-2</v>
      </c>
      <c r="AI160">
        <v>14.2860087818755</v>
      </c>
      <c r="AJ160">
        <v>228.38478202003699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0.04</v>
      </c>
      <c r="AM160" t="s">
        <v>10345</v>
      </c>
      <c r="AN160">
        <v>12.77</v>
      </c>
      <c r="AO160" t="s">
        <v>10345</v>
      </c>
      <c r="AQ160" s="4">
        <f>(Table2[[#This Row],[Sharpe Ratio]]-AVERAGE(Table2[Sharpe Ratio]))/_xlfn.STDEV.P(Table2[Sharpe Ratio])</f>
        <v>-0.71627574671699312</v>
      </c>
      <c r="AR16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3.3522273631083768</v>
      </c>
      <c r="AS160" s="4">
        <f>_xlfn.RANK.AVG(Table2[[#This Row],[1Y Return vs Nifty Z-Score]],Table2[1Y Return vs Nifty Z-Score])</f>
        <v>26</v>
      </c>
      <c r="AT160" s="4">
        <f>_xlfn.RANK.AVG(Table2[[#This Row],[6M Return vs Nifty Z-Score]],Table2[6M Return vs Nifty Z-Score])</f>
        <v>52</v>
      </c>
      <c r="AU160" s="4">
        <f>_xlfn.RANK.AVG(Table2[[#This Row],[Sharpe Ratio Z-Score]],Table2[Sharpe Ratio Z-Score])</f>
        <v>542.5</v>
      </c>
      <c r="AV160" s="4">
        <f>(Table2[[#This Row],[Rank 1Y]]+Table2[[#This Row],[Rank 6M]]+Table2[[#This Row],[Rank Sharpe]])/3</f>
        <v>206.83333333333334</v>
      </c>
    </row>
    <row r="161" spans="1:48" x14ac:dyDescent="0.3">
      <c r="A161" t="s">
        <v>1515</v>
      </c>
      <c r="B161" t="s">
        <v>1516</v>
      </c>
      <c r="C161" t="s">
        <v>10300</v>
      </c>
      <c r="D161" t="s">
        <v>21</v>
      </c>
      <c r="E161">
        <v>6590.1556430599903</v>
      </c>
      <c r="F161">
        <v>795.8</v>
      </c>
      <c r="G161">
        <v>25.727116120649999</v>
      </c>
      <c r="H161">
        <f>(Table2[[#This Row],[1Y Return vs Nifty]]-AVERAGE(Table2[1Y Return vs Nifty]))/_xlfn.STDEV.P(Table2[1Y Return vs Nifty])</f>
        <v>-9.4825486171013718E-2</v>
      </c>
      <c r="I161">
        <v>-6.3258538883996698</v>
      </c>
      <c r="J161">
        <f>(Table2[[#This Row],[1M Return vs Nifty]]-AVERAGE(Table2[1M Return vs Nifty]))/_xlfn.STDEV.P(Table2[1M Return vs Nifty])</f>
        <v>-0.87523058324153979</v>
      </c>
      <c r="K161">
        <v>31.442630787359899</v>
      </c>
      <c r="L161">
        <f>(Table2[[#This Row],[6M Return vs Nifty]]-AVERAGE(Table2[6M Return vs Nifty]))/_xlfn.STDEV.P(Table2[6M Return vs Nifty])</f>
        <v>0.83648950611531658</v>
      </c>
      <c r="M161">
        <v>-1.69987556266438</v>
      </c>
      <c r="N161">
        <f>(Table2[[#This Row],[1W Return vs Nifty]]-AVERAGE(Table2[1W Return vs Nifty]))/_xlfn.STDEV.P(Table2[1W Return vs Nifty])</f>
        <v>-0.26126527922185133</v>
      </c>
      <c r="O161">
        <v>827.97</v>
      </c>
      <c r="P161">
        <v>833.82946657340699</v>
      </c>
      <c r="Q161">
        <v>688.10312969375002</v>
      </c>
      <c r="R161">
        <v>40.381810096686003</v>
      </c>
      <c r="S161" s="2">
        <f>(Table2[[#This Row],[Close Price]]-Table2[[#This Row],[20D EMA]])/Table2[[#This Row],[20D EMA]]</f>
        <v>-3.8854064760800597E-2</v>
      </c>
      <c r="T161" s="2">
        <f>(Table2[[#This Row],[Close Price]]-Table2[[#This Row],[50D EMA]])/Table2[[#This Row],[50D EMA]]</f>
        <v>-4.5608206591316321E-2</v>
      </c>
      <c r="U161" s="2">
        <f>(Table2[[#This Row],[Close Price]]-Table2[[#This Row],[200D EMA]])/Table2[[#This Row],[200D EMA]]</f>
        <v>0.15651268779170055</v>
      </c>
      <c r="V161">
        <v>0.95617546077613702</v>
      </c>
      <c r="W161">
        <v>785</v>
      </c>
      <c r="X161">
        <v>800.2</v>
      </c>
      <c r="Y161">
        <v>785</v>
      </c>
      <c r="Z161">
        <v>801.25</v>
      </c>
      <c r="AA161">
        <v>716.05</v>
      </c>
      <c r="AB161">
        <v>881.45</v>
      </c>
      <c r="AC161" s="2">
        <f>(Table2[[#This Row],[Close Price]]/Table2[[#This Row],[Day Low]])-1</f>
        <v>1.3757961783439354E-2</v>
      </c>
      <c r="AD161" s="2">
        <f>(Table2[[#This Row],[Day High]]/Table2[[#This Row],[Close Price]])-1</f>
        <v>5.5290273938175538E-3</v>
      </c>
      <c r="AE161" s="2">
        <f>(Table2[[#This Row],[Close Price]]/Table2[[#This Row],[Current Week Low]])-1</f>
        <v>1.3757961783439354E-2</v>
      </c>
      <c r="AF161" s="2">
        <f>(Table2[[#This Row],[Current Week High]]/Table2[[#This Row],[Close Price]])-1</f>
        <v>6.8484543855240609E-3</v>
      </c>
      <c r="AG161" s="2">
        <f>(Table2[[#This Row],[Close Price]]/Table2[[#This Row],[Current Month Low]])-1</f>
        <v>0.11137490398715166</v>
      </c>
      <c r="AH161" s="2">
        <f>(Table2[[#This Row],[Current Month High]]/Table2[[#This Row],[Close Price]])-1</f>
        <v>0.10762754460919832</v>
      </c>
      <c r="AI161">
        <v>16.574516210102999</v>
      </c>
      <c r="AJ161">
        <v>91.759036144578303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-0.03</v>
      </c>
      <c r="AM161" t="s">
        <v>10344</v>
      </c>
      <c r="AN161">
        <v>-6.59</v>
      </c>
      <c r="AO161" t="s">
        <v>10344</v>
      </c>
      <c r="AP161">
        <v>0.12443017608050599</v>
      </c>
      <c r="AQ161" s="4">
        <f>(Table2[[#This Row],[Sharpe Ratio]]-AVERAGE(Table2[Sharpe Ratio]))/_xlfn.STDEV.P(Table2[Sharpe Ratio])</f>
        <v>0.69456639848048363</v>
      </c>
      <c r="AR16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 s="4">
        <f>_xlfn.RANK.AVG(Table2[[#This Row],[1Y Return vs Nifty Z-Score]],Table2[1Y Return vs Nifty Z-Score])</f>
        <v>314</v>
      </c>
      <c r="AT161" s="4">
        <f>_xlfn.RANK.AVG(Table2[[#This Row],[6M Return vs Nifty Z-Score]],Table2[6M Return vs Nifty Z-Score])</f>
        <v>130</v>
      </c>
      <c r="AU161" s="4">
        <f>_xlfn.RANK.AVG(Table2[[#This Row],[Sharpe Ratio Z-Score]],Table2[Sharpe Ratio Z-Score])</f>
        <v>178</v>
      </c>
      <c r="AV161" s="4">
        <f>(Table2[[#This Row],[Rank 1Y]]+Table2[[#This Row],[Rank 6M]]+Table2[[#This Row],[Rank Sharpe]])/3</f>
        <v>207.33333333333334</v>
      </c>
    </row>
    <row r="162" spans="1:48" x14ac:dyDescent="0.3">
      <c r="A162" t="s">
        <v>972</v>
      </c>
      <c r="B162" t="s">
        <v>973</v>
      </c>
      <c r="C162" t="s">
        <v>10301</v>
      </c>
      <c r="D162" t="s">
        <v>251</v>
      </c>
      <c r="E162">
        <v>14934.58185026</v>
      </c>
      <c r="F162">
        <v>3597.8</v>
      </c>
      <c r="G162">
        <v>125.677297109856</v>
      </c>
      <c r="H162">
        <f>(Table2[[#This Row],[1Y Return vs Nifty]]-AVERAGE(Table2[1Y Return vs Nifty]))/_xlfn.STDEV.P(Table2[1Y Return vs Nifty])</f>
        <v>1.4218053152661854</v>
      </c>
      <c r="I162">
        <v>-5.6876703355376099</v>
      </c>
      <c r="J162">
        <f>(Table2[[#This Row],[1M Return vs Nifty]]-AVERAGE(Table2[1M Return vs Nifty]))/_xlfn.STDEV.P(Table2[1M Return vs Nifty])</f>
        <v>-0.81947920578323763</v>
      </c>
      <c r="K162">
        <v>-13.684159333434399</v>
      </c>
      <c r="L162">
        <f>(Table2[[#This Row],[6M Return vs Nifty]]-AVERAGE(Table2[6M Return vs Nifty]))/_xlfn.STDEV.P(Table2[6M Return vs Nifty])</f>
        <v>-0.71595686655723279</v>
      </c>
      <c r="M162">
        <v>-2.5025591748027098</v>
      </c>
      <c r="N162">
        <f>(Table2[[#This Row],[1W Return vs Nifty]]-AVERAGE(Table2[1W Return vs Nifty]))/_xlfn.STDEV.P(Table2[1W Return vs Nifty])</f>
        <v>-0.43634316825584879</v>
      </c>
      <c r="O162">
        <v>3671.34</v>
      </c>
      <c r="P162">
        <v>3782.8805457981698</v>
      </c>
      <c r="Q162">
        <v>3316.5427392236702</v>
      </c>
      <c r="R162">
        <v>38.682716359300898</v>
      </c>
      <c r="S162" s="2">
        <f>(Table2[[#This Row],[Close Price]]-Table2[[#This Row],[20D EMA]])/Table2[[#This Row],[20D EMA]]</f>
        <v>-2.0030833428666361E-2</v>
      </c>
      <c r="T162" s="2">
        <f>(Table2[[#This Row],[Close Price]]-Table2[[#This Row],[50D EMA]])/Table2[[#This Row],[50D EMA]]</f>
        <v>-4.8925823471678911E-2</v>
      </c>
      <c r="U162" s="2">
        <f>(Table2[[#This Row],[Close Price]]-Table2[[#This Row],[200D EMA]])/Table2[[#This Row],[200D EMA]]</f>
        <v>8.4804352873247196E-2</v>
      </c>
      <c r="V162">
        <v>0.59838508489710696</v>
      </c>
      <c r="W162">
        <v>3580.35</v>
      </c>
      <c r="X162">
        <v>3636</v>
      </c>
      <c r="Y162">
        <v>3580.35</v>
      </c>
      <c r="Z162">
        <v>3636</v>
      </c>
      <c r="AA162">
        <v>3543</v>
      </c>
      <c r="AB162">
        <v>3772.95</v>
      </c>
      <c r="AC162" s="2">
        <f>(Table2[[#This Row],[Close Price]]/Table2[[#This Row],[Day Low]])-1</f>
        <v>4.8738251846887071E-3</v>
      </c>
      <c r="AD162" s="2">
        <f>(Table2[[#This Row],[Day High]]/Table2[[#This Row],[Close Price]])-1</f>
        <v>1.0617599644227038E-2</v>
      </c>
      <c r="AE162" s="2">
        <f>(Table2[[#This Row],[Close Price]]/Table2[[#This Row],[Current Week Low]])-1</f>
        <v>4.8738251846887071E-3</v>
      </c>
      <c r="AF162" s="2">
        <f>(Table2[[#This Row],[Current Week High]]/Table2[[#This Row],[Close Price]])-1</f>
        <v>1.0617599644227038E-2</v>
      </c>
      <c r="AG162" s="2">
        <f>(Table2[[#This Row],[Close Price]]/Table2[[#This Row],[Current Month Low]])-1</f>
        <v>1.546711826136038E-2</v>
      </c>
      <c r="AH162" s="2">
        <f>(Table2[[#This Row],[Current Month High]]/Table2[[#This Row],[Close Price]])-1</f>
        <v>4.8682528211684728E-2</v>
      </c>
      <c r="AI162">
        <v>19.516093168047099</v>
      </c>
      <c r="AJ162">
        <v>166.30643967431499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-0.21</v>
      </c>
      <c r="AM162" t="s">
        <v>10344</v>
      </c>
      <c r="AN162">
        <v>-3.52</v>
      </c>
      <c r="AO162" t="s">
        <v>10344</v>
      </c>
      <c r="AP162">
        <v>0.26411837168570301</v>
      </c>
      <c r="AQ162" s="4">
        <f>(Table2[[#This Row],[Sharpe Ratio]]-AVERAGE(Table2[Sharpe Ratio]))/_xlfn.STDEV.P(Table2[Sharpe Ratio])</f>
        <v>2.2784104446296425</v>
      </c>
      <c r="AR16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 s="4">
        <f>_xlfn.RANK.AVG(Table2[[#This Row],[1Y Return vs Nifty Z-Score]],Table2[1Y Return vs Nifty Z-Score])</f>
        <v>59</v>
      </c>
      <c r="AT162" s="4">
        <f>_xlfn.RANK.AVG(Table2[[#This Row],[6M Return vs Nifty Z-Score]],Table2[6M Return vs Nifty Z-Score])</f>
        <v>557</v>
      </c>
      <c r="AU162" s="4">
        <f>_xlfn.RANK.AVG(Table2[[#This Row],[Sharpe Ratio Z-Score]],Table2[Sharpe Ratio Z-Score])</f>
        <v>7</v>
      </c>
      <c r="AV162" s="4">
        <f>(Table2[[#This Row],[Rank 1Y]]+Table2[[#This Row],[Rank 6M]]+Table2[[#This Row],[Rank Sharpe]])/3</f>
        <v>207.66666666666666</v>
      </c>
    </row>
    <row r="163" spans="1:48" x14ac:dyDescent="0.3">
      <c r="A163" t="s">
        <v>1231</v>
      </c>
      <c r="B163" t="s">
        <v>1232</v>
      </c>
      <c r="C163" t="s">
        <v>10309</v>
      </c>
      <c r="D163" t="s">
        <v>877</v>
      </c>
      <c r="E163">
        <v>9358.7965057399997</v>
      </c>
      <c r="F163">
        <v>201.1</v>
      </c>
      <c r="G163">
        <v>52.756018048002304</v>
      </c>
      <c r="H163">
        <f>(Table2[[#This Row],[1Y Return vs Nifty]]-AVERAGE(Table2[1Y Return vs Nifty]))/_xlfn.STDEV.P(Table2[1Y Return vs Nifty])</f>
        <v>0.31530748994110314</v>
      </c>
      <c r="I163">
        <v>-16.444809440097298</v>
      </c>
      <c r="J163">
        <f>(Table2[[#This Row],[1M Return vs Nifty]]-AVERAGE(Table2[1M Return vs Nifty]))/_xlfn.STDEV.P(Table2[1M Return vs Nifty])</f>
        <v>-1.7592171853976957</v>
      </c>
      <c r="K163">
        <v>14.907855879825499</v>
      </c>
      <c r="L163">
        <f>(Table2[[#This Row],[6M Return vs Nifty]]-AVERAGE(Table2[6M Return vs Nifty]))/_xlfn.STDEV.P(Table2[6M Return vs Nifty])</f>
        <v>0.26766218071841225</v>
      </c>
      <c r="M163">
        <v>-4.3137887738712903</v>
      </c>
      <c r="N163">
        <f>(Table2[[#This Row],[1W Return vs Nifty]]-AVERAGE(Table2[1W Return vs Nifty]))/_xlfn.STDEV.P(Table2[1W Return vs Nifty])</f>
        <v>-0.83140076002112384</v>
      </c>
      <c r="O163">
        <v>217.89</v>
      </c>
      <c r="P163">
        <v>224.67120014442</v>
      </c>
      <c r="Q163">
        <v>188.00991841548199</v>
      </c>
      <c r="R163">
        <v>35.575786473719397</v>
      </c>
      <c r="S163" s="2">
        <f>(Table2[[#This Row],[Close Price]]-Table2[[#This Row],[20D EMA]])/Table2[[#This Row],[20D EMA]]</f>
        <v>-7.7057230712744937E-2</v>
      </c>
      <c r="T163" s="2">
        <f>(Table2[[#This Row],[Close Price]]-Table2[[#This Row],[50D EMA]])/Table2[[#This Row],[50D EMA]]</f>
        <v>-0.1049142040869871</v>
      </c>
      <c r="U163" s="2">
        <f>(Table2[[#This Row],[Close Price]]-Table2[[#This Row],[200D EMA]])/Table2[[#This Row],[200D EMA]]</f>
        <v>6.9624420322284858E-2</v>
      </c>
      <c r="V163">
        <v>1.4451141309051601</v>
      </c>
      <c r="W163">
        <v>203</v>
      </c>
      <c r="X163">
        <v>211.15</v>
      </c>
      <c r="Y163">
        <v>192</v>
      </c>
      <c r="Z163">
        <v>211.15</v>
      </c>
      <c r="AA163">
        <v>190.15</v>
      </c>
      <c r="AB163">
        <v>249.05</v>
      </c>
      <c r="AC163" s="2">
        <f>(Table2[[#This Row],[Close Price]]/Table2[[#This Row],[Day Low]])-1</f>
        <v>-9.3596059113301155E-3</v>
      </c>
      <c r="AD163" s="2">
        <f>(Table2[[#This Row],[Day High]]/Table2[[#This Row],[Close Price]])-1</f>
        <v>4.9975136747886673E-2</v>
      </c>
      <c r="AE163" s="2">
        <f>(Table2[[#This Row],[Close Price]]/Table2[[#This Row],[Current Week Low]])-1</f>
        <v>4.7395833333333304E-2</v>
      </c>
      <c r="AF163" s="2">
        <f>(Table2[[#This Row],[Current Week High]]/Table2[[#This Row],[Close Price]])-1</f>
        <v>4.9975136747886673E-2</v>
      </c>
      <c r="AG163" s="2">
        <f>(Table2[[#This Row],[Close Price]]/Table2[[#This Row],[Current Month Low]])-1</f>
        <v>5.7586116224033645E-2</v>
      </c>
      <c r="AH163" s="2">
        <f>(Table2[[#This Row],[Current Month High]]/Table2[[#This Row],[Close Price]])-1</f>
        <v>0.23843858776728011</v>
      </c>
      <c r="AI163">
        <v>31.277971158627501</v>
      </c>
      <c r="AJ163">
        <v>86.203703703703695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-7.0000000000000007E-2</v>
      </c>
      <c r="AM163" t="s">
        <v>10344</v>
      </c>
      <c r="AN163">
        <v>-10.01</v>
      </c>
      <c r="AO163" t="s">
        <v>10344</v>
      </c>
      <c r="AP163">
        <v>0.124944431343791</v>
      </c>
      <c r="AQ163" s="4">
        <f>(Table2[[#This Row],[Sharpe Ratio]]-AVERAGE(Table2[Sharpe Ratio]))/_xlfn.STDEV.P(Table2[Sharpe Ratio])</f>
        <v>0.70039724290814642</v>
      </c>
      <c r="AR16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 s="4">
        <f>_xlfn.RANK.AVG(Table2[[#This Row],[1Y Return vs Nifty Z-Score]],Table2[1Y Return vs Nifty Z-Score])</f>
        <v>207</v>
      </c>
      <c r="AT163" s="4">
        <f>_xlfn.RANK.AVG(Table2[[#This Row],[6M Return vs Nifty Z-Score]],Table2[6M Return vs Nifty Z-Score])</f>
        <v>241</v>
      </c>
      <c r="AU163" s="4">
        <f>_xlfn.RANK.AVG(Table2[[#This Row],[Sharpe Ratio Z-Score]],Table2[Sharpe Ratio Z-Score])</f>
        <v>176</v>
      </c>
      <c r="AV163" s="4">
        <f>(Table2[[#This Row],[Rank 1Y]]+Table2[[#This Row],[Rank 6M]]+Table2[[#This Row],[Rank Sharpe]])/3</f>
        <v>208</v>
      </c>
    </row>
    <row r="164" spans="1:48" x14ac:dyDescent="0.3">
      <c r="A164" t="s">
        <v>390</v>
      </c>
      <c r="B164" t="s">
        <v>391</v>
      </c>
      <c r="C164" t="s">
        <v>10314</v>
      </c>
      <c r="D164" t="s">
        <v>392</v>
      </c>
      <c r="E164">
        <v>59951.218391100003</v>
      </c>
      <c r="F164">
        <v>926.5</v>
      </c>
      <c r="G164">
        <v>81.277765237322299</v>
      </c>
      <c r="H164">
        <f>(Table2[[#This Row],[1Y Return vs Nifty]]-AVERAGE(Table2[1Y Return vs Nifty]))/_xlfn.STDEV.P(Table2[1Y Return vs Nifty])</f>
        <v>0.74809270223400581</v>
      </c>
      <c r="I164">
        <v>-7.8065208961473402</v>
      </c>
      <c r="J164">
        <f>(Table2[[#This Row],[1M Return vs Nifty]]-AVERAGE(Table2[1M Return vs Nifty]))/_xlfn.STDEV.P(Table2[1M Return vs Nifty])</f>
        <v>-1.0045808694856568</v>
      </c>
      <c r="K164">
        <v>1.54787398651637</v>
      </c>
      <c r="L164">
        <f>(Table2[[#This Row],[6M Return vs Nifty]]-AVERAGE(Table2[6M Return vs Nifty]))/_xlfn.STDEV.P(Table2[6M Return vs Nifty])</f>
        <v>-0.19194629960382231</v>
      </c>
      <c r="M164">
        <v>-6.9326923742420101</v>
      </c>
      <c r="N164">
        <f>(Table2[[#This Row],[1W Return vs Nifty]]-AVERAGE(Table2[1W Return vs Nifty]))/_xlfn.STDEV.P(Table2[1W Return vs Nifty])</f>
        <v>-1.4026247229907629</v>
      </c>
      <c r="O164">
        <v>971.33</v>
      </c>
      <c r="P164">
        <v>947.03856474996496</v>
      </c>
      <c r="Q164">
        <v>782.62332435124904</v>
      </c>
      <c r="R164">
        <v>33.4388193013639</v>
      </c>
      <c r="S164" s="2">
        <f>(Table2[[#This Row],[Close Price]]-Table2[[#This Row],[20D EMA]])/Table2[[#This Row],[20D EMA]]</f>
        <v>-4.6153212605396766E-2</v>
      </c>
      <c r="T164" s="2">
        <f>(Table2[[#This Row],[Close Price]]-Table2[[#This Row],[50D EMA]])/Table2[[#This Row],[50D EMA]]</f>
        <v>-2.1687147191717066E-2</v>
      </c>
      <c r="U164" s="2">
        <f>(Table2[[#This Row],[Close Price]]-Table2[[#This Row],[200D EMA]])/Table2[[#This Row],[200D EMA]]</f>
        <v>0.1838389825245966</v>
      </c>
      <c r="V164">
        <v>0.21646221635241</v>
      </c>
      <c r="W164">
        <v>925</v>
      </c>
      <c r="X164">
        <v>947.6</v>
      </c>
      <c r="Y164">
        <v>922.65</v>
      </c>
      <c r="Z164">
        <v>947.6</v>
      </c>
      <c r="AA164">
        <v>916.6</v>
      </c>
      <c r="AB164">
        <v>1039</v>
      </c>
      <c r="AC164" s="2">
        <f>(Table2[[#This Row],[Close Price]]/Table2[[#This Row],[Day Low]])-1</f>
        <v>1.6216216216216051E-3</v>
      </c>
      <c r="AD164" s="2">
        <f>(Table2[[#This Row],[Day High]]/Table2[[#This Row],[Close Price]])-1</f>
        <v>2.2773880194279617E-2</v>
      </c>
      <c r="AE164" s="2">
        <f>(Table2[[#This Row],[Close Price]]/Table2[[#This Row],[Current Week Low]])-1</f>
        <v>4.1727632363302014E-3</v>
      </c>
      <c r="AF164" s="2">
        <f>(Table2[[#This Row],[Current Week High]]/Table2[[#This Row],[Close Price]])-1</f>
        <v>2.2773880194279617E-2</v>
      </c>
      <c r="AG164" s="2">
        <f>(Table2[[#This Row],[Close Price]]/Table2[[#This Row],[Current Month Low]])-1</f>
        <v>1.0800785511673627E-2</v>
      </c>
      <c r="AH164" s="2">
        <f>(Table2[[#This Row],[Current Month High]]/Table2[[#This Row],[Close Price]])-1</f>
        <v>0.12142471667566102</v>
      </c>
      <c r="AI164">
        <v>28.116567728008601</v>
      </c>
      <c r="AJ164">
        <v>110.616049102068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0.25</v>
      </c>
      <c r="AM164" t="s">
        <v>10345</v>
      </c>
      <c r="AN164">
        <v>-7.26</v>
      </c>
      <c r="AO164" t="s">
        <v>10344</v>
      </c>
      <c r="AP164">
        <v>0.14909274697583899</v>
      </c>
      <c r="AQ164" s="4">
        <f>(Table2[[#This Row],[Sharpe Ratio]]-AVERAGE(Table2[Sharpe Ratio]))/_xlfn.STDEV.P(Table2[Sharpe Ratio])</f>
        <v>0.97420109421172008</v>
      </c>
      <c r="AR1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-0.87685809563451622</v>
      </c>
      <c r="AS164" s="4">
        <f>_xlfn.RANK.AVG(Table2[[#This Row],[1Y Return vs Nifty Z-Score]],Table2[1Y Return vs Nifty Z-Score])</f>
        <v>129</v>
      </c>
      <c r="AT164" s="4">
        <f>_xlfn.RANK.AVG(Table2[[#This Row],[6M Return vs Nifty Z-Score]],Table2[6M Return vs Nifty Z-Score])</f>
        <v>374</v>
      </c>
      <c r="AU164" s="4">
        <f>_xlfn.RANK.AVG(Table2[[#This Row],[Sharpe Ratio Z-Score]],Table2[Sharpe Ratio Z-Score])</f>
        <v>122</v>
      </c>
      <c r="AV164" s="4">
        <f>(Table2[[#This Row],[Rank 1Y]]+Table2[[#This Row],[Rank 6M]]+Table2[[#This Row],[Rank Sharpe]])/3</f>
        <v>208.33333333333334</v>
      </c>
    </row>
    <row r="165" spans="1:48" x14ac:dyDescent="0.3">
      <c r="A165" t="s">
        <v>1289</v>
      </c>
      <c r="B165" t="s">
        <v>1290</v>
      </c>
      <c r="C165" t="s">
        <v>10303</v>
      </c>
      <c r="D165" t="s">
        <v>116</v>
      </c>
      <c r="E165">
        <v>8677.6360265900003</v>
      </c>
      <c r="F165">
        <v>1475.35</v>
      </c>
      <c r="G165">
        <v>17.382559807297099</v>
      </c>
      <c r="H165">
        <f>(Table2[[#This Row],[1Y Return vs Nifty]]-AVERAGE(Table2[1Y Return vs Nifty]))/_xlfn.STDEV.P(Table2[1Y Return vs Nifty])</f>
        <v>-0.22144467789138667</v>
      </c>
      <c r="I165">
        <v>3.2941635842286301</v>
      </c>
      <c r="J165">
        <f>(Table2[[#This Row],[1M Return vs Nifty]]-AVERAGE(Table2[1M Return vs Nifty]))/_xlfn.STDEV.P(Table2[1M Return vs Nifty])</f>
        <v>-3.4830947640328326E-2</v>
      </c>
      <c r="K165">
        <v>28.568056072351698</v>
      </c>
      <c r="L165">
        <f>(Table2[[#This Row],[6M Return vs Nifty]]-AVERAGE(Table2[6M Return vs Nifty]))/_xlfn.STDEV.P(Table2[6M Return vs Nifty])</f>
        <v>0.73759873463909886</v>
      </c>
      <c r="M165">
        <v>0.183427180033397</v>
      </c>
      <c r="N165">
        <f>(Table2[[#This Row],[1W Return vs Nifty]]-AVERAGE(Table2[1W Return vs Nifty]))/_xlfn.STDEV.P(Table2[1W Return vs Nifty])</f>
        <v>0.14951259591762725</v>
      </c>
      <c r="O165">
        <v>1416.98</v>
      </c>
      <c r="P165">
        <v>1383.96729839503</v>
      </c>
      <c r="Q165">
        <v>1215.9871254166301</v>
      </c>
      <c r="R165">
        <v>66.170861301697997</v>
      </c>
      <c r="S165" s="2">
        <f>(Table2[[#This Row],[Close Price]]-Table2[[#This Row],[20D EMA]])/Table2[[#This Row],[20D EMA]]</f>
        <v>4.1193241965306417E-2</v>
      </c>
      <c r="T165" s="2">
        <f>(Table2[[#This Row],[Close Price]]-Table2[[#This Row],[50D EMA]])/Table2[[#This Row],[50D EMA]]</f>
        <v>6.602952375460415E-2</v>
      </c>
      <c r="U165" s="2">
        <f>(Table2[[#This Row],[Close Price]]-Table2[[#This Row],[200D EMA]])/Table2[[#This Row],[200D EMA]]</f>
        <v>0.21329409593420251</v>
      </c>
      <c r="V165">
        <v>0.948778288997701</v>
      </c>
      <c r="W165">
        <v>1450</v>
      </c>
      <c r="X165">
        <v>1479</v>
      </c>
      <c r="Y165">
        <v>1448.3</v>
      </c>
      <c r="Z165">
        <v>1508</v>
      </c>
      <c r="AA165">
        <v>1314.2</v>
      </c>
      <c r="AB165">
        <v>1508</v>
      </c>
      <c r="AC165" s="2">
        <f>(Table2[[#This Row],[Close Price]]/Table2[[#This Row],[Day Low]])-1</f>
        <v>1.7482758620689598E-2</v>
      </c>
      <c r="AD165" s="2">
        <f>(Table2[[#This Row],[Day High]]/Table2[[#This Row],[Close Price]])-1</f>
        <v>2.4739892228964333E-3</v>
      </c>
      <c r="AE165" s="2">
        <f>(Table2[[#This Row],[Close Price]]/Table2[[#This Row],[Current Week Low]])-1</f>
        <v>1.8677069667886403E-2</v>
      </c>
      <c r="AF165" s="2">
        <f>(Table2[[#This Row],[Current Week High]]/Table2[[#This Row],[Close Price]])-1</f>
        <v>2.2130341952756982E-2</v>
      </c>
      <c r="AG165" s="2">
        <f>(Table2[[#This Row],[Close Price]]/Table2[[#This Row],[Current Month Low]])-1</f>
        <v>0.1226221275300563</v>
      </c>
      <c r="AH165" s="2">
        <f>(Table2[[#This Row],[Current Month High]]/Table2[[#This Row],[Close Price]])-1</f>
        <v>2.2130341952756982E-2</v>
      </c>
      <c r="AI165">
        <v>6.1409157149151001</v>
      </c>
      <c r="AJ165">
        <v>60.7135076252723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0.08</v>
      </c>
      <c r="AM165" t="s">
        <v>10345</v>
      </c>
      <c r="AN165">
        <v>5.5</v>
      </c>
      <c r="AO165" t="s">
        <v>10345</v>
      </c>
      <c r="AP165">
        <v>0.146183304883891</v>
      </c>
      <c r="AQ165" s="4">
        <f>(Table2[[#This Row],[Sharpe Ratio]]-AVERAGE(Table2[Sharpe Ratio]))/_xlfn.STDEV.P(Table2[Sharpe Ratio])</f>
        <v>0.94121260499125992</v>
      </c>
      <c r="AR16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1.572048310016271</v>
      </c>
      <c r="AS165" s="4">
        <f>_xlfn.RANK.AVG(Table2[[#This Row],[1Y Return vs Nifty Z-Score]],Table2[1Y Return vs Nifty Z-Score])</f>
        <v>352</v>
      </c>
      <c r="AT165" s="4">
        <f>_xlfn.RANK.AVG(Table2[[#This Row],[6M Return vs Nifty Z-Score]],Table2[6M Return vs Nifty Z-Score])</f>
        <v>152</v>
      </c>
      <c r="AU165" s="4">
        <f>_xlfn.RANK.AVG(Table2[[#This Row],[Sharpe Ratio Z-Score]],Table2[Sharpe Ratio Z-Score])</f>
        <v>124</v>
      </c>
      <c r="AV165" s="4">
        <f>(Table2[[#This Row],[Rank 1Y]]+Table2[[#This Row],[Rank 6M]]+Table2[[#This Row],[Rank Sharpe]])/3</f>
        <v>209.33333333333334</v>
      </c>
    </row>
    <row r="166" spans="1:48" x14ac:dyDescent="0.3">
      <c r="A166" t="s">
        <v>49</v>
      </c>
      <c r="B166" t="s">
        <v>50</v>
      </c>
      <c r="C166" t="s">
        <v>10299</v>
      </c>
      <c r="D166" t="s">
        <v>51</v>
      </c>
      <c r="E166">
        <v>421816.76177717902</v>
      </c>
      <c r="F166">
        <v>335.3</v>
      </c>
      <c r="G166">
        <v>63.204749360044801</v>
      </c>
      <c r="H166">
        <f>(Table2[[#This Row],[1Y Return vs Nifty]]-AVERAGE(Table2[1Y Return vs Nifty]))/_xlfn.STDEV.P(Table2[1Y Return vs Nifty])</f>
        <v>0.47385515425695202</v>
      </c>
      <c r="I166">
        <v>5.2203455428642203</v>
      </c>
      <c r="J166">
        <f>(Table2[[#This Row],[1M Return vs Nifty]]-AVERAGE(Table2[1M Return vs Nifty]))/_xlfn.STDEV.P(Table2[1M Return vs Nifty])</f>
        <v>0.13343928895173818</v>
      </c>
      <c r="K166">
        <v>8.2653791292383403</v>
      </c>
      <c r="L166">
        <f>(Table2[[#This Row],[6M Return vs Nifty]]-AVERAGE(Table2[6M Return vs Nifty]))/_xlfn.STDEV.P(Table2[6M Return vs Nifty])</f>
        <v>3.9148499390588412E-2</v>
      </c>
      <c r="M166">
        <v>-3.4842043367767599</v>
      </c>
      <c r="N166">
        <f>(Table2[[#This Row],[1W Return vs Nifty]]-AVERAGE(Table2[1W Return vs Nifty]))/_xlfn.STDEV.P(Table2[1W Return vs Nifty])</f>
        <v>-0.65045537901970218</v>
      </c>
      <c r="O166">
        <v>325.68</v>
      </c>
      <c r="P166">
        <v>308.56405677396299</v>
      </c>
      <c r="Q166">
        <v>262.99264535796902</v>
      </c>
      <c r="R166">
        <v>57.055422220761002</v>
      </c>
      <c r="S166" s="2">
        <f>(Table2[[#This Row],[Close Price]]-Table2[[#This Row],[20D EMA]])/Table2[[#This Row],[20D EMA]]</f>
        <v>2.9538197003193333E-2</v>
      </c>
      <c r="T166" s="2">
        <f>(Table2[[#This Row],[Close Price]]-Table2[[#This Row],[50D EMA]])/Table2[[#This Row],[50D EMA]]</f>
        <v>8.6646330442895034E-2</v>
      </c>
      <c r="U166" s="2">
        <f>(Table2[[#This Row],[Close Price]]-Table2[[#This Row],[200D EMA]])/Table2[[#This Row],[200D EMA]]</f>
        <v>0.27494059593799958</v>
      </c>
      <c r="V166">
        <v>1.21093640714989</v>
      </c>
      <c r="W166">
        <v>328.05</v>
      </c>
      <c r="X166">
        <v>336</v>
      </c>
      <c r="Y166">
        <v>328.05</v>
      </c>
      <c r="Z166">
        <v>338.75</v>
      </c>
      <c r="AA166">
        <v>305.14999999999998</v>
      </c>
      <c r="AB166">
        <v>345</v>
      </c>
      <c r="AC166" s="2">
        <f>(Table2[[#This Row],[Close Price]]/Table2[[#This Row],[Day Low]])-1</f>
        <v>2.2100289590001543E-2</v>
      </c>
      <c r="AD166" s="2">
        <f>(Table2[[#This Row],[Day High]]/Table2[[#This Row],[Close Price]])-1</f>
        <v>2.0876826722338038E-3</v>
      </c>
      <c r="AE166" s="2">
        <f>(Table2[[#This Row],[Close Price]]/Table2[[#This Row],[Current Week Low]])-1</f>
        <v>2.2100289590001543E-2</v>
      </c>
      <c r="AF166" s="2">
        <f>(Table2[[#This Row],[Current Week High]]/Table2[[#This Row],[Close Price]])-1</f>
        <v>1.0289293170295144E-2</v>
      </c>
      <c r="AG166" s="2">
        <f>(Table2[[#This Row],[Close Price]]/Table2[[#This Row],[Current Month Low]])-1</f>
        <v>9.8803866950680108E-2</v>
      </c>
      <c r="AH166" s="2">
        <f>(Table2[[#This Row],[Current Month High]]/Table2[[#This Row],[Close Price]])-1</f>
        <v>2.8929317029525725E-2</v>
      </c>
      <c r="AI166">
        <v>2.8929317029525699</v>
      </c>
      <c r="AJ166">
        <v>94.039351851851805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0.14000000000000001</v>
      </c>
      <c r="AM166" t="s">
        <v>10345</v>
      </c>
      <c r="AN166">
        <v>-3.41</v>
      </c>
      <c r="AO166" t="s">
        <v>10344</v>
      </c>
      <c r="AP166">
        <v>0.134038669777782</v>
      </c>
      <c r="AQ166" s="4">
        <f>(Table2[[#This Row],[Sharpe Ratio]]-AVERAGE(Table2[Sharpe Ratio]))/_xlfn.STDEV.P(Table2[Sharpe Ratio])</f>
        <v>0.80351157791357053</v>
      </c>
      <c r="AR16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0.79949914149314705</v>
      </c>
      <c r="AS166" s="4">
        <f>_xlfn.RANK.AVG(Table2[[#This Row],[1Y Return vs Nifty Z-Score]],Table2[1Y Return vs Nifty Z-Score])</f>
        <v>171</v>
      </c>
      <c r="AT166" s="4">
        <f>_xlfn.RANK.AVG(Table2[[#This Row],[6M Return vs Nifty Z-Score]],Table2[6M Return vs Nifty Z-Score])</f>
        <v>306</v>
      </c>
      <c r="AU166" s="4">
        <f>_xlfn.RANK.AVG(Table2[[#This Row],[Sharpe Ratio Z-Score]],Table2[Sharpe Ratio Z-Score])</f>
        <v>153</v>
      </c>
      <c r="AV166" s="4">
        <f>(Table2[[#This Row],[Rank 1Y]]+Table2[[#This Row],[Rank 6M]]+Table2[[#This Row],[Rank Sharpe]])/3</f>
        <v>210</v>
      </c>
    </row>
    <row r="167" spans="1:48" x14ac:dyDescent="0.3">
      <c r="A167" t="s">
        <v>205</v>
      </c>
      <c r="B167" t="s">
        <v>206</v>
      </c>
      <c r="C167" t="s">
        <v>10306</v>
      </c>
      <c r="D167" t="s">
        <v>207</v>
      </c>
      <c r="E167">
        <v>126129.53088535801</v>
      </c>
      <c r="F167">
        <v>186.13</v>
      </c>
      <c r="G167">
        <v>67.240700840296</v>
      </c>
      <c r="H167">
        <f>(Table2[[#This Row],[1Y Return vs Nifty]]-AVERAGE(Table2[1Y Return vs Nifty]))/_xlfn.STDEV.P(Table2[1Y Return vs Nifty])</f>
        <v>0.53509614719438403</v>
      </c>
      <c r="I167">
        <v>-2.2997549791240499</v>
      </c>
      <c r="J167">
        <f>(Table2[[#This Row],[1M Return vs Nifty]]-AVERAGE(Table2[1M Return vs Nifty]))/_xlfn.STDEV.P(Table2[1M Return vs Nifty])</f>
        <v>-0.52351271309454872</v>
      </c>
      <c r="K167">
        <v>55.892532001911803</v>
      </c>
      <c r="L167">
        <f>(Table2[[#This Row],[6M Return vs Nifty]]-AVERAGE(Table2[6M Return vs Nifty]))/_xlfn.STDEV.P(Table2[6M Return vs Nifty])</f>
        <v>1.6776120488694202</v>
      </c>
      <c r="M167">
        <v>-2.78803358162099</v>
      </c>
      <c r="N167">
        <f>(Table2[[#This Row],[1W Return vs Nifty]]-AVERAGE(Table2[1W Return vs Nifty]))/_xlfn.STDEV.P(Table2[1W Return vs Nifty])</f>
        <v>-0.49860961516365465</v>
      </c>
      <c r="O167">
        <v>187.63</v>
      </c>
      <c r="P167">
        <v>181.52322786477501</v>
      </c>
      <c r="Q167">
        <v>142.37724431366399</v>
      </c>
      <c r="R167">
        <v>49.043015784100902</v>
      </c>
      <c r="S167" s="2">
        <f>(Table2[[#This Row],[Close Price]]-Table2[[#This Row],[20D EMA]])/Table2[[#This Row],[20D EMA]]</f>
        <v>-7.9944571763577253E-3</v>
      </c>
      <c r="T167" s="2">
        <f>(Table2[[#This Row],[Close Price]]-Table2[[#This Row],[50D EMA]])/Table2[[#This Row],[50D EMA]]</f>
        <v>2.5378416797748785E-2</v>
      </c>
      <c r="U167" s="2">
        <f>(Table2[[#This Row],[Close Price]]-Table2[[#This Row],[200D EMA]])/Table2[[#This Row],[200D EMA]]</f>
        <v>0.30730160495273073</v>
      </c>
      <c r="V167">
        <v>1.0094154270934099</v>
      </c>
      <c r="W167">
        <v>182.15</v>
      </c>
      <c r="X167">
        <v>190.3</v>
      </c>
      <c r="Y167">
        <v>182.15</v>
      </c>
      <c r="Z167">
        <v>190.3</v>
      </c>
      <c r="AA167">
        <v>170.31</v>
      </c>
      <c r="AB167">
        <v>198</v>
      </c>
      <c r="AC167" s="2">
        <f>(Table2[[#This Row],[Close Price]]/Table2[[#This Row],[Day Low]])-1</f>
        <v>2.1850123524567611E-2</v>
      </c>
      <c r="AD167" s="2">
        <f>(Table2[[#This Row],[Day High]]/Table2[[#This Row],[Close Price]])-1</f>
        <v>2.2403696341267043E-2</v>
      </c>
      <c r="AE167" s="2">
        <f>(Table2[[#This Row],[Close Price]]/Table2[[#This Row],[Current Week Low]])-1</f>
        <v>2.1850123524567611E-2</v>
      </c>
      <c r="AF167" s="2">
        <f>(Table2[[#This Row],[Current Week High]]/Table2[[#This Row],[Close Price]])-1</f>
        <v>2.2403696341267043E-2</v>
      </c>
      <c r="AG167" s="2">
        <f>(Table2[[#This Row],[Close Price]]/Table2[[#This Row],[Current Month Low]])-1</f>
        <v>9.2889436909165513E-2</v>
      </c>
      <c r="AH167" s="2">
        <f>(Table2[[#This Row],[Current Month High]]/Table2[[#This Row],[Close Price]])-1</f>
        <v>6.3772632031375842E-2</v>
      </c>
      <c r="AI167">
        <v>12.2226400902595</v>
      </c>
      <c r="AJ167">
        <v>114.435483870967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0.14000000000000001</v>
      </c>
      <c r="AM167" t="s">
        <v>10345</v>
      </c>
      <c r="AN167">
        <v>-3.46</v>
      </c>
      <c r="AO167" t="s">
        <v>10344</v>
      </c>
      <c r="AP167">
        <v>3.6817057673052003E-2</v>
      </c>
      <c r="AQ167" s="4">
        <f>(Table2[[#This Row],[Sharpe Ratio]]-AVERAGE(Table2[Sharpe Ratio]))/_xlfn.STDEV.P(Table2[Sharpe Ratio])</f>
        <v>-0.29882832147425387</v>
      </c>
      <c r="AR1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0.89175754633134707</v>
      </c>
      <c r="AS167" s="4">
        <f>_xlfn.RANK.AVG(Table2[[#This Row],[1Y Return vs Nifty Z-Score]],Table2[1Y Return vs Nifty Z-Score])</f>
        <v>163</v>
      </c>
      <c r="AT167" s="4">
        <f>_xlfn.RANK.AVG(Table2[[#This Row],[6M Return vs Nifty Z-Score]],Table2[6M Return vs Nifty Z-Score])</f>
        <v>47</v>
      </c>
      <c r="AU167" s="4">
        <f>_xlfn.RANK.AVG(Table2[[#This Row],[Sharpe Ratio Z-Score]],Table2[Sharpe Ratio Z-Score])</f>
        <v>423</v>
      </c>
      <c r="AV167" s="4">
        <f>(Table2[[#This Row],[Rank 1Y]]+Table2[[#This Row],[Rank 6M]]+Table2[[#This Row],[Rank Sharpe]])/3</f>
        <v>211</v>
      </c>
    </row>
    <row r="168" spans="1:48" x14ac:dyDescent="0.3">
      <c r="A168" t="s">
        <v>273</v>
      </c>
      <c r="B168" t="s">
        <v>274</v>
      </c>
      <c r="C168" t="s">
        <v>10311</v>
      </c>
      <c r="D168" t="s">
        <v>219</v>
      </c>
      <c r="E168">
        <v>99508.234107750002</v>
      </c>
      <c r="F168">
        <v>6616.9</v>
      </c>
      <c r="G168">
        <v>9.1756077830414604</v>
      </c>
      <c r="H168">
        <f>(Table2[[#This Row],[1Y Return vs Nifty]]-AVERAGE(Table2[1Y Return vs Nifty]))/_xlfn.STDEV.P(Table2[1Y Return vs Nifty])</f>
        <v>-0.34597588036362292</v>
      </c>
      <c r="I168">
        <v>5.2196288987700701</v>
      </c>
      <c r="J168">
        <f>(Table2[[#This Row],[1M Return vs Nifty]]-AVERAGE(Table2[1M Return vs Nifty]))/_xlfn.STDEV.P(Table2[1M Return vs Nifty])</f>
        <v>0.13337668330291341</v>
      </c>
      <c r="K168">
        <v>32.325416701339499</v>
      </c>
      <c r="L168">
        <f>(Table2[[#This Row],[6M Return vs Nifty]]-AVERAGE(Table2[6M Return vs Nifty]))/_xlfn.STDEV.P(Table2[6M Return vs Nifty])</f>
        <v>0.86685900029683471</v>
      </c>
      <c r="M168">
        <v>-0.54983900290821996</v>
      </c>
      <c r="N168">
        <f>(Table2[[#This Row],[1W Return vs Nifty]]-AVERAGE(Table2[1W Return vs Nifty]))/_xlfn.STDEV.P(Table2[1W Return vs Nifty])</f>
        <v>-1.0424262725141785E-2</v>
      </c>
      <c r="O168">
        <v>6601.59</v>
      </c>
      <c r="P168">
        <v>6543.5664266573103</v>
      </c>
      <c r="Q168">
        <v>5732.2966317037499</v>
      </c>
      <c r="R168">
        <v>52.754627573078601</v>
      </c>
      <c r="S168" s="2">
        <f>(Table2[[#This Row],[Close Price]]-Table2[[#This Row],[20D EMA]])/Table2[[#This Row],[20D EMA]]</f>
        <v>2.3191382682050069E-3</v>
      </c>
      <c r="T168" s="2">
        <f>(Table2[[#This Row],[Close Price]]-Table2[[#This Row],[50D EMA]])/Table2[[#This Row],[50D EMA]]</f>
        <v>1.1206973164349879E-2</v>
      </c>
      <c r="U168" s="2">
        <f>(Table2[[#This Row],[Close Price]]-Table2[[#This Row],[200D EMA]])/Table2[[#This Row],[200D EMA]]</f>
        <v>0.15431918917171047</v>
      </c>
      <c r="V168">
        <v>0.52205347794634105</v>
      </c>
      <c r="W168">
        <v>6673.25</v>
      </c>
      <c r="X168">
        <v>6884</v>
      </c>
      <c r="Y168">
        <v>6495.05</v>
      </c>
      <c r="Z168">
        <v>6884</v>
      </c>
      <c r="AA168">
        <v>6308.75</v>
      </c>
      <c r="AB168">
        <v>6906</v>
      </c>
      <c r="AC168" s="2">
        <f>(Table2[[#This Row],[Close Price]]/Table2[[#This Row],[Day Low]])-1</f>
        <v>-8.4441613906267587E-3</v>
      </c>
      <c r="AD168" s="2">
        <f>(Table2[[#This Row],[Day High]]/Table2[[#This Row],[Close Price]])-1</f>
        <v>4.0366334688449301E-2</v>
      </c>
      <c r="AE168" s="2">
        <f>(Table2[[#This Row],[Close Price]]/Table2[[#This Row],[Current Week Low]])-1</f>
        <v>1.8760440643259102E-2</v>
      </c>
      <c r="AF168" s="2">
        <f>(Table2[[#This Row],[Current Week High]]/Table2[[#This Row],[Close Price]])-1</f>
        <v>4.0366334688449301E-2</v>
      </c>
      <c r="AG168" s="2">
        <f>(Table2[[#This Row],[Close Price]]/Table2[[#This Row],[Current Month Low]])-1</f>
        <v>4.8844858331682062E-2</v>
      </c>
      <c r="AH168" s="2">
        <f>(Table2[[#This Row],[Current Month High]]/Table2[[#This Row],[Close Price]])-1</f>
        <v>4.3691154468104454E-2</v>
      </c>
      <c r="AI168">
        <v>10.798863516148</v>
      </c>
      <c r="AJ168">
        <v>74.083136016837599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-0.08</v>
      </c>
      <c r="AM168" t="s">
        <v>10344</v>
      </c>
      <c r="AN168">
        <v>0.16</v>
      </c>
      <c r="AO168" t="s">
        <v>10345</v>
      </c>
      <c r="AP168">
        <v>0.15751725751016399</v>
      </c>
      <c r="AQ168" s="4">
        <f>(Table2[[#This Row],[Sharpe Ratio]]-AVERAGE(Table2[Sharpe Ratio]))/_xlfn.STDEV.P(Table2[Sharpe Ratio])</f>
        <v>1.0697217700548196</v>
      </c>
      <c r="AR16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1.7135573105658028</v>
      </c>
      <c r="AS168" s="4">
        <f>_xlfn.RANK.AVG(Table2[[#This Row],[1Y Return vs Nifty Z-Score]],Table2[1Y Return vs Nifty Z-Score])</f>
        <v>405</v>
      </c>
      <c r="AT168" s="4">
        <f>_xlfn.RANK.AVG(Table2[[#This Row],[6M Return vs Nifty Z-Score]],Table2[6M Return vs Nifty Z-Score])</f>
        <v>126</v>
      </c>
      <c r="AU168" s="4">
        <f>_xlfn.RANK.AVG(Table2[[#This Row],[Sharpe Ratio Z-Score]],Table2[Sharpe Ratio Z-Score])</f>
        <v>107</v>
      </c>
      <c r="AV168" s="4">
        <f>(Table2[[#This Row],[Rank 1Y]]+Table2[[#This Row],[Rank 6M]]+Table2[[#This Row],[Rank Sharpe]])/3</f>
        <v>212.66666666666666</v>
      </c>
    </row>
    <row r="169" spans="1:48" x14ac:dyDescent="0.3">
      <c r="A169" t="s">
        <v>1311</v>
      </c>
      <c r="B169" t="s">
        <v>1312</v>
      </c>
      <c r="C169" t="s">
        <v>10318</v>
      </c>
      <c r="D169" t="s">
        <v>1313</v>
      </c>
      <c r="E169">
        <v>8541.8223182500005</v>
      </c>
      <c r="F169">
        <v>694.85</v>
      </c>
      <c r="G169">
        <v>19.727926531810699</v>
      </c>
      <c r="H169">
        <f>(Table2[[#This Row],[1Y Return vs Nifty]]-AVERAGE(Table2[1Y Return vs Nifty]))/_xlfn.STDEV.P(Table2[1Y Return vs Nifty])</f>
        <v>-0.18585639400976628</v>
      </c>
      <c r="I169">
        <v>12.074374779080699</v>
      </c>
      <c r="J169">
        <f>(Table2[[#This Row],[1M Return vs Nifty]]-AVERAGE(Table2[1M Return vs Nifty]))/_xlfn.STDEV.P(Table2[1M Return vs Nifty])</f>
        <v>0.73220365595061088</v>
      </c>
      <c r="K169">
        <v>23.896526644189201</v>
      </c>
      <c r="L169">
        <f>(Table2[[#This Row],[6M Return vs Nifty]]-AVERAGE(Table2[6M Return vs Nifty]))/_xlfn.STDEV.P(Table2[6M Return vs Nifty])</f>
        <v>0.57688934458119401</v>
      </c>
      <c r="M169">
        <v>0.97229720968690003</v>
      </c>
      <c r="N169">
        <f>(Table2[[#This Row],[1W Return vs Nifty]]-AVERAGE(Table2[1W Return vs Nifty]))/_xlfn.STDEV.P(Table2[1W Return vs Nifty])</f>
        <v>0.32157752589170607</v>
      </c>
      <c r="O169">
        <v>671.9</v>
      </c>
      <c r="P169">
        <v>633.92416810753798</v>
      </c>
      <c r="Q169">
        <v>555.44646705897401</v>
      </c>
      <c r="R169">
        <v>59.230631839132698</v>
      </c>
      <c r="S169" s="2">
        <f>(Table2[[#This Row],[Close Price]]-Table2[[#This Row],[20D EMA]])/Table2[[#This Row],[20D EMA]]</f>
        <v>3.4156868581634241E-2</v>
      </c>
      <c r="T169" s="2">
        <f>(Table2[[#This Row],[Close Price]]-Table2[[#This Row],[50D EMA]])/Table2[[#This Row],[50D EMA]]</f>
        <v>9.6109022115917611E-2</v>
      </c>
      <c r="U169" s="2">
        <f>(Table2[[#This Row],[Close Price]]-Table2[[#This Row],[200D EMA]])/Table2[[#This Row],[200D EMA]]</f>
        <v>0.25097564069342615</v>
      </c>
      <c r="V169">
        <v>0.67186484556099002</v>
      </c>
      <c r="W169">
        <v>686.15</v>
      </c>
      <c r="X169">
        <v>705</v>
      </c>
      <c r="Y169">
        <v>661</v>
      </c>
      <c r="Z169">
        <v>714</v>
      </c>
      <c r="AA169">
        <v>640</v>
      </c>
      <c r="AB169">
        <v>719</v>
      </c>
      <c r="AC169" s="2">
        <f>(Table2[[#This Row],[Close Price]]/Table2[[#This Row],[Day Low]])-1</f>
        <v>1.2679443270422031E-2</v>
      </c>
      <c r="AD169" s="2">
        <f>(Table2[[#This Row],[Day High]]/Table2[[#This Row],[Close Price]])-1</f>
        <v>1.4607469237964965E-2</v>
      </c>
      <c r="AE169" s="2">
        <f>(Table2[[#This Row],[Close Price]]/Table2[[#This Row],[Current Week Low]])-1</f>
        <v>5.1210287443267832E-2</v>
      </c>
      <c r="AF169" s="2">
        <f>(Table2[[#This Row],[Current Week High]]/Table2[[#This Row],[Close Price]])-1</f>
        <v>2.7559905015470898E-2</v>
      </c>
      <c r="AG169" s="2">
        <f>(Table2[[#This Row],[Close Price]]/Table2[[#This Row],[Current Month Low]])-1</f>
        <v>8.5703124999999991E-2</v>
      </c>
      <c r="AH169" s="2">
        <f>(Table2[[#This Row],[Current Month High]]/Table2[[#This Row],[Close Price]])-1</f>
        <v>3.4755702669640787E-2</v>
      </c>
      <c r="AI169">
        <v>10.585018349284001</v>
      </c>
      <c r="AJ169">
        <v>70.745791866322605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0.24</v>
      </c>
      <c r="AM169" t="s">
        <v>10345</v>
      </c>
      <c r="AN169">
        <v>-2.48</v>
      </c>
      <c r="AO169" t="s">
        <v>10344</v>
      </c>
      <c r="AP169">
        <v>0.14556405892143401</v>
      </c>
      <c r="AQ169" s="4">
        <f>(Table2[[#This Row],[Sharpe Ratio]]-AVERAGE(Table2[Sharpe Ratio]))/_xlfn.STDEV.P(Table2[Sharpe Ratio])</f>
        <v>0.93419133145780087</v>
      </c>
      <c r="AR1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2.3790054638715454</v>
      </c>
      <c r="AS169" s="4">
        <f>_xlfn.RANK.AVG(Table2[[#This Row],[1Y Return vs Nifty Z-Score]],Table2[1Y Return vs Nifty Z-Score])</f>
        <v>337</v>
      </c>
      <c r="AT169" s="4">
        <f>_xlfn.RANK.AVG(Table2[[#This Row],[6M Return vs Nifty Z-Score]],Table2[6M Return vs Nifty Z-Score])</f>
        <v>176</v>
      </c>
      <c r="AU169" s="4">
        <f>_xlfn.RANK.AVG(Table2[[#This Row],[Sharpe Ratio Z-Score]],Table2[Sharpe Ratio Z-Score])</f>
        <v>128</v>
      </c>
      <c r="AV169" s="4">
        <f>(Table2[[#This Row],[Rank 1Y]]+Table2[[#This Row],[Rank 6M]]+Table2[[#This Row],[Rank Sharpe]])/3</f>
        <v>213.66666666666666</v>
      </c>
    </row>
    <row r="170" spans="1:48" x14ac:dyDescent="0.3">
      <c r="A170" t="s">
        <v>474</v>
      </c>
      <c r="B170" t="s">
        <v>475</v>
      </c>
      <c r="C170" t="s">
        <v>10301</v>
      </c>
      <c r="D170" t="s">
        <v>251</v>
      </c>
      <c r="E170">
        <v>45253.294811444997</v>
      </c>
      <c r="F170">
        <v>715.15</v>
      </c>
      <c r="G170">
        <v>99.815281436675406</v>
      </c>
      <c r="H170">
        <f>(Table2[[#This Row],[1Y Return vs Nifty]]-AVERAGE(Table2[1Y Return vs Nifty]))/_xlfn.STDEV.P(Table2[1Y Return vs Nifty])</f>
        <v>1.0293785165449991</v>
      </c>
      <c r="I170">
        <v>9.8359593885127303</v>
      </c>
      <c r="J170">
        <f>(Table2[[#This Row],[1M Return vs Nifty]]-AVERAGE(Table2[1M Return vs Nifty]))/_xlfn.STDEV.P(Table2[1M Return vs Nifty])</f>
        <v>0.53665687197543488</v>
      </c>
      <c r="K170">
        <v>28.953204908853198</v>
      </c>
      <c r="L170">
        <f>(Table2[[#This Row],[6M Return vs Nifty]]-AVERAGE(Table2[6M Return vs Nifty]))/_xlfn.STDEV.P(Table2[6M Return vs Nifty])</f>
        <v>0.75084857830325713</v>
      </c>
      <c r="M170">
        <v>9.12166449348131</v>
      </c>
      <c r="N170">
        <f>(Table2[[#This Row],[1W Return vs Nifty]]-AVERAGE(Table2[1W Return vs Nifty]))/_xlfn.STDEV.P(Table2[1W Return vs Nifty])</f>
        <v>2.0990823851332641</v>
      </c>
      <c r="O170">
        <v>657.18</v>
      </c>
      <c r="P170">
        <v>638.08303214215198</v>
      </c>
      <c r="Q170">
        <v>539.46362782845301</v>
      </c>
      <c r="R170">
        <v>74.4519003852579</v>
      </c>
      <c r="S170" s="2">
        <f>(Table2[[#This Row],[Close Price]]-Table2[[#This Row],[20D EMA]])/Table2[[#This Row],[20D EMA]]</f>
        <v>8.8210231595605509E-2</v>
      </c>
      <c r="T170" s="2">
        <f>(Table2[[#This Row],[Close Price]]-Table2[[#This Row],[50D EMA]])/Table2[[#This Row],[50D EMA]]</f>
        <v>0.12077890176631281</v>
      </c>
      <c r="U170" s="2">
        <f>(Table2[[#This Row],[Close Price]]-Table2[[#This Row],[200D EMA]])/Table2[[#This Row],[200D EMA]]</f>
        <v>0.32566861435821293</v>
      </c>
      <c r="V170">
        <v>1.3336322596741399</v>
      </c>
      <c r="W170">
        <v>693.6</v>
      </c>
      <c r="X170">
        <v>723.4</v>
      </c>
      <c r="Y170">
        <v>692.15</v>
      </c>
      <c r="Z170">
        <v>726.5</v>
      </c>
      <c r="AA170">
        <v>597</v>
      </c>
      <c r="AB170">
        <v>726.5</v>
      </c>
      <c r="AC170" s="2">
        <f>(Table2[[#This Row],[Close Price]]/Table2[[#This Row],[Day Low]])-1</f>
        <v>3.1069780853517859E-2</v>
      </c>
      <c r="AD170" s="2">
        <f>(Table2[[#This Row],[Day High]]/Table2[[#This Row],[Close Price]])-1</f>
        <v>1.153604138991815E-2</v>
      </c>
      <c r="AE170" s="2">
        <f>(Table2[[#This Row],[Close Price]]/Table2[[#This Row],[Current Week Low]])-1</f>
        <v>3.3229791230224626E-2</v>
      </c>
      <c r="AF170" s="2">
        <f>(Table2[[#This Row],[Current Week High]]/Table2[[#This Row],[Close Price]])-1</f>
        <v>1.5870796336432846E-2</v>
      </c>
      <c r="AG170" s="2">
        <f>(Table2[[#This Row],[Close Price]]/Table2[[#This Row],[Current Month Low]])-1</f>
        <v>0.19790619765494144</v>
      </c>
      <c r="AH170" s="2">
        <f>(Table2[[#This Row],[Current Month High]]/Table2[[#This Row],[Close Price]])-1</f>
        <v>1.5870796336432846E-2</v>
      </c>
      <c r="AI170">
        <v>1.58707963364328</v>
      </c>
      <c r="AJ170">
        <v>131.815235008103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7.0000000000000007E-2</v>
      </c>
      <c r="AM170" t="s">
        <v>10345</v>
      </c>
      <c r="AN170">
        <v>6.95</v>
      </c>
      <c r="AO170" t="s">
        <v>10345</v>
      </c>
      <c r="AP170">
        <v>4.6162341233706002E-2</v>
      </c>
      <c r="AQ170" s="4">
        <f>(Table2[[#This Row],[Sharpe Ratio]]-AVERAGE(Table2[Sharpe Ratio]))/_xlfn.STDEV.P(Table2[Sharpe Ratio])</f>
        <v>-0.19286753027790193</v>
      </c>
      <c r="AR1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4.2230988216790539</v>
      </c>
      <c r="AS170" s="4">
        <f>_xlfn.RANK.AVG(Table2[[#This Row],[1Y Return vs Nifty Z-Score]],Table2[1Y Return vs Nifty Z-Score])</f>
        <v>97</v>
      </c>
      <c r="AT170" s="4">
        <f>_xlfn.RANK.AVG(Table2[[#This Row],[6M Return vs Nifty Z-Score]],Table2[6M Return vs Nifty Z-Score])</f>
        <v>149</v>
      </c>
      <c r="AU170" s="4">
        <f>_xlfn.RANK.AVG(Table2[[#This Row],[Sharpe Ratio Z-Score]],Table2[Sharpe Ratio Z-Score])</f>
        <v>398</v>
      </c>
      <c r="AV170" s="4">
        <f>(Table2[[#This Row],[Rank 1Y]]+Table2[[#This Row],[Rank 6M]]+Table2[[#This Row],[Rank Sharpe]])/3</f>
        <v>214.66666666666666</v>
      </c>
    </row>
    <row r="171" spans="1:48" x14ac:dyDescent="0.3">
      <c r="A171" t="s">
        <v>950</v>
      </c>
      <c r="B171" t="s">
        <v>951</v>
      </c>
      <c r="C171" t="s">
        <v>10311</v>
      </c>
      <c r="D171" t="s">
        <v>952</v>
      </c>
      <c r="E171">
        <v>15601.771914610001</v>
      </c>
      <c r="F171">
        <v>1310.9</v>
      </c>
      <c r="G171">
        <v>42.597194894147798</v>
      </c>
      <c r="H171">
        <f>(Table2[[#This Row],[1Y Return vs Nifty]]-AVERAGE(Table2[1Y Return vs Nifty]))/_xlfn.STDEV.P(Table2[1Y Return vs Nifty])</f>
        <v>0.16115885360043444</v>
      </c>
      <c r="I171">
        <v>-4.2986171041226697</v>
      </c>
      <c r="J171">
        <f>(Table2[[#This Row],[1M Return vs Nifty]]-AVERAGE(Table2[1M Return vs Nifty]))/_xlfn.STDEV.P(Table2[1M Return vs Nifty])</f>
        <v>-0.69813225055854367</v>
      </c>
      <c r="K171">
        <v>4.5581877875713097</v>
      </c>
      <c r="L171">
        <f>(Table2[[#This Row],[6M Return vs Nifty]]-AVERAGE(Table2[6M Return vs Nifty]))/_xlfn.STDEV.P(Table2[6M Return vs Nifty])</f>
        <v>-8.838584851602406E-2</v>
      </c>
      <c r="M171">
        <v>0.30099099680567698</v>
      </c>
      <c r="N171">
        <f>(Table2[[#This Row],[1W Return vs Nifty]]-AVERAGE(Table2[1W Return vs Nifty]))/_xlfn.STDEV.P(Table2[1W Return vs Nifty])</f>
        <v>0.17515510880316917</v>
      </c>
      <c r="O171">
        <v>1325.06</v>
      </c>
      <c r="P171">
        <v>1377.1441087324499</v>
      </c>
      <c r="Q171">
        <v>1214.06095297417</v>
      </c>
      <c r="R171">
        <v>50.910263805884803</v>
      </c>
      <c r="S171" s="2">
        <f>(Table2[[#This Row],[Close Price]]-Table2[[#This Row],[20D EMA]])/Table2[[#This Row],[20D EMA]]</f>
        <v>-1.068630854451863E-2</v>
      </c>
      <c r="T171" s="2">
        <f>(Table2[[#This Row],[Close Price]]-Table2[[#This Row],[50D EMA]])/Table2[[#This Row],[50D EMA]]</f>
        <v>-4.8102524864607081E-2</v>
      </c>
      <c r="U171" s="2">
        <f>(Table2[[#This Row],[Close Price]]-Table2[[#This Row],[200D EMA]])/Table2[[#This Row],[200D EMA]]</f>
        <v>7.9764567659141541E-2</v>
      </c>
      <c r="V171">
        <v>0.62496932812414396</v>
      </c>
      <c r="W171">
        <v>1300</v>
      </c>
      <c r="X171">
        <v>1354</v>
      </c>
      <c r="Y171">
        <v>1274</v>
      </c>
      <c r="Z171">
        <v>1354</v>
      </c>
      <c r="AA171">
        <v>1227.55</v>
      </c>
      <c r="AB171">
        <v>1392.1</v>
      </c>
      <c r="AC171" s="2">
        <f>(Table2[[#This Row],[Close Price]]/Table2[[#This Row],[Day Low]])-1</f>
        <v>8.3846153846154348E-3</v>
      </c>
      <c r="AD171" s="2">
        <f>(Table2[[#This Row],[Day High]]/Table2[[#This Row],[Close Price]])-1</f>
        <v>3.2878175299412504E-2</v>
      </c>
      <c r="AE171" s="2">
        <f>(Table2[[#This Row],[Close Price]]/Table2[[#This Row],[Current Week Low]])-1</f>
        <v>2.8963893249607686E-2</v>
      </c>
      <c r="AF171" s="2">
        <f>(Table2[[#This Row],[Current Week High]]/Table2[[#This Row],[Close Price]])-1</f>
        <v>3.2878175299412504E-2</v>
      </c>
      <c r="AG171" s="2">
        <f>(Table2[[#This Row],[Close Price]]/Table2[[#This Row],[Current Month Low]])-1</f>
        <v>6.7899474563154261E-2</v>
      </c>
      <c r="AH171" s="2">
        <f>(Table2[[#This Row],[Current Month High]]/Table2[[#This Row],[Close Price]])-1</f>
        <v>6.194217713021577E-2</v>
      </c>
      <c r="AI171">
        <v>29.300480585856999</v>
      </c>
      <c r="AJ171">
        <v>103.445332505625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-0.17</v>
      </c>
      <c r="AM171" t="s">
        <v>10344</v>
      </c>
      <c r="AN171">
        <v>-3.96</v>
      </c>
      <c r="AO171" t="s">
        <v>10344</v>
      </c>
      <c r="AP171">
        <v>0.18913271893141501</v>
      </c>
      <c r="AQ171" s="4">
        <f>(Table2[[#This Row],[Sharpe Ratio]]-AVERAGE(Table2[Sharpe Ratio]))/_xlfn.STDEV.P(Table2[Sharpe Ratio])</f>
        <v>1.4281912894108555</v>
      </c>
      <c r="AR17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 s="4">
        <f>_xlfn.RANK.AVG(Table2[[#This Row],[1Y Return vs Nifty Z-Score]],Table2[1Y Return vs Nifty Z-Score])</f>
        <v>245</v>
      </c>
      <c r="AT171" s="4">
        <f>_xlfn.RANK.AVG(Table2[[#This Row],[6M Return vs Nifty Z-Score]],Table2[6M Return vs Nifty Z-Score])</f>
        <v>342</v>
      </c>
      <c r="AU171" s="4">
        <f>_xlfn.RANK.AVG(Table2[[#This Row],[Sharpe Ratio Z-Score]],Table2[Sharpe Ratio Z-Score])</f>
        <v>58</v>
      </c>
      <c r="AV171" s="4">
        <f>(Table2[[#This Row],[Rank 1Y]]+Table2[[#This Row],[Rank 6M]]+Table2[[#This Row],[Rank Sharpe]])/3</f>
        <v>215</v>
      </c>
    </row>
    <row r="172" spans="1:48" x14ac:dyDescent="0.3">
      <c r="A172" t="s">
        <v>1070</v>
      </c>
      <c r="B172" t="s">
        <v>1071</v>
      </c>
      <c r="C172" t="s">
        <v>10306</v>
      </c>
      <c r="D172" t="s">
        <v>207</v>
      </c>
      <c r="E172">
        <v>12229.901753779999</v>
      </c>
      <c r="F172">
        <v>519.79999999999995</v>
      </c>
      <c r="G172">
        <v>38.315258466577802</v>
      </c>
      <c r="H172">
        <f>(Table2[[#This Row],[1Y Return vs Nifty]]-AVERAGE(Table2[1Y Return vs Nifty]))/_xlfn.STDEV.P(Table2[1Y Return vs Nifty])</f>
        <v>9.6185317669069362E-2</v>
      </c>
      <c r="I172">
        <v>9.5501231116501</v>
      </c>
      <c r="J172">
        <f>(Table2[[#This Row],[1M Return vs Nifty]]-AVERAGE(Table2[1M Return vs Nifty]))/_xlfn.STDEV.P(Table2[1M Return vs Nifty])</f>
        <v>0.51168636609013407</v>
      </c>
      <c r="K172">
        <v>11.531556140819999</v>
      </c>
      <c r="L172">
        <f>(Table2[[#This Row],[6M Return vs Nifty]]-AVERAGE(Table2[6M Return vs Nifty]))/_xlfn.STDEV.P(Table2[6M Return vs Nifty])</f>
        <v>0.15151112568338809</v>
      </c>
      <c r="M172">
        <v>-1.1762805011912201</v>
      </c>
      <c r="N172">
        <f>(Table2[[#This Row],[1W Return vs Nifty]]-AVERAGE(Table2[1W Return vs Nifty]))/_xlfn.STDEV.P(Table2[1W Return vs Nifty])</f>
        <v>-0.14706098168157825</v>
      </c>
      <c r="O172">
        <v>507.51</v>
      </c>
      <c r="P172">
        <v>485.701074822593</v>
      </c>
      <c r="Q172">
        <v>422.03042231251902</v>
      </c>
      <c r="R172">
        <v>61.645551659027603</v>
      </c>
      <c r="S172" s="2">
        <f>(Table2[[#This Row],[Close Price]]-Table2[[#This Row],[20D EMA]])/Table2[[#This Row],[20D EMA]]</f>
        <v>2.4216271600559523E-2</v>
      </c>
      <c r="T172" s="2">
        <f>(Table2[[#This Row],[Close Price]]-Table2[[#This Row],[50D EMA]])/Table2[[#This Row],[50D EMA]]</f>
        <v>7.0205578997044465E-2</v>
      </c>
      <c r="U172" s="2">
        <f>(Table2[[#This Row],[Close Price]]-Table2[[#This Row],[200D EMA]])/Table2[[#This Row],[200D EMA]]</f>
        <v>0.23166476281911566</v>
      </c>
      <c r="V172">
        <v>0.76053313559132696</v>
      </c>
      <c r="W172">
        <v>517.1</v>
      </c>
      <c r="X172">
        <v>527</v>
      </c>
      <c r="Y172">
        <v>516.65</v>
      </c>
      <c r="Z172">
        <v>527.95000000000005</v>
      </c>
      <c r="AA172">
        <v>488.45</v>
      </c>
      <c r="AB172">
        <v>536</v>
      </c>
      <c r="AC172" s="2">
        <f>(Table2[[#This Row],[Close Price]]/Table2[[#This Row],[Day Low]])-1</f>
        <v>5.2214271900985487E-3</v>
      </c>
      <c r="AD172" s="2">
        <f>(Table2[[#This Row],[Day High]]/Table2[[#This Row],[Close Price]])-1</f>
        <v>1.3851481338976512E-2</v>
      </c>
      <c r="AE172" s="2">
        <f>(Table2[[#This Row],[Close Price]]/Table2[[#This Row],[Current Week Low]])-1</f>
        <v>6.096970870028029E-3</v>
      </c>
      <c r="AF172" s="2">
        <f>(Table2[[#This Row],[Current Week High]]/Table2[[#This Row],[Close Price]])-1</f>
        <v>1.5679107348980592E-2</v>
      </c>
      <c r="AG172" s="2">
        <f>(Table2[[#This Row],[Close Price]]/Table2[[#This Row],[Current Month Low]])-1</f>
        <v>6.4182618487050869E-2</v>
      </c>
      <c r="AH172" s="2">
        <f>(Table2[[#This Row],[Current Month High]]/Table2[[#This Row],[Close Price]])-1</f>
        <v>3.1165833012697375E-2</v>
      </c>
      <c r="AI172">
        <v>3.1165833012697299</v>
      </c>
      <c r="AJ172">
        <v>69.619840104421598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10345</v>
      </c>
      <c r="AN172">
        <v>1.79</v>
      </c>
      <c r="AO172" t="s">
        <v>10345</v>
      </c>
      <c r="AP172">
        <v>0.160554957188697</v>
      </c>
      <c r="AQ172" s="4">
        <f>(Table2[[#This Row],[Sharpe Ratio]]-AVERAGE(Table2[Sharpe Ratio]))/_xlfn.STDEV.P(Table2[Sharpe Ratio])</f>
        <v>1.1041644982251499</v>
      </c>
      <c r="AR17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1.7164863259861634</v>
      </c>
      <c r="AS172" s="4">
        <f>_xlfn.RANK.AVG(Table2[[#This Row],[1Y Return vs Nifty Z-Score]],Table2[1Y Return vs Nifty Z-Score])</f>
        <v>266</v>
      </c>
      <c r="AT172" s="4">
        <f>_xlfn.RANK.AVG(Table2[[#This Row],[6M Return vs Nifty Z-Score]],Table2[6M Return vs Nifty Z-Score])</f>
        <v>278</v>
      </c>
      <c r="AU172" s="4">
        <f>_xlfn.RANK.AVG(Table2[[#This Row],[Sharpe Ratio Z-Score]],Table2[Sharpe Ratio Z-Score])</f>
        <v>104</v>
      </c>
      <c r="AV172" s="4">
        <f>(Table2[[#This Row],[Rank 1Y]]+Table2[[#This Row],[Rank 6M]]+Table2[[#This Row],[Rank Sharpe]])/3</f>
        <v>216</v>
      </c>
    </row>
    <row r="173" spans="1:48" x14ac:dyDescent="0.3">
      <c r="A173" t="s">
        <v>1525</v>
      </c>
      <c r="B173" t="s">
        <v>1526</v>
      </c>
      <c r="C173" t="s">
        <v>10314</v>
      </c>
      <c r="D173" t="s">
        <v>392</v>
      </c>
      <c r="E173">
        <v>6535.9760231999999</v>
      </c>
      <c r="F173">
        <v>133.22999999999999</v>
      </c>
      <c r="G173">
        <v>74.764172201314096</v>
      </c>
      <c r="H173">
        <f>(Table2[[#This Row],[1Y Return vs Nifty]]-AVERAGE(Table2[1Y Return vs Nifty]))/_xlfn.STDEV.P(Table2[1Y Return vs Nifty])</f>
        <v>0.64925630465405826</v>
      </c>
      <c r="I173">
        <v>-7.50134743745142</v>
      </c>
      <c r="J173">
        <f>(Table2[[#This Row],[1M Return vs Nifty]]-AVERAGE(Table2[1M Return vs Nifty]))/_xlfn.STDEV.P(Table2[1M Return vs Nifty])</f>
        <v>-0.97792107762842417</v>
      </c>
      <c r="K173">
        <v>15.0823094036681</v>
      </c>
      <c r="L173">
        <f>(Table2[[#This Row],[6M Return vs Nifty]]-AVERAGE(Table2[6M Return vs Nifty]))/_xlfn.STDEV.P(Table2[6M Return vs Nifty])</f>
        <v>0.27366370973398013</v>
      </c>
      <c r="M173">
        <v>-5.72852312917147</v>
      </c>
      <c r="N173">
        <f>(Table2[[#This Row],[1W Return vs Nifty]]-AVERAGE(Table2[1W Return vs Nifty]))/_xlfn.STDEV.P(Table2[1W Return vs Nifty])</f>
        <v>-1.1399765185444506</v>
      </c>
      <c r="O173">
        <v>137.69999999999999</v>
      </c>
      <c r="P173">
        <v>133.673559413394</v>
      </c>
      <c r="Q173">
        <v>109.34221146840299</v>
      </c>
      <c r="R173">
        <v>39.6246370237874</v>
      </c>
      <c r="S173" s="2">
        <f>(Table2[[#This Row],[Close Price]]-Table2[[#This Row],[20D EMA]])/Table2[[#This Row],[20D EMA]]</f>
        <v>-3.246187363834422E-2</v>
      </c>
      <c r="T173" s="2">
        <f>(Table2[[#This Row],[Close Price]]-Table2[[#This Row],[50D EMA]])/Table2[[#This Row],[50D EMA]]</f>
        <v>-3.318228491412255E-3</v>
      </c>
      <c r="U173" s="2">
        <f>(Table2[[#This Row],[Close Price]]-Table2[[#This Row],[200D EMA]])/Table2[[#This Row],[200D EMA]]</f>
        <v>0.21846813056730552</v>
      </c>
      <c r="V173">
        <v>0.269000277045359</v>
      </c>
      <c r="W173">
        <v>132.19999999999999</v>
      </c>
      <c r="X173">
        <v>135</v>
      </c>
      <c r="Y173">
        <v>132.19999999999999</v>
      </c>
      <c r="Z173">
        <v>136.25</v>
      </c>
      <c r="AA173">
        <v>128.61000000000001</v>
      </c>
      <c r="AB173">
        <v>149.35</v>
      </c>
      <c r="AC173" s="2">
        <f>(Table2[[#This Row],[Close Price]]/Table2[[#This Row],[Day Low]])-1</f>
        <v>7.7912254160363847E-3</v>
      </c>
      <c r="AD173" s="2">
        <f>(Table2[[#This Row],[Day High]]/Table2[[#This Row],[Close Price]])-1</f>
        <v>1.3285296104481148E-2</v>
      </c>
      <c r="AE173" s="2">
        <f>(Table2[[#This Row],[Close Price]]/Table2[[#This Row],[Current Week Low]])-1</f>
        <v>7.7912254160363847E-3</v>
      </c>
      <c r="AF173" s="2">
        <f>(Table2[[#This Row],[Current Week High]]/Table2[[#This Row],[Close Price]])-1</f>
        <v>2.2667567364707653E-2</v>
      </c>
      <c r="AG173" s="2">
        <f>(Table2[[#This Row],[Close Price]]/Table2[[#This Row],[Current Month Low]])-1</f>
        <v>3.5922556566363228E-2</v>
      </c>
      <c r="AH173" s="2">
        <f>(Table2[[#This Row],[Current Month High]]/Table2[[#This Row],[Close Price]])-1</f>
        <v>0.12099377017188329</v>
      </c>
      <c r="AI173">
        <v>27.561360054041799</v>
      </c>
      <c r="AJ173">
        <v>104.81168332052199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0.17</v>
      </c>
      <c r="AM173" t="s">
        <v>10345</v>
      </c>
      <c r="AN173">
        <v>-8.3699999999999992</v>
      </c>
      <c r="AO173" t="s">
        <v>10344</v>
      </c>
      <c r="AP173">
        <v>8.5805373247360997E-2</v>
      </c>
      <c r="AQ173" s="4">
        <f>(Table2[[#This Row],[Sharpe Ratio]]-AVERAGE(Table2[Sharpe Ratio]))/_xlfn.STDEV.P(Table2[Sharpe Ratio])</f>
        <v>0.25662199139641173</v>
      </c>
      <c r="AR17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-0.93835559038842464</v>
      </c>
      <c r="AS173" s="4">
        <f>_xlfn.RANK.AVG(Table2[[#This Row],[1Y Return vs Nifty Z-Score]],Table2[1Y Return vs Nifty Z-Score])</f>
        <v>141</v>
      </c>
      <c r="AT173" s="4">
        <f>_xlfn.RANK.AVG(Table2[[#This Row],[6M Return vs Nifty Z-Score]],Table2[6M Return vs Nifty Z-Score])</f>
        <v>239</v>
      </c>
      <c r="AU173" s="4">
        <f>_xlfn.RANK.AVG(Table2[[#This Row],[Sharpe Ratio Z-Score]],Table2[Sharpe Ratio Z-Score])</f>
        <v>271</v>
      </c>
      <c r="AV173" s="4">
        <f>(Table2[[#This Row],[Rank 1Y]]+Table2[[#This Row],[Rank 6M]]+Table2[[#This Row],[Rank Sharpe]])/3</f>
        <v>217</v>
      </c>
    </row>
    <row r="174" spans="1:48" x14ac:dyDescent="0.3">
      <c r="A174" t="s">
        <v>948</v>
      </c>
      <c r="B174" t="s">
        <v>949</v>
      </c>
      <c r="C174" t="s">
        <v>10310</v>
      </c>
      <c r="D174" t="s">
        <v>72</v>
      </c>
      <c r="E174">
        <v>15649.5</v>
      </c>
      <c r="F174">
        <v>104.33</v>
      </c>
      <c r="G174">
        <v>143.383031160809</v>
      </c>
      <c r="H174">
        <f>(Table2[[#This Row],[1Y Return vs Nifty]]-AVERAGE(Table2[1Y Return vs Nifty]))/_xlfn.STDEV.P(Table2[1Y Return vs Nifty])</f>
        <v>1.6904697774809232</v>
      </c>
      <c r="I174">
        <v>22.570982959546999</v>
      </c>
      <c r="J174">
        <f>(Table2[[#This Row],[1M Return vs Nifty]]-AVERAGE(Table2[1M Return vs Nifty]))/_xlfn.STDEV.P(Table2[1M Return vs Nifty])</f>
        <v>1.6491817919063745</v>
      </c>
      <c r="K174">
        <v>8.7958327744330997</v>
      </c>
      <c r="L174">
        <f>(Table2[[#This Row],[6M Return vs Nifty]]-AVERAGE(Table2[6M Return vs Nifty]))/_xlfn.STDEV.P(Table2[6M Return vs Nifty])</f>
        <v>5.7397101499207459E-2</v>
      </c>
      <c r="M174">
        <v>1.5886678425055101</v>
      </c>
      <c r="N174">
        <f>(Table2[[#This Row],[1W Return vs Nifty]]-AVERAGE(Table2[1W Return vs Nifty]))/_xlfn.STDEV.P(Table2[1W Return vs Nifty])</f>
        <v>0.45601763108951132</v>
      </c>
      <c r="O174">
        <v>100.52</v>
      </c>
      <c r="P174">
        <v>92.637968978451596</v>
      </c>
      <c r="Q174">
        <v>75.335159196506396</v>
      </c>
      <c r="R174">
        <v>57.656995837015302</v>
      </c>
      <c r="S174" s="2">
        <f>(Table2[[#This Row],[Close Price]]-Table2[[#This Row],[20D EMA]])/Table2[[#This Row],[20D EMA]]</f>
        <v>3.7902904894548374E-2</v>
      </c>
      <c r="T174" s="2">
        <f>(Table2[[#This Row],[Close Price]]-Table2[[#This Row],[50D EMA]])/Table2[[#This Row],[50D EMA]]</f>
        <v>0.12621208291244027</v>
      </c>
      <c r="U174" s="2">
        <f>(Table2[[#This Row],[Close Price]]-Table2[[#This Row],[200D EMA]])/Table2[[#This Row],[200D EMA]]</f>
        <v>0.38487793896954042</v>
      </c>
      <c r="V174">
        <v>0.82131884167750402</v>
      </c>
      <c r="W174">
        <v>102.27</v>
      </c>
      <c r="X174">
        <v>105.52</v>
      </c>
      <c r="Y174">
        <v>99.56</v>
      </c>
      <c r="Z174">
        <v>106.8</v>
      </c>
      <c r="AA174">
        <v>95.6</v>
      </c>
      <c r="AB174">
        <v>112.48</v>
      </c>
      <c r="AC174" s="2">
        <f>(Table2[[#This Row],[Close Price]]/Table2[[#This Row],[Day Low]])-1</f>
        <v>2.0142759362471896E-2</v>
      </c>
      <c r="AD174" s="2">
        <f>(Table2[[#This Row],[Day High]]/Table2[[#This Row],[Close Price]])-1</f>
        <v>1.1406115211348489E-2</v>
      </c>
      <c r="AE174" s="2">
        <f>(Table2[[#This Row],[Close Price]]/Table2[[#This Row],[Current Week Low]])-1</f>
        <v>4.791080755323418E-2</v>
      </c>
      <c r="AF174" s="2">
        <f>(Table2[[#This Row],[Current Week High]]/Table2[[#This Row],[Close Price]])-1</f>
        <v>2.3674877791622695E-2</v>
      </c>
      <c r="AG174" s="2">
        <f>(Table2[[#This Row],[Close Price]]/Table2[[#This Row],[Current Month Low]])-1</f>
        <v>9.1317991631799211E-2</v>
      </c>
      <c r="AH174" s="2">
        <f>(Table2[[#This Row],[Current Month High]]/Table2[[#This Row],[Close Price]])-1</f>
        <v>7.8117511741589318E-2</v>
      </c>
      <c r="AI174">
        <v>26.329914693760202</v>
      </c>
      <c r="AJ174">
        <v>174.552631578947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0.34</v>
      </c>
      <c r="AM174" t="s">
        <v>10345</v>
      </c>
      <c r="AN174">
        <v>-5.19</v>
      </c>
      <c r="AO174" t="s">
        <v>10344</v>
      </c>
      <c r="AP174">
        <v>7.4424377007742001E-2</v>
      </c>
      <c r="AQ174" s="4">
        <f>(Table2[[#This Row],[Sharpe Ratio]]-AVERAGE(Table2[Sharpe Ratio]))/_xlfn.STDEV.P(Table2[Sharpe Ratio])</f>
        <v>0.12757942587918719</v>
      </c>
      <c r="AR1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3.9806457278552041</v>
      </c>
      <c r="AS174" s="4">
        <f>_xlfn.RANK.AVG(Table2[[#This Row],[1Y Return vs Nifty Z-Score]],Table2[1Y Return vs Nifty Z-Score])</f>
        <v>45</v>
      </c>
      <c r="AT174" s="4">
        <f>_xlfn.RANK.AVG(Table2[[#This Row],[6M Return vs Nifty Z-Score]],Table2[6M Return vs Nifty Z-Score])</f>
        <v>302</v>
      </c>
      <c r="AU174" s="4">
        <f>_xlfn.RANK.AVG(Table2[[#This Row],[Sharpe Ratio Z-Score]],Table2[Sharpe Ratio Z-Score])</f>
        <v>306</v>
      </c>
      <c r="AV174" s="4">
        <f>(Table2[[#This Row],[Rank 1Y]]+Table2[[#This Row],[Rank 6M]]+Table2[[#This Row],[Rank Sharpe]])/3</f>
        <v>217.66666666666666</v>
      </c>
    </row>
    <row r="175" spans="1:48" x14ac:dyDescent="0.3">
      <c r="A175" t="s">
        <v>380</v>
      </c>
      <c r="B175" t="s">
        <v>381</v>
      </c>
      <c r="C175" t="s">
        <v>10313</v>
      </c>
      <c r="D175" t="s">
        <v>136</v>
      </c>
      <c r="E175">
        <v>64246.697266714997</v>
      </c>
      <c r="F175">
        <v>1766.95</v>
      </c>
      <c r="G175">
        <v>36.619507737671498</v>
      </c>
      <c r="H175">
        <f>(Table2[[#This Row],[1Y Return vs Nifty]]-AVERAGE(Table2[1Y Return vs Nifty]))/_xlfn.STDEV.P(Table2[1Y Return vs Nifty])</f>
        <v>7.045422082096435E-2</v>
      </c>
      <c r="I175">
        <v>3.29029774990095</v>
      </c>
      <c r="J175">
        <f>(Table2[[#This Row],[1M Return vs Nifty]]-AVERAGE(Table2[1M Return vs Nifty]))/_xlfn.STDEV.P(Table2[1M Return vs Nifty])</f>
        <v>-3.5168664881437391E-2</v>
      </c>
      <c r="K175">
        <v>22.970715321704699</v>
      </c>
      <c r="L175">
        <f>(Table2[[#This Row],[6M Return vs Nifty]]-AVERAGE(Table2[6M Return vs Nifty]))/_xlfn.STDEV.P(Table2[6M Return vs Nifty])</f>
        <v>0.54503969550305253</v>
      </c>
      <c r="M175">
        <v>-2.1096279838037901</v>
      </c>
      <c r="N175">
        <f>(Table2[[#This Row],[1W Return vs Nifty]]-AVERAGE(Table2[1W Return vs Nifty]))/_xlfn.STDEV.P(Table2[1W Return vs Nifty])</f>
        <v>-0.35063871083900816</v>
      </c>
      <c r="O175">
        <v>1762.62</v>
      </c>
      <c r="P175">
        <v>1751.1834618309699</v>
      </c>
      <c r="Q175">
        <v>1542.6328738109</v>
      </c>
      <c r="R175">
        <v>50.965210637165697</v>
      </c>
      <c r="S175" s="2">
        <f>(Table2[[#This Row],[Close Price]]-Table2[[#This Row],[20D EMA]])/Table2[[#This Row],[20D EMA]]</f>
        <v>2.4565703328001242E-3</v>
      </c>
      <c r="T175" s="2">
        <f>(Table2[[#This Row],[Close Price]]-Table2[[#This Row],[50D EMA]])/Table2[[#This Row],[50D EMA]]</f>
        <v>9.0033617337530372E-3</v>
      </c>
      <c r="U175" s="2">
        <f>(Table2[[#This Row],[Close Price]]-Table2[[#This Row],[200D EMA]])/Table2[[#This Row],[200D EMA]]</f>
        <v>0.14541186694339653</v>
      </c>
      <c r="V175">
        <v>0.86826562637057503</v>
      </c>
      <c r="W175">
        <v>1744.45</v>
      </c>
      <c r="X175">
        <v>1770.3</v>
      </c>
      <c r="Y175">
        <v>1744.45</v>
      </c>
      <c r="Z175">
        <v>1780</v>
      </c>
      <c r="AA175">
        <v>1687</v>
      </c>
      <c r="AB175">
        <v>1870</v>
      </c>
      <c r="AC175" s="2">
        <f>(Table2[[#This Row],[Close Price]]/Table2[[#This Row],[Day Low]])-1</f>
        <v>1.2898048095388193E-2</v>
      </c>
      <c r="AD175" s="2">
        <f>(Table2[[#This Row],[Day High]]/Table2[[#This Row],[Close Price]])-1</f>
        <v>1.8959223520755852E-3</v>
      </c>
      <c r="AE175" s="2">
        <f>(Table2[[#This Row],[Close Price]]/Table2[[#This Row],[Current Week Low]])-1</f>
        <v>1.2898048095388193E-2</v>
      </c>
      <c r="AF175" s="2">
        <f>(Table2[[#This Row],[Current Week High]]/Table2[[#This Row],[Close Price]])-1</f>
        <v>7.3856079685332698E-3</v>
      </c>
      <c r="AG175" s="2">
        <f>(Table2[[#This Row],[Close Price]]/Table2[[#This Row],[Current Month Low]])-1</f>
        <v>4.7391819798458856E-2</v>
      </c>
      <c r="AH175" s="2">
        <f>(Table2[[#This Row],[Current Month High]]/Table2[[#This Row],[Close Price]])-1</f>
        <v>5.8320835337728916E-2</v>
      </c>
      <c r="AI175">
        <v>10.532273126008</v>
      </c>
      <c r="AJ175">
        <v>68.104842545904305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-0.12</v>
      </c>
      <c r="AM175" t="s">
        <v>10344</v>
      </c>
      <c r="AN175">
        <v>-4.5599999999999996</v>
      </c>
      <c r="AO175" t="s">
        <v>10344</v>
      </c>
      <c r="AP175">
        <v>0.11159385026565601</v>
      </c>
      <c r="AQ175" s="4">
        <f>(Table2[[#This Row],[Sharpe Ratio]]-AVERAGE(Table2[Sharpe Ratio]))/_xlfn.STDEV.P(Table2[Sharpe Ratio])</f>
        <v>0.54902268859005032</v>
      </c>
      <c r="AR1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0.77870922919362151</v>
      </c>
      <c r="AS175" s="4">
        <f>_xlfn.RANK.AVG(Table2[[#This Row],[1Y Return vs Nifty Z-Score]],Table2[1Y Return vs Nifty Z-Score])</f>
        <v>272</v>
      </c>
      <c r="AT175" s="4">
        <f>_xlfn.RANK.AVG(Table2[[#This Row],[6M Return vs Nifty Z-Score]],Table2[6M Return vs Nifty Z-Score])</f>
        <v>181</v>
      </c>
      <c r="AU175" s="4">
        <f>_xlfn.RANK.AVG(Table2[[#This Row],[Sharpe Ratio Z-Score]],Table2[Sharpe Ratio Z-Score])</f>
        <v>203</v>
      </c>
      <c r="AV175" s="4">
        <f>(Table2[[#This Row],[Rank 1Y]]+Table2[[#This Row],[Rank 6M]]+Table2[[#This Row],[Rank Sharpe]])/3</f>
        <v>218.66666666666666</v>
      </c>
    </row>
    <row r="176" spans="1:48" x14ac:dyDescent="0.3">
      <c r="A176" t="s">
        <v>215</v>
      </c>
      <c r="B176" t="s">
        <v>216</v>
      </c>
      <c r="C176" t="s">
        <v>10305</v>
      </c>
      <c r="D176" t="s">
        <v>54</v>
      </c>
      <c r="E176">
        <v>119233.69664505</v>
      </c>
      <c r="F176">
        <v>1184.95</v>
      </c>
      <c r="G176">
        <v>54.182188963733402</v>
      </c>
      <c r="H176">
        <f>(Table2[[#This Row],[1Y Return vs Nifty]]-AVERAGE(Table2[1Y Return vs Nifty]))/_xlfn.STDEV.P(Table2[1Y Return vs Nifty])</f>
        <v>0.33694801842744243</v>
      </c>
      <c r="I176">
        <v>4.2306875462275499</v>
      </c>
      <c r="J176">
        <f>(Table2[[#This Row],[1M Return vs Nifty]]-AVERAGE(Table2[1M Return vs Nifty]))/_xlfn.STDEV.P(Table2[1M Return vs Nifty])</f>
        <v>4.6983290081701788E-2</v>
      </c>
      <c r="K176">
        <v>22.068777881561299</v>
      </c>
      <c r="L176">
        <f>(Table2[[#This Row],[6M Return vs Nifty]]-AVERAGE(Table2[6M Return vs Nifty]))/_xlfn.STDEV.P(Table2[6M Return vs Nifty])</f>
        <v>0.51401135283608823</v>
      </c>
      <c r="M176">
        <v>-6.6549597087770804</v>
      </c>
      <c r="N176">
        <f>(Table2[[#This Row],[1W Return vs Nifty]]-AVERAGE(Table2[1W Return vs Nifty]))/_xlfn.STDEV.P(Table2[1W Return vs Nifty])</f>
        <v>-1.3420468713315645</v>
      </c>
      <c r="O176">
        <v>1206.5</v>
      </c>
      <c r="P176">
        <v>1158.07467218702</v>
      </c>
      <c r="Q176">
        <v>950.06223235700099</v>
      </c>
      <c r="R176">
        <v>39.972305298897801</v>
      </c>
      <c r="S176" s="2">
        <f>(Table2[[#This Row],[Close Price]]-Table2[[#This Row],[20D EMA]])/Table2[[#This Row],[20D EMA]]</f>
        <v>-1.7861583091587196E-2</v>
      </c>
      <c r="T176" s="2">
        <f>(Table2[[#This Row],[Close Price]]-Table2[[#This Row],[50D EMA]])/Table2[[#This Row],[50D EMA]]</f>
        <v>2.3206904061053368E-2</v>
      </c>
      <c r="U176" s="2">
        <f>(Table2[[#This Row],[Close Price]]-Table2[[#This Row],[200D EMA]])/Table2[[#This Row],[200D EMA]]</f>
        <v>0.24723408598220778</v>
      </c>
      <c r="V176">
        <v>1.48830032876458</v>
      </c>
      <c r="W176">
        <v>1171</v>
      </c>
      <c r="X176">
        <v>1195.8</v>
      </c>
      <c r="Y176">
        <v>1171</v>
      </c>
      <c r="Z176">
        <v>1197.95</v>
      </c>
      <c r="AA176">
        <v>1157.2</v>
      </c>
      <c r="AB176">
        <v>1324.3</v>
      </c>
      <c r="AC176" s="2">
        <f>(Table2[[#This Row],[Close Price]]/Table2[[#This Row],[Day Low]])-1</f>
        <v>1.1912894961571441E-2</v>
      </c>
      <c r="AD176" s="2">
        <f>(Table2[[#This Row],[Day High]]/Table2[[#This Row],[Close Price]])-1</f>
        <v>9.1565044938604068E-3</v>
      </c>
      <c r="AE176" s="2">
        <f>(Table2[[#This Row],[Close Price]]/Table2[[#This Row],[Current Week Low]])-1</f>
        <v>1.1912894961571441E-2</v>
      </c>
      <c r="AF176" s="2">
        <f>(Table2[[#This Row],[Current Week High]]/Table2[[#This Row],[Close Price]])-1</f>
        <v>1.0970927043335132E-2</v>
      </c>
      <c r="AG176" s="2">
        <f>(Table2[[#This Row],[Close Price]]/Table2[[#This Row],[Current Month Low]])-1</f>
        <v>2.3980297269270645E-2</v>
      </c>
      <c r="AH176" s="2">
        <f>(Table2[[#This Row],[Current Month High]]/Table2[[#This Row],[Close Price]])-1</f>
        <v>0.11759989872990406</v>
      </c>
      <c r="AI176">
        <v>11.759989872990401</v>
      </c>
      <c r="AJ176">
        <v>108.709819462791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0.06</v>
      </c>
      <c r="AM176" t="s">
        <v>10345</v>
      </c>
      <c r="AN176">
        <v>-3.93</v>
      </c>
      <c r="AO176" t="s">
        <v>10344</v>
      </c>
      <c r="AP176">
        <v>8.7280194228916003E-2</v>
      </c>
      <c r="AQ176" s="4">
        <f>(Table2[[#This Row],[Sharpe Ratio]]-AVERAGE(Table2[Sharpe Ratio]))/_xlfn.STDEV.P(Table2[Sharpe Ratio])</f>
        <v>0.27334413760677378</v>
      </c>
      <c r="AR17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-0.17076007237955837</v>
      </c>
      <c r="AS176" s="4">
        <f>_xlfn.RANK.AVG(Table2[[#This Row],[1Y Return vs Nifty Z-Score]],Table2[1Y Return vs Nifty Z-Score])</f>
        <v>204</v>
      </c>
      <c r="AT176" s="4">
        <f>_xlfn.RANK.AVG(Table2[[#This Row],[6M Return vs Nifty Z-Score]],Table2[6M Return vs Nifty Z-Score])</f>
        <v>188</v>
      </c>
      <c r="AU176" s="4">
        <f>_xlfn.RANK.AVG(Table2[[#This Row],[Sharpe Ratio Z-Score]],Table2[Sharpe Ratio Z-Score])</f>
        <v>267</v>
      </c>
      <c r="AV176" s="4">
        <f>(Table2[[#This Row],[Rank 1Y]]+Table2[[#This Row],[Rank 6M]]+Table2[[#This Row],[Rank Sharpe]])/3</f>
        <v>219.66666666666666</v>
      </c>
    </row>
    <row r="177" spans="1:48" x14ac:dyDescent="0.3">
      <c r="A177" t="s">
        <v>868</v>
      </c>
      <c r="B177" t="s">
        <v>869</v>
      </c>
      <c r="C177" t="s">
        <v>10301</v>
      </c>
      <c r="D177" t="s">
        <v>551</v>
      </c>
      <c r="E177">
        <v>17493.381114870001</v>
      </c>
      <c r="F177">
        <v>1020.9</v>
      </c>
      <c r="G177">
        <v>142.862587488043</v>
      </c>
      <c r="H177">
        <f>(Table2[[#This Row],[1Y Return vs Nifty]]-AVERAGE(Table2[1Y Return vs Nifty]))/_xlfn.STDEV.P(Table2[1Y Return vs Nifty])</f>
        <v>1.6825726341569383</v>
      </c>
      <c r="I177">
        <v>41.542743746038198</v>
      </c>
      <c r="J177">
        <f>(Table2[[#This Row],[1M Return vs Nifty]]-AVERAGE(Table2[1M Return vs Nifty]))/_xlfn.STDEV.P(Table2[1M Return vs Nifty])</f>
        <v>3.3065447745667904</v>
      </c>
      <c r="K177">
        <v>45.8729192605213</v>
      </c>
      <c r="L177">
        <f>(Table2[[#This Row],[6M Return vs Nifty]]-AVERAGE(Table2[6M Return vs Nifty]))/_xlfn.STDEV.P(Table2[6M Return vs Nifty])</f>
        <v>1.3329185438734226</v>
      </c>
      <c r="M177">
        <v>-1.67539854792919</v>
      </c>
      <c r="N177">
        <f>(Table2[[#This Row],[1W Return vs Nifty]]-AVERAGE(Table2[1W Return vs Nifty]))/_xlfn.STDEV.P(Table2[1W Return vs Nifty])</f>
        <v>-0.25592645829055688</v>
      </c>
      <c r="O177">
        <v>913.71</v>
      </c>
      <c r="P177">
        <v>820.00902763370198</v>
      </c>
      <c r="Q177">
        <v>664.19384973642798</v>
      </c>
      <c r="R177">
        <v>70.269376996122801</v>
      </c>
      <c r="S177" s="2">
        <f>(Table2[[#This Row],[Close Price]]-Table2[[#This Row],[20D EMA]])/Table2[[#This Row],[20D EMA]]</f>
        <v>0.11731293298749049</v>
      </c>
      <c r="T177" s="2">
        <f>(Table2[[#This Row],[Close Price]]-Table2[[#This Row],[50D EMA]])/Table2[[#This Row],[50D EMA]]</f>
        <v>0.24498629356070456</v>
      </c>
      <c r="U177" s="2">
        <f>(Table2[[#This Row],[Close Price]]-Table2[[#This Row],[200D EMA]])/Table2[[#This Row],[200D EMA]]</f>
        <v>0.53705126960317939</v>
      </c>
      <c r="V177">
        <v>2.16810615190884</v>
      </c>
      <c r="W177">
        <v>995.25</v>
      </c>
      <c r="X177">
        <v>1027.4000000000001</v>
      </c>
      <c r="Y177">
        <v>995.25</v>
      </c>
      <c r="Z177">
        <v>1037</v>
      </c>
      <c r="AA177">
        <v>810.6</v>
      </c>
      <c r="AB177">
        <v>1090.8</v>
      </c>
      <c r="AC177" s="2">
        <f>(Table2[[#This Row],[Close Price]]/Table2[[#This Row],[Day Low]])-1</f>
        <v>2.5772418990203549E-2</v>
      </c>
      <c r="AD177" s="2">
        <f>(Table2[[#This Row],[Day High]]/Table2[[#This Row],[Close Price]])-1</f>
        <v>6.3669311391909567E-3</v>
      </c>
      <c r="AE177" s="2">
        <f>(Table2[[#This Row],[Close Price]]/Table2[[#This Row],[Current Week Low]])-1</f>
        <v>2.5772418990203549E-2</v>
      </c>
      <c r="AF177" s="2">
        <f>(Table2[[#This Row],[Current Week High]]/Table2[[#This Row],[Close Price]])-1</f>
        <v>1.5770398667842134E-2</v>
      </c>
      <c r="AG177" s="2">
        <f>(Table2[[#This Row],[Close Price]]/Table2[[#This Row],[Current Month Low]])-1</f>
        <v>0.25943745373797178</v>
      </c>
      <c r="AH177" s="2">
        <f>(Table2[[#This Row],[Current Month High]]/Table2[[#This Row],[Close Price]])-1</f>
        <v>6.846899794299155E-2</v>
      </c>
      <c r="AI177">
        <v>6.8468997942991496</v>
      </c>
      <c r="AJ177">
        <v>172.20370617251001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0.35</v>
      </c>
      <c r="AM177" t="s">
        <v>10345</v>
      </c>
      <c r="AN177">
        <v>13.39</v>
      </c>
      <c r="AO177" t="s">
        <v>10345</v>
      </c>
      <c r="AQ177" s="4">
        <f>(Table2[[#This Row],[Sharpe Ratio]]-AVERAGE(Table2[Sharpe Ratio]))/_xlfn.STDEV.P(Table2[Sharpe Ratio])</f>
        <v>-0.71627574671699312</v>
      </c>
      <c r="AR17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5.3498337475896003</v>
      </c>
      <c r="AS177" s="4">
        <f>_xlfn.RANK.AVG(Table2[[#This Row],[1Y Return vs Nifty Z-Score]],Table2[1Y Return vs Nifty Z-Score])</f>
        <v>46</v>
      </c>
      <c r="AT177" s="4">
        <f>_xlfn.RANK.AVG(Table2[[#This Row],[6M Return vs Nifty Z-Score]],Table2[6M Return vs Nifty Z-Score])</f>
        <v>72</v>
      </c>
      <c r="AU177" s="4">
        <f>_xlfn.RANK.AVG(Table2[[#This Row],[Sharpe Ratio Z-Score]],Table2[Sharpe Ratio Z-Score])</f>
        <v>542.5</v>
      </c>
      <c r="AV177" s="4">
        <f>(Table2[[#This Row],[Rank 1Y]]+Table2[[#This Row],[Rank 6M]]+Table2[[#This Row],[Rank Sharpe]])/3</f>
        <v>220.16666666666666</v>
      </c>
    </row>
    <row r="178" spans="1:48" x14ac:dyDescent="0.3">
      <c r="A178" t="s">
        <v>555</v>
      </c>
      <c r="B178" t="s">
        <v>556</v>
      </c>
      <c r="C178" t="s">
        <v>10307</v>
      </c>
      <c r="D178" t="s">
        <v>151</v>
      </c>
      <c r="E178">
        <v>36198.148677944999</v>
      </c>
      <c r="F178">
        <v>261.05</v>
      </c>
      <c r="G178">
        <v>81.503990299851793</v>
      </c>
      <c r="H178">
        <f>(Table2[[#This Row],[1Y Return vs Nifty]]-AVERAGE(Table2[1Y Return vs Nifty]))/_xlfn.STDEV.P(Table2[1Y Return vs Nifty])</f>
        <v>0.75152541135462603</v>
      </c>
      <c r="I178">
        <v>-1.7981092513283199</v>
      </c>
      <c r="J178">
        <f>(Table2[[#This Row],[1M Return vs Nifty]]-AVERAGE(Table2[1M Return vs Nifty]))/_xlfn.STDEV.P(Table2[1M Return vs Nifty])</f>
        <v>-0.47968920777972368</v>
      </c>
      <c r="K178">
        <v>-4.75073988518304</v>
      </c>
      <c r="L178">
        <f>(Table2[[#This Row],[6M Return vs Nifty]]-AVERAGE(Table2[6M Return vs Nifty]))/_xlfn.STDEV.P(Table2[6M Return vs Nifty])</f>
        <v>-0.40863045178505525</v>
      </c>
      <c r="M178">
        <v>-4.0262885576453602</v>
      </c>
      <c r="N178">
        <f>(Table2[[#This Row],[1W Return vs Nifty]]-AVERAGE(Table2[1W Return vs Nifty]))/_xlfn.STDEV.P(Table2[1W Return vs Nifty])</f>
        <v>-0.76869245229877903</v>
      </c>
      <c r="O178">
        <v>267.82</v>
      </c>
      <c r="P178">
        <v>260.78498291694098</v>
      </c>
      <c r="Q178">
        <v>223.28342478737</v>
      </c>
      <c r="R178">
        <v>42.028662181231198</v>
      </c>
      <c r="S178" s="2">
        <f>(Table2[[#This Row],[Close Price]]-Table2[[#This Row],[20D EMA]])/Table2[[#This Row],[20D EMA]]</f>
        <v>-2.5278171906504301E-2</v>
      </c>
      <c r="T178" s="2">
        <f>(Table2[[#This Row],[Close Price]]-Table2[[#This Row],[50D EMA]])/Table2[[#This Row],[50D EMA]]</f>
        <v>1.0162283122853069E-3</v>
      </c>
      <c r="U178" s="2">
        <f>(Table2[[#This Row],[Close Price]]-Table2[[#This Row],[200D EMA]])/Table2[[#This Row],[200D EMA]]</f>
        <v>0.16914186643542686</v>
      </c>
      <c r="V178">
        <v>0.50152236688348595</v>
      </c>
      <c r="W178">
        <v>261.8</v>
      </c>
      <c r="X178">
        <v>272.5</v>
      </c>
      <c r="Y178">
        <v>259.05</v>
      </c>
      <c r="Z178">
        <v>272.5</v>
      </c>
      <c r="AA178">
        <v>253.3</v>
      </c>
      <c r="AB178">
        <v>293.5</v>
      </c>
      <c r="AC178" s="2">
        <f>(Table2[[#This Row],[Close Price]]/Table2[[#This Row],[Day Low]])-1</f>
        <v>-2.8647822765469622E-3</v>
      </c>
      <c r="AD178" s="2">
        <f>(Table2[[#This Row],[Day High]]/Table2[[#This Row],[Close Price]])-1</f>
        <v>4.3861329247270486E-2</v>
      </c>
      <c r="AE178" s="2">
        <f>(Table2[[#This Row],[Close Price]]/Table2[[#This Row],[Current Week Low]])-1</f>
        <v>7.7205172746575013E-3</v>
      </c>
      <c r="AF178" s="2">
        <f>(Table2[[#This Row],[Current Week High]]/Table2[[#This Row],[Close Price]])-1</f>
        <v>4.3861329247270486E-2</v>
      </c>
      <c r="AG178" s="2">
        <f>(Table2[[#This Row],[Close Price]]/Table2[[#This Row],[Current Month Low]])-1</f>
        <v>3.0596131069877686E-2</v>
      </c>
      <c r="AH178" s="2">
        <f>(Table2[[#This Row],[Current Month High]]/Table2[[#This Row],[Close Price]])-1</f>
        <v>0.1243056885654088</v>
      </c>
      <c r="AI178">
        <v>19.440720168550001</v>
      </c>
      <c r="AJ178">
        <v>123.501712328767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0.13</v>
      </c>
      <c r="AM178" t="s">
        <v>10345</v>
      </c>
      <c r="AN178">
        <v>-4.49</v>
      </c>
      <c r="AO178" t="s">
        <v>10344</v>
      </c>
      <c r="AP178">
        <v>0.17023634206440699</v>
      </c>
      <c r="AQ178" s="4">
        <f>(Table2[[#This Row],[Sharpe Ratio]]-AVERAGE(Table2[Sharpe Ratio]))/_xlfn.STDEV.P(Table2[Sharpe Ratio])</f>
        <v>1.2139361487747065</v>
      </c>
      <c r="AR17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0.30844944826577469</v>
      </c>
      <c r="AS178" s="4">
        <f>_xlfn.RANK.AVG(Table2[[#This Row],[1Y Return vs Nifty Z-Score]],Table2[1Y Return vs Nifty Z-Score])</f>
        <v>128</v>
      </c>
      <c r="AT178" s="4">
        <f>_xlfn.RANK.AVG(Table2[[#This Row],[6M Return vs Nifty Z-Score]],Table2[6M Return vs Nifty Z-Score])</f>
        <v>451</v>
      </c>
      <c r="AU178" s="4">
        <f>_xlfn.RANK.AVG(Table2[[#This Row],[Sharpe Ratio Z-Score]],Table2[Sharpe Ratio Z-Score])</f>
        <v>85</v>
      </c>
      <c r="AV178" s="4">
        <f>(Table2[[#This Row],[Rank 1Y]]+Table2[[#This Row],[Rank 6M]]+Table2[[#This Row],[Rank Sharpe]])/3</f>
        <v>221.33333333333334</v>
      </c>
    </row>
    <row r="179" spans="1:48" x14ac:dyDescent="0.3">
      <c r="A179" t="s">
        <v>395</v>
      </c>
      <c r="B179" t="s">
        <v>396</v>
      </c>
      <c r="C179" t="s">
        <v>10308</v>
      </c>
      <c r="D179" t="s">
        <v>130</v>
      </c>
      <c r="E179">
        <v>59546.672231219898</v>
      </c>
      <c r="F179">
        <v>723.15</v>
      </c>
      <c r="G179">
        <v>44.313329197744601</v>
      </c>
      <c r="H179">
        <f>(Table2[[#This Row],[1Y Return vs Nifty]]-AVERAGE(Table2[1Y Return vs Nifty]))/_xlfn.STDEV.P(Table2[1Y Return vs Nifty])</f>
        <v>0.18719924810976474</v>
      </c>
      <c r="I179">
        <v>-2.6974882947047401</v>
      </c>
      <c r="J179">
        <f>(Table2[[#This Row],[1M Return vs Nifty]]-AVERAGE(Table2[1M Return vs Nifty]))/_xlfn.STDEV.P(Table2[1M Return vs Nifty])</f>
        <v>-0.55825848506757525</v>
      </c>
      <c r="K179">
        <v>4.1057599217717797</v>
      </c>
      <c r="L179">
        <f>(Table2[[#This Row],[6M Return vs Nifty]]-AVERAGE(Table2[6M Return vs Nifty]))/_xlfn.STDEV.P(Table2[6M Return vs Nifty])</f>
        <v>-0.10395021720425507</v>
      </c>
      <c r="M179">
        <v>3.2960064984147999</v>
      </c>
      <c r="N179">
        <f>(Table2[[#This Row],[1W Return vs Nifty]]-AVERAGE(Table2[1W Return vs Nifty]))/_xlfn.STDEV.P(Table2[1W Return vs Nifty])</f>
        <v>0.82841497821664745</v>
      </c>
      <c r="O179">
        <v>717.88</v>
      </c>
      <c r="P179">
        <v>737.87694400131898</v>
      </c>
      <c r="Q179">
        <v>655.25554159645401</v>
      </c>
      <c r="R179">
        <v>60.209103097976197</v>
      </c>
      <c r="S179" s="2">
        <f>(Table2[[#This Row],[Close Price]]-Table2[[#This Row],[20D EMA]])/Table2[[#This Row],[20D EMA]]</f>
        <v>7.3410597871510306E-3</v>
      </c>
      <c r="T179" s="2">
        <f>(Table2[[#This Row],[Close Price]]-Table2[[#This Row],[50D EMA]])/Table2[[#This Row],[50D EMA]]</f>
        <v>-1.9958536611075727E-2</v>
      </c>
      <c r="U179" s="2">
        <f>(Table2[[#This Row],[Close Price]]-Table2[[#This Row],[200D EMA]])/Table2[[#This Row],[200D EMA]]</f>
        <v>0.10361523725252138</v>
      </c>
      <c r="V179">
        <v>0.707434346348917</v>
      </c>
      <c r="W179">
        <v>723.35</v>
      </c>
      <c r="X179">
        <v>743</v>
      </c>
      <c r="Y179">
        <v>704.5</v>
      </c>
      <c r="Z179">
        <v>743</v>
      </c>
      <c r="AA179">
        <v>631</v>
      </c>
      <c r="AB179">
        <v>754.9</v>
      </c>
      <c r="AC179" s="2">
        <f>(Table2[[#This Row],[Close Price]]/Table2[[#This Row],[Day Low]])-1</f>
        <v>-2.7649132508478225E-4</v>
      </c>
      <c r="AD179" s="2">
        <f>(Table2[[#This Row],[Day High]]/Table2[[#This Row],[Close Price]])-1</f>
        <v>2.7449353522782216E-2</v>
      </c>
      <c r="AE179" s="2">
        <f>(Table2[[#This Row],[Close Price]]/Table2[[#This Row],[Current Week Low]])-1</f>
        <v>2.6472675656493916E-2</v>
      </c>
      <c r="AF179" s="2">
        <f>(Table2[[#This Row],[Current Week High]]/Table2[[#This Row],[Close Price]])-1</f>
        <v>2.7449353522782216E-2</v>
      </c>
      <c r="AG179" s="2">
        <f>(Table2[[#This Row],[Close Price]]/Table2[[#This Row],[Current Month Low]])-1</f>
        <v>0.14603803486529321</v>
      </c>
      <c r="AH179" s="2">
        <f>(Table2[[#This Row],[Current Month High]]/Table2[[#This Row],[Close Price]])-1</f>
        <v>4.3905137246767589E-2</v>
      </c>
      <c r="AI179">
        <v>17.2647445205005</v>
      </c>
      <c r="AJ179">
        <v>78.093830809013596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-0.05</v>
      </c>
      <c r="AM179" t="s">
        <v>10344</v>
      </c>
      <c r="AN179">
        <v>0.56000000000000005</v>
      </c>
      <c r="AO179" t="s">
        <v>10345</v>
      </c>
      <c r="AP179">
        <v>0.17470619987108099</v>
      </c>
      <c r="AQ179" s="4">
        <f>(Table2[[#This Row],[Sharpe Ratio]]-AVERAGE(Table2[Sharpe Ratio]))/_xlfn.STDEV.P(Table2[Sharpe Ratio])</f>
        <v>1.2646172936170597</v>
      </c>
      <c r="AR17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 s="4">
        <f>_xlfn.RANK.AVG(Table2[[#This Row],[1Y Return vs Nifty Z-Score]],Table2[1Y Return vs Nifty Z-Score])</f>
        <v>240</v>
      </c>
      <c r="AT179" s="4">
        <f>_xlfn.RANK.AVG(Table2[[#This Row],[6M Return vs Nifty Z-Score]],Table2[6M Return vs Nifty Z-Score])</f>
        <v>345</v>
      </c>
      <c r="AU179" s="4">
        <f>_xlfn.RANK.AVG(Table2[[#This Row],[Sharpe Ratio Z-Score]],Table2[Sharpe Ratio Z-Score])</f>
        <v>80</v>
      </c>
      <c r="AV179" s="4">
        <f>(Table2[[#This Row],[Rank 1Y]]+Table2[[#This Row],[Rank 6M]]+Table2[[#This Row],[Rank Sharpe]])/3</f>
        <v>221.66666666666666</v>
      </c>
    </row>
    <row r="180" spans="1:48" x14ac:dyDescent="0.3">
      <c r="A180" t="s">
        <v>344</v>
      </c>
      <c r="B180" t="s">
        <v>345</v>
      </c>
      <c r="C180" t="s">
        <v>10306</v>
      </c>
      <c r="D180" t="s">
        <v>130</v>
      </c>
      <c r="E180">
        <v>73921.507102639996</v>
      </c>
      <c r="F180">
        <v>1587.7</v>
      </c>
      <c r="G180">
        <v>34.749431575410398</v>
      </c>
      <c r="H180">
        <f>(Table2[[#This Row],[1Y Return vs Nifty]]-AVERAGE(Table2[1Y Return vs Nifty]))/_xlfn.STDEV.P(Table2[1Y Return vs Nifty])</f>
        <v>4.207793294785938E-2</v>
      </c>
      <c r="I180">
        <v>1.0248732533553899</v>
      </c>
      <c r="J180">
        <f>(Table2[[#This Row],[1M Return vs Nifty]]-AVERAGE(Table2[1M Return vs Nifty]))/_xlfn.STDEV.P(Table2[1M Return vs Nifty])</f>
        <v>-0.23307495006189347</v>
      </c>
      <c r="K180">
        <v>29.442722264523901</v>
      </c>
      <c r="L180">
        <f>(Table2[[#This Row],[6M Return vs Nifty]]-AVERAGE(Table2[6M Return vs Nifty]))/_xlfn.STDEV.P(Table2[6M Return vs Nifty])</f>
        <v>0.76768889513361505</v>
      </c>
      <c r="M180">
        <v>-1.34390610787127</v>
      </c>
      <c r="N180">
        <f>(Table2[[#This Row],[1W Return vs Nifty]]-AVERAGE(Table2[1W Return vs Nifty]))/_xlfn.STDEV.P(Table2[1W Return vs Nifty])</f>
        <v>-0.18362275636065153</v>
      </c>
      <c r="O180">
        <v>1608.76</v>
      </c>
      <c r="P180">
        <v>1596.6442976670301</v>
      </c>
      <c r="Q180">
        <v>1363.84100168807</v>
      </c>
      <c r="R180">
        <v>45.4474001299169</v>
      </c>
      <c r="S180" s="2">
        <f>(Table2[[#This Row],[Close Price]]-Table2[[#This Row],[20D EMA]])/Table2[[#This Row],[20D EMA]]</f>
        <v>-1.3090827718242588E-2</v>
      </c>
      <c r="T180" s="2">
        <f>(Table2[[#This Row],[Close Price]]-Table2[[#This Row],[50D EMA]])/Table2[[#This Row],[50D EMA]]</f>
        <v>-5.6019350584843221E-3</v>
      </c>
      <c r="U180" s="2">
        <f>(Table2[[#This Row],[Close Price]]-Table2[[#This Row],[200D EMA]])/Table2[[#This Row],[200D EMA]]</f>
        <v>0.16413863348795973</v>
      </c>
      <c r="V180">
        <v>1.1251977170878</v>
      </c>
      <c r="W180">
        <v>1551.05</v>
      </c>
      <c r="X180">
        <v>1604.65</v>
      </c>
      <c r="Y180">
        <v>1551.05</v>
      </c>
      <c r="Z180">
        <v>1613.7</v>
      </c>
      <c r="AA180">
        <v>1510.4</v>
      </c>
      <c r="AB180">
        <v>1771.2</v>
      </c>
      <c r="AC180" s="2">
        <f>(Table2[[#This Row],[Close Price]]/Table2[[#This Row],[Day Low]])-1</f>
        <v>2.36291544437639E-2</v>
      </c>
      <c r="AD180" s="2">
        <f>(Table2[[#This Row],[Day High]]/Table2[[#This Row],[Close Price]])-1</f>
        <v>1.0675820369087319E-2</v>
      </c>
      <c r="AE180" s="2">
        <f>(Table2[[#This Row],[Close Price]]/Table2[[#This Row],[Current Week Low]])-1</f>
        <v>2.36291544437639E-2</v>
      </c>
      <c r="AF180" s="2">
        <f>(Table2[[#This Row],[Current Week High]]/Table2[[#This Row],[Close Price]])-1</f>
        <v>1.6375889651697451E-2</v>
      </c>
      <c r="AG180" s="2">
        <f>(Table2[[#This Row],[Close Price]]/Table2[[#This Row],[Current Month Low]])-1</f>
        <v>5.117849576271194E-2</v>
      </c>
      <c r="AH180" s="2">
        <f>(Table2[[#This Row],[Current Month High]]/Table2[[#This Row],[Close Price]])-1</f>
        <v>0.11557599042640287</v>
      </c>
      <c r="AI180">
        <v>13.654972601876899</v>
      </c>
      <c r="AJ180">
        <v>64.137289362141999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-0.08</v>
      </c>
      <c r="AM180" t="s">
        <v>10344</v>
      </c>
      <c r="AN180">
        <v>-8.16</v>
      </c>
      <c r="AO180" t="s">
        <v>10344</v>
      </c>
      <c r="AP180">
        <v>9.5261878154243002E-2</v>
      </c>
      <c r="AQ180" s="4">
        <f>(Table2[[#This Row],[Sharpe Ratio]]-AVERAGE(Table2[Sharpe Ratio]))/_xlfn.STDEV.P(Table2[Sharpe Ratio])</f>
        <v>0.36384385741919922</v>
      </c>
      <c r="AR18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0.75691297907812871</v>
      </c>
      <c r="AS180" s="4">
        <f>_xlfn.RANK.AVG(Table2[[#This Row],[1Y Return vs Nifty Z-Score]],Table2[1Y Return vs Nifty Z-Score])</f>
        <v>279</v>
      </c>
      <c r="AT180" s="4">
        <f>_xlfn.RANK.AVG(Table2[[#This Row],[6M Return vs Nifty Z-Score]],Table2[6M Return vs Nifty Z-Score])</f>
        <v>141</v>
      </c>
      <c r="AU180" s="4">
        <f>_xlfn.RANK.AVG(Table2[[#This Row],[Sharpe Ratio Z-Score]],Table2[Sharpe Ratio Z-Score])</f>
        <v>247</v>
      </c>
      <c r="AV180" s="4">
        <f>(Table2[[#This Row],[Rank 1Y]]+Table2[[#This Row],[Rank 6M]]+Table2[[#This Row],[Rank Sharpe]])/3</f>
        <v>222.33333333333334</v>
      </c>
    </row>
    <row r="181" spans="1:48" x14ac:dyDescent="0.3">
      <c r="A181" t="s">
        <v>608</v>
      </c>
      <c r="B181" t="s">
        <v>609</v>
      </c>
      <c r="C181" t="s">
        <v>10301</v>
      </c>
      <c r="D181" t="s">
        <v>251</v>
      </c>
      <c r="E181">
        <v>31047.0444609599</v>
      </c>
      <c r="F181">
        <v>6136.35</v>
      </c>
      <c r="G181">
        <v>123.307914286697</v>
      </c>
      <c r="H181">
        <f>(Table2[[#This Row],[1Y Return vs Nifty]]-AVERAGE(Table2[1Y Return vs Nifty]))/_xlfn.STDEV.P(Table2[1Y Return vs Nifty])</f>
        <v>1.3858526142862118</v>
      </c>
      <c r="I181">
        <v>-2.9221744936085199</v>
      </c>
      <c r="J181">
        <f>(Table2[[#This Row],[1M Return vs Nifty]]-AVERAGE(Table2[1M Return vs Nifty]))/_xlfn.STDEV.P(Table2[1M Return vs Nifty])</f>
        <v>-0.57788695250234046</v>
      </c>
      <c r="K181">
        <v>-5.2863029007231503</v>
      </c>
      <c r="L181">
        <f>(Table2[[#This Row],[6M Return vs Nifty]]-AVERAGE(Table2[6M Return vs Nifty]))/_xlfn.STDEV.P(Table2[6M Return vs Nifty])</f>
        <v>-0.42705482583397952</v>
      </c>
      <c r="M181">
        <v>-0.16324262592939301</v>
      </c>
      <c r="N181">
        <f>(Table2[[#This Row],[1W Return vs Nifty]]-AVERAGE(Table2[1W Return vs Nifty]))/_xlfn.STDEV.P(Table2[1W Return vs Nifty])</f>
        <v>7.389847236762373E-2</v>
      </c>
      <c r="O181">
        <v>6154.87</v>
      </c>
      <c r="P181">
        <v>6317.3658972749599</v>
      </c>
      <c r="Q181">
        <v>5693.6316732035502</v>
      </c>
      <c r="R181">
        <v>53.877966510005898</v>
      </c>
      <c r="S181" s="2">
        <f>(Table2[[#This Row],[Close Price]]-Table2[[#This Row],[20D EMA]])/Table2[[#This Row],[20D EMA]]</f>
        <v>-3.0089993777284536E-3</v>
      </c>
      <c r="T181" s="2">
        <f>(Table2[[#This Row],[Close Price]]-Table2[[#This Row],[50D EMA]])/Table2[[#This Row],[50D EMA]]</f>
        <v>-2.8653698427226138E-2</v>
      </c>
      <c r="U181" s="2">
        <f>(Table2[[#This Row],[Close Price]]-Table2[[#This Row],[200D EMA]])/Table2[[#This Row],[200D EMA]]</f>
        <v>7.7756755653874687E-2</v>
      </c>
      <c r="V181">
        <v>0.66011500513662003</v>
      </c>
      <c r="W181">
        <v>6161</v>
      </c>
      <c r="X181">
        <v>6220</v>
      </c>
      <c r="Y181">
        <v>6025</v>
      </c>
      <c r="Z181">
        <v>6231</v>
      </c>
      <c r="AA181">
        <v>5850.1</v>
      </c>
      <c r="AB181">
        <v>6401</v>
      </c>
      <c r="AC181" s="2">
        <f>(Table2[[#This Row],[Close Price]]/Table2[[#This Row],[Day Low]])-1</f>
        <v>-4.0009738678785656E-3</v>
      </c>
      <c r="AD181" s="2">
        <f>(Table2[[#This Row],[Day High]]/Table2[[#This Row],[Close Price]])-1</f>
        <v>1.363188214492328E-2</v>
      </c>
      <c r="AE181" s="2">
        <f>(Table2[[#This Row],[Close Price]]/Table2[[#This Row],[Current Week Low]])-1</f>
        <v>1.8481327800830005E-2</v>
      </c>
      <c r="AF181" s="2">
        <f>(Table2[[#This Row],[Current Week High]]/Table2[[#This Row],[Close Price]])-1</f>
        <v>1.5424478721063783E-2</v>
      </c>
      <c r="AG181" s="2">
        <f>(Table2[[#This Row],[Close Price]]/Table2[[#This Row],[Current Month Low]])-1</f>
        <v>4.8930787507905915E-2</v>
      </c>
      <c r="AH181" s="2">
        <f>(Table2[[#This Row],[Current Month High]]/Table2[[#This Row],[Close Price]])-1</f>
        <v>4.3128243988690196E-2</v>
      </c>
      <c r="AI181">
        <v>59.000871853789299</v>
      </c>
      <c r="AJ181">
        <v>155.57476051645099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-0.12</v>
      </c>
      <c r="AM181" t="s">
        <v>10344</v>
      </c>
      <c r="AN181">
        <v>-1.43</v>
      </c>
      <c r="AO181" t="s">
        <v>10344</v>
      </c>
      <c r="AP181">
        <v>0.13906703278152299</v>
      </c>
      <c r="AQ181" s="4">
        <f>(Table2[[#This Row],[Sharpe Ratio]]-AVERAGE(Table2[Sharpe Ratio]))/_xlfn.STDEV.P(Table2[Sharpe Ratio])</f>
        <v>0.86052529171270253</v>
      </c>
      <c r="AR18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 s="4">
        <f>_xlfn.RANK.AVG(Table2[[#This Row],[1Y Return vs Nifty Z-Score]],Table2[1Y Return vs Nifty Z-Score])</f>
        <v>66</v>
      </c>
      <c r="AT181" s="4">
        <f>_xlfn.RANK.AVG(Table2[[#This Row],[6M Return vs Nifty Z-Score]],Table2[6M Return vs Nifty Z-Score])</f>
        <v>458</v>
      </c>
      <c r="AU181" s="4">
        <f>_xlfn.RANK.AVG(Table2[[#This Row],[Sharpe Ratio Z-Score]],Table2[Sharpe Ratio Z-Score])</f>
        <v>144</v>
      </c>
      <c r="AV181" s="4">
        <f>(Table2[[#This Row],[Rank 1Y]]+Table2[[#This Row],[Rank 6M]]+Table2[[#This Row],[Rank Sharpe]])/3</f>
        <v>222.66666666666666</v>
      </c>
    </row>
    <row r="182" spans="1:48" x14ac:dyDescent="0.3">
      <c r="A182" t="s">
        <v>149</v>
      </c>
      <c r="B182" t="s">
        <v>150</v>
      </c>
      <c r="C182" t="s">
        <v>10308</v>
      </c>
      <c r="D182" t="s">
        <v>151</v>
      </c>
      <c r="E182">
        <v>172840.92015190001</v>
      </c>
      <c r="F182">
        <v>442.75</v>
      </c>
      <c r="G182">
        <v>61.674311759490699</v>
      </c>
      <c r="H182">
        <f>(Table2[[#This Row],[1Y Return vs Nifty]]-AVERAGE(Table2[1Y Return vs Nifty]))/_xlfn.STDEV.P(Table2[1Y Return vs Nifty])</f>
        <v>0.45063249691200274</v>
      </c>
      <c r="I182">
        <v>-0.20406120126469801</v>
      </c>
      <c r="J182">
        <f>(Table2[[#This Row],[1M Return vs Nifty]]-AVERAGE(Table2[1M Return vs Nifty]))/_xlfn.STDEV.P(Table2[1M Return vs Nifty])</f>
        <v>-0.34043401367888748</v>
      </c>
      <c r="K182">
        <v>54.257442669097102</v>
      </c>
      <c r="L182">
        <f>(Table2[[#This Row],[6M Return vs Nifty]]-AVERAGE(Table2[6M Return vs Nifty]))/_xlfn.STDEV.P(Table2[6M Return vs Nifty])</f>
        <v>1.6213619035138771</v>
      </c>
      <c r="M182">
        <v>1.1952076841257999</v>
      </c>
      <c r="N182">
        <f>(Table2[[#This Row],[1W Return vs Nifty]]-AVERAGE(Table2[1W Return vs Nifty]))/_xlfn.STDEV.P(Table2[1W Return vs Nifty])</f>
        <v>0.37019779758800153</v>
      </c>
      <c r="O182">
        <v>435.64</v>
      </c>
      <c r="P182">
        <v>434.401936639388</v>
      </c>
      <c r="Q182">
        <v>364.56190256172999</v>
      </c>
      <c r="R182">
        <v>59.695979577265398</v>
      </c>
      <c r="S182" s="2">
        <f>(Table2[[#This Row],[Close Price]]-Table2[[#This Row],[20D EMA]])/Table2[[#This Row],[20D EMA]]</f>
        <v>1.632081535212564E-2</v>
      </c>
      <c r="T182" s="2">
        <f>(Table2[[#This Row],[Close Price]]-Table2[[#This Row],[50D EMA]])/Table2[[#This Row],[50D EMA]]</f>
        <v>1.9217371416882095E-2</v>
      </c>
      <c r="U182" s="2">
        <f>(Table2[[#This Row],[Close Price]]-Table2[[#This Row],[200D EMA]])/Table2[[#This Row],[200D EMA]]</f>
        <v>0.21447138850453715</v>
      </c>
      <c r="V182">
        <v>0.68451738345558499</v>
      </c>
      <c r="W182">
        <v>440.15</v>
      </c>
      <c r="X182">
        <v>447.85</v>
      </c>
      <c r="Y182">
        <v>429.25</v>
      </c>
      <c r="Z182">
        <v>447.85</v>
      </c>
      <c r="AA182">
        <v>404.25</v>
      </c>
      <c r="AB182">
        <v>462.25</v>
      </c>
      <c r="AC182" s="2">
        <f>(Table2[[#This Row],[Close Price]]/Table2[[#This Row],[Day Low]])-1</f>
        <v>5.9070771327955907E-3</v>
      </c>
      <c r="AD182" s="2">
        <f>(Table2[[#This Row],[Day High]]/Table2[[#This Row],[Close Price]])-1</f>
        <v>1.1518915866741919E-2</v>
      </c>
      <c r="AE182" s="2">
        <f>(Table2[[#This Row],[Close Price]]/Table2[[#This Row],[Current Week Low]])-1</f>
        <v>3.1450203843913727E-2</v>
      </c>
      <c r="AF182" s="2">
        <f>(Table2[[#This Row],[Current Week High]]/Table2[[#This Row],[Close Price]])-1</f>
        <v>1.1518915866741919E-2</v>
      </c>
      <c r="AG182" s="2">
        <f>(Table2[[#This Row],[Close Price]]/Table2[[#This Row],[Current Month Low]])-1</f>
        <v>9.5238095238095344E-2</v>
      </c>
      <c r="AH182" s="2">
        <f>(Table2[[#This Row],[Current Month High]]/Table2[[#This Row],[Close Price]])-1</f>
        <v>4.4042913608131062E-2</v>
      </c>
      <c r="AI182">
        <v>14.455110107284</v>
      </c>
      <c r="AJ182">
        <v>112.860576923076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-0.08</v>
      </c>
      <c r="AM182" t="s">
        <v>10344</v>
      </c>
      <c r="AN182">
        <v>-0.32</v>
      </c>
      <c r="AO182" t="s">
        <v>10344</v>
      </c>
      <c r="AP182">
        <v>2.7374055190472001E-2</v>
      </c>
      <c r="AQ182" s="4">
        <f>(Table2[[#This Row],[Sharpe Ratio]]-AVERAGE(Table2[Sharpe Ratio]))/_xlfn.STDEV.P(Table2[Sharpe Ratio])</f>
        <v>-0.40589709127980805</v>
      </c>
      <c r="AR18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1.6958610930551858</v>
      </c>
      <c r="AS182" s="4">
        <f>_xlfn.RANK.AVG(Table2[[#This Row],[1Y Return vs Nifty Z-Score]],Table2[1Y Return vs Nifty Z-Score])</f>
        <v>174</v>
      </c>
      <c r="AT182" s="4">
        <f>_xlfn.RANK.AVG(Table2[[#This Row],[6M Return vs Nifty Z-Score]],Table2[6M Return vs Nifty Z-Score])</f>
        <v>51</v>
      </c>
      <c r="AU182" s="4">
        <f>_xlfn.RANK.AVG(Table2[[#This Row],[Sharpe Ratio Z-Score]],Table2[Sharpe Ratio Z-Score])</f>
        <v>444</v>
      </c>
      <c r="AV182" s="4">
        <f>(Table2[[#This Row],[Rank 1Y]]+Table2[[#This Row],[Rank 6M]]+Table2[[#This Row],[Rank Sharpe]])/3</f>
        <v>223</v>
      </c>
    </row>
    <row r="183" spans="1:48" x14ac:dyDescent="0.3">
      <c r="A183" t="s">
        <v>438</v>
      </c>
      <c r="B183" t="s">
        <v>439</v>
      </c>
      <c r="C183" t="s">
        <v>10312</v>
      </c>
      <c r="D183" t="s">
        <v>333</v>
      </c>
      <c r="E183">
        <v>53196.3396498</v>
      </c>
      <c r="F183">
        <v>1607.7</v>
      </c>
      <c r="G183">
        <v>71.707953266363802</v>
      </c>
      <c r="H183">
        <f>(Table2[[#This Row],[1Y Return vs Nifty]]-AVERAGE(Table2[1Y Return vs Nifty]))/_xlfn.STDEV.P(Table2[1Y Return vs Nifty])</f>
        <v>0.60288164352981499</v>
      </c>
      <c r="I183">
        <v>9.7956067625566305</v>
      </c>
      <c r="J183">
        <f>(Table2[[#This Row],[1M Return vs Nifty]]-AVERAGE(Table2[1M Return vs Nifty]))/_xlfn.STDEV.P(Table2[1M Return vs Nifty])</f>
        <v>0.53313168792607646</v>
      </c>
      <c r="K183">
        <v>38.970848092909897</v>
      </c>
      <c r="L183">
        <f>(Table2[[#This Row],[6M Return vs Nifty]]-AVERAGE(Table2[6M Return vs Nifty]))/_xlfn.STDEV.P(Table2[6M Return vs Nifty])</f>
        <v>1.095474326826205</v>
      </c>
      <c r="M183">
        <v>0.316933700427456</v>
      </c>
      <c r="N183">
        <f>(Table2[[#This Row],[1W Return vs Nifty]]-AVERAGE(Table2[1W Return vs Nifty]))/_xlfn.STDEV.P(Table2[1W Return vs Nifty])</f>
        <v>0.17863246258663565</v>
      </c>
      <c r="O183">
        <v>1528.52</v>
      </c>
      <c r="P183">
        <v>1472.90912829269</v>
      </c>
      <c r="Q183">
        <v>1245.76725126779</v>
      </c>
      <c r="R183">
        <v>68.240920441061405</v>
      </c>
      <c r="S183" s="2">
        <f>(Table2[[#This Row],[Close Price]]-Table2[[#This Row],[20D EMA]])/Table2[[#This Row],[20D EMA]]</f>
        <v>5.1801742862376723E-2</v>
      </c>
      <c r="T183" s="2">
        <f>(Table2[[#This Row],[Close Price]]-Table2[[#This Row],[50D EMA]])/Table2[[#This Row],[50D EMA]]</f>
        <v>9.1513365704747704E-2</v>
      </c>
      <c r="U183" s="2">
        <f>(Table2[[#This Row],[Close Price]]-Table2[[#This Row],[200D EMA]])/Table2[[#This Row],[200D EMA]]</f>
        <v>0.29052999134780516</v>
      </c>
      <c r="V183">
        <v>2.0088424978060799</v>
      </c>
      <c r="W183">
        <v>1592</v>
      </c>
      <c r="X183">
        <v>1671.95</v>
      </c>
      <c r="Y183">
        <v>1548.05</v>
      </c>
      <c r="Z183">
        <v>1671.95</v>
      </c>
      <c r="AA183">
        <v>1418.55</v>
      </c>
      <c r="AB183">
        <v>1671.95</v>
      </c>
      <c r="AC183" s="2">
        <f>(Table2[[#This Row],[Close Price]]/Table2[[#This Row],[Day Low]])-1</f>
        <v>9.8618090452262663E-3</v>
      </c>
      <c r="AD183" s="2">
        <f>(Table2[[#This Row],[Day High]]/Table2[[#This Row],[Close Price]])-1</f>
        <v>3.996392361759038E-2</v>
      </c>
      <c r="AE183" s="2">
        <f>(Table2[[#This Row],[Close Price]]/Table2[[#This Row],[Current Week Low]])-1</f>
        <v>3.8532347146410073E-2</v>
      </c>
      <c r="AF183" s="2">
        <f>(Table2[[#This Row],[Current Week High]]/Table2[[#This Row],[Close Price]])-1</f>
        <v>3.996392361759038E-2</v>
      </c>
      <c r="AG183" s="2">
        <f>(Table2[[#This Row],[Close Price]]/Table2[[#This Row],[Current Month Low]])-1</f>
        <v>0.13334038278523841</v>
      </c>
      <c r="AH183" s="2">
        <f>(Table2[[#This Row],[Current Month High]]/Table2[[#This Row],[Close Price]])-1</f>
        <v>3.996392361759038E-2</v>
      </c>
      <c r="AI183">
        <v>0.24880263730795399</v>
      </c>
      <c r="AJ183">
        <v>100.96250000000001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0.12</v>
      </c>
      <c r="AM183" t="s">
        <v>10345</v>
      </c>
      <c r="AN183">
        <v>7.97</v>
      </c>
      <c r="AO183" t="s">
        <v>10345</v>
      </c>
      <c r="AP183">
        <v>3.5525222896600997E-2</v>
      </c>
      <c r="AQ183" s="4">
        <f>(Table2[[#This Row],[Sharpe Ratio]]-AVERAGE(Table2[Sharpe Ratio]))/_xlfn.STDEV.P(Table2[Sharpe Ratio])</f>
        <v>-0.31347569243087486</v>
      </c>
      <c r="AR18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2.0966444284378571</v>
      </c>
      <c r="AS183" s="4">
        <f>_xlfn.RANK.AVG(Table2[[#This Row],[1Y Return vs Nifty Z-Score]],Table2[1Y Return vs Nifty Z-Score])</f>
        <v>149</v>
      </c>
      <c r="AT183" s="4">
        <f>_xlfn.RANK.AVG(Table2[[#This Row],[6M Return vs Nifty Z-Score]],Table2[6M Return vs Nifty Z-Score])</f>
        <v>97</v>
      </c>
      <c r="AU183" s="4">
        <f>_xlfn.RANK.AVG(Table2[[#This Row],[Sharpe Ratio Z-Score]],Table2[Sharpe Ratio Z-Score])</f>
        <v>426</v>
      </c>
      <c r="AV183" s="4">
        <f>(Table2[[#This Row],[Rank 1Y]]+Table2[[#This Row],[Rank 6M]]+Table2[[#This Row],[Rank Sharpe]])/3</f>
        <v>224</v>
      </c>
    </row>
    <row r="184" spans="1:48" x14ac:dyDescent="0.3">
      <c r="A184" t="s">
        <v>58</v>
      </c>
      <c r="B184" t="s">
        <v>176</v>
      </c>
      <c r="C184" t="s">
        <v>10306</v>
      </c>
      <c r="D184" t="s">
        <v>60</v>
      </c>
      <c r="E184">
        <v>151860.11489632499</v>
      </c>
      <c r="F184">
        <v>749.05</v>
      </c>
      <c r="G184">
        <v>59.519715813660703</v>
      </c>
      <c r="H184">
        <f>(Table2[[#This Row],[1Y Return vs Nifty]]-AVERAGE(Table2[1Y Return vs Nifty]))/_xlfn.STDEV.P(Table2[1Y Return vs Nifty])</f>
        <v>0.41793894354614758</v>
      </c>
      <c r="I184">
        <v>12.3251132397285</v>
      </c>
      <c r="J184">
        <f>(Table2[[#This Row],[1M Return vs Nifty]]-AVERAGE(Table2[1M Return vs Nifty]))/_xlfn.STDEV.P(Table2[1M Return vs Nifty])</f>
        <v>0.7541080351847631</v>
      </c>
      <c r="K184">
        <v>11.180038664471599</v>
      </c>
      <c r="L184">
        <f>(Table2[[#This Row],[6M Return vs Nifty]]-AVERAGE(Table2[6M Return vs Nifty]))/_xlfn.STDEV.P(Table2[6M Return vs Nifty])</f>
        <v>0.13941826400128454</v>
      </c>
      <c r="M184">
        <v>0.83246360707191303</v>
      </c>
      <c r="N184">
        <f>(Table2[[#This Row],[1W Return vs Nifty]]-AVERAGE(Table2[1W Return vs Nifty]))/_xlfn.STDEV.P(Table2[1W Return vs Nifty])</f>
        <v>0.29107762332532378</v>
      </c>
      <c r="O184">
        <v>729.95</v>
      </c>
      <c r="P184">
        <v>703.38727959899404</v>
      </c>
      <c r="Q184">
        <v>606.96862970041695</v>
      </c>
      <c r="R184">
        <v>39.2687657472623</v>
      </c>
      <c r="S184" s="2">
        <f>(Table2[[#This Row],[Close Price]]-Table2[[#This Row],[20D EMA]])/Table2[[#This Row],[20D EMA]]</f>
        <v>2.6166175765463262E-2</v>
      </c>
      <c r="T184" s="2">
        <f>(Table2[[#This Row],[Close Price]]-Table2[[#This Row],[50D EMA]])/Table2[[#This Row],[50D EMA]]</f>
        <v>6.4918319857928827E-2</v>
      </c>
      <c r="U184" s="2">
        <f>(Table2[[#This Row],[Close Price]]-Table2[[#This Row],[200D EMA]])/Table2[[#This Row],[200D EMA]]</f>
        <v>0.23408354789226993</v>
      </c>
      <c r="V184">
        <v>1.5665708196316299</v>
      </c>
      <c r="W184">
        <v>746</v>
      </c>
      <c r="X184">
        <v>756</v>
      </c>
      <c r="Y184">
        <v>743.75</v>
      </c>
      <c r="Z184">
        <v>758.4</v>
      </c>
      <c r="AA184">
        <v>695.5</v>
      </c>
      <c r="AB184">
        <v>802.8</v>
      </c>
      <c r="AC184" s="2">
        <f>(Table2[[#This Row],[Close Price]]/Table2[[#This Row],[Day Low]])-1</f>
        <v>4.0884718498659378E-3</v>
      </c>
      <c r="AD184" s="2">
        <f>(Table2[[#This Row],[Day High]]/Table2[[#This Row],[Close Price]])-1</f>
        <v>9.2784193311528096E-3</v>
      </c>
      <c r="AE184" s="2">
        <f>(Table2[[#This Row],[Close Price]]/Table2[[#This Row],[Current Week Low]])-1</f>
        <v>7.1260504201680064E-3</v>
      </c>
      <c r="AF184" s="2">
        <f>(Table2[[#This Row],[Current Week High]]/Table2[[#This Row],[Close Price]])-1</f>
        <v>1.2482477805219938E-2</v>
      </c>
      <c r="AG184" s="2">
        <f>(Table2[[#This Row],[Close Price]]/Table2[[#This Row],[Current Month Low]])-1</f>
        <v>7.699496764917324E-2</v>
      </c>
      <c r="AH184" s="2">
        <f>(Table2[[#This Row],[Current Month High]]/Table2[[#This Row],[Close Price]])-1</f>
        <v>7.175755957546226E-2</v>
      </c>
      <c r="AI184">
        <v>7.3760096121754097</v>
      </c>
      <c r="AJ184">
        <v>90.573718356443194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</v>
      </c>
      <c r="AM184" t="s">
        <v>10345</v>
      </c>
      <c r="AN184">
        <v>-4.38</v>
      </c>
      <c r="AO184" t="s">
        <v>10344</v>
      </c>
      <c r="AP184">
        <v>0.108572439416318</v>
      </c>
      <c r="AQ184" s="4">
        <f>(Table2[[#This Row],[Sharpe Ratio]]-AVERAGE(Table2[Sharpe Ratio]))/_xlfn.STDEV.P(Table2[Sharpe Ratio])</f>
        <v>0.51476465007819461</v>
      </c>
      <c r="AR18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2.1173075161357136</v>
      </c>
      <c r="AS184" s="4">
        <f>_xlfn.RANK.AVG(Table2[[#This Row],[1Y Return vs Nifty Z-Score]],Table2[1Y Return vs Nifty Z-Score])</f>
        <v>179</v>
      </c>
      <c r="AT184" s="4">
        <f>_xlfn.RANK.AVG(Table2[[#This Row],[6M Return vs Nifty Z-Score]],Table2[6M Return vs Nifty Z-Score])</f>
        <v>282</v>
      </c>
      <c r="AU184" s="4">
        <f>_xlfn.RANK.AVG(Table2[[#This Row],[Sharpe Ratio Z-Score]],Table2[Sharpe Ratio Z-Score])</f>
        <v>212</v>
      </c>
      <c r="AV184" s="4">
        <f>(Table2[[#This Row],[Rank 1Y]]+Table2[[#This Row],[Rank 6M]]+Table2[[#This Row],[Rank Sharpe]])/3</f>
        <v>224.33333333333334</v>
      </c>
    </row>
    <row r="185" spans="1:48" x14ac:dyDescent="0.3">
      <c r="A185" t="s">
        <v>455</v>
      </c>
      <c r="B185" t="s">
        <v>456</v>
      </c>
      <c r="C185" t="s">
        <v>10301</v>
      </c>
      <c r="D185" t="s">
        <v>24</v>
      </c>
      <c r="E185">
        <v>49654.875802139999</v>
      </c>
      <c r="F185">
        <v>202.69</v>
      </c>
      <c r="G185">
        <v>23.727008727490102</v>
      </c>
      <c r="H185">
        <f>(Table2[[#This Row],[1Y Return vs Nifty]]-AVERAGE(Table2[1Y Return vs Nifty]))/_xlfn.STDEV.P(Table2[1Y Return vs Nifty])</f>
        <v>-0.12517485071069528</v>
      </c>
      <c r="I185">
        <v>5.8170476518954404</v>
      </c>
      <c r="J185">
        <f>(Table2[[#This Row],[1M Return vs Nifty]]-AVERAGE(Table2[1M Return vs Nifty]))/_xlfn.STDEV.P(Table2[1M Return vs Nifty])</f>
        <v>0.18556686942850262</v>
      </c>
      <c r="K185">
        <v>20.8534208197886</v>
      </c>
      <c r="L185">
        <f>(Table2[[#This Row],[6M Return vs Nifty]]-AVERAGE(Table2[6M Return vs Nifty]))/_xlfn.STDEV.P(Table2[6M Return vs Nifty])</f>
        <v>0.47220078627461737</v>
      </c>
      <c r="M185">
        <v>-0.98104886215727205</v>
      </c>
      <c r="N185">
        <f>(Table2[[#This Row],[1W Return vs Nifty]]-AVERAGE(Table2[1W Return vs Nifty]))/_xlfn.STDEV.P(Table2[1W Return vs Nifty])</f>
        <v>-0.10447789823771134</v>
      </c>
      <c r="O185">
        <v>198.22</v>
      </c>
      <c r="P185">
        <v>188.64252930516699</v>
      </c>
      <c r="Q185">
        <v>165.480854878413</v>
      </c>
      <c r="R185">
        <v>64.551131165920495</v>
      </c>
      <c r="S185" s="2">
        <f>(Table2[[#This Row],[Close Price]]-Table2[[#This Row],[20D EMA]])/Table2[[#This Row],[20D EMA]]</f>
        <v>2.2550701241045298E-2</v>
      </c>
      <c r="T185" s="2">
        <f>(Table2[[#This Row],[Close Price]]-Table2[[#This Row],[50D EMA]])/Table2[[#This Row],[50D EMA]]</f>
        <v>7.4466085386866387E-2</v>
      </c>
      <c r="U185" s="2">
        <f>(Table2[[#This Row],[Close Price]]-Table2[[#This Row],[200D EMA]])/Table2[[#This Row],[200D EMA]]</f>
        <v>0.22485468273007417</v>
      </c>
      <c r="V185">
        <v>0.68828927622077796</v>
      </c>
      <c r="W185">
        <v>201.75</v>
      </c>
      <c r="X185">
        <v>204.34</v>
      </c>
      <c r="Y185">
        <v>201.75</v>
      </c>
      <c r="Z185">
        <v>205.7</v>
      </c>
      <c r="AA185">
        <v>190.26</v>
      </c>
      <c r="AB185">
        <v>206.59</v>
      </c>
      <c r="AC185" s="2">
        <f>(Table2[[#This Row],[Close Price]]/Table2[[#This Row],[Day Low]])-1</f>
        <v>4.6592317224287694E-3</v>
      </c>
      <c r="AD185" s="2">
        <f>(Table2[[#This Row],[Day High]]/Table2[[#This Row],[Close Price]])-1</f>
        <v>8.1405101386353707E-3</v>
      </c>
      <c r="AE185" s="2">
        <f>(Table2[[#This Row],[Close Price]]/Table2[[#This Row],[Current Week Low]])-1</f>
        <v>4.6592317224287694E-3</v>
      </c>
      <c r="AF185" s="2">
        <f>(Table2[[#This Row],[Current Week High]]/Table2[[#This Row],[Close Price]])-1</f>
        <v>1.485026394987421E-2</v>
      </c>
      <c r="AG185" s="2">
        <f>(Table2[[#This Row],[Close Price]]/Table2[[#This Row],[Current Month Low]])-1</f>
        <v>6.5331651424366699E-2</v>
      </c>
      <c r="AH185" s="2">
        <f>(Table2[[#This Row],[Current Month High]]/Table2[[#This Row],[Close Price]])-1</f>
        <v>1.9241205782229098E-2</v>
      </c>
      <c r="AI185">
        <v>1.9241205782229001</v>
      </c>
      <c r="AJ185">
        <v>51.657313879535998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0.16</v>
      </c>
      <c r="AM185" t="s">
        <v>10345</v>
      </c>
      <c r="AN185">
        <v>1.47</v>
      </c>
      <c r="AO185" t="s">
        <v>10345</v>
      </c>
      <c r="AP185">
        <v>0.132887911752781</v>
      </c>
      <c r="AQ185" s="4">
        <f>(Table2[[#This Row],[Sharpe Ratio]]-AVERAGE(Table2[Sharpe Ratio]))/_xlfn.STDEV.P(Table2[Sharpe Ratio])</f>
        <v>0.79046379503857722</v>
      </c>
      <c r="AR18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1.2185787017932908</v>
      </c>
      <c r="AS185" s="4">
        <f>_xlfn.RANK.AVG(Table2[[#This Row],[1Y Return vs Nifty Z-Score]],Table2[1Y Return vs Nifty Z-Score])</f>
        <v>321</v>
      </c>
      <c r="AT185" s="4">
        <f>_xlfn.RANK.AVG(Table2[[#This Row],[6M Return vs Nifty Z-Score]],Table2[6M Return vs Nifty Z-Score])</f>
        <v>196</v>
      </c>
      <c r="AU185" s="4">
        <f>_xlfn.RANK.AVG(Table2[[#This Row],[Sharpe Ratio Z-Score]],Table2[Sharpe Ratio Z-Score])</f>
        <v>159</v>
      </c>
      <c r="AV185" s="4">
        <f>(Table2[[#This Row],[Rank 1Y]]+Table2[[#This Row],[Rank 6M]]+Table2[[#This Row],[Rank Sharpe]])/3</f>
        <v>225.33333333333334</v>
      </c>
    </row>
    <row r="186" spans="1:48" x14ac:dyDescent="0.3">
      <c r="A186" t="s">
        <v>695</v>
      </c>
      <c r="B186" t="s">
        <v>696</v>
      </c>
      <c r="C186" t="s">
        <v>10305</v>
      </c>
      <c r="D186" t="s">
        <v>54</v>
      </c>
      <c r="E186">
        <v>24587.15627526</v>
      </c>
      <c r="F186">
        <v>965.85</v>
      </c>
      <c r="G186">
        <v>56.964544205316201</v>
      </c>
      <c r="H186">
        <f>(Table2[[#This Row],[1Y Return vs Nifty]]-AVERAGE(Table2[1Y Return vs Nifty]))/_xlfn.STDEV.P(Table2[1Y Return vs Nifty])</f>
        <v>0.37916710815956034</v>
      </c>
      <c r="I186">
        <v>18.331738885744301</v>
      </c>
      <c r="J186">
        <f>(Table2[[#This Row],[1M Return vs Nifty]]-AVERAGE(Table2[1M Return vs Nifty]))/_xlfn.STDEV.P(Table2[1M Return vs Nifty])</f>
        <v>1.278843672980378</v>
      </c>
      <c r="K186">
        <v>33.883571342105299</v>
      </c>
      <c r="L186">
        <f>(Table2[[#This Row],[6M Return vs Nifty]]-AVERAGE(Table2[6M Return vs Nifty]))/_xlfn.STDEV.P(Table2[6M Return vs Nifty])</f>
        <v>0.92046244768683905</v>
      </c>
      <c r="M186">
        <v>-7.4272922580990697</v>
      </c>
      <c r="N186">
        <f>(Table2[[#This Row],[1W Return vs Nifty]]-AVERAGE(Table2[1W Return vs Nifty]))/_xlfn.STDEV.P(Table2[1W Return vs Nifty])</f>
        <v>-1.5105047173903887</v>
      </c>
      <c r="O186">
        <v>956.23</v>
      </c>
      <c r="P186">
        <v>867.43112602857195</v>
      </c>
      <c r="Q186">
        <v>713.99077113975397</v>
      </c>
      <c r="R186">
        <v>47.4066156351046</v>
      </c>
      <c r="S186" s="2">
        <f>(Table2[[#This Row],[Close Price]]-Table2[[#This Row],[20D EMA]])/Table2[[#This Row],[20D EMA]]</f>
        <v>1.0060341131317783E-2</v>
      </c>
      <c r="T186" s="2">
        <f>(Table2[[#This Row],[Close Price]]-Table2[[#This Row],[50D EMA]])/Table2[[#This Row],[50D EMA]]</f>
        <v>0.11346015956566712</v>
      </c>
      <c r="U186" s="2">
        <f>(Table2[[#This Row],[Close Price]]-Table2[[#This Row],[200D EMA]])/Table2[[#This Row],[200D EMA]]</f>
        <v>0.35274857748959337</v>
      </c>
      <c r="V186">
        <v>0.67164999472133902</v>
      </c>
      <c r="W186">
        <v>968.15</v>
      </c>
      <c r="X186">
        <v>984.95</v>
      </c>
      <c r="Y186">
        <v>955.55</v>
      </c>
      <c r="Z186">
        <v>1002.3</v>
      </c>
      <c r="AA186">
        <v>915.75</v>
      </c>
      <c r="AB186">
        <v>1033</v>
      </c>
      <c r="AC186" s="2">
        <f>(Table2[[#This Row],[Close Price]]/Table2[[#This Row],[Day Low]])-1</f>
        <v>-2.3756649279553788E-3</v>
      </c>
      <c r="AD186" s="2">
        <f>(Table2[[#This Row],[Day High]]/Table2[[#This Row],[Close Price]])-1</f>
        <v>1.9775327431795775E-2</v>
      </c>
      <c r="AE186" s="2">
        <f>(Table2[[#This Row],[Close Price]]/Table2[[#This Row],[Current Week Low]])-1</f>
        <v>1.0779132436816496E-2</v>
      </c>
      <c r="AF186" s="2">
        <f>(Table2[[#This Row],[Current Week High]]/Table2[[#This Row],[Close Price]])-1</f>
        <v>3.7738779313557957E-2</v>
      </c>
      <c r="AG186" s="2">
        <f>(Table2[[#This Row],[Close Price]]/Table2[[#This Row],[Current Month Low]])-1</f>
        <v>5.4709254709254695E-2</v>
      </c>
      <c r="AH186" s="2">
        <f>(Table2[[#This Row],[Current Month High]]/Table2[[#This Row],[Close Price]])-1</f>
        <v>6.952425324843392E-2</v>
      </c>
      <c r="AI186">
        <v>10.8557229383444</v>
      </c>
      <c r="AJ186">
        <v>94.355568970721393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0.4</v>
      </c>
      <c r="AM186" t="s">
        <v>10345</v>
      </c>
      <c r="AN186">
        <v>-1.61</v>
      </c>
      <c r="AO186" t="s">
        <v>10344</v>
      </c>
      <c r="AP186">
        <v>5.8364733853813001E-2</v>
      </c>
      <c r="AQ186" s="4">
        <f>(Table2[[#This Row],[Sharpe Ratio]]-AVERAGE(Table2[Sharpe Ratio]))/_xlfn.STDEV.P(Table2[Sharpe Ratio])</f>
        <v>-5.4511623993921898E-2</v>
      </c>
      <c r="AR1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1.013456887442467</v>
      </c>
      <c r="AS186" s="4">
        <f>_xlfn.RANK.AVG(Table2[[#This Row],[1Y Return vs Nifty Z-Score]],Table2[1Y Return vs Nifty Z-Score])</f>
        <v>194</v>
      </c>
      <c r="AT186" s="4">
        <f>_xlfn.RANK.AVG(Table2[[#This Row],[6M Return vs Nifty Z-Score]],Table2[6M Return vs Nifty Z-Score])</f>
        <v>121</v>
      </c>
      <c r="AU186" s="4">
        <f>_xlfn.RANK.AVG(Table2[[#This Row],[Sharpe Ratio Z-Score]],Table2[Sharpe Ratio Z-Score])</f>
        <v>361</v>
      </c>
      <c r="AV186" s="4">
        <f>(Table2[[#This Row],[Rank 1Y]]+Table2[[#This Row],[Rank 6M]]+Table2[[#This Row],[Rank Sharpe]])/3</f>
        <v>225.33333333333334</v>
      </c>
    </row>
    <row r="187" spans="1:48" x14ac:dyDescent="0.3">
      <c r="A187" t="s">
        <v>741</v>
      </c>
      <c r="B187" t="s">
        <v>742</v>
      </c>
      <c r="C187" t="s">
        <v>10311</v>
      </c>
      <c r="D187" t="s">
        <v>524</v>
      </c>
      <c r="E187">
        <v>22143.323065825</v>
      </c>
      <c r="F187">
        <v>1447.85</v>
      </c>
      <c r="G187">
        <v>8.3393640357293002</v>
      </c>
      <c r="H187">
        <f>(Table2[[#This Row],[1Y Return vs Nifty]]-AVERAGE(Table2[1Y Return vs Nifty]))/_xlfn.STDEV.P(Table2[1Y Return vs Nifty])</f>
        <v>-0.35866493217054113</v>
      </c>
      <c r="I187">
        <v>-5.3287157172510504</v>
      </c>
      <c r="J187">
        <f>(Table2[[#This Row],[1M Return vs Nifty]]-AVERAGE(Table2[1M Return vs Nifty]))/_xlfn.STDEV.P(Table2[1M Return vs Nifty])</f>
        <v>-0.78812112028456571</v>
      </c>
      <c r="K187">
        <v>36.089951794439898</v>
      </c>
      <c r="L187">
        <f>(Table2[[#This Row],[6M Return vs Nifty]]-AVERAGE(Table2[6M Return vs Nifty]))/_xlfn.STDEV.P(Table2[6M Return vs Nifty])</f>
        <v>0.99636608100074731</v>
      </c>
      <c r="M187">
        <v>-1.59571602462692</v>
      </c>
      <c r="N187">
        <f>(Table2[[#This Row],[1W Return vs Nifty]]-AVERAGE(Table2[1W Return vs Nifty]))/_xlfn.STDEV.P(Table2[1W Return vs Nifty])</f>
        <v>-0.23854644982682416</v>
      </c>
      <c r="O187">
        <v>1497.47</v>
      </c>
      <c r="P187">
        <v>1481.83232537002</v>
      </c>
      <c r="Q187">
        <v>1225.9653903425899</v>
      </c>
      <c r="R187">
        <v>36.367521247355697</v>
      </c>
      <c r="S187" s="2">
        <f>(Table2[[#This Row],[Close Price]]-Table2[[#This Row],[20D EMA]])/Table2[[#This Row],[20D EMA]]</f>
        <v>-3.3135889199783712E-2</v>
      </c>
      <c r="T187" s="2">
        <f>(Table2[[#This Row],[Close Price]]-Table2[[#This Row],[50D EMA]])/Table2[[#This Row],[50D EMA]]</f>
        <v>-2.2932638725865696E-2</v>
      </c>
      <c r="U187" s="2">
        <f>(Table2[[#This Row],[Close Price]]-Table2[[#This Row],[200D EMA]])/Table2[[#This Row],[200D EMA]]</f>
        <v>0.18098766197258265</v>
      </c>
      <c r="V187">
        <v>0.25286905728798098</v>
      </c>
      <c r="W187">
        <v>1456</v>
      </c>
      <c r="X187">
        <v>1490</v>
      </c>
      <c r="Y187">
        <v>1425</v>
      </c>
      <c r="Z187">
        <v>1490</v>
      </c>
      <c r="AA187">
        <v>1420.25</v>
      </c>
      <c r="AB187">
        <v>1548.85</v>
      </c>
      <c r="AC187" s="2">
        <f>(Table2[[#This Row],[Close Price]]/Table2[[#This Row],[Day Low]])-1</f>
        <v>-5.5975274725275082E-3</v>
      </c>
      <c r="AD187" s="2">
        <f>(Table2[[#This Row],[Day High]]/Table2[[#This Row],[Close Price]])-1</f>
        <v>2.9112131781607209E-2</v>
      </c>
      <c r="AE187" s="2">
        <f>(Table2[[#This Row],[Close Price]]/Table2[[#This Row],[Current Week Low]])-1</f>
        <v>1.6035087719298291E-2</v>
      </c>
      <c r="AF187" s="2">
        <f>(Table2[[#This Row],[Current Week High]]/Table2[[#This Row],[Close Price]])-1</f>
        <v>2.9112131781607209E-2</v>
      </c>
      <c r="AG187" s="2">
        <f>(Table2[[#This Row],[Close Price]]/Table2[[#This Row],[Current Month Low]])-1</f>
        <v>1.9433198380566674E-2</v>
      </c>
      <c r="AH187" s="2">
        <f>(Table2[[#This Row],[Current Month High]]/Table2[[#This Row],[Close Price]])-1</f>
        <v>6.9758607590565402E-2</v>
      </c>
      <c r="AI187">
        <v>17.415478122733699</v>
      </c>
      <c r="AJ187">
        <v>74.177443609022504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-0.09</v>
      </c>
      <c r="AM187" t="s">
        <v>10344</v>
      </c>
      <c r="AN187">
        <v>-4.07</v>
      </c>
      <c r="AO187" t="s">
        <v>10344</v>
      </c>
      <c r="AP187">
        <v>0.133567763946905</v>
      </c>
      <c r="AQ187" s="4">
        <f>(Table2[[#This Row],[Sharpe Ratio]]-AVERAGE(Table2[Sharpe Ratio]))/_xlfn.STDEV.P(Table2[Sharpe Ratio])</f>
        <v>0.79817224774826845</v>
      </c>
      <c r="AR18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0.40920582646708481</v>
      </c>
      <c r="AS187" s="4">
        <f>_xlfn.RANK.AVG(Table2[[#This Row],[1Y Return vs Nifty Z-Score]],Table2[1Y Return vs Nifty Z-Score])</f>
        <v>413</v>
      </c>
      <c r="AT187" s="4">
        <f>_xlfn.RANK.AVG(Table2[[#This Row],[6M Return vs Nifty Z-Score]],Table2[6M Return vs Nifty Z-Score])</f>
        <v>110</v>
      </c>
      <c r="AU187" s="4">
        <f>_xlfn.RANK.AVG(Table2[[#This Row],[Sharpe Ratio Z-Score]],Table2[Sharpe Ratio Z-Score])</f>
        <v>154</v>
      </c>
      <c r="AV187" s="4">
        <f>(Table2[[#This Row],[Rank 1Y]]+Table2[[#This Row],[Rank 6M]]+Table2[[#This Row],[Rank Sharpe]])/3</f>
        <v>225.66666666666666</v>
      </c>
    </row>
    <row r="188" spans="1:48" x14ac:dyDescent="0.3">
      <c r="A188" t="s">
        <v>340</v>
      </c>
      <c r="B188" t="s">
        <v>341</v>
      </c>
      <c r="C188" t="s">
        <v>10300</v>
      </c>
      <c r="D188" t="s">
        <v>293</v>
      </c>
      <c r="E188">
        <v>74577.223131949999</v>
      </c>
      <c r="F188">
        <v>4874.5</v>
      </c>
      <c r="G188">
        <v>67.311126722429705</v>
      </c>
      <c r="H188">
        <f>(Table2[[#This Row],[1Y Return vs Nifty]]-AVERAGE(Table2[1Y Return vs Nifty]))/_xlfn.STDEV.P(Table2[1Y Return vs Nifty])</f>
        <v>0.53616478019739877</v>
      </c>
      <c r="I188">
        <v>6.2727199392639896</v>
      </c>
      <c r="J188">
        <f>(Table2[[#This Row],[1M Return vs Nifty]]-AVERAGE(Table2[1M Return vs Nifty]))/_xlfn.STDEV.P(Table2[1M Return vs Nifty])</f>
        <v>0.22537415931624893</v>
      </c>
      <c r="K188">
        <v>2.3633579729757801</v>
      </c>
      <c r="L188">
        <f>(Table2[[#This Row],[6M Return vs Nifty]]-AVERAGE(Table2[6M Return vs Nifty]))/_xlfn.STDEV.P(Table2[6M Return vs Nifty])</f>
        <v>-0.16389211818824467</v>
      </c>
      <c r="M188">
        <v>2.4198467041828899</v>
      </c>
      <c r="N188">
        <f>(Table2[[#This Row],[1W Return vs Nifty]]-AVERAGE(Table2[1W Return vs Nifty]))/_xlfn.STDEV.P(Table2[1W Return vs Nifty])</f>
        <v>0.63731078110722772</v>
      </c>
      <c r="O188">
        <v>4722.75</v>
      </c>
      <c r="P188">
        <v>4471.7441520581797</v>
      </c>
      <c r="Q188">
        <v>3869.1278006543598</v>
      </c>
      <c r="R188">
        <v>66.9564362008323</v>
      </c>
      <c r="S188" s="2">
        <f>(Table2[[#This Row],[Close Price]]-Table2[[#This Row],[20D EMA]])/Table2[[#This Row],[20D EMA]]</f>
        <v>3.2131702927319886E-2</v>
      </c>
      <c r="T188" s="2">
        <f>(Table2[[#This Row],[Close Price]]-Table2[[#This Row],[50D EMA]])/Table2[[#This Row],[50D EMA]]</f>
        <v>9.0066836170948322E-2</v>
      </c>
      <c r="U188" s="2">
        <f>(Table2[[#This Row],[Close Price]]-Table2[[#This Row],[200D EMA]])/Table2[[#This Row],[200D EMA]]</f>
        <v>0.25984466038459836</v>
      </c>
      <c r="V188">
        <v>0.638646225429915</v>
      </c>
      <c r="W188">
        <v>4905.05</v>
      </c>
      <c r="X188">
        <v>4996.8999999999996</v>
      </c>
      <c r="Y188">
        <v>4818.8999999999996</v>
      </c>
      <c r="Z188">
        <v>4996.8999999999996</v>
      </c>
      <c r="AA188">
        <v>4409.1000000000004</v>
      </c>
      <c r="AB188">
        <v>4996.8999999999996</v>
      </c>
      <c r="AC188" s="2">
        <f>(Table2[[#This Row],[Close Price]]/Table2[[#This Row],[Day Low]])-1</f>
        <v>-6.2282749411320948E-3</v>
      </c>
      <c r="AD188" s="2">
        <f>(Table2[[#This Row],[Day High]]/Table2[[#This Row],[Close Price]])-1</f>
        <v>2.51102677197661E-2</v>
      </c>
      <c r="AE188" s="2">
        <f>(Table2[[#This Row],[Close Price]]/Table2[[#This Row],[Current Week Low]])-1</f>
        <v>1.1537902840897285E-2</v>
      </c>
      <c r="AF188" s="2">
        <f>(Table2[[#This Row],[Current Week High]]/Table2[[#This Row],[Close Price]])-1</f>
        <v>2.51102677197661E-2</v>
      </c>
      <c r="AG188" s="2">
        <f>(Table2[[#This Row],[Close Price]]/Table2[[#This Row],[Current Month Low]])-1</f>
        <v>0.10555442153727501</v>
      </c>
      <c r="AH188" s="2">
        <f>(Table2[[#This Row],[Current Month High]]/Table2[[#This Row],[Close Price]])-1</f>
        <v>2.51102677197661E-2</v>
      </c>
      <c r="AI188">
        <v>1.8524976920709799</v>
      </c>
      <c r="AJ188">
        <v>100.846733073064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0.28000000000000003</v>
      </c>
      <c r="AM188" t="s">
        <v>10345</v>
      </c>
      <c r="AN188">
        <v>2.89</v>
      </c>
      <c r="AO188" t="s">
        <v>10345</v>
      </c>
      <c r="AP188">
        <v>0.133549573507633</v>
      </c>
      <c r="AQ188" s="4">
        <f>(Table2[[#This Row],[Sharpe Ratio]]-AVERAGE(Table2[Sharpe Ratio]))/_xlfn.STDEV.P(Table2[Sharpe Ratio])</f>
        <v>0.79796599682768787</v>
      </c>
      <c r="AR18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2.0329235992603185</v>
      </c>
      <c r="AS188" s="4">
        <f>_xlfn.RANK.AVG(Table2[[#This Row],[1Y Return vs Nifty Z-Score]],Table2[1Y Return vs Nifty Z-Score])</f>
        <v>161</v>
      </c>
      <c r="AT188" s="4">
        <f>_xlfn.RANK.AVG(Table2[[#This Row],[6M Return vs Nifty Z-Score]],Table2[6M Return vs Nifty Z-Score])</f>
        <v>366</v>
      </c>
      <c r="AU188" s="4">
        <f>_xlfn.RANK.AVG(Table2[[#This Row],[Sharpe Ratio Z-Score]],Table2[Sharpe Ratio Z-Score])</f>
        <v>155</v>
      </c>
      <c r="AV188" s="4">
        <f>(Table2[[#This Row],[Rank 1Y]]+Table2[[#This Row],[Rank 6M]]+Table2[[#This Row],[Rank Sharpe]])/3</f>
        <v>227.33333333333334</v>
      </c>
    </row>
    <row r="189" spans="1:48" x14ac:dyDescent="0.3">
      <c r="A189" t="s">
        <v>785</v>
      </c>
      <c r="B189" t="s">
        <v>786</v>
      </c>
      <c r="C189" t="s">
        <v>10303</v>
      </c>
      <c r="D189" t="s">
        <v>40</v>
      </c>
      <c r="E189">
        <v>20411.29247674</v>
      </c>
      <c r="F189">
        <v>555.85</v>
      </c>
      <c r="G189">
        <v>39.1447388200815</v>
      </c>
      <c r="H189">
        <f>(Table2[[#This Row],[1Y Return vs Nifty]]-AVERAGE(Table2[1Y Return vs Nifty]))/_xlfn.STDEV.P(Table2[1Y Return vs Nifty])</f>
        <v>0.10877174263458875</v>
      </c>
      <c r="I189">
        <v>12.9338862529226</v>
      </c>
      <c r="J189">
        <f>(Table2[[#This Row],[1M Return vs Nifty]]-AVERAGE(Table2[1M Return vs Nifty]))/_xlfn.STDEV.P(Table2[1M Return vs Nifty])</f>
        <v>0.80729012346140672</v>
      </c>
      <c r="K189">
        <v>8.9361431174519392</v>
      </c>
      <c r="L189">
        <f>(Table2[[#This Row],[6M Return vs Nifty]]-AVERAGE(Table2[6M Return vs Nifty]))/_xlfn.STDEV.P(Table2[6M Return vs Nifty])</f>
        <v>6.2224040939947024E-2</v>
      </c>
      <c r="M189">
        <v>-4.8587128282973904</v>
      </c>
      <c r="N189">
        <f>(Table2[[#This Row],[1W Return vs Nifty]]-AVERAGE(Table2[1W Return vs Nifty]))/_xlfn.STDEV.P(Table2[1W Return vs Nifty])</f>
        <v>-0.95025724555296931</v>
      </c>
      <c r="O189">
        <v>535.65</v>
      </c>
      <c r="P189">
        <v>501.52201551914999</v>
      </c>
      <c r="Q189">
        <v>442.62739443649599</v>
      </c>
      <c r="R189">
        <v>63.421541190329698</v>
      </c>
      <c r="S189" s="2">
        <f>(Table2[[#This Row],[Close Price]]-Table2[[#This Row],[20D EMA]])/Table2[[#This Row],[20D EMA]]</f>
        <v>3.771119200970792E-2</v>
      </c>
      <c r="T189" s="2">
        <f>(Table2[[#This Row],[Close Price]]-Table2[[#This Row],[50D EMA]])/Table2[[#This Row],[50D EMA]]</f>
        <v>0.1083262205839807</v>
      </c>
      <c r="U189" s="2">
        <f>(Table2[[#This Row],[Close Price]]-Table2[[#This Row],[200D EMA]])/Table2[[#This Row],[200D EMA]]</f>
        <v>0.2557966519619656</v>
      </c>
      <c r="V189">
        <v>0.74825163214955004</v>
      </c>
      <c r="W189">
        <v>554.25</v>
      </c>
      <c r="X189">
        <v>575</v>
      </c>
      <c r="Y189">
        <v>549.15</v>
      </c>
      <c r="Z189">
        <v>575</v>
      </c>
      <c r="AA189">
        <v>499.6</v>
      </c>
      <c r="AB189">
        <v>593.45000000000005</v>
      </c>
      <c r="AC189" s="2">
        <f>(Table2[[#This Row],[Close Price]]/Table2[[#This Row],[Day Low]])-1</f>
        <v>2.8867839422643815E-3</v>
      </c>
      <c r="AD189" s="2">
        <f>(Table2[[#This Row],[Day High]]/Table2[[#This Row],[Close Price]])-1</f>
        <v>3.4451740577493783E-2</v>
      </c>
      <c r="AE189" s="2">
        <f>(Table2[[#This Row],[Close Price]]/Table2[[#This Row],[Current Week Low]])-1</f>
        <v>1.2200673768551384E-2</v>
      </c>
      <c r="AF189" s="2">
        <f>(Table2[[#This Row],[Current Week High]]/Table2[[#This Row],[Close Price]])-1</f>
        <v>3.4451740577493783E-2</v>
      </c>
      <c r="AG189" s="2">
        <f>(Table2[[#This Row],[Close Price]]/Table2[[#This Row],[Current Month Low]])-1</f>
        <v>0.11259007205764604</v>
      </c>
      <c r="AH189" s="2">
        <f>(Table2[[#This Row],[Current Month High]]/Table2[[#This Row],[Close Price]])-1</f>
        <v>6.764414860124135E-2</v>
      </c>
      <c r="AI189">
        <v>6.7644148601241296</v>
      </c>
      <c r="AJ189">
        <v>71.903510128343797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0.24</v>
      </c>
      <c r="AM189" t="s">
        <v>10345</v>
      </c>
      <c r="AN189">
        <v>8.1199999999999992</v>
      </c>
      <c r="AO189" t="s">
        <v>10345</v>
      </c>
      <c r="AP189">
        <v>0.14609133827985399</v>
      </c>
      <c r="AQ189" s="4">
        <f>(Table2[[#This Row],[Sharpe Ratio]]-AVERAGE(Table2[Sharpe Ratio]))/_xlfn.STDEV.P(Table2[Sharpe Ratio])</f>
        <v>0.94016984860359587</v>
      </c>
      <c r="AR18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0.96819851008656899</v>
      </c>
      <c r="AS189" s="4">
        <f>_xlfn.RANK.AVG(Table2[[#This Row],[1Y Return vs Nifty Z-Score]],Table2[1Y Return vs Nifty Z-Score])</f>
        <v>260</v>
      </c>
      <c r="AT189" s="4">
        <f>_xlfn.RANK.AVG(Table2[[#This Row],[6M Return vs Nifty Z-Score]],Table2[6M Return vs Nifty Z-Score])</f>
        <v>300</v>
      </c>
      <c r="AU189" s="4">
        <f>_xlfn.RANK.AVG(Table2[[#This Row],[Sharpe Ratio Z-Score]],Table2[Sharpe Ratio Z-Score])</f>
        <v>125</v>
      </c>
      <c r="AV189" s="4">
        <f>(Table2[[#This Row],[Rank 1Y]]+Table2[[#This Row],[Rank 6M]]+Table2[[#This Row],[Rank Sharpe]])/3</f>
        <v>228.33333333333334</v>
      </c>
    </row>
    <row r="190" spans="1:48" x14ac:dyDescent="0.3">
      <c r="A190" t="s">
        <v>227</v>
      </c>
      <c r="B190" t="s">
        <v>228</v>
      </c>
      <c r="C190" t="s">
        <v>10301</v>
      </c>
      <c r="D190" t="s">
        <v>57</v>
      </c>
      <c r="E190">
        <v>115630.64204999999</v>
      </c>
      <c r="F190">
        <v>3075.6</v>
      </c>
      <c r="G190">
        <v>39.604945767386802</v>
      </c>
      <c r="H190">
        <f>(Table2[[#This Row],[1Y Return vs Nifty]]-AVERAGE(Table2[1Y Return vs Nifty]))/_xlfn.STDEV.P(Table2[1Y Return vs Nifty])</f>
        <v>0.11575486186869982</v>
      </c>
      <c r="I190">
        <v>9.6824719055138697</v>
      </c>
      <c r="J190">
        <f>(Table2[[#This Row],[1M Return vs Nifty]]-AVERAGE(Table2[1M Return vs Nifty]))/_xlfn.STDEV.P(Table2[1M Return vs Nifty])</f>
        <v>0.52324828668454482</v>
      </c>
      <c r="K190">
        <v>19.676684546424301</v>
      </c>
      <c r="L190">
        <f>(Table2[[#This Row],[6M Return vs Nifty]]-AVERAGE(Table2[6M Return vs Nifty]))/_xlfn.STDEV.P(Table2[6M Return vs Nifty])</f>
        <v>0.43171884740223954</v>
      </c>
      <c r="M190">
        <v>2.1031902615445</v>
      </c>
      <c r="N190">
        <f>(Table2[[#This Row],[1W Return vs Nifty]]-AVERAGE(Table2[1W Return vs Nifty]))/_xlfn.STDEV.P(Table2[1W Return vs Nifty])</f>
        <v>0.56824304297507022</v>
      </c>
      <c r="O190">
        <v>2935.75</v>
      </c>
      <c r="P190">
        <v>2808.7605125451801</v>
      </c>
      <c r="Q190">
        <v>2436.9295837668401</v>
      </c>
      <c r="R190">
        <v>67.584173607743395</v>
      </c>
      <c r="S190" s="2">
        <f>(Table2[[#This Row],[Close Price]]-Table2[[#This Row],[20D EMA]])/Table2[[#This Row],[20D EMA]]</f>
        <v>4.7636890062164663E-2</v>
      </c>
      <c r="T190" s="2">
        <f>(Table2[[#This Row],[Close Price]]-Table2[[#This Row],[50D EMA]])/Table2[[#This Row],[50D EMA]]</f>
        <v>9.5002577209055528E-2</v>
      </c>
      <c r="U190" s="2">
        <f>(Table2[[#This Row],[Close Price]]-Table2[[#This Row],[200D EMA]])/Table2[[#This Row],[200D EMA]]</f>
        <v>0.26207996344561851</v>
      </c>
      <c r="V190">
        <v>0.76475345231097103</v>
      </c>
      <c r="W190">
        <v>3052.3</v>
      </c>
      <c r="X190">
        <v>3177</v>
      </c>
      <c r="Y190">
        <v>3013.05</v>
      </c>
      <c r="Z190">
        <v>3177</v>
      </c>
      <c r="AA190">
        <v>2808.1</v>
      </c>
      <c r="AB190">
        <v>3177</v>
      </c>
      <c r="AC190" s="2">
        <f>(Table2[[#This Row],[Close Price]]/Table2[[#This Row],[Day Low]])-1</f>
        <v>7.6335877862594437E-3</v>
      </c>
      <c r="AD190" s="2">
        <f>(Table2[[#This Row],[Day High]]/Table2[[#This Row],[Close Price]])-1</f>
        <v>3.296917674600075E-2</v>
      </c>
      <c r="AE190" s="2">
        <f>(Table2[[#This Row],[Close Price]]/Table2[[#This Row],[Current Week Low]])-1</f>
        <v>2.0759695325334615E-2</v>
      </c>
      <c r="AF190" s="2">
        <f>(Table2[[#This Row],[Current Week High]]/Table2[[#This Row],[Close Price]])-1</f>
        <v>3.296917674600075E-2</v>
      </c>
      <c r="AG190" s="2">
        <f>(Table2[[#This Row],[Close Price]]/Table2[[#This Row],[Current Month Low]])-1</f>
        <v>9.5260140308393471E-2</v>
      </c>
      <c r="AH190" s="2">
        <f>(Table2[[#This Row],[Current Month High]]/Table2[[#This Row],[Close Price]])-1</f>
        <v>3.296917674600075E-2</v>
      </c>
      <c r="AI190">
        <v>0.305631421511254</v>
      </c>
      <c r="AJ190">
        <v>74.6656444330863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0.25</v>
      </c>
      <c r="AM190" t="s">
        <v>10345</v>
      </c>
      <c r="AN190">
        <v>5.71</v>
      </c>
      <c r="AO190" t="s">
        <v>10345</v>
      </c>
      <c r="AP190">
        <v>0.101657136162353</v>
      </c>
      <c r="AQ190" s="4">
        <f>(Table2[[#This Row],[Sharpe Ratio]]-AVERAGE(Table2[Sharpe Ratio]))/_xlfn.STDEV.P(Table2[Sharpe Ratio])</f>
        <v>0.43635600689502729</v>
      </c>
      <c r="AR19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2.0753210458255813</v>
      </c>
      <c r="AS190" s="4">
        <f>_xlfn.RANK.AVG(Table2[[#This Row],[1Y Return vs Nifty Z-Score]],Table2[1Y Return vs Nifty Z-Score])</f>
        <v>257</v>
      </c>
      <c r="AT190" s="4">
        <f>_xlfn.RANK.AVG(Table2[[#This Row],[6M Return vs Nifty Z-Score]],Table2[6M Return vs Nifty Z-Score])</f>
        <v>203</v>
      </c>
      <c r="AU190" s="4">
        <f>_xlfn.RANK.AVG(Table2[[#This Row],[Sharpe Ratio Z-Score]],Table2[Sharpe Ratio Z-Score])</f>
        <v>229</v>
      </c>
      <c r="AV190" s="4">
        <f>(Table2[[#This Row],[Rank 1Y]]+Table2[[#This Row],[Rank 6M]]+Table2[[#This Row],[Rank Sharpe]])/3</f>
        <v>229.66666666666666</v>
      </c>
    </row>
    <row r="191" spans="1:48" x14ac:dyDescent="0.3">
      <c r="A191" t="s">
        <v>1475</v>
      </c>
      <c r="B191" t="s">
        <v>1476</v>
      </c>
      <c r="C191" t="s">
        <v>10314</v>
      </c>
      <c r="D191" t="s">
        <v>173</v>
      </c>
      <c r="E191">
        <v>6845.5366162500004</v>
      </c>
      <c r="F191">
        <v>988.85</v>
      </c>
      <c r="G191">
        <v>70.276504503454106</v>
      </c>
      <c r="H191">
        <f>(Table2[[#This Row],[1Y Return vs Nifty]]-AVERAGE(Table2[1Y Return vs Nifty]))/_xlfn.STDEV.P(Table2[1Y Return vs Nifty])</f>
        <v>0.58116102968978134</v>
      </c>
      <c r="I191">
        <v>11.086557164026299</v>
      </c>
      <c r="J191">
        <f>(Table2[[#This Row],[1M Return vs Nifty]]-AVERAGE(Table2[1M Return vs Nifty]))/_xlfn.STDEV.P(Table2[1M Return vs Nifty])</f>
        <v>0.64590843184169189</v>
      </c>
      <c r="K191">
        <v>55.1970532168434</v>
      </c>
      <c r="L191">
        <f>(Table2[[#This Row],[6M Return vs Nifty]]-AVERAGE(Table2[6M Return vs Nifty]))/_xlfn.STDEV.P(Table2[6M Return vs Nifty])</f>
        <v>1.6536862718695482</v>
      </c>
      <c r="M191">
        <v>-1.9279595550161801</v>
      </c>
      <c r="N191">
        <f>(Table2[[#This Row],[1W Return vs Nifty]]-AVERAGE(Table2[1W Return vs Nifty]))/_xlfn.STDEV.P(Table2[1W Return vs Nifty])</f>
        <v>-0.31101397634177941</v>
      </c>
      <c r="O191">
        <v>952.6</v>
      </c>
      <c r="P191">
        <v>898.09552736389696</v>
      </c>
      <c r="Q191">
        <v>716.267283042087</v>
      </c>
      <c r="R191">
        <v>64.226416022859794</v>
      </c>
      <c r="S191" s="2">
        <f>(Table2[[#This Row],[Close Price]]-Table2[[#This Row],[20D EMA]])/Table2[[#This Row],[20D EMA]]</f>
        <v>3.8053747638043249E-2</v>
      </c>
      <c r="T191" s="2">
        <f>(Table2[[#This Row],[Close Price]]-Table2[[#This Row],[50D EMA]])/Table2[[#This Row],[50D EMA]]</f>
        <v>0.10105213740735008</v>
      </c>
      <c r="U191" s="2">
        <f>(Table2[[#This Row],[Close Price]]-Table2[[#This Row],[200D EMA]])/Table2[[#This Row],[200D EMA]]</f>
        <v>0.38056005545892901</v>
      </c>
      <c r="V191">
        <v>0.86150277864678504</v>
      </c>
      <c r="W191">
        <v>982</v>
      </c>
      <c r="X191">
        <v>1028.4000000000001</v>
      </c>
      <c r="Y191">
        <v>978.35</v>
      </c>
      <c r="Z191">
        <v>1028.4000000000001</v>
      </c>
      <c r="AA191">
        <v>873.75</v>
      </c>
      <c r="AB191">
        <v>1028.4000000000001</v>
      </c>
      <c r="AC191" s="2">
        <f>(Table2[[#This Row],[Close Price]]/Table2[[#This Row],[Day Low]])-1</f>
        <v>6.975560081466492E-3</v>
      </c>
      <c r="AD191" s="2">
        <f>(Table2[[#This Row],[Day High]]/Table2[[#This Row],[Close Price]])-1</f>
        <v>3.9995954897102726E-2</v>
      </c>
      <c r="AE191" s="2">
        <f>(Table2[[#This Row],[Close Price]]/Table2[[#This Row],[Current Week Low]])-1</f>
        <v>1.0732355496499313E-2</v>
      </c>
      <c r="AF191" s="2">
        <f>(Table2[[#This Row],[Current Week High]]/Table2[[#This Row],[Close Price]])-1</f>
        <v>3.9995954897102726E-2</v>
      </c>
      <c r="AG191" s="2">
        <f>(Table2[[#This Row],[Close Price]]/Table2[[#This Row],[Current Month Low]])-1</f>
        <v>0.13173104434907024</v>
      </c>
      <c r="AH191" s="2">
        <f>(Table2[[#This Row],[Current Month High]]/Table2[[#This Row],[Close Price]])-1</f>
        <v>3.9995954897102726E-2</v>
      </c>
      <c r="AI191">
        <v>2.1388481569499702</v>
      </c>
      <c r="AJ191">
        <v>126.229695721802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0.13</v>
      </c>
      <c r="AM191" t="s">
        <v>10345</v>
      </c>
      <c r="AN191">
        <v>0.64</v>
      </c>
      <c r="AO191" t="s">
        <v>10345</v>
      </c>
      <c r="AP191">
        <v>1.4441101906976001E-2</v>
      </c>
      <c r="AQ191" s="4">
        <f>(Table2[[#This Row],[Sharpe Ratio]]-AVERAGE(Table2[Sharpe Ratio]))/_xlfn.STDEV.P(Table2[Sharpe Ratio])</f>
        <v>-0.55253640441893681</v>
      </c>
      <c r="AR19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2.0172053526403051</v>
      </c>
      <c r="AS191" s="4">
        <f>_xlfn.RANK.AVG(Table2[[#This Row],[1Y Return vs Nifty Z-Score]],Table2[1Y Return vs Nifty Z-Score])</f>
        <v>152</v>
      </c>
      <c r="AT191" s="4">
        <f>_xlfn.RANK.AVG(Table2[[#This Row],[6M Return vs Nifty Z-Score]],Table2[6M Return vs Nifty Z-Score])</f>
        <v>50</v>
      </c>
      <c r="AU191" s="4">
        <f>_xlfn.RANK.AVG(Table2[[#This Row],[Sharpe Ratio Z-Score]],Table2[Sharpe Ratio Z-Score])</f>
        <v>487</v>
      </c>
      <c r="AV191" s="4">
        <f>(Table2[[#This Row],[Rank 1Y]]+Table2[[#This Row],[Rank 6M]]+Table2[[#This Row],[Rank Sharpe]])/3</f>
        <v>229.66666666666666</v>
      </c>
    </row>
    <row r="192" spans="1:48" x14ac:dyDescent="0.3">
      <c r="A192" t="s">
        <v>1155</v>
      </c>
      <c r="B192" t="s">
        <v>1156</v>
      </c>
      <c r="C192" t="s">
        <v>10314</v>
      </c>
      <c r="D192" t="s">
        <v>392</v>
      </c>
      <c r="E192">
        <v>10493.659350100001</v>
      </c>
      <c r="F192">
        <v>190.21</v>
      </c>
      <c r="G192">
        <v>47.894822548904301</v>
      </c>
      <c r="H192">
        <f>(Table2[[#This Row],[1Y Return vs Nifty]]-AVERAGE(Table2[1Y Return vs Nifty]))/_xlfn.STDEV.P(Table2[1Y Return vs Nifty])</f>
        <v>0.2415443536188577</v>
      </c>
      <c r="I192">
        <v>-10.785795014800501</v>
      </c>
      <c r="J192">
        <f>(Table2[[#This Row],[1M Return vs Nifty]]-AVERAGE(Table2[1M Return vs Nifty]))/_xlfn.STDEV.P(Table2[1M Return vs Nifty])</f>
        <v>-1.2648486798920526</v>
      </c>
      <c r="K192">
        <v>16.492929851104201</v>
      </c>
      <c r="L192">
        <f>(Table2[[#This Row],[6M Return vs Nifty]]-AVERAGE(Table2[6M Return vs Nifty]))/_xlfn.STDEV.P(Table2[6M Return vs Nifty])</f>
        <v>0.32219170365905214</v>
      </c>
      <c r="M192">
        <v>-4.2753854667659104</v>
      </c>
      <c r="N192">
        <f>(Table2[[#This Row],[1W Return vs Nifty]]-AVERAGE(Table2[1W Return vs Nifty]))/_xlfn.STDEV.P(Table2[1W Return vs Nifty])</f>
        <v>-0.82302439623561841</v>
      </c>
      <c r="O192">
        <v>200.75</v>
      </c>
      <c r="P192">
        <v>196.54376658997199</v>
      </c>
      <c r="Q192">
        <v>164.75094299894801</v>
      </c>
      <c r="R192">
        <v>35.871297934048997</v>
      </c>
      <c r="S192" s="2">
        <f>(Table2[[#This Row],[Close Price]]-Table2[[#This Row],[20D EMA]])/Table2[[#This Row],[20D EMA]]</f>
        <v>-5.2503113325031096E-2</v>
      </c>
      <c r="T192" s="2">
        <f>(Table2[[#This Row],[Close Price]]-Table2[[#This Row],[50D EMA]])/Table2[[#This Row],[50D EMA]]</f>
        <v>-3.2225731193935236E-2</v>
      </c>
      <c r="U192" s="2">
        <f>(Table2[[#This Row],[Close Price]]-Table2[[#This Row],[200D EMA]])/Table2[[#This Row],[200D EMA]]</f>
        <v>0.15453056921934927</v>
      </c>
      <c r="V192">
        <v>0.27422076433150999</v>
      </c>
      <c r="W192">
        <v>188.3</v>
      </c>
      <c r="X192">
        <v>192.7</v>
      </c>
      <c r="Y192">
        <v>188.3</v>
      </c>
      <c r="Z192">
        <v>195.4</v>
      </c>
      <c r="AA192">
        <v>185.21</v>
      </c>
      <c r="AB192">
        <v>221.4</v>
      </c>
      <c r="AC192" s="2">
        <f>(Table2[[#This Row],[Close Price]]/Table2[[#This Row],[Day Low]])-1</f>
        <v>1.0143388210302584E-2</v>
      </c>
      <c r="AD192" s="2">
        <f>(Table2[[#This Row],[Day High]]/Table2[[#This Row],[Close Price]])-1</f>
        <v>1.3090794385153259E-2</v>
      </c>
      <c r="AE192" s="2">
        <f>(Table2[[#This Row],[Close Price]]/Table2[[#This Row],[Current Week Low]])-1</f>
        <v>1.0143388210302584E-2</v>
      </c>
      <c r="AF192" s="2">
        <f>(Table2[[#This Row],[Current Week High]]/Table2[[#This Row],[Close Price]])-1</f>
        <v>2.7285631670259214E-2</v>
      </c>
      <c r="AG192" s="2">
        <f>(Table2[[#This Row],[Close Price]]/Table2[[#This Row],[Current Month Low]])-1</f>
        <v>2.6996382484747006E-2</v>
      </c>
      <c r="AH192" s="2">
        <f>(Table2[[#This Row],[Current Month High]]/Table2[[#This Row],[Close Price]])-1</f>
        <v>0.16397665737868672</v>
      </c>
      <c r="AI192">
        <v>28.805004994479699</v>
      </c>
      <c r="AJ192">
        <v>75.632502308402593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10345</v>
      </c>
      <c r="AN192">
        <v>-12.06</v>
      </c>
      <c r="AO192" t="s">
        <v>10344</v>
      </c>
      <c r="AP192">
        <v>9.7336973605021998E-2</v>
      </c>
      <c r="AQ192" s="4">
        <f>(Table2[[#This Row],[Sharpe Ratio]]-AVERAGE(Table2[Sharpe Ratio]))/_xlfn.STDEV.P(Table2[Sharpe Ratio])</f>
        <v>0.38737217032114674</v>
      </c>
      <c r="AR19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-1.1367648485286144</v>
      </c>
      <c r="AS192" s="4">
        <f>_xlfn.RANK.AVG(Table2[[#This Row],[1Y Return vs Nifty Z-Score]],Table2[1Y Return vs Nifty Z-Score])</f>
        <v>225</v>
      </c>
      <c r="AT192" s="4">
        <f>_xlfn.RANK.AVG(Table2[[#This Row],[6M Return vs Nifty Z-Score]],Table2[6M Return vs Nifty Z-Score])</f>
        <v>226</v>
      </c>
      <c r="AU192" s="4">
        <f>_xlfn.RANK.AVG(Table2[[#This Row],[Sharpe Ratio Z-Score]],Table2[Sharpe Ratio Z-Score])</f>
        <v>241</v>
      </c>
      <c r="AV192" s="4">
        <f>(Table2[[#This Row],[Rank 1Y]]+Table2[[#This Row],[Rank 6M]]+Table2[[#This Row],[Rank Sharpe]])/3</f>
        <v>230.66666666666666</v>
      </c>
    </row>
    <row r="193" spans="1:48" x14ac:dyDescent="0.3">
      <c r="A193" t="s">
        <v>721</v>
      </c>
      <c r="B193" t="s">
        <v>722</v>
      </c>
      <c r="C193" t="s">
        <v>10301</v>
      </c>
      <c r="D193" t="s">
        <v>420</v>
      </c>
      <c r="E193">
        <v>23122.813264320001</v>
      </c>
      <c r="F193">
        <v>6512.8</v>
      </c>
      <c r="G193">
        <v>122.869980937089</v>
      </c>
      <c r="H193">
        <f>(Table2[[#This Row],[1Y Return vs Nifty]]-AVERAGE(Table2[1Y Return vs Nifty]))/_xlfn.STDEV.P(Table2[1Y Return vs Nifty])</f>
        <v>1.3792074716719749</v>
      </c>
      <c r="I193">
        <v>35.514553205070399</v>
      </c>
      <c r="J193">
        <f>(Table2[[#This Row],[1M Return vs Nifty]]-AVERAGE(Table2[1M Return vs Nifty]))/_xlfn.STDEV.P(Table2[1M Return vs Nifty])</f>
        <v>2.7799252389600744</v>
      </c>
      <c r="K193">
        <v>43.926096904412297</v>
      </c>
      <c r="L193">
        <f>(Table2[[#This Row],[6M Return vs Nifty]]-AVERAGE(Table2[6M Return vs Nifty]))/_xlfn.STDEV.P(Table2[6M Return vs Nifty])</f>
        <v>1.2659441967751883</v>
      </c>
      <c r="M193">
        <v>3.8909661133723001</v>
      </c>
      <c r="N193">
        <f>(Table2[[#This Row],[1W Return vs Nifty]]-AVERAGE(Table2[1W Return vs Nifty]))/_xlfn.STDEV.P(Table2[1W Return vs Nifty])</f>
        <v>0.95818500450352773</v>
      </c>
      <c r="O193">
        <v>6008.02</v>
      </c>
      <c r="P193">
        <v>5524.4221002151198</v>
      </c>
      <c r="Q193">
        <v>4353.1943354824598</v>
      </c>
      <c r="R193">
        <v>69.828337369043894</v>
      </c>
      <c r="S193" s="2">
        <f>(Table2[[#This Row],[Close Price]]-Table2[[#This Row],[20D EMA]])/Table2[[#This Row],[20D EMA]]</f>
        <v>8.4017696345884282E-2</v>
      </c>
      <c r="T193" s="2">
        <f>(Table2[[#This Row],[Close Price]]-Table2[[#This Row],[50D EMA]])/Table2[[#This Row],[50D EMA]]</f>
        <v>0.17891064112323951</v>
      </c>
      <c r="U193" s="2">
        <f>(Table2[[#This Row],[Close Price]]-Table2[[#This Row],[200D EMA]])/Table2[[#This Row],[200D EMA]]</f>
        <v>0.49609677356115406</v>
      </c>
      <c r="V193">
        <v>1.01462846377917</v>
      </c>
      <c r="W193">
        <v>6475</v>
      </c>
      <c r="X193">
        <v>6898.85</v>
      </c>
      <c r="Y193">
        <v>6171.1</v>
      </c>
      <c r="Z193">
        <v>6898.85</v>
      </c>
      <c r="AA193">
        <v>5758.7</v>
      </c>
      <c r="AB193">
        <v>6898.85</v>
      </c>
      <c r="AC193" s="2">
        <f>(Table2[[#This Row],[Close Price]]/Table2[[#This Row],[Day Low]])-1</f>
        <v>5.837837837837867E-3</v>
      </c>
      <c r="AD193" s="2">
        <f>(Table2[[#This Row],[Day High]]/Table2[[#This Row],[Close Price]])-1</f>
        <v>5.9275580395528937E-2</v>
      </c>
      <c r="AE193" s="2">
        <f>(Table2[[#This Row],[Close Price]]/Table2[[#This Row],[Current Week Low]])-1</f>
        <v>5.537100354879998E-2</v>
      </c>
      <c r="AF193" s="2">
        <f>(Table2[[#This Row],[Current Week High]]/Table2[[#This Row],[Close Price]])-1</f>
        <v>5.9275580395528937E-2</v>
      </c>
      <c r="AG193" s="2">
        <f>(Table2[[#This Row],[Close Price]]/Table2[[#This Row],[Current Month Low]])-1</f>
        <v>0.13094969350721519</v>
      </c>
      <c r="AH193" s="2">
        <f>(Table2[[#This Row],[Current Month High]]/Table2[[#This Row],[Close Price]])-1</f>
        <v>5.9275580395528937E-2</v>
      </c>
      <c r="AI193">
        <v>3.1660729640093201</v>
      </c>
      <c r="AJ193">
        <v>210.13333333333301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0.24</v>
      </c>
      <c r="AM193" t="s">
        <v>10345</v>
      </c>
      <c r="AN193">
        <v>-1.66</v>
      </c>
      <c r="AO193" t="s">
        <v>10344</v>
      </c>
      <c r="AQ193" s="4">
        <f>(Table2[[#This Row],[Sharpe Ratio]]-AVERAGE(Table2[Sharpe Ratio]))/_xlfn.STDEV.P(Table2[Sharpe Ratio])</f>
        <v>-0.71627574671699312</v>
      </c>
      <c r="AR19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5.6669861651937721</v>
      </c>
      <c r="AS193" s="4">
        <f>_xlfn.RANK.AVG(Table2[[#This Row],[1Y Return vs Nifty Z-Score]],Table2[1Y Return vs Nifty Z-Score])</f>
        <v>69</v>
      </c>
      <c r="AT193" s="4">
        <f>_xlfn.RANK.AVG(Table2[[#This Row],[6M Return vs Nifty Z-Score]],Table2[6M Return vs Nifty Z-Score])</f>
        <v>81</v>
      </c>
      <c r="AU193" s="4">
        <f>_xlfn.RANK.AVG(Table2[[#This Row],[Sharpe Ratio Z-Score]],Table2[Sharpe Ratio Z-Score])</f>
        <v>542.5</v>
      </c>
      <c r="AV193" s="4">
        <f>(Table2[[#This Row],[Rank 1Y]]+Table2[[#This Row],[Rank 6M]]+Table2[[#This Row],[Rank Sharpe]])/3</f>
        <v>230.83333333333334</v>
      </c>
    </row>
    <row r="194" spans="1:48" x14ac:dyDescent="0.3">
      <c r="A194" t="s">
        <v>313</v>
      </c>
      <c r="B194" t="s">
        <v>314</v>
      </c>
      <c r="C194" t="s">
        <v>10309</v>
      </c>
      <c r="D194" t="s">
        <v>315</v>
      </c>
      <c r="E194">
        <v>87277.746998504997</v>
      </c>
      <c r="F194">
        <v>613.15</v>
      </c>
      <c r="G194">
        <v>34.357930431759002</v>
      </c>
      <c r="H194">
        <f>(Table2[[#This Row],[1Y Return vs Nifty]]-AVERAGE(Table2[1Y Return vs Nifty]))/_xlfn.STDEV.P(Table2[1Y Return vs Nifty])</f>
        <v>3.6137346473846692E-2</v>
      </c>
      <c r="I194">
        <v>6.3812010497373297</v>
      </c>
      <c r="J194">
        <f>(Table2[[#This Row],[1M Return vs Nifty]]-AVERAGE(Table2[1M Return vs Nifty]))/_xlfn.STDEV.P(Table2[1M Return vs Nifty])</f>
        <v>0.23485101172018763</v>
      </c>
      <c r="K194">
        <v>1.2262943685699601</v>
      </c>
      <c r="L194">
        <f>(Table2[[#This Row],[6M Return vs Nifty]]-AVERAGE(Table2[6M Return vs Nifty]))/_xlfn.STDEV.P(Table2[6M Return vs Nifty])</f>
        <v>-0.20300924270414006</v>
      </c>
      <c r="M194">
        <v>-1.7035701049315799</v>
      </c>
      <c r="N194">
        <f>(Table2[[#This Row],[1W Return vs Nifty]]-AVERAGE(Table2[1W Return vs Nifty]))/_xlfn.STDEV.P(Table2[1W Return vs Nifty])</f>
        <v>-0.26207111685364887</v>
      </c>
      <c r="O194">
        <v>617.24</v>
      </c>
      <c r="P194">
        <v>609.96271265529197</v>
      </c>
      <c r="Q194">
        <v>544.98177184417796</v>
      </c>
      <c r="R194">
        <v>46.067625396982201</v>
      </c>
      <c r="S194" s="2">
        <f>(Table2[[#This Row],[Close Price]]-Table2[[#This Row],[20D EMA]])/Table2[[#This Row],[20D EMA]]</f>
        <v>-6.6262717905515387E-3</v>
      </c>
      <c r="T194" s="2">
        <f>(Table2[[#This Row],[Close Price]]-Table2[[#This Row],[50D EMA]])/Table2[[#This Row],[50D EMA]]</f>
        <v>5.225380631601397E-3</v>
      </c>
      <c r="U194" s="2">
        <f>(Table2[[#This Row],[Close Price]]-Table2[[#This Row],[200D EMA]])/Table2[[#This Row],[200D EMA]]</f>
        <v>0.12508350127958553</v>
      </c>
      <c r="V194">
        <v>0.62460847941875697</v>
      </c>
      <c r="W194">
        <v>607.6</v>
      </c>
      <c r="X194">
        <v>623.9</v>
      </c>
      <c r="Y194">
        <v>607.6</v>
      </c>
      <c r="Z194">
        <v>630.75</v>
      </c>
      <c r="AA194">
        <v>595</v>
      </c>
      <c r="AB194">
        <v>642.35</v>
      </c>
      <c r="AC194" s="2">
        <f>(Table2[[#This Row],[Close Price]]/Table2[[#This Row],[Day Low]])-1</f>
        <v>9.1342988808424952E-3</v>
      </c>
      <c r="AD194" s="2">
        <f>(Table2[[#This Row],[Day High]]/Table2[[#This Row],[Close Price]])-1</f>
        <v>1.7532414580445188E-2</v>
      </c>
      <c r="AE194" s="2">
        <f>(Table2[[#This Row],[Close Price]]/Table2[[#This Row],[Current Week Low]])-1</f>
        <v>9.1342988808424952E-3</v>
      </c>
      <c r="AF194" s="2">
        <f>(Table2[[#This Row],[Current Week High]]/Table2[[#This Row],[Close Price]])-1</f>
        <v>2.8704232243333738E-2</v>
      </c>
      <c r="AG194" s="2">
        <f>(Table2[[#This Row],[Close Price]]/Table2[[#This Row],[Current Month Low]])-1</f>
        <v>3.0504201680672249E-2</v>
      </c>
      <c r="AH194" s="2">
        <f>(Table2[[#This Row],[Current Month High]]/Table2[[#This Row],[Close Price]])-1</f>
        <v>4.7622930767349025E-2</v>
      </c>
      <c r="AI194">
        <v>8.1219929870341705</v>
      </c>
      <c r="AJ194">
        <v>65.002691065661907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10345</v>
      </c>
      <c r="AN194">
        <v>-2.5299999999999998</v>
      </c>
      <c r="AO194" t="s">
        <v>10344</v>
      </c>
      <c r="AP194">
        <v>0.20625269334681701</v>
      </c>
      <c r="AQ194" s="4">
        <f>(Table2[[#This Row],[Sharpe Ratio]]-AVERAGE(Table2[Sharpe Ratio]))/_xlfn.STDEV.P(Table2[Sharpe Ratio])</f>
        <v>1.6223048251365007</v>
      </c>
      <c r="AR19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1.4282128237727458</v>
      </c>
      <c r="AS194" s="4">
        <f>_xlfn.RANK.AVG(Table2[[#This Row],[1Y Return vs Nifty Z-Score]],Table2[1Y Return vs Nifty Z-Score])</f>
        <v>280</v>
      </c>
      <c r="AT194" s="4">
        <f>_xlfn.RANK.AVG(Table2[[#This Row],[6M Return vs Nifty Z-Score]],Table2[6M Return vs Nifty Z-Score])</f>
        <v>383</v>
      </c>
      <c r="AU194" s="4">
        <f>_xlfn.RANK.AVG(Table2[[#This Row],[Sharpe Ratio Z-Score]],Table2[Sharpe Ratio Z-Score])</f>
        <v>32</v>
      </c>
      <c r="AV194" s="4">
        <f>(Table2[[#This Row],[Rank 1Y]]+Table2[[#This Row],[Rank 6M]]+Table2[[#This Row],[Rank Sharpe]])/3</f>
        <v>231.66666666666666</v>
      </c>
    </row>
    <row r="195" spans="1:48" x14ac:dyDescent="0.3">
      <c r="A195" t="s">
        <v>453</v>
      </c>
      <c r="B195" t="s">
        <v>454</v>
      </c>
      <c r="C195" t="s">
        <v>10305</v>
      </c>
      <c r="D195" t="s">
        <v>54</v>
      </c>
      <c r="E195">
        <v>49658.83777659</v>
      </c>
      <c r="F195">
        <v>2931.35</v>
      </c>
      <c r="G195">
        <v>78.660208262616905</v>
      </c>
      <c r="H195">
        <f>(Table2[[#This Row],[1Y Return vs Nifty]]-AVERAGE(Table2[1Y Return vs Nifty]))/_xlfn.STDEV.P(Table2[1Y Return vs Nifty])</f>
        <v>0.70837423956525192</v>
      </c>
      <c r="I195">
        <v>14.378174047232299</v>
      </c>
      <c r="J195">
        <f>(Table2[[#This Row],[1M Return vs Nifty]]-AVERAGE(Table2[1M Return vs Nifty]))/_xlfn.STDEV.P(Table2[1M Return vs Nifty])</f>
        <v>0.93346234087106295</v>
      </c>
      <c r="K195">
        <v>15.2749122229354</v>
      </c>
      <c r="L195">
        <f>(Table2[[#This Row],[6M Return vs Nifty]]-AVERAGE(Table2[6M Return vs Nifty]))/_xlfn.STDEV.P(Table2[6M Return vs Nifty])</f>
        <v>0.28028960861439361</v>
      </c>
      <c r="M195">
        <v>-0.86878082157605596</v>
      </c>
      <c r="N195">
        <f>(Table2[[#This Row],[1W Return vs Nifty]]-AVERAGE(Table2[1W Return vs Nifty]))/_xlfn.STDEV.P(Table2[1W Return vs Nifty])</f>
        <v>-7.9990477224367987E-2</v>
      </c>
      <c r="O195">
        <v>2799.35</v>
      </c>
      <c r="P195">
        <v>2651.47888632985</v>
      </c>
      <c r="Q195">
        <v>2222.4732053151502</v>
      </c>
      <c r="R195">
        <v>72.447767360562196</v>
      </c>
      <c r="S195" s="2">
        <f>(Table2[[#This Row],[Close Price]]-Table2[[#This Row],[20D EMA]])/Table2[[#This Row],[20D EMA]]</f>
        <v>4.7153803561541072E-2</v>
      </c>
      <c r="T195" s="2">
        <f>(Table2[[#This Row],[Close Price]]-Table2[[#This Row],[50D EMA]])/Table2[[#This Row],[50D EMA]]</f>
        <v>0.10555283510386337</v>
      </c>
      <c r="U195" s="2">
        <f>(Table2[[#This Row],[Close Price]]-Table2[[#This Row],[200D EMA]])/Table2[[#This Row],[200D EMA]]</f>
        <v>0.31895853366849924</v>
      </c>
      <c r="V195">
        <v>0.70997608037875903</v>
      </c>
      <c r="W195">
        <v>2857.8</v>
      </c>
      <c r="X195">
        <v>2937.7</v>
      </c>
      <c r="Y195">
        <v>2857.8</v>
      </c>
      <c r="Z195">
        <v>2969.95</v>
      </c>
      <c r="AA195">
        <v>2702.1</v>
      </c>
      <c r="AB195">
        <v>2969.95</v>
      </c>
      <c r="AC195" s="2">
        <f>(Table2[[#This Row],[Close Price]]/Table2[[#This Row],[Day Low]])-1</f>
        <v>2.5736580586465108E-2</v>
      </c>
      <c r="AD195" s="2">
        <f>(Table2[[#This Row],[Day High]]/Table2[[#This Row],[Close Price]])-1</f>
        <v>2.1662373991504502E-3</v>
      </c>
      <c r="AE195" s="2">
        <f>(Table2[[#This Row],[Close Price]]/Table2[[#This Row],[Current Week Low]])-1</f>
        <v>2.5736580586465108E-2</v>
      </c>
      <c r="AF195" s="2">
        <f>(Table2[[#This Row],[Current Week High]]/Table2[[#This Row],[Close Price]])-1</f>
        <v>1.316799426885229E-2</v>
      </c>
      <c r="AG195" s="2">
        <f>(Table2[[#This Row],[Close Price]]/Table2[[#This Row],[Current Month Low]])-1</f>
        <v>8.4841419636578985E-2</v>
      </c>
      <c r="AH195" s="2">
        <f>(Table2[[#This Row],[Current Month High]]/Table2[[#This Row],[Close Price]])-1</f>
        <v>1.316799426885229E-2</v>
      </c>
      <c r="AI195">
        <v>1.3167994268852199</v>
      </c>
      <c r="AJ195">
        <v>111.642178982708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0.02</v>
      </c>
      <c r="AM195" t="s">
        <v>10345</v>
      </c>
      <c r="AN195">
        <v>4.8600000000000003</v>
      </c>
      <c r="AO195" t="s">
        <v>10345</v>
      </c>
      <c r="AP195">
        <v>6.9829533018580997E-2</v>
      </c>
      <c r="AQ195" s="4">
        <f>(Table2[[#This Row],[Sharpe Ratio]]-AVERAGE(Table2[Sharpe Ratio]))/_xlfn.STDEV.P(Table2[Sharpe Ratio])</f>
        <v>7.5481134655027718E-2</v>
      </c>
      <c r="AR19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1.9176168464813681</v>
      </c>
      <c r="AS195" s="4">
        <f>_xlfn.RANK.AVG(Table2[[#This Row],[1Y Return vs Nifty Z-Score]],Table2[1Y Return vs Nifty Z-Score])</f>
        <v>131</v>
      </c>
      <c r="AT195" s="4">
        <f>_xlfn.RANK.AVG(Table2[[#This Row],[6M Return vs Nifty Z-Score]],Table2[6M Return vs Nifty Z-Score])</f>
        <v>236</v>
      </c>
      <c r="AU195" s="4">
        <f>_xlfn.RANK.AVG(Table2[[#This Row],[Sharpe Ratio Z-Score]],Table2[Sharpe Ratio Z-Score])</f>
        <v>330</v>
      </c>
      <c r="AV195" s="4">
        <f>(Table2[[#This Row],[Rank 1Y]]+Table2[[#This Row],[Rank 6M]]+Table2[[#This Row],[Rank Sharpe]])/3</f>
        <v>232.33333333333334</v>
      </c>
    </row>
    <row r="196" spans="1:48" x14ac:dyDescent="0.3">
      <c r="A196" t="s">
        <v>898</v>
      </c>
      <c r="B196" t="s">
        <v>899</v>
      </c>
      <c r="C196" t="s">
        <v>10308</v>
      </c>
      <c r="D196" t="s">
        <v>130</v>
      </c>
      <c r="E196">
        <v>16675.043888970002</v>
      </c>
      <c r="F196">
        <v>913.95</v>
      </c>
      <c r="G196">
        <v>285.36600305682498</v>
      </c>
      <c r="H196">
        <f>(Table2[[#This Row],[1Y Return vs Nifty]]-AVERAGE(Table2[1Y Return vs Nifty]))/_xlfn.STDEV.P(Table2[1Y Return vs Nifty])</f>
        <v>3.8449005781649661</v>
      </c>
      <c r="I196">
        <v>12.6631398222921</v>
      </c>
      <c r="J196">
        <f>(Table2[[#This Row],[1M Return vs Nifty]]-AVERAGE(Table2[1M Return vs Nifty]))/_xlfn.STDEV.P(Table2[1M Return vs Nifty])</f>
        <v>0.78363785855756396</v>
      </c>
      <c r="K196">
        <v>-24.523994441046199</v>
      </c>
      <c r="L196">
        <f>(Table2[[#This Row],[6M Return vs Nifty]]-AVERAGE(Table2[6M Return vs Nifty]))/_xlfn.STDEV.P(Table2[6M Return vs Nifty])</f>
        <v>-1.0888675621359567</v>
      </c>
      <c r="M196">
        <v>-2.62618978517478</v>
      </c>
      <c r="N196">
        <f>(Table2[[#This Row],[1W Return vs Nifty]]-AVERAGE(Table2[1W Return vs Nifty]))/_xlfn.STDEV.P(Table2[1W Return vs Nifty])</f>
        <v>-0.46330894400685108</v>
      </c>
      <c r="O196">
        <v>904.84</v>
      </c>
      <c r="P196">
        <v>905.51304061880398</v>
      </c>
      <c r="Q196">
        <v>824.96036671928096</v>
      </c>
      <c r="R196">
        <v>53.870960168669697</v>
      </c>
      <c r="S196" s="2">
        <f>(Table2[[#This Row],[Close Price]]-Table2[[#This Row],[20D EMA]])/Table2[[#This Row],[20D EMA]]</f>
        <v>1.006807833429116E-2</v>
      </c>
      <c r="T196" s="2">
        <f>(Table2[[#This Row],[Close Price]]-Table2[[#This Row],[50D EMA]])/Table2[[#This Row],[50D EMA]]</f>
        <v>9.3173250994049335E-3</v>
      </c>
      <c r="U196" s="2">
        <f>(Table2[[#This Row],[Close Price]]-Table2[[#This Row],[200D EMA]])/Table2[[#This Row],[200D EMA]]</f>
        <v>0.10787140433741667</v>
      </c>
      <c r="V196">
        <v>0.99692245782669697</v>
      </c>
      <c r="W196">
        <v>901</v>
      </c>
      <c r="X196">
        <v>941</v>
      </c>
      <c r="Y196">
        <v>900.1</v>
      </c>
      <c r="Z196">
        <v>941</v>
      </c>
      <c r="AA196">
        <v>856</v>
      </c>
      <c r="AB196">
        <v>948.25</v>
      </c>
      <c r="AC196" s="2">
        <f>(Table2[[#This Row],[Close Price]]/Table2[[#This Row],[Day Low]])-1</f>
        <v>1.4372918978912352E-2</v>
      </c>
      <c r="AD196" s="2">
        <f>(Table2[[#This Row],[Day High]]/Table2[[#This Row],[Close Price]])-1</f>
        <v>2.9596805076864019E-2</v>
      </c>
      <c r="AE196" s="2">
        <f>(Table2[[#This Row],[Close Price]]/Table2[[#This Row],[Current Week Low]])-1</f>
        <v>1.5387179202310808E-2</v>
      </c>
      <c r="AF196" s="2">
        <f>(Table2[[#This Row],[Current Week High]]/Table2[[#This Row],[Close Price]])-1</f>
        <v>2.9596805076864019E-2</v>
      </c>
      <c r="AG196" s="2">
        <f>(Table2[[#This Row],[Close Price]]/Table2[[#This Row],[Current Month Low]])-1</f>
        <v>6.7698598130841114E-2</v>
      </c>
      <c r="AH196" s="2">
        <f>(Table2[[#This Row],[Current Month High]]/Table2[[#This Row],[Close Price]])-1</f>
        <v>3.7529405328519116E-2</v>
      </c>
      <c r="AI196">
        <v>43.771541112752303</v>
      </c>
      <c r="AJ196">
        <v>353.01115241635603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-0.05</v>
      </c>
      <c r="AM196" t="s">
        <v>10344</v>
      </c>
      <c r="AN196">
        <v>-1.46</v>
      </c>
      <c r="AO196" t="s">
        <v>10344</v>
      </c>
      <c r="AP196">
        <v>0.22551858784641299</v>
      </c>
      <c r="AQ196" s="4">
        <f>(Table2[[#This Row],[Sharpe Ratio]]-AVERAGE(Table2[Sharpe Ratio]))/_xlfn.STDEV.P(Table2[Sharpe Ratio])</f>
        <v>1.840749713516086</v>
      </c>
      <c r="AR19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 s="4">
        <f>_xlfn.RANK.AVG(Table2[[#This Row],[1Y Return vs Nifty Z-Score]],Table2[1Y Return vs Nifty Z-Score])</f>
        <v>7</v>
      </c>
      <c r="AT196" s="4">
        <f>_xlfn.RANK.AVG(Table2[[#This Row],[6M Return vs Nifty Z-Score]],Table2[6M Return vs Nifty Z-Score])</f>
        <v>665</v>
      </c>
      <c r="AU196" s="4">
        <f>_xlfn.RANK.AVG(Table2[[#This Row],[Sharpe Ratio Z-Score]],Table2[Sharpe Ratio Z-Score])</f>
        <v>25</v>
      </c>
      <c r="AV196" s="4">
        <f>(Table2[[#This Row],[Rank 1Y]]+Table2[[#This Row],[Rank 6M]]+Table2[[#This Row],[Rank Sharpe]])/3</f>
        <v>232.33333333333334</v>
      </c>
    </row>
    <row r="197" spans="1:48" x14ac:dyDescent="0.3">
      <c r="A197" t="s">
        <v>90</v>
      </c>
      <c r="B197" t="s">
        <v>91</v>
      </c>
      <c r="C197" t="s">
        <v>10307</v>
      </c>
      <c r="D197" t="s">
        <v>92</v>
      </c>
      <c r="E197">
        <v>316499.54796057002</v>
      </c>
      <c r="F197">
        <v>340.3</v>
      </c>
      <c r="G197">
        <v>56.296575962458398</v>
      </c>
      <c r="H197">
        <f>(Table2[[#This Row],[1Y Return vs Nifty]]-AVERAGE(Table2[1Y Return vs Nifty]))/_xlfn.STDEV.P(Table2[1Y Return vs Nifty])</f>
        <v>0.36903144655821285</v>
      </c>
      <c r="I197">
        <v>2.7171836620502798</v>
      </c>
      <c r="J197">
        <f>(Table2[[#This Row],[1M Return vs Nifty]]-AVERAGE(Table2[1M Return vs Nifty]))/_xlfn.STDEV.P(Table2[1M Return vs Nifty])</f>
        <v>-8.5235608310390745E-2</v>
      </c>
      <c r="K197">
        <v>7.1936017260114999</v>
      </c>
      <c r="L197">
        <f>(Table2[[#This Row],[6M Return vs Nifty]]-AVERAGE(Table2[6M Return vs Nifty]))/_xlfn.STDEV.P(Table2[6M Return vs Nifty])</f>
        <v>2.2773428669782248E-3</v>
      </c>
      <c r="M197">
        <v>-0.79439687304152296</v>
      </c>
      <c r="N197">
        <f>(Table2[[#This Row],[1W Return vs Nifty]]-AVERAGE(Table2[1W Return vs Nifty]))/_xlfn.STDEV.P(Table2[1W Return vs Nifty])</f>
        <v>-6.3766171046312811E-2</v>
      </c>
      <c r="O197">
        <v>341.5</v>
      </c>
      <c r="P197">
        <v>334.19017074163099</v>
      </c>
      <c r="Q197">
        <v>287.26213361508599</v>
      </c>
      <c r="R197">
        <v>47.747518193188697</v>
      </c>
      <c r="S197" s="2">
        <f>(Table2[[#This Row],[Close Price]]-Table2[[#This Row],[20D EMA]])/Table2[[#This Row],[20D EMA]]</f>
        <v>-3.5139092240116798E-3</v>
      </c>
      <c r="T197" s="2">
        <f>(Table2[[#This Row],[Close Price]]-Table2[[#This Row],[50D EMA]])/Table2[[#This Row],[50D EMA]]</f>
        <v>1.8282492404878802E-2</v>
      </c>
      <c r="U197" s="2">
        <f>(Table2[[#This Row],[Close Price]]-Table2[[#This Row],[200D EMA]])/Table2[[#This Row],[200D EMA]]</f>
        <v>0.1846322928728977</v>
      </c>
      <c r="V197">
        <v>0.65202921074074804</v>
      </c>
      <c r="W197">
        <v>338.8</v>
      </c>
      <c r="X197">
        <v>342.65</v>
      </c>
      <c r="Y197">
        <v>338.8</v>
      </c>
      <c r="Z197">
        <v>343.3</v>
      </c>
      <c r="AA197">
        <v>330.6</v>
      </c>
      <c r="AB197">
        <v>362.5</v>
      </c>
      <c r="AC197" s="2">
        <f>(Table2[[#This Row],[Close Price]]/Table2[[#This Row],[Day Low]])-1</f>
        <v>4.4273907910270527E-3</v>
      </c>
      <c r="AD197" s="2">
        <f>(Table2[[#This Row],[Day High]]/Table2[[#This Row],[Close Price]])-1</f>
        <v>6.9056714663531249E-3</v>
      </c>
      <c r="AE197" s="2">
        <f>(Table2[[#This Row],[Close Price]]/Table2[[#This Row],[Current Week Low]])-1</f>
        <v>4.4273907910270527E-3</v>
      </c>
      <c r="AF197" s="2">
        <f>(Table2[[#This Row],[Current Week High]]/Table2[[#This Row],[Close Price]])-1</f>
        <v>8.8157508081105895E-3</v>
      </c>
      <c r="AG197" s="2">
        <f>(Table2[[#This Row],[Close Price]]/Table2[[#This Row],[Current Month Low]])-1</f>
        <v>2.9340592861464065E-2</v>
      </c>
      <c r="AH197" s="2">
        <f>(Table2[[#This Row],[Current Month High]]/Table2[[#This Row],[Close Price]])-1</f>
        <v>6.5236555980017652E-2</v>
      </c>
      <c r="AI197">
        <v>6.5236555980017599</v>
      </c>
      <c r="AJ197">
        <v>87.959127312896996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0.02</v>
      </c>
      <c r="AM197" t="s">
        <v>10345</v>
      </c>
      <c r="AN197">
        <v>-5.7</v>
      </c>
      <c r="AO197" t="s">
        <v>10344</v>
      </c>
      <c r="AP197">
        <v>0.12097053711416</v>
      </c>
      <c r="AQ197" s="4">
        <f>(Table2[[#This Row],[Sharpe Ratio]]-AVERAGE(Table2[Sharpe Ratio]))/_xlfn.STDEV.P(Table2[Sharpe Ratio])</f>
        <v>0.65533954359175994</v>
      </c>
      <c r="AR19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0.87764655366024757</v>
      </c>
      <c r="AS197" s="4">
        <f>_xlfn.RANK.AVG(Table2[[#This Row],[1Y Return vs Nifty Z-Score]],Table2[1Y Return vs Nifty Z-Score])</f>
        <v>197</v>
      </c>
      <c r="AT197" s="4">
        <f>_xlfn.RANK.AVG(Table2[[#This Row],[6M Return vs Nifty Z-Score]],Table2[6M Return vs Nifty Z-Score])</f>
        <v>315</v>
      </c>
      <c r="AU197" s="4">
        <f>_xlfn.RANK.AVG(Table2[[#This Row],[Sharpe Ratio Z-Score]],Table2[Sharpe Ratio Z-Score])</f>
        <v>186</v>
      </c>
      <c r="AV197" s="4">
        <f>(Table2[[#This Row],[Rank 1Y]]+Table2[[#This Row],[Rank 6M]]+Table2[[#This Row],[Rank Sharpe]])/3</f>
        <v>232.66666666666666</v>
      </c>
    </row>
    <row r="198" spans="1:48" x14ac:dyDescent="0.3">
      <c r="A198" t="s">
        <v>1021</v>
      </c>
      <c r="B198" t="s">
        <v>1022</v>
      </c>
      <c r="C198" t="s">
        <v>10311</v>
      </c>
      <c r="D198" t="s">
        <v>130</v>
      </c>
      <c r="E198">
        <v>13301.228732019999</v>
      </c>
      <c r="F198">
        <v>994.15</v>
      </c>
      <c r="G198">
        <v>43.139128857334804</v>
      </c>
      <c r="H198">
        <f>(Table2[[#This Row],[1Y Return vs Nifty]]-AVERAGE(Table2[1Y Return vs Nifty]))/_xlfn.STDEV.P(Table2[1Y Return vs Nifty])</f>
        <v>0.16938208774348326</v>
      </c>
      <c r="I198">
        <v>-7.9442090034109496</v>
      </c>
      <c r="J198">
        <f>(Table2[[#This Row],[1M Return vs Nifty]]-AVERAGE(Table2[1M Return vs Nifty]))/_xlfn.STDEV.P(Table2[1M Return vs Nifty])</f>
        <v>-1.0166092296731715</v>
      </c>
      <c r="K198">
        <v>11.4387883488491</v>
      </c>
      <c r="L198">
        <f>(Table2[[#This Row],[6M Return vs Nifty]]-AVERAGE(Table2[6M Return vs Nifty]))/_xlfn.STDEV.P(Table2[6M Return vs Nifty])</f>
        <v>0.14831973933039103</v>
      </c>
      <c r="M198">
        <v>-7.1832910221298096</v>
      </c>
      <c r="N198">
        <f>(Table2[[#This Row],[1W Return vs Nifty]]-AVERAGE(Table2[1W Return vs Nifty]))/_xlfn.STDEV.P(Table2[1W Return vs Nifty])</f>
        <v>-1.4572842197133757</v>
      </c>
      <c r="O198">
        <v>1053.93</v>
      </c>
      <c r="P198">
        <v>1052.17872816559</v>
      </c>
      <c r="Q198">
        <v>869.36200024094501</v>
      </c>
      <c r="R198">
        <v>33.019223149434403</v>
      </c>
      <c r="S198" s="2">
        <f>(Table2[[#This Row],[Close Price]]-Table2[[#This Row],[20D EMA]])/Table2[[#This Row],[20D EMA]]</f>
        <v>-5.6721034603816271E-2</v>
      </c>
      <c r="T198" s="2">
        <f>(Table2[[#This Row],[Close Price]]-Table2[[#This Row],[50D EMA]])/Table2[[#This Row],[50D EMA]]</f>
        <v>-5.5151018179924217E-2</v>
      </c>
      <c r="U198" s="2">
        <f>(Table2[[#This Row],[Close Price]]-Table2[[#This Row],[200D EMA]])/Table2[[#This Row],[200D EMA]]</f>
        <v>0.14353974492152841</v>
      </c>
      <c r="V198">
        <v>1.05672898519162</v>
      </c>
      <c r="W198">
        <v>961.5</v>
      </c>
      <c r="X198">
        <v>1005.9</v>
      </c>
      <c r="Y198">
        <v>961.5</v>
      </c>
      <c r="Z198">
        <v>1007.25</v>
      </c>
      <c r="AA198">
        <v>961.5</v>
      </c>
      <c r="AB198">
        <v>1166.95</v>
      </c>
      <c r="AC198" s="2">
        <f>(Table2[[#This Row],[Close Price]]/Table2[[#This Row],[Day Low]])-1</f>
        <v>3.3957358294331774E-2</v>
      </c>
      <c r="AD198" s="2">
        <f>(Table2[[#This Row],[Day High]]/Table2[[#This Row],[Close Price]])-1</f>
        <v>1.1819141980586423E-2</v>
      </c>
      <c r="AE198" s="2">
        <f>(Table2[[#This Row],[Close Price]]/Table2[[#This Row],[Current Week Low]])-1</f>
        <v>3.3957358294331774E-2</v>
      </c>
      <c r="AF198" s="2">
        <f>(Table2[[#This Row],[Current Week High]]/Table2[[#This Row],[Close Price]])-1</f>
        <v>1.3177085952823964E-2</v>
      </c>
      <c r="AG198" s="2">
        <f>(Table2[[#This Row],[Close Price]]/Table2[[#This Row],[Current Month Low]])-1</f>
        <v>3.3957358294331774E-2</v>
      </c>
      <c r="AH198" s="2">
        <f>(Table2[[#This Row],[Current Month High]]/Table2[[#This Row],[Close Price]])-1</f>
        <v>0.17381682844641166</v>
      </c>
      <c r="AI198">
        <v>23.115224060755398</v>
      </c>
      <c r="AJ198">
        <v>79.352336279992699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-0.04</v>
      </c>
      <c r="AM198" t="s">
        <v>10344</v>
      </c>
      <c r="AN198">
        <v>-13.96</v>
      </c>
      <c r="AO198" t="s">
        <v>10344</v>
      </c>
      <c r="AP198">
        <v>0.124793024951875</v>
      </c>
      <c r="AQ198" s="4">
        <f>(Table2[[#This Row],[Sharpe Ratio]]-AVERAGE(Table2[Sharpe Ratio]))/_xlfn.STDEV.P(Table2[Sharpe Ratio])</f>
        <v>0.69868053297896349</v>
      </c>
      <c r="AR19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-1.4575110893337093</v>
      </c>
      <c r="AS198" s="4">
        <f>_xlfn.RANK.AVG(Table2[[#This Row],[1Y Return vs Nifty Z-Score]],Table2[1Y Return vs Nifty Z-Score])</f>
        <v>242</v>
      </c>
      <c r="AT198" s="4">
        <f>_xlfn.RANK.AVG(Table2[[#This Row],[6M Return vs Nifty Z-Score]],Table2[6M Return vs Nifty Z-Score])</f>
        <v>279</v>
      </c>
      <c r="AU198" s="4">
        <f>_xlfn.RANK.AVG(Table2[[#This Row],[Sharpe Ratio Z-Score]],Table2[Sharpe Ratio Z-Score])</f>
        <v>177</v>
      </c>
      <c r="AV198" s="4">
        <f>(Table2[[#This Row],[Rank 1Y]]+Table2[[#This Row],[Rank 6M]]+Table2[[#This Row],[Rank Sharpe]])/3</f>
        <v>232.66666666666666</v>
      </c>
    </row>
    <row r="199" spans="1:48" x14ac:dyDescent="0.3">
      <c r="A199" t="s">
        <v>938</v>
      </c>
      <c r="B199" t="s">
        <v>939</v>
      </c>
      <c r="C199" t="s">
        <v>10311</v>
      </c>
      <c r="D199" t="s">
        <v>259</v>
      </c>
      <c r="E199">
        <v>15862.8047069</v>
      </c>
      <c r="F199">
        <v>911.45</v>
      </c>
      <c r="G199">
        <v>45.951225107162202</v>
      </c>
      <c r="H199">
        <f>(Table2[[#This Row],[1Y Return vs Nifty]]-AVERAGE(Table2[1Y Return vs Nifty]))/_xlfn.STDEV.P(Table2[1Y Return vs Nifty])</f>
        <v>0.21205246359357655</v>
      </c>
      <c r="I199">
        <v>-4.3390506238579096</v>
      </c>
      <c r="J199">
        <f>(Table2[[#This Row],[1M Return vs Nifty]]-AVERAGE(Table2[1M Return vs Nifty]))/_xlfn.STDEV.P(Table2[1M Return vs Nifty])</f>
        <v>-0.70166450144563963</v>
      </c>
      <c r="K199">
        <v>2.4776118752636198</v>
      </c>
      <c r="L199">
        <f>(Table2[[#This Row],[6M Return vs Nifty]]-AVERAGE(Table2[6M Return vs Nifty]))/_xlfn.STDEV.P(Table2[6M Return vs Nifty])</f>
        <v>-0.15996156926828706</v>
      </c>
      <c r="M199">
        <v>-2.2583373243629699</v>
      </c>
      <c r="N199">
        <f>(Table2[[#This Row],[1W Return vs Nifty]]-AVERAGE(Table2[1W Return vs Nifty]))/_xlfn.STDEV.P(Table2[1W Return vs Nifty])</f>
        <v>-0.38307455110162481</v>
      </c>
      <c r="O199">
        <v>936.93</v>
      </c>
      <c r="P199">
        <v>940.555099418243</v>
      </c>
      <c r="Q199">
        <v>817.68641657930198</v>
      </c>
      <c r="R199">
        <v>26.664518541206199</v>
      </c>
      <c r="S199" s="2">
        <f>(Table2[[#This Row],[Close Price]]-Table2[[#This Row],[20D EMA]])/Table2[[#This Row],[20D EMA]]</f>
        <v>-2.719520134908681E-2</v>
      </c>
      <c r="T199" s="2">
        <f>(Table2[[#This Row],[Close Price]]-Table2[[#This Row],[50D EMA]])/Table2[[#This Row],[50D EMA]]</f>
        <v>-3.0944597967992725E-2</v>
      </c>
      <c r="U199" s="2">
        <f>(Table2[[#This Row],[Close Price]]-Table2[[#This Row],[200D EMA]])/Table2[[#This Row],[200D EMA]]</f>
        <v>0.11466936654389753</v>
      </c>
      <c r="V199">
        <v>0.67363676158944297</v>
      </c>
      <c r="W199">
        <v>907</v>
      </c>
      <c r="X199">
        <v>925.35</v>
      </c>
      <c r="Y199">
        <v>907</v>
      </c>
      <c r="Z199">
        <v>928.85</v>
      </c>
      <c r="AA199">
        <v>901.05</v>
      </c>
      <c r="AB199">
        <v>980</v>
      </c>
      <c r="AC199" s="2">
        <f>(Table2[[#This Row],[Close Price]]/Table2[[#This Row],[Day Low]])-1</f>
        <v>4.9062844542449024E-3</v>
      </c>
      <c r="AD199" s="2">
        <f>(Table2[[#This Row],[Day High]]/Table2[[#This Row],[Close Price]])-1</f>
        <v>1.525042514674424E-2</v>
      </c>
      <c r="AE199" s="2">
        <f>(Table2[[#This Row],[Close Price]]/Table2[[#This Row],[Current Week Low]])-1</f>
        <v>4.9062844542449024E-3</v>
      </c>
      <c r="AF199" s="2">
        <f>(Table2[[#This Row],[Current Week High]]/Table2[[#This Row],[Close Price]])-1</f>
        <v>1.9090460255636543E-2</v>
      </c>
      <c r="AG199" s="2">
        <f>(Table2[[#This Row],[Close Price]]/Table2[[#This Row],[Current Month Low]])-1</f>
        <v>1.154208978414073E-2</v>
      </c>
      <c r="AH199" s="2">
        <f>(Table2[[#This Row],[Current Month High]]/Table2[[#This Row],[Close Price]])-1</f>
        <v>7.5209830489878726E-2</v>
      </c>
      <c r="AI199">
        <v>16.2982061550277</v>
      </c>
      <c r="AJ199">
        <v>75.877506126623302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-0.06</v>
      </c>
      <c r="AM199" t="s">
        <v>10344</v>
      </c>
      <c r="AN199">
        <v>-5.19</v>
      </c>
      <c r="AO199" t="s">
        <v>10344</v>
      </c>
      <c r="AP199">
        <v>0.16132751275561699</v>
      </c>
      <c r="AQ199" s="4">
        <f>(Table2[[#This Row],[Sharpe Ratio]]-AVERAGE(Table2[Sharpe Ratio]))/_xlfn.STDEV.P(Table2[Sharpe Ratio])</f>
        <v>1.1129240611193827</v>
      </c>
      <c r="AR19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 s="4">
        <f>_xlfn.RANK.AVG(Table2[[#This Row],[1Y Return vs Nifty Z-Score]],Table2[1Y Return vs Nifty Z-Score])</f>
        <v>232</v>
      </c>
      <c r="AT199" s="4">
        <f>_xlfn.RANK.AVG(Table2[[#This Row],[6M Return vs Nifty Z-Score]],Table2[6M Return vs Nifty Z-Score])</f>
        <v>364</v>
      </c>
      <c r="AU199" s="4">
        <f>_xlfn.RANK.AVG(Table2[[#This Row],[Sharpe Ratio Z-Score]],Table2[Sharpe Ratio Z-Score])</f>
        <v>103</v>
      </c>
      <c r="AV199" s="4">
        <f>(Table2[[#This Row],[Rank 1Y]]+Table2[[#This Row],[Rank 6M]]+Table2[[#This Row],[Rank Sharpe]])/3</f>
        <v>233</v>
      </c>
    </row>
    <row r="200" spans="1:48" x14ac:dyDescent="0.3">
      <c r="A200" t="s">
        <v>1111</v>
      </c>
      <c r="B200" t="s">
        <v>1112</v>
      </c>
      <c r="C200" t="s">
        <v>6473</v>
      </c>
      <c r="D200" t="s">
        <v>77</v>
      </c>
      <c r="E200">
        <v>11308.14886449</v>
      </c>
      <c r="F200">
        <v>364.9</v>
      </c>
      <c r="G200">
        <v>21.6862684090163</v>
      </c>
      <c r="H200">
        <f>(Table2[[#This Row],[1Y Return vs Nifty]]-AVERAGE(Table2[1Y Return vs Nifty]))/_xlfn.STDEV.P(Table2[1Y Return vs Nifty])</f>
        <v>-0.15614077387462005</v>
      </c>
      <c r="I200">
        <v>7.78838637061562</v>
      </c>
      <c r="J200">
        <f>(Table2[[#This Row],[1M Return vs Nifty]]-AVERAGE(Table2[1M Return vs Nifty]))/_xlfn.STDEV.P(Table2[1M Return vs Nifty])</f>
        <v>0.35778197668509737</v>
      </c>
      <c r="K200">
        <v>39.0571964718308</v>
      </c>
      <c r="L200">
        <f>(Table2[[#This Row],[6M Return vs Nifty]]-AVERAGE(Table2[6M Return vs Nifty]))/_xlfn.STDEV.P(Table2[6M Return vs Nifty])</f>
        <v>1.0984448733083079</v>
      </c>
      <c r="M200">
        <v>-1.52609997711179</v>
      </c>
      <c r="N200">
        <f>(Table2[[#This Row],[1W Return vs Nifty]]-AVERAGE(Table2[1W Return vs Nifty]))/_xlfn.STDEV.P(Table2[1W Return vs Nifty])</f>
        <v>-0.22336209766424511</v>
      </c>
      <c r="O200">
        <v>356.38</v>
      </c>
      <c r="P200">
        <v>317.391135408249</v>
      </c>
      <c r="Q200">
        <v>259.11315240680898</v>
      </c>
      <c r="R200">
        <v>58.231643002684898</v>
      </c>
      <c r="S200" s="2">
        <f>(Table2[[#This Row],[Close Price]]-Table2[[#This Row],[20D EMA]])/Table2[[#This Row],[20D EMA]]</f>
        <v>2.3907065491890627E-2</v>
      </c>
      <c r="T200" s="2">
        <f>(Table2[[#This Row],[Close Price]]-Table2[[#This Row],[50D EMA]])/Table2[[#This Row],[50D EMA]]</f>
        <v>0.14968554345615862</v>
      </c>
      <c r="U200" s="2">
        <f>(Table2[[#This Row],[Close Price]]-Table2[[#This Row],[200D EMA]])/Table2[[#This Row],[200D EMA]]</f>
        <v>0.4082650633924792</v>
      </c>
      <c r="V200">
        <v>0.16836199454811901</v>
      </c>
      <c r="W200">
        <v>363.55</v>
      </c>
      <c r="X200">
        <v>366.75</v>
      </c>
      <c r="Y200">
        <v>363.55</v>
      </c>
      <c r="Z200">
        <v>368.4</v>
      </c>
      <c r="AA200">
        <v>359</v>
      </c>
      <c r="AB200">
        <v>375.45</v>
      </c>
      <c r="AC200" s="2">
        <f>(Table2[[#This Row],[Close Price]]/Table2[[#This Row],[Day Low]])-1</f>
        <v>3.713381928207804E-3</v>
      </c>
      <c r="AD200" s="2">
        <f>(Table2[[#This Row],[Day High]]/Table2[[#This Row],[Close Price]])-1</f>
        <v>5.0698821594958865E-3</v>
      </c>
      <c r="AE200" s="2">
        <f>(Table2[[#This Row],[Close Price]]/Table2[[#This Row],[Current Week Low]])-1</f>
        <v>3.713381928207804E-3</v>
      </c>
      <c r="AF200" s="2">
        <f>(Table2[[#This Row],[Current Week High]]/Table2[[#This Row],[Close Price]])-1</f>
        <v>9.5916689503974251E-3</v>
      </c>
      <c r="AG200" s="2">
        <f>(Table2[[#This Row],[Close Price]]/Table2[[#This Row],[Current Month Low]])-1</f>
        <v>1.6434540389972163E-2</v>
      </c>
      <c r="AH200" s="2">
        <f>(Table2[[#This Row],[Current Month High]]/Table2[[#This Row],[Close Price]])-1</f>
        <v>2.8912030693340585E-2</v>
      </c>
      <c r="AI200">
        <v>5.50835845437107</v>
      </c>
      <c r="AJ200">
        <v>111.474934801506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0.62</v>
      </c>
      <c r="AM200" t="s">
        <v>10345</v>
      </c>
      <c r="AN200">
        <v>0.36</v>
      </c>
      <c r="AO200" t="s">
        <v>10345</v>
      </c>
      <c r="AP200">
        <v>8.2948515944206005E-2</v>
      </c>
      <c r="AQ200" s="4">
        <f>(Table2[[#This Row],[Sharpe Ratio]]-AVERAGE(Table2[Sharpe Ratio]))/_xlfn.STDEV.P(Table2[Sharpe Ratio])</f>
        <v>0.22422973082853714</v>
      </c>
      <c r="AR2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1.3009537092830772</v>
      </c>
      <c r="AS200" s="4">
        <f>_xlfn.RANK.AVG(Table2[[#This Row],[1Y Return vs Nifty Z-Score]],Table2[1Y Return vs Nifty Z-Score])</f>
        <v>329</v>
      </c>
      <c r="AT200" s="4">
        <f>_xlfn.RANK.AVG(Table2[[#This Row],[6M Return vs Nifty Z-Score]],Table2[6M Return vs Nifty Z-Score])</f>
        <v>96</v>
      </c>
      <c r="AU200" s="4">
        <f>_xlfn.RANK.AVG(Table2[[#This Row],[Sharpe Ratio Z-Score]],Table2[Sharpe Ratio Z-Score])</f>
        <v>277</v>
      </c>
      <c r="AV200" s="4">
        <f>(Table2[[#This Row],[Rank 1Y]]+Table2[[#This Row],[Rank 6M]]+Table2[[#This Row],[Rank Sharpe]])/3</f>
        <v>234</v>
      </c>
    </row>
    <row r="201" spans="1:48" x14ac:dyDescent="0.3">
      <c r="A201" t="s">
        <v>999</v>
      </c>
      <c r="B201" t="s">
        <v>1000</v>
      </c>
      <c r="C201" t="s">
        <v>10311</v>
      </c>
      <c r="D201" t="s">
        <v>46</v>
      </c>
      <c r="E201">
        <v>13827.339544799999</v>
      </c>
      <c r="F201">
        <v>752.25</v>
      </c>
      <c r="G201">
        <v>23.529212682335999</v>
      </c>
      <c r="H201">
        <f>(Table2[[#This Row],[1Y Return vs Nifty]]-AVERAGE(Table2[1Y Return vs Nifty]))/_xlfn.STDEV.P(Table2[1Y Return vs Nifty])</f>
        <v>-0.12817618168893105</v>
      </c>
      <c r="I201">
        <v>9.4153553271844697</v>
      </c>
      <c r="J201">
        <f>(Table2[[#This Row],[1M Return vs Nifty]]-AVERAGE(Table2[1M Return vs Nifty]))/_xlfn.STDEV.P(Table2[1M Return vs Nifty])</f>
        <v>0.4999131237568481</v>
      </c>
      <c r="K201">
        <v>40.796229642013998</v>
      </c>
      <c r="L201">
        <f>(Table2[[#This Row],[6M Return vs Nifty]]-AVERAGE(Table2[6M Return vs Nifty]))/_xlfn.STDEV.P(Table2[6M Return vs Nifty])</f>
        <v>1.1582708819781358</v>
      </c>
      <c r="M201">
        <v>4.1947680686151498</v>
      </c>
      <c r="N201">
        <f>(Table2[[#This Row],[1W Return vs Nifty]]-AVERAGE(Table2[1W Return vs Nifty]))/_xlfn.STDEV.P(Table2[1W Return vs Nifty])</f>
        <v>1.0244489772618912</v>
      </c>
      <c r="O201">
        <v>708.86</v>
      </c>
      <c r="P201">
        <v>676.10351410030898</v>
      </c>
      <c r="Q201">
        <v>582.67058079415096</v>
      </c>
      <c r="R201">
        <v>68.080805909043605</v>
      </c>
      <c r="S201" s="2">
        <f>(Table2[[#This Row],[Close Price]]-Table2[[#This Row],[20D EMA]])/Table2[[#This Row],[20D EMA]]</f>
        <v>6.1210958440312595E-2</v>
      </c>
      <c r="T201" s="2">
        <f>(Table2[[#This Row],[Close Price]]-Table2[[#This Row],[50D EMA]])/Table2[[#This Row],[50D EMA]]</f>
        <v>0.11262548457689818</v>
      </c>
      <c r="U201" s="2">
        <f>(Table2[[#This Row],[Close Price]]-Table2[[#This Row],[200D EMA]])/Table2[[#This Row],[200D EMA]]</f>
        <v>0.29103823806364265</v>
      </c>
      <c r="V201">
        <v>0.86259300889926604</v>
      </c>
      <c r="W201">
        <v>759.9</v>
      </c>
      <c r="X201">
        <v>812.95</v>
      </c>
      <c r="Y201">
        <v>712.6</v>
      </c>
      <c r="Z201">
        <v>812.95</v>
      </c>
      <c r="AA201">
        <v>650</v>
      </c>
      <c r="AB201">
        <v>812.95</v>
      </c>
      <c r="AC201" s="2">
        <f>(Table2[[#This Row],[Close Price]]/Table2[[#This Row],[Day Low]])-1</f>
        <v>-1.0067114093959662E-2</v>
      </c>
      <c r="AD201" s="2">
        <f>(Table2[[#This Row],[Day High]]/Table2[[#This Row],[Close Price]])-1</f>
        <v>8.0691259554669381E-2</v>
      </c>
      <c r="AE201" s="2">
        <f>(Table2[[#This Row],[Close Price]]/Table2[[#This Row],[Current Week Low]])-1</f>
        <v>5.5641313499859679E-2</v>
      </c>
      <c r="AF201" s="2">
        <f>(Table2[[#This Row],[Current Week High]]/Table2[[#This Row],[Close Price]])-1</f>
        <v>8.0691259554669381E-2</v>
      </c>
      <c r="AG201" s="2">
        <f>(Table2[[#This Row],[Close Price]]/Table2[[#This Row],[Current Month Low]])-1</f>
        <v>0.15730769230769237</v>
      </c>
      <c r="AH201" s="2">
        <f>(Table2[[#This Row],[Current Month High]]/Table2[[#This Row],[Close Price]])-1</f>
        <v>8.0691259554669381E-2</v>
      </c>
      <c r="AI201">
        <v>0.75772681954138199</v>
      </c>
      <c r="AJ201">
        <v>67.912946428571402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0.41</v>
      </c>
      <c r="AM201" t="s">
        <v>10345</v>
      </c>
      <c r="AN201">
        <v>11.35</v>
      </c>
      <c r="AO201" t="s">
        <v>10345</v>
      </c>
      <c r="AP201">
        <v>7.9480135204788999E-2</v>
      </c>
      <c r="AQ201" s="4">
        <f>(Table2[[#This Row],[Sharpe Ratio]]-AVERAGE(Table2[Sharpe Ratio]))/_xlfn.STDEV.P(Table2[Sharpe Ratio])</f>
        <v>0.18490375800668141</v>
      </c>
      <c r="AR20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2.7393605593146253</v>
      </c>
      <c r="AS201" s="4">
        <f>_xlfn.RANK.AVG(Table2[[#This Row],[1Y Return vs Nifty Z-Score]],Table2[1Y Return vs Nifty Z-Score])</f>
        <v>322</v>
      </c>
      <c r="AT201" s="4">
        <f>_xlfn.RANK.AVG(Table2[[#This Row],[6M Return vs Nifty Z-Score]],Table2[6M Return vs Nifty Z-Score])</f>
        <v>91</v>
      </c>
      <c r="AU201" s="4">
        <f>_xlfn.RANK.AVG(Table2[[#This Row],[Sharpe Ratio Z-Score]],Table2[Sharpe Ratio Z-Score])</f>
        <v>292</v>
      </c>
      <c r="AV201" s="4">
        <f>(Table2[[#This Row],[Rank 1Y]]+Table2[[#This Row],[Rank 6M]]+Table2[[#This Row],[Rank Sharpe]])/3</f>
        <v>235</v>
      </c>
    </row>
    <row r="202" spans="1:48" x14ac:dyDescent="0.3">
      <c r="A202" t="s">
        <v>1015</v>
      </c>
      <c r="B202" t="s">
        <v>1016</v>
      </c>
      <c r="C202" t="s">
        <v>10311</v>
      </c>
      <c r="D202" t="s">
        <v>160</v>
      </c>
      <c r="E202">
        <v>13582.927762900001</v>
      </c>
      <c r="F202">
        <v>605.29999999999995</v>
      </c>
      <c r="G202">
        <v>16.132545605196199</v>
      </c>
      <c r="H202">
        <f>(Table2[[#This Row],[1Y Return vs Nifty]]-AVERAGE(Table2[1Y Return vs Nifty]))/_xlfn.STDEV.P(Table2[1Y Return vs Nifty])</f>
        <v>-0.24041222774849902</v>
      </c>
      <c r="I202">
        <v>-3.2524127088635999</v>
      </c>
      <c r="J202">
        <f>(Table2[[#This Row],[1M Return vs Nifty]]-AVERAGE(Table2[1M Return vs Nifty]))/_xlfn.STDEV.P(Table2[1M Return vs Nifty])</f>
        <v>-0.60673638822858766</v>
      </c>
      <c r="K202">
        <v>8.4280432758095998</v>
      </c>
      <c r="L202">
        <f>(Table2[[#This Row],[6M Return vs Nifty]]-AVERAGE(Table2[6M Return vs Nifty]))/_xlfn.STDEV.P(Table2[6M Return vs Nifty])</f>
        <v>4.4744451675970749E-2</v>
      </c>
      <c r="M202">
        <v>0.124944690542328</v>
      </c>
      <c r="N202">
        <f>(Table2[[#This Row],[1W Return vs Nifty]]-AVERAGE(Table2[1W Return vs Nifty]))/_xlfn.STDEV.P(Table2[1W Return vs Nifty])</f>
        <v>0.13675664743342578</v>
      </c>
      <c r="O202">
        <v>608.14</v>
      </c>
      <c r="P202">
        <v>609.25431304326696</v>
      </c>
      <c r="Q202">
        <v>529.44897962612697</v>
      </c>
      <c r="R202">
        <v>51.676707193110097</v>
      </c>
      <c r="S202" s="2">
        <f>(Table2[[#This Row],[Close Price]]-Table2[[#This Row],[20D EMA]])/Table2[[#This Row],[20D EMA]]</f>
        <v>-4.6699773078567961E-3</v>
      </c>
      <c r="T202" s="2">
        <f>(Table2[[#This Row],[Close Price]]-Table2[[#This Row],[50D EMA]])/Table2[[#This Row],[50D EMA]]</f>
        <v>-6.4904145257748654E-3</v>
      </c>
      <c r="U202" s="2">
        <f>(Table2[[#This Row],[Close Price]]-Table2[[#This Row],[200D EMA]])/Table2[[#This Row],[200D EMA]]</f>
        <v>0.14326407886825196</v>
      </c>
      <c r="V202">
        <v>0.43262709370108898</v>
      </c>
      <c r="W202">
        <v>606</v>
      </c>
      <c r="X202">
        <v>616.54999999999995</v>
      </c>
      <c r="Y202">
        <v>604.75</v>
      </c>
      <c r="Z202">
        <v>616.54999999999995</v>
      </c>
      <c r="AA202">
        <v>562</v>
      </c>
      <c r="AB202">
        <v>642</v>
      </c>
      <c r="AC202" s="2">
        <f>(Table2[[#This Row],[Close Price]]/Table2[[#This Row],[Day Low]])-1</f>
        <v>-1.1551155115512302E-3</v>
      </c>
      <c r="AD202" s="2">
        <f>(Table2[[#This Row],[Day High]]/Table2[[#This Row],[Close Price]])-1</f>
        <v>1.8585825210639451E-2</v>
      </c>
      <c r="AE202" s="2">
        <f>(Table2[[#This Row],[Close Price]]/Table2[[#This Row],[Current Week Low]])-1</f>
        <v>9.094667217857122E-4</v>
      </c>
      <c r="AF202" s="2">
        <f>(Table2[[#This Row],[Current Week High]]/Table2[[#This Row],[Close Price]])-1</f>
        <v>1.8585825210639451E-2</v>
      </c>
      <c r="AG202" s="2">
        <f>(Table2[[#This Row],[Close Price]]/Table2[[#This Row],[Current Month Low]])-1</f>
        <v>7.7046263345195598E-2</v>
      </c>
      <c r="AH202" s="2">
        <f>(Table2[[#This Row],[Current Month High]]/Table2[[#This Row],[Close Price]])-1</f>
        <v>6.0631092020485777E-2</v>
      </c>
      <c r="AI202">
        <v>18.412357508673399</v>
      </c>
      <c r="AJ202">
        <v>74.904283753521597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0.02</v>
      </c>
      <c r="AM202" t="s">
        <v>10345</v>
      </c>
      <c r="AN202">
        <v>-4.0999999999999996</v>
      </c>
      <c r="AO202" t="s">
        <v>10344</v>
      </c>
      <c r="AP202">
        <v>0.19786236356551801</v>
      </c>
      <c r="AQ202" s="4">
        <f>(Table2[[#This Row],[Sharpe Ratio]]-AVERAGE(Table2[Sharpe Ratio]))/_xlfn.STDEV.P(Table2[Sharpe Ratio])</f>
        <v>1.5271717051776945</v>
      </c>
      <c r="AR20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 s="4">
        <f>_xlfn.RANK.AVG(Table2[[#This Row],[1Y Return vs Nifty Z-Score]],Table2[1Y Return vs Nifty Z-Score])</f>
        <v>357</v>
      </c>
      <c r="AT202" s="4">
        <f>_xlfn.RANK.AVG(Table2[[#This Row],[6M Return vs Nifty Z-Score]],Table2[6M Return vs Nifty Z-Score])</f>
        <v>305</v>
      </c>
      <c r="AU202" s="4">
        <f>_xlfn.RANK.AVG(Table2[[#This Row],[Sharpe Ratio Z-Score]],Table2[Sharpe Ratio Z-Score])</f>
        <v>43</v>
      </c>
      <c r="AV202" s="4">
        <f>(Table2[[#This Row],[Rank 1Y]]+Table2[[#This Row],[Rank 6M]]+Table2[[#This Row],[Rank Sharpe]])/3</f>
        <v>235</v>
      </c>
    </row>
    <row r="203" spans="1:48" x14ac:dyDescent="0.3">
      <c r="A203" t="s">
        <v>1888</v>
      </c>
      <c r="B203" t="s">
        <v>1889</v>
      </c>
      <c r="C203" t="s">
        <v>10300</v>
      </c>
      <c r="D203" t="s">
        <v>293</v>
      </c>
      <c r="E203">
        <v>3721.5474508799998</v>
      </c>
      <c r="F203">
        <v>1363.2</v>
      </c>
      <c r="G203">
        <v>48.033592937387503</v>
      </c>
      <c r="H203">
        <f>(Table2[[#This Row],[1Y Return vs Nifty]]-AVERAGE(Table2[1Y Return vs Nifty]))/_xlfn.STDEV.P(Table2[1Y Return vs Nifty])</f>
        <v>0.24365003710455102</v>
      </c>
      <c r="I203">
        <v>1.7856047014415299</v>
      </c>
      <c r="J203">
        <f>(Table2[[#This Row],[1M Return vs Nifty]]-AVERAGE(Table2[1M Return vs Nifty]))/_xlfn.STDEV.P(Table2[1M Return vs Nifty])</f>
        <v>-0.16661785332781603</v>
      </c>
      <c r="K203">
        <v>13.508979206681399</v>
      </c>
      <c r="L203">
        <f>(Table2[[#This Row],[6M Return vs Nifty]]-AVERAGE(Table2[6M Return vs Nifty]))/_xlfn.STDEV.P(Table2[6M Return vs Nifty])</f>
        <v>0.21953819469534927</v>
      </c>
      <c r="M203">
        <v>-0.17292796491816601</v>
      </c>
      <c r="N203">
        <f>(Table2[[#This Row],[1W Return vs Nifty]]-AVERAGE(Table2[1W Return vs Nifty]))/_xlfn.STDEV.P(Table2[1W Return vs Nifty])</f>
        <v>7.1785947981812773E-2</v>
      </c>
      <c r="O203">
        <v>1359.31</v>
      </c>
      <c r="P203">
        <v>1346.9940246649701</v>
      </c>
      <c r="Q203">
        <v>1200.74634030323</v>
      </c>
      <c r="R203">
        <v>60.268089400616198</v>
      </c>
      <c r="S203" s="2">
        <f>(Table2[[#This Row],[Close Price]]-Table2[[#This Row],[20D EMA]])/Table2[[#This Row],[20D EMA]]</f>
        <v>2.8617460329138315E-3</v>
      </c>
      <c r="T203" s="2">
        <f>(Table2[[#This Row],[Close Price]]-Table2[[#This Row],[50D EMA]])/Table2[[#This Row],[50D EMA]]</f>
        <v>1.2031215460707614E-2</v>
      </c>
      <c r="U203" s="2">
        <f>(Table2[[#This Row],[Close Price]]-Table2[[#This Row],[200D EMA]])/Table2[[#This Row],[200D EMA]]</f>
        <v>0.13529390366973335</v>
      </c>
      <c r="V203">
        <v>0.34850517601474201</v>
      </c>
      <c r="W203">
        <v>1364</v>
      </c>
      <c r="X203">
        <v>1387</v>
      </c>
      <c r="Y203">
        <v>1360</v>
      </c>
      <c r="Z203">
        <v>1387</v>
      </c>
      <c r="AA203">
        <v>1345.5</v>
      </c>
      <c r="AB203">
        <v>1387</v>
      </c>
      <c r="AC203" s="2">
        <f>(Table2[[#This Row],[Close Price]]/Table2[[#This Row],[Day Low]])-1</f>
        <v>-5.8651026392964045E-4</v>
      </c>
      <c r="AD203" s="2">
        <f>(Table2[[#This Row],[Day High]]/Table2[[#This Row],[Close Price]])-1</f>
        <v>1.7458920187793492E-2</v>
      </c>
      <c r="AE203" s="2">
        <f>(Table2[[#This Row],[Close Price]]/Table2[[#This Row],[Current Week Low]])-1</f>
        <v>2.3529411764706687E-3</v>
      </c>
      <c r="AF203" s="2">
        <f>(Table2[[#This Row],[Current Week High]]/Table2[[#This Row],[Close Price]])-1</f>
        <v>1.7458920187793492E-2</v>
      </c>
      <c r="AG203" s="2">
        <f>(Table2[[#This Row],[Close Price]]/Table2[[#This Row],[Current Month Low]])-1</f>
        <v>1.3154960981047958E-2</v>
      </c>
      <c r="AH203" s="2">
        <f>(Table2[[#This Row],[Current Month High]]/Table2[[#This Row],[Close Price]])-1</f>
        <v>1.7458920187793492E-2</v>
      </c>
      <c r="AI203">
        <v>3.7998826291079699</v>
      </c>
      <c r="AJ203">
        <v>77.812561142633498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-0.06</v>
      </c>
      <c r="AM203" t="s">
        <v>10344</v>
      </c>
      <c r="AN203">
        <v>-0.35</v>
      </c>
      <c r="AO203" t="s">
        <v>10344</v>
      </c>
      <c r="AP203">
        <v>0.103139637077148</v>
      </c>
      <c r="AQ203" s="4">
        <f>(Table2[[#This Row],[Sharpe Ratio]]-AVERAGE(Table2[Sharpe Ratio]))/_xlfn.STDEV.P(Table2[Sharpe Ratio])</f>
        <v>0.45316523144786697</v>
      </c>
      <c r="AR20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0.82152155790176418</v>
      </c>
      <c r="AS203" s="4">
        <f>_xlfn.RANK.AVG(Table2[[#This Row],[1Y Return vs Nifty Z-Score]],Table2[1Y Return vs Nifty Z-Score])</f>
        <v>224</v>
      </c>
      <c r="AT203" s="4">
        <f>_xlfn.RANK.AVG(Table2[[#This Row],[6M Return vs Nifty Z-Score]],Table2[6M Return vs Nifty Z-Score])</f>
        <v>259</v>
      </c>
      <c r="AU203" s="4">
        <f>_xlfn.RANK.AVG(Table2[[#This Row],[Sharpe Ratio Z-Score]],Table2[Sharpe Ratio Z-Score])</f>
        <v>222</v>
      </c>
      <c r="AV203" s="4">
        <f>(Table2[[#This Row],[Rank 1Y]]+Table2[[#This Row],[Rank 6M]]+Table2[[#This Row],[Rank Sharpe]])/3</f>
        <v>235</v>
      </c>
    </row>
    <row r="204" spans="1:48" x14ac:dyDescent="0.3">
      <c r="A204" t="s">
        <v>322</v>
      </c>
      <c r="B204" t="s">
        <v>323</v>
      </c>
      <c r="C204" t="s">
        <v>10313</v>
      </c>
      <c r="D204" t="s">
        <v>136</v>
      </c>
      <c r="E204">
        <v>81359.467959000001</v>
      </c>
      <c r="F204">
        <v>2926</v>
      </c>
      <c r="G204">
        <v>61.023665603271397</v>
      </c>
      <c r="H204">
        <f>(Table2[[#This Row],[1Y Return vs Nifty]]-AVERAGE(Table2[1Y Return vs Nifty]))/_xlfn.STDEV.P(Table2[1Y Return vs Nifty])</f>
        <v>0.44075967835787244</v>
      </c>
      <c r="I204">
        <v>-10.0853733881982</v>
      </c>
      <c r="J204">
        <f>(Table2[[#This Row],[1M Return vs Nifty]]-AVERAGE(Table2[1M Return vs Nifty]))/_xlfn.STDEV.P(Table2[1M Return vs Nifty])</f>
        <v>-1.2036602172475082</v>
      </c>
      <c r="K204">
        <v>18.463683871064401</v>
      </c>
      <c r="L204">
        <f>(Table2[[#This Row],[6M Return vs Nifty]]-AVERAGE(Table2[6M Return vs Nifty]))/_xlfn.STDEV.P(Table2[6M Return vs Nifty])</f>
        <v>0.38998934496098142</v>
      </c>
      <c r="M204">
        <v>-1.8444879573827699</v>
      </c>
      <c r="N204">
        <f>(Table2[[#This Row],[1W Return vs Nifty]]-AVERAGE(Table2[1W Return vs Nifty]))/_xlfn.STDEV.P(Table2[1W Return vs Nifty])</f>
        <v>-0.29280751131999921</v>
      </c>
      <c r="O204">
        <v>3003.94</v>
      </c>
      <c r="P204">
        <v>3013.4531581308602</v>
      </c>
      <c r="Q204">
        <v>2557.7705445749302</v>
      </c>
      <c r="R204">
        <v>42.898047525017603</v>
      </c>
      <c r="S204" s="2">
        <f>(Table2[[#This Row],[Close Price]]-Table2[[#This Row],[20D EMA]])/Table2[[#This Row],[20D EMA]]</f>
        <v>-2.5945924352683492E-2</v>
      </c>
      <c r="T204" s="2">
        <f>(Table2[[#This Row],[Close Price]]-Table2[[#This Row],[50D EMA]])/Table2[[#This Row],[50D EMA]]</f>
        <v>-2.9020911738712511E-2</v>
      </c>
      <c r="U204" s="2">
        <f>(Table2[[#This Row],[Close Price]]-Table2[[#This Row],[200D EMA]])/Table2[[#This Row],[200D EMA]]</f>
        <v>0.14396500741870297</v>
      </c>
      <c r="V204">
        <v>1.0461438271915899</v>
      </c>
      <c r="W204">
        <v>2930.1</v>
      </c>
      <c r="X204">
        <v>2997.95</v>
      </c>
      <c r="Y204">
        <v>2888</v>
      </c>
      <c r="Z204">
        <v>2997.95</v>
      </c>
      <c r="AA204">
        <v>2792.55</v>
      </c>
      <c r="AB204">
        <v>3286</v>
      </c>
      <c r="AC204" s="2">
        <f>(Table2[[#This Row],[Close Price]]/Table2[[#This Row],[Day Low]])-1</f>
        <v>-1.3992696494999901E-3</v>
      </c>
      <c r="AD204" s="2">
        <f>(Table2[[#This Row],[Day High]]/Table2[[#This Row],[Close Price]])-1</f>
        <v>2.4589883800410162E-2</v>
      </c>
      <c r="AE204" s="2">
        <f>(Table2[[#This Row],[Close Price]]/Table2[[#This Row],[Current Week Low]])-1</f>
        <v>1.3157894736842035E-2</v>
      </c>
      <c r="AF204" s="2">
        <f>(Table2[[#This Row],[Current Week High]]/Table2[[#This Row],[Close Price]])-1</f>
        <v>2.4589883800410162E-2</v>
      </c>
      <c r="AG204" s="2">
        <f>(Table2[[#This Row],[Close Price]]/Table2[[#This Row],[Current Month Low]])-1</f>
        <v>4.7787864138511438E-2</v>
      </c>
      <c r="AH204" s="2">
        <f>(Table2[[#This Row],[Current Month High]]/Table2[[#This Row],[Close Price]])-1</f>
        <v>0.12303485987696505</v>
      </c>
      <c r="AI204">
        <v>16.2918660287081</v>
      </c>
      <c r="AJ204">
        <v>91.743119266055004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0</v>
      </c>
      <c r="AM204" t="s">
        <v>10346</v>
      </c>
      <c r="AN204">
        <v>-4.75</v>
      </c>
      <c r="AO204" t="s">
        <v>10344</v>
      </c>
      <c r="AP204">
        <v>7.1258333201994997E-2</v>
      </c>
      <c r="AQ204" s="4">
        <f>(Table2[[#This Row],[Sharpe Ratio]]-AVERAGE(Table2[Sharpe Ratio]))/_xlfn.STDEV.P(Table2[Sharpe Ratio])</f>
        <v>9.1681477524607299E-2</v>
      </c>
      <c r="AR20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 s="4">
        <f>_xlfn.RANK.AVG(Table2[[#This Row],[1Y Return vs Nifty Z-Score]],Table2[1Y Return vs Nifty Z-Score])</f>
        <v>175</v>
      </c>
      <c r="AT204" s="4">
        <f>_xlfn.RANK.AVG(Table2[[#This Row],[6M Return vs Nifty Z-Score]],Table2[6M Return vs Nifty Z-Score])</f>
        <v>210</v>
      </c>
      <c r="AU204" s="4">
        <f>_xlfn.RANK.AVG(Table2[[#This Row],[Sharpe Ratio Z-Score]],Table2[Sharpe Ratio Z-Score])</f>
        <v>322</v>
      </c>
      <c r="AV204" s="4">
        <f>(Table2[[#This Row],[Rank 1Y]]+Table2[[#This Row],[Rank 6M]]+Table2[[#This Row],[Rank Sharpe]])/3</f>
        <v>235.66666666666666</v>
      </c>
    </row>
    <row r="205" spans="1:48" x14ac:dyDescent="0.3">
      <c r="A205" t="s">
        <v>1834</v>
      </c>
      <c r="B205" t="s">
        <v>1835</v>
      </c>
      <c r="C205" t="s">
        <v>10314</v>
      </c>
      <c r="D205" t="s">
        <v>300</v>
      </c>
      <c r="E205">
        <v>3959.35662</v>
      </c>
      <c r="F205">
        <v>1278.8</v>
      </c>
      <c r="G205">
        <v>54.9516675800119</v>
      </c>
      <c r="H205">
        <f>(Table2[[#This Row],[1Y Return vs Nifty]]-AVERAGE(Table2[1Y Return vs Nifty]))/_xlfn.STDEV.P(Table2[1Y Return vs Nifty])</f>
        <v>0.34862398498343372</v>
      </c>
      <c r="I205">
        <v>23.4211856326719</v>
      </c>
      <c r="J205">
        <f>(Table2[[#This Row],[1M Return vs Nifty]]-AVERAGE(Table2[1M Return vs Nifty]))/_xlfn.STDEV.P(Table2[1M Return vs Nifty])</f>
        <v>1.7234550475126482</v>
      </c>
      <c r="K205">
        <v>32.856471003017703</v>
      </c>
      <c r="L205">
        <f>(Table2[[#This Row],[6M Return vs Nifty]]-AVERAGE(Table2[6M Return vs Nifty]))/_xlfn.STDEV.P(Table2[6M Return vs Nifty])</f>
        <v>0.88512826611710815</v>
      </c>
      <c r="M205">
        <v>-2.39841621311853</v>
      </c>
      <c r="N205">
        <f>(Table2[[#This Row],[1W Return vs Nifty]]-AVERAGE(Table2[1W Return vs Nifty]))/_xlfn.STDEV.P(Table2[1W Return vs Nifty])</f>
        <v>-0.41362795442353689</v>
      </c>
      <c r="O205">
        <v>1190.18</v>
      </c>
      <c r="P205">
        <v>1063.24591075788</v>
      </c>
      <c r="Q205">
        <v>885.71568590603101</v>
      </c>
      <c r="R205">
        <v>64.366233959039107</v>
      </c>
      <c r="S205" s="2">
        <f>(Table2[[#This Row],[Close Price]]-Table2[[#This Row],[20D EMA]])/Table2[[#This Row],[20D EMA]]</f>
        <v>7.4459325480179375E-2</v>
      </c>
      <c r="T205" s="2">
        <f>(Table2[[#This Row],[Close Price]]-Table2[[#This Row],[50D EMA]])/Table2[[#This Row],[50D EMA]]</f>
        <v>0.20273211216817505</v>
      </c>
      <c r="U205" s="2">
        <f>(Table2[[#This Row],[Close Price]]-Table2[[#This Row],[200D EMA]])/Table2[[#This Row],[200D EMA]]</f>
        <v>0.44380416915826504</v>
      </c>
      <c r="V205">
        <v>0.99448836542931496</v>
      </c>
      <c r="W205">
        <v>1256.55</v>
      </c>
      <c r="X205">
        <v>1292.9000000000001</v>
      </c>
      <c r="Y205">
        <v>1252.7</v>
      </c>
      <c r="Z205">
        <v>1292.9000000000001</v>
      </c>
      <c r="AA205">
        <v>1128.05</v>
      </c>
      <c r="AB205">
        <v>1344.8</v>
      </c>
      <c r="AC205" s="2">
        <f>(Table2[[#This Row],[Close Price]]/Table2[[#This Row],[Day Low]])-1</f>
        <v>1.7707214197604459E-2</v>
      </c>
      <c r="AD205" s="2">
        <f>(Table2[[#This Row],[Day High]]/Table2[[#This Row],[Close Price]])-1</f>
        <v>1.102596183922433E-2</v>
      </c>
      <c r="AE205" s="2">
        <f>(Table2[[#This Row],[Close Price]]/Table2[[#This Row],[Current Week Low]])-1</f>
        <v>2.083499640775921E-2</v>
      </c>
      <c r="AF205" s="2">
        <f>(Table2[[#This Row],[Current Week High]]/Table2[[#This Row],[Close Price]])-1</f>
        <v>1.102596183922433E-2</v>
      </c>
      <c r="AG205" s="2">
        <f>(Table2[[#This Row],[Close Price]]/Table2[[#This Row],[Current Month Low]])-1</f>
        <v>0.13363769336465592</v>
      </c>
      <c r="AH205" s="2">
        <f>(Table2[[#This Row],[Current Month High]]/Table2[[#This Row],[Close Price]])-1</f>
        <v>5.1610885204879553E-2</v>
      </c>
      <c r="AI205">
        <v>5.16108852048795</v>
      </c>
      <c r="AJ205">
        <v>105.776812293828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0.53</v>
      </c>
      <c r="AM205" t="s">
        <v>10345</v>
      </c>
      <c r="AN205">
        <v>4</v>
      </c>
      <c r="AO205" t="s">
        <v>10345</v>
      </c>
      <c r="AP205">
        <v>4.9471677709475997E-2</v>
      </c>
      <c r="AQ205" s="4">
        <f>(Table2[[#This Row],[Sharpe Ratio]]-AVERAGE(Table2[Sharpe Ratio]))/_xlfn.STDEV.P(Table2[Sharpe Ratio])</f>
        <v>-0.15534486881646672</v>
      </c>
      <c r="AR20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2.3882344753731863</v>
      </c>
      <c r="AS205" s="4">
        <f>_xlfn.RANK.AVG(Table2[[#This Row],[1Y Return vs Nifty Z-Score]],Table2[1Y Return vs Nifty Z-Score])</f>
        <v>199</v>
      </c>
      <c r="AT205" s="4">
        <f>_xlfn.RANK.AVG(Table2[[#This Row],[6M Return vs Nifty Z-Score]],Table2[6M Return vs Nifty Z-Score])</f>
        <v>125</v>
      </c>
      <c r="AU205" s="4">
        <f>_xlfn.RANK.AVG(Table2[[#This Row],[Sharpe Ratio Z-Score]],Table2[Sharpe Ratio Z-Score])</f>
        <v>388</v>
      </c>
      <c r="AV205" s="4">
        <f>(Table2[[#This Row],[Rank 1Y]]+Table2[[#This Row],[Rank 6M]]+Table2[[#This Row],[Rank Sharpe]])/3</f>
        <v>237.33333333333334</v>
      </c>
    </row>
    <row r="206" spans="1:48" x14ac:dyDescent="0.3">
      <c r="A206" t="s">
        <v>451</v>
      </c>
      <c r="B206" t="s">
        <v>452</v>
      </c>
      <c r="C206" t="s">
        <v>10300</v>
      </c>
      <c r="D206" t="s">
        <v>21</v>
      </c>
      <c r="E206">
        <v>49778.506829804901</v>
      </c>
      <c r="F206">
        <v>1834.45</v>
      </c>
      <c r="G206">
        <v>34.887319662114301</v>
      </c>
      <c r="H206">
        <f>(Table2[[#This Row],[1Y Return vs Nifty]]-AVERAGE(Table2[1Y Return vs Nifty]))/_xlfn.STDEV.P(Table2[1Y Return vs Nifty])</f>
        <v>4.4170228503271798E-2</v>
      </c>
      <c r="I206">
        <v>3.0047221245043798</v>
      </c>
      <c r="J206">
        <f>(Table2[[#This Row],[1M Return vs Nifty]]-AVERAGE(Table2[1M Return vs Nifty]))/_xlfn.STDEV.P(Table2[1M Return vs Nifty])</f>
        <v>-6.0116400392597073E-2</v>
      </c>
      <c r="K206">
        <v>1.7710306825017501</v>
      </c>
      <c r="L206">
        <f>(Table2[[#This Row],[6M Return vs Nifty]]-AVERAGE(Table2[6M Return vs Nifty]))/_xlfn.STDEV.P(Table2[6M Return vs Nifty])</f>
        <v>-0.18426928995406094</v>
      </c>
      <c r="M206">
        <v>0.440821762928086</v>
      </c>
      <c r="N206">
        <f>(Table2[[#This Row],[1W Return vs Nifty]]-AVERAGE(Table2[1W Return vs Nifty]))/_xlfn.STDEV.P(Table2[1W Return vs Nifty])</f>
        <v>0.20565439268601868</v>
      </c>
      <c r="O206">
        <v>1781.46</v>
      </c>
      <c r="P206">
        <v>1711.4492505948199</v>
      </c>
      <c r="Q206">
        <v>1511.0508353940199</v>
      </c>
      <c r="R206">
        <v>60.653790009377701</v>
      </c>
      <c r="S206" s="2">
        <f>(Table2[[#This Row],[Close Price]]-Table2[[#This Row],[20D EMA]])/Table2[[#This Row],[20D EMA]]</f>
        <v>2.974526511962099E-2</v>
      </c>
      <c r="T206" s="2">
        <f>(Table2[[#This Row],[Close Price]]-Table2[[#This Row],[50D EMA]])/Table2[[#This Row],[50D EMA]]</f>
        <v>7.1869352458117486E-2</v>
      </c>
      <c r="U206" s="2">
        <f>(Table2[[#This Row],[Close Price]]-Table2[[#This Row],[200D EMA]])/Table2[[#This Row],[200D EMA]]</f>
        <v>0.21402269005837313</v>
      </c>
      <c r="V206">
        <v>0.63299111318020096</v>
      </c>
      <c r="W206">
        <v>1821.05</v>
      </c>
      <c r="X206">
        <v>1899</v>
      </c>
      <c r="Y206">
        <v>1801</v>
      </c>
      <c r="Z206">
        <v>1899</v>
      </c>
      <c r="AA206">
        <v>1685</v>
      </c>
      <c r="AB206">
        <v>1899.9</v>
      </c>
      <c r="AC206" s="2">
        <f>(Table2[[#This Row],[Close Price]]/Table2[[#This Row],[Day Low]])-1</f>
        <v>7.3583921364048788E-3</v>
      </c>
      <c r="AD206" s="2">
        <f>(Table2[[#This Row],[Day High]]/Table2[[#This Row],[Close Price]])-1</f>
        <v>3.5187658426231172E-2</v>
      </c>
      <c r="AE206" s="2">
        <f>(Table2[[#This Row],[Close Price]]/Table2[[#This Row],[Current Week Low]])-1</f>
        <v>1.857301499167141E-2</v>
      </c>
      <c r="AF206" s="2">
        <f>(Table2[[#This Row],[Current Week High]]/Table2[[#This Row],[Close Price]])-1</f>
        <v>3.5187658426231172E-2</v>
      </c>
      <c r="AG206" s="2">
        <f>(Table2[[#This Row],[Close Price]]/Table2[[#This Row],[Current Month Low]])-1</f>
        <v>8.8694362017804229E-2</v>
      </c>
      <c r="AH206" s="2">
        <f>(Table2[[#This Row],[Current Month High]]/Table2[[#This Row],[Close Price]])-1</f>
        <v>3.5678268690888304E-2</v>
      </c>
      <c r="AI206">
        <v>5.1377797159911598</v>
      </c>
      <c r="AJ206">
        <v>76.729287090558699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0.13</v>
      </c>
      <c r="AM206" t="s">
        <v>10345</v>
      </c>
      <c r="AN206">
        <v>-0.68</v>
      </c>
      <c r="AO206" t="s">
        <v>10344</v>
      </c>
      <c r="AP206">
        <v>0.18589614727473799</v>
      </c>
      <c r="AQ206" s="4">
        <f>(Table2[[#This Row],[Sharpe Ratio]]-AVERAGE(Table2[Sharpe Ratio]))/_xlfn.STDEV.P(Table2[Sharpe Ratio])</f>
        <v>1.3914936663500539</v>
      </c>
      <c r="AR20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1.3969325971926863</v>
      </c>
      <c r="AS206" s="4">
        <f>_xlfn.RANK.AVG(Table2[[#This Row],[1Y Return vs Nifty Z-Score]],Table2[1Y Return vs Nifty Z-Score])</f>
        <v>278</v>
      </c>
      <c r="AT206" s="4">
        <f>_xlfn.RANK.AVG(Table2[[#This Row],[6M Return vs Nifty Z-Score]],Table2[6M Return vs Nifty Z-Score])</f>
        <v>372</v>
      </c>
      <c r="AU206" s="4">
        <f>_xlfn.RANK.AVG(Table2[[#This Row],[Sharpe Ratio Z-Score]],Table2[Sharpe Ratio Z-Score])</f>
        <v>67</v>
      </c>
      <c r="AV206" s="4">
        <f>(Table2[[#This Row],[Rank 1Y]]+Table2[[#This Row],[Rank 6M]]+Table2[[#This Row],[Rank Sharpe]])/3</f>
        <v>239</v>
      </c>
    </row>
    <row r="207" spans="1:48" x14ac:dyDescent="0.3">
      <c r="A207" t="s">
        <v>812</v>
      </c>
      <c r="B207" t="s">
        <v>813</v>
      </c>
      <c r="C207" t="s">
        <v>10302</v>
      </c>
      <c r="D207" t="s">
        <v>655</v>
      </c>
      <c r="E207">
        <v>19830.317932048001</v>
      </c>
      <c r="F207">
        <v>137.54</v>
      </c>
      <c r="G207">
        <v>77.877992525956202</v>
      </c>
      <c r="H207">
        <f>(Table2[[#This Row],[1Y Return vs Nifty]]-AVERAGE(Table2[1Y Return vs Nifty]))/_xlfn.STDEV.P(Table2[1Y Return vs Nifty])</f>
        <v>0.69650500163243989</v>
      </c>
      <c r="I207">
        <v>20.130689896638302</v>
      </c>
      <c r="J207">
        <f>(Table2[[#This Row],[1M Return vs Nifty]]-AVERAGE(Table2[1M Return vs Nifty]))/_xlfn.STDEV.P(Table2[1M Return vs Nifty])</f>
        <v>1.4359990813069594</v>
      </c>
      <c r="K207">
        <v>15.932841266127699</v>
      </c>
      <c r="L207">
        <f>(Table2[[#This Row],[6M Return vs Nifty]]-AVERAGE(Table2[6M Return vs Nifty]))/_xlfn.STDEV.P(Table2[6M Return vs Nifty])</f>
        <v>0.3029236039383631</v>
      </c>
      <c r="M207">
        <v>-4.5427858063264202</v>
      </c>
      <c r="N207">
        <f>(Table2[[#This Row],[1W Return vs Nifty]]-AVERAGE(Table2[1W Return vs Nifty]))/_xlfn.STDEV.P(Table2[1W Return vs Nifty])</f>
        <v>-0.88134860551218741</v>
      </c>
      <c r="O207">
        <v>131.43</v>
      </c>
      <c r="P207">
        <v>122.47276656677499</v>
      </c>
      <c r="Q207">
        <v>102.042821101597</v>
      </c>
      <c r="R207">
        <v>59.329204671567297</v>
      </c>
      <c r="S207" s="2">
        <f>(Table2[[#This Row],[Close Price]]-Table2[[#This Row],[20D EMA]])/Table2[[#This Row],[20D EMA]]</f>
        <v>4.6488625123639847E-2</v>
      </c>
      <c r="T207" s="2">
        <f>(Table2[[#This Row],[Close Price]]-Table2[[#This Row],[50D EMA]])/Table2[[#This Row],[50D EMA]]</f>
        <v>0.12302517413134449</v>
      </c>
      <c r="U207" s="2">
        <f>(Table2[[#This Row],[Close Price]]-Table2[[#This Row],[200D EMA]])/Table2[[#This Row],[200D EMA]]</f>
        <v>0.34786551876158833</v>
      </c>
      <c r="V207">
        <v>1.4096511232789699</v>
      </c>
      <c r="W207">
        <v>137.1</v>
      </c>
      <c r="X207">
        <v>142.5</v>
      </c>
      <c r="Y207">
        <v>131.72</v>
      </c>
      <c r="Z207">
        <v>142.5</v>
      </c>
      <c r="AA207">
        <v>122.27</v>
      </c>
      <c r="AB207">
        <v>146.19999999999999</v>
      </c>
      <c r="AC207" s="2">
        <f>(Table2[[#This Row],[Close Price]]/Table2[[#This Row],[Day Low]])-1</f>
        <v>3.2093362509117984E-3</v>
      </c>
      <c r="AD207" s="2">
        <f>(Table2[[#This Row],[Day High]]/Table2[[#This Row],[Close Price]])-1</f>
        <v>3.606223644030826E-2</v>
      </c>
      <c r="AE207" s="2">
        <f>(Table2[[#This Row],[Close Price]]/Table2[[#This Row],[Current Week Low]])-1</f>
        <v>4.4184634072274465E-2</v>
      </c>
      <c r="AF207" s="2">
        <f>(Table2[[#This Row],[Current Week High]]/Table2[[#This Row],[Close Price]])-1</f>
        <v>3.606223644030826E-2</v>
      </c>
      <c r="AG207" s="2">
        <f>(Table2[[#This Row],[Close Price]]/Table2[[#This Row],[Current Month Low]])-1</f>
        <v>0.12488754396008828</v>
      </c>
      <c r="AH207" s="2">
        <f>(Table2[[#This Row],[Current Month High]]/Table2[[#This Row],[Close Price]])-1</f>
        <v>6.2963501526828614E-2</v>
      </c>
      <c r="AI207">
        <v>6.2963501526828596</v>
      </c>
      <c r="AJ207">
        <v>123.642276422764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0.26</v>
      </c>
      <c r="AM207" t="s">
        <v>10345</v>
      </c>
      <c r="AN207">
        <v>4.78</v>
      </c>
      <c r="AO207" t="s">
        <v>10345</v>
      </c>
      <c r="AP207">
        <v>6.2704145212028994E-2</v>
      </c>
      <c r="AQ207" s="4">
        <f>(Table2[[#This Row],[Sharpe Ratio]]-AVERAGE(Table2[Sharpe Ratio]))/_xlfn.STDEV.P(Table2[Sharpe Ratio])</f>
        <v>-5.3095363463187568E-3</v>
      </c>
      <c r="AR20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1.548769545019256</v>
      </c>
      <c r="AS207" s="4">
        <f>_xlfn.RANK.AVG(Table2[[#This Row],[1Y Return vs Nifty Z-Score]],Table2[1Y Return vs Nifty Z-Score])</f>
        <v>132</v>
      </c>
      <c r="AT207" s="4">
        <f>_xlfn.RANK.AVG(Table2[[#This Row],[6M Return vs Nifty Z-Score]],Table2[6M Return vs Nifty Z-Score])</f>
        <v>233</v>
      </c>
      <c r="AU207" s="4">
        <f>_xlfn.RANK.AVG(Table2[[#This Row],[Sharpe Ratio Z-Score]],Table2[Sharpe Ratio Z-Score])</f>
        <v>352</v>
      </c>
      <c r="AV207" s="4">
        <f>(Table2[[#This Row],[Rank 1Y]]+Table2[[#This Row],[Rank 6M]]+Table2[[#This Row],[Rank Sharpe]])/3</f>
        <v>239</v>
      </c>
    </row>
    <row r="208" spans="1:48" x14ac:dyDescent="0.3">
      <c r="A208" t="s">
        <v>1044</v>
      </c>
      <c r="B208" t="s">
        <v>1045</v>
      </c>
      <c r="C208" t="s">
        <v>10310</v>
      </c>
      <c r="D208" t="s">
        <v>399</v>
      </c>
      <c r="E208">
        <v>12739.602923500001</v>
      </c>
      <c r="F208">
        <v>273.5</v>
      </c>
      <c r="G208">
        <v>109.749226001065</v>
      </c>
      <c r="H208">
        <f>(Table2[[#This Row],[1Y Return vs Nifty]]-AVERAGE(Table2[1Y Return vs Nifty]))/_xlfn.STDEV.P(Table2[1Y Return vs Nifty])</f>
        <v>1.1801148749689017</v>
      </c>
      <c r="I208">
        <v>-10.188288592469</v>
      </c>
      <c r="J208">
        <f>(Table2[[#This Row],[1M Return vs Nifty]]-AVERAGE(Table2[1M Return vs Nifty]))/_xlfn.STDEV.P(Table2[1M Return vs Nifty])</f>
        <v>-1.2126508350310095</v>
      </c>
      <c r="K208">
        <v>-3.39503895388183</v>
      </c>
      <c r="L208">
        <f>(Table2[[#This Row],[6M Return vs Nifty]]-AVERAGE(Table2[6M Return vs Nifty]))/_xlfn.STDEV.P(Table2[6M Return vs Nifty])</f>
        <v>-0.36199179240791635</v>
      </c>
      <c r="M208">
        <v>-1.97601228309195</v>
      </c>
      <c r="N208">
        <f>(Table2[[#This Row],[1W Return vs Nifty]]-AVERAGE(Table2[1W Return vs Nifty]))/_xlfn.STDEV.P(Table2[1W Return vs Nifty])</f>
        <v>-0.32149503022977216</v>
      </c>
      <c r="O208">
        <v>273.55</v>
      </c>
      <c r="P208">
        <v>270.14498386238898</v>
      </c>
      <c r="Q208">
        <v>222.79685661150799</v>
      </c>
      <c r="R208">
        <v>51.936860546389099</v>
      </c>
      <c r="S208" s="2">
        <f>(Table2[[#This Row],[Close Price]]-Table2[[#This Row],[20D EMA]])/Table2[[#This Row],[20D EMA]]</f>
        <v>-1.8278194114425649E-4</v>
      </c>
      <c r="T208" s="2">
        <f>(Table2[[#This Row],[Close Price]]-Table2[[#This Row],[50D EMA]])/Table2[[#This Row],[50D EMA]]</f>
        <v>1.2419316804046421E-2</v>
      </c>
      <c r="U208" s="2">
        <f>(Table2[[#This Row],[Close Price]]-Table2[[#This Row],[200D EMA]])/Table2[[#This Row],[200D EMA]]</f>
        <v>0.22757566762669071</v>
      </c>
      <c r="V208">
        <v>0.66414917085930003</v>
      </c>
      <c r="W208">
        <v>268.05</v>
      </c>
      <c r="X208">
        <v>276.8</v>
      </c>
      <c r="Y208">
        <v>268.05</v>
      </c>
      <c r="Z208">
        <v>277.89999999999998</v>
      </c>
      <c r="AA208">
        <v>248.35</v>
      </c>
      <c r="AB208">
        <v>296.60000000000002</v>
      </c>
      <c r="AC208" s="2">
        <f>(Table2[[#This Row],[Close Price]]/Table2[[#This Row],[Day Low]])-1</f>
        <v>2.033202760678976E-2</v>
      </c>
      <c r="AD208" s="2">
        <f>(Table2[[#This Row],[Day High]]/Table2[[#This Row],[Close Price]])-1</f>
        <v>1.2065813528336466E-2</v>
      </c>
      <c r="AE208" s="2">
        <f>(Table2[[#This Row],[Close Price]]/Table2[[#This Row],[Current Week Low]])-1</f>
        <v>2.033202760678976E-2</v>
      </c>
      <c r="AF208" s="2">
        <f>(Table2[[#This Row],[Current Week High]]/Table2[[#This Row],[Close Price]])-1</f>
        <v>1.6087751371115067E-2</v>
      </c>
      <c r="AG208" s="2">
        <f>(Table2[[#This Row],[Close Price]]/Table2[[#This Row],[Current Month Low]])-1</f>
        <v>0.10126837125025179</v>
      </c>
      <c r="AH208" s="2">
        <f>(Table2[[#This Row],[Current Month High]]/Table2[[#This Row],[Close Price]])-1</f>
        <v>8.4460694698354821E-2</v>
      </c>
      <c r="AI208">
        <v>40.475319926873802</v>
      </c>
      <c r="AJ208">
        <v>140.12291483757599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0.02</v>
      </c>
      <c r="AM208" t="s">
        <v>10345</v>
      </c>
      <c r="AN208">
        <v>-5.73</v>
      </c>
      <c r="AO208" t="s">
        <v>10344</v>
      </c>
      <c r="AP208">
        <v>0.114388953921747</v>
      </c>
      <c r="AQ208" s="4">
        <f>(Table2[[#This Row],[Sharpe Ratio]]-AVERAGE(Table2[Sharpe Ratio]))/_xlfn.STDEV.P(Table2[Sharpe Ratio])</f>
        <v>0.58071476009895284</v>
      </c>
      <c r="AR20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-0.13530802260084346</v>
      </c>
      <c r="AS208" s="4">
        <f>_xlfn.RANK.AVG(Table2[[#This Row],[1Y Return vs Nifty Z-Score]],Table2[1Y Return vs Nifty Z-Score])</f>
        <v>84</v>
      </c>
      <c r="AT208" s="4">
        <f>_xlfn.RANK.AVG(Table2[[#This Row],[6M Return vs Nifty Z-Score]],Table2[6M Return vs Nifty Z-Score])</f>
        <v>433</v>
      </c>
      <c r="AU208" s="4">
        <f>_xlfn.RANK.AVG(Table2[[#This Row],[Sharpe Ratio Z-Score]],Table2[Sharpe Ratio Z-Score])</f>
        <v>200</v>
      </c>
      <c r="AV208" s="4">
        <f>(Table2[[#This Row],[Rank 1Y]]+Table2[[#This Row],[Rank 6M]]+Table2[[#This Row],[Rank Sharpe]])/3</f>
        <v>239</v>
      </c>
    </row>
    <row r="209" spans="1:48" x14ac:dyDescent="0.3">
      <c r="A209" t="s">
        <v>983</v>
      </c>
      <c r="B209" t="s">
        <v>984</v>
      </c>
      <c r="C209" t="s">
        <v>10305</v>
      </c>
      <c r="D209" t="s">
        <v>54</v>
      </c>
      <c r="E209">
        <v>14344.9932648299</v>
      </c>
      <c r="F209">
        <v>905.9</v>
      </c>
      <c r="G209">
        <v>74.957188501968901</v>
      </c>
      <c r="H209">
        <f>(Table2[[#This Row],[1Y Return vs Nifty]]-AVERAGE(Table2[1Y Return vs Nifty]))/_xlfn.STDEV.P(Table2[1Y Return vs Nifty])</f>
        <v>0.65218510842264921</v>
      </c>
      <c r="I209">
        <v>22.5804839957338</v>
      </c>
      <c r="J209">
        <f>(Table2[[#This Row],[1M Return vs Nifty]]-AVERAGE(Table2[1M Return vs Nifty]))/_xlfn.STDEV.P(Table2[1M Return vs Nifty])</f>
        <v>1.6500117973998092</v>
      </c>
      <c r="K209">
        <v>38.191012148793803</v>
      </c>
      <c r="L209">
        <f>(Table2[[#This Row],[6M Return vs Nifty]]-AVERAGE(Table2[6M Return vs Nifty]))/_xlfn.STDEV.P(Table2[6M Return vs Nifty])</f>
        <v>1.0686465050493392</v>
      </c>
      <c r="M209">
        <v>4.9149957180659101</v>
      </c>
      <c r="N209">
        <f>(Table2[[#This Row],[1W Return vs Nifty]]-AVERAGE(Table2[1W Return vs Nifty]))/_xlfn.STDEV.P(Table2[1W Return vs Nifty])</f>
        <v>1.1815419271899961</v>
      </c>
      <c r="O209">
        <v>829.65</v>
      </c>
      <c r="P209">
        <v>772.98244308091898</v>
      </c>
      <c r="Q209">
        <v>641.37594874756303</v>
      </c>
      <c r="R209">
        <v>79.538779710368999</v>
      </c>
      <c r="S209" s="2">
        <f>(Table2[[#This Row],[Close Price]]-Table2[[#This Row],[20D EMA]])/Table2[[#This Row],[20D EMA]]</f>
        <v>9.1906225516784193E-2</v>
      </c>
      <c r="T209" s="2">
        <f>(Table2[[#This Row],[Close Price]]-Table2[[#This Row],[50D EMA]])/Table2[[#This Row],[50D EMA]]</f>
        <v>0.17195417322714876</v>
      </c>
      <c r="U209" s="2">
        <f>(Table2[[#This Row],[Close Price]]-Table2[[#This Row],[200D EMA]])/Table2[[#This Row],[200D EMA]]</f>
        <v>0.41243213402214757</v>
      </c>
      <c r="V209">
        <v>1.02666167773331</v>
      </c>
      <c r="W209">
        <v>885.4</v>
      </c>
      <c r="X209">
        <v>925.5</v>
      </c>
      <c r="Y209">
        <v>855.6</v>
      </c>
      <c r="Z209">
        <v>925.5</v>
      </c>
      <c r="AA209">
        <v>778.6</v>
      </c>
      <c r="AB209">
        <v>925.5</v>
      </c>
      <c r="AC209" s="2">
        <f>(Table2[[#This Row],[Close Price]]/Table2[[#This Row],[Day Low]])-1</f>
        <v>2.3153377004743625E-2</v>
      </c>
      <c r="AD209" s="2">
        <f>(Table2[[#This Row],[Day High]]/Table2[[#This Row],[Close Price]])-1</f>
        <v>2.1635942156970955E-2</v>
      </c>
      <c r="AE209" s="2">
        <f>(Table2[[#This Row],[Close Price]]/Table2[[#This Row],[Current Week Low]])-1</f>
        <v>5.8789153810191674E-2</v>
      </c>
      <c r="AF209" s="2">
        <f>(Table2[[#This Row],[Current Week High]]/Table2[[#This Row],[Close Price]])-1</f>
        <v>2.1635942156970955E-2</v>
      </c>
      <c r="AG209" s="2">
        <f>(Table2[[#This Row],[Close Price]]/Table2[[#This Row],[Current Month Low]])-1</f>
        <v>0.16349858720780874</v>
      </c>
      <c r="AH209" s="2">
        <f>(Table2[[#This Row],[Current Month High]]/Table2[[#This Row],[Close Price]])-1</f>
        <v>2.1635942156970955E-2</v>
      </c>
      <c r="AI209">
        <v>0.78375096589027304</v>
      </c>
      <c r="AJ209">
        <v>184.20392156862701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0.15</v>
      </c>
      <c r="AM209" t="s">
        <v>10345</v>
      </c>
      <c r="AN209">
        <v>3.53</v>
      </c>
      <c r="AO209" t="s">
        <v>10345</v>
      </c>
      <c r="AP209">
        <v>1.6443694933001001E-2</v>
      </c>
      <c r="AQ209" s="4">
        <f>(Table2[[#This Row],[Sharpe Ratio]]-AVERAGE(Table2[Sharpe Ratio]))/_xlfn.STDEV.P(Table2[Sharpe Ratio])</f>
        <v>-0.52983015477924622</v>
      </c>
      <c r="AR20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4.022555183282547</v>
      </c>
      <c r="AS209" s="4">
        <f>_xlfn.RANK.AVG(Table2[[#This Row],[1Y Return vs Nifty Z-Score]],Table2[1Y Return vs Nifty Z-Score])</f>
        <v>139</v>
      </c>
      <c r="AT209" s="4">
        <f>_xlfn.RANK.AVG(Table2[[#This Row],[6M Return vs Nifty Z-Score]],Table2[6M Return vs Nifty Z-Score])</f>
        <v>102</v>
      </c>
      <c r="AU209" s="4">
        <f>_xlfn.RANK.AVG(Table2[[#This Row],[Sharpe Ratio Z-Score]],Table2[Sharpe Ratio Z-Score])</f>
        <v>478</v>
      </c>
      <c r="AV209" s="4">
        <f>(Table2[[#This Row],[Rank 1Y]]+Table2[[#This Row],[Rank 6M]]+Table2[[#This Row],[Rank Sharpe]])/3</f>
        <v>239.66666666666666</v>
      </c>
    </row>
    <row r="210" spans="1:48" x14ac:dyDescent="0.3">
      <c r="A210" t="s">
        <v>233</v>
      </c>
      <c r="B210" t="s">
        <v>234</v>
      </c>
      <c r="C210" t="s">
        <v>10305</v>
      </c>
      <c r="D210" t="s">
        <v>54</v>
      </c>
      <c r="E210">
        <v>113357.22344640001</v>
      </c>
      <c r="F210">
        <v>3349.35</v>
      </c>
      <c r="G210">
        <v>42.270458861104999</v>
      </c>
      <c r="H210">
        <f>(Table2[[#This Row],[1Y Return vs Nifty]]-AVERAGE(Table2[1Y Return vs Nifty]))/_xlfn.STDEV.P(Table2[1Y Return vs Nifty])</f>
        <v>0.15620100433245138</v>
      </c>
      <c r="I210">
        <v>13.1653956946097</v>
      </c>
      <c r="J210">
        <f>(Table2[[#This Row],[1M Return vs Nifty]]-AVERAGE(Table2[1M Return vs Nifty]))/_xlfn.STDEV.P(Table2[1M Return vs Nifty])</f>
        <v>0.82751466577493771</v>
      </c>
      <c r="K210">
        <v>16.0668473493871</v>
      </c>
      <c r="L210">
        <f>(Table2[[#This Row],[6M Return vs Nifty]]-AVERAGE(Table2[6M Return vs Nifty]))/_xlfn.STDEV.P(Table2[6M Return vs Nifty])</f>
        <v>0.30753366499777463</v>
      </c>
      <c r="M210">
        <v>-0.80873565372328104</v>
      </c>
      <c r="N210">
        <f>(Table2[[#This Row],[1W Return vs Nifty]]-AVERAGE(Table2[1W Return vs Nifty]))/_xlfn.STDEV.P(Table2[1W Return vs Nifty])</f>
        <v>-6.6893684072766676E-2</v>
      </c>
      <c r="O210">
        <v>3243.31</v>
      </c>
      <c r="P210">
        <v>3055.6874496054202</v>
      </c>
      <c r="Q210">
        <v>2629.01307664459</v>
      </c>
      <c r="R210">
        <v>71.238137748624894</v>
      </c>
      <c r="S210" s="2">
        <f>(Table2[[#This Row],[Close Price]]-Table2[[#This Row],[20D EMA]])/Table2[[#This Row],[20D EMA]]</f>
        <v>3.2694993694713105E-2</v>
      </c>
      <c r="T210" s="2">
        <f>(Table2[[#This Row],[Close Price]]-Table2[[#This Row],[50D EMA]])/Table2[[#This Row],[50D EMA]]</f>
        <v>9.6103595422529317E-2</v>
      </c>
      <c r="U210" s="2">
        <f>(Table2[[#This Row],[Close Price]]-Table2[[#This Row],[200D EMA]])/Table2[[#This Row],[200D EMA]]</f>
        <v>0.27399518463969608</v>
      </c>
      <c r="V210">
        <v>0.91085326069372097</v>
      </c>
      <c r="W210">
        <v>3345.05</v>
      </c>
      <c r="X210">
        <v>3379.5</v>
      </c>
      <c r="Y210">
        <v>3328.05</v>
      </c>
      <c r="Z210">
        <v>3379.5</v>
      </c>
      <c r="AA210">
        <v>3156.45</v>
      </c>
      <c r="AB210">
        <v>3383.9</v>
      </c>
      <c r="AC210" s="2">
        <f>(Table2[[#This Row],[Close Price]]/Table2[[#This Row],[Day Low]])-1</f>
        <v>1.2854815324134794E-3</v>
      </c>
      <c r="AD210" s="2">
        <f>(Table2[[#This Row],[Day High]]/Table2[[#This Row],[Close Price]])-1</f>
        <v>9.0017466075507091E-3</v>
      </c>
      <c r="AE210" s="2">
        <f>(Table2[[#This Row],[Close Price]]/Table2[[#This Row],[Current Week Low]])-1</f>
        <v>6.4001442286023558E-3</v>
      </c>
      <c r="AF210" s="2">
        <f>(Table2[[#This Row],[Current Week High]]/Table2[[#This Row],[Close Price]])-1</f>
        <v>9.0017466075507091E-3</v>
      </c>
      <c r="AG210" s="2">
        <f>(Table2[[#This Row],[Close Price]]/Table2[[#This Row],[Current Month Low]])-1</f>
        <v>6.1112959178824422E-2</v>
      </c>
      <c r="AH210" s="2">
        <f>(Table2[[#This Row],[Current Month High]]/Table2[[#This Row],[Close Price]])-1</f>
        <v>1.0315434338005858E-2</v>
      </c>
      <c r="AI210">
        <v>1.03154343380058</v>
      </c>
      <c r="AJ210">
        <v>89.009903783753202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0.15</v>
      </c>
      <c r="AM210" t="s">
        <v>10345</v>
      </c>
      <c r="AN210">
        <v>4.91</v>
      </c>
      <c r="AO210" t="s">
        <v>10345</v>
      </c>
      <c r="AP210">
        <v>9.6844638362461002E-2</v>
      </c>
      <c r="AQ210" s="4">
        <f>(Table2[[#This Row],[Sharpe Ratio]]-AVERAGE(Table2[Sharpe Ratio]))/_xlfn.STDEV.P(Table2[Sharpe Ratio])</f>
        <v>0.3817898643914206</v>
      </c>
      <c r="AR21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1.6061455154238176</v>
      </c>
      <c r="AS210" s="4">
        <f>_xlfn.RANK.AVG(Table2[[#This Row],[1Y Return vs Nifty Z-Score]],Table2[1Y Return vs Nifty Z-Score])</f>
        <v>247</v>
      </c>
      <c r="AT210" s="4">
        <f>_xlfn.RANK.AVG(Table2[[#This Row],[6M Return vs Nifty Z-Score]],Table2[6M Return vs Nifty Z-Score])</f>
        <v>231</v>
      </c>
      <c r="AU210" s="4">
        <f>_xlfn.RANK.AVG(Table2[[#This Row],[Sharpe Ratio Z-Score]],Table2[Sharpe Ratio Z-Score])</f>
        <v>242</v>
      </c>
      <c r="AV210" s="4">
        <f>(Table2[[#This Row],[Rank 1Y]]+Table2[[#This Row],[Rank 6M]]+Table2[[#This Row],[Rank Sharpe]])/3</f>
        <v>240</v>
      </c>
    </row>
    <row r="211" spans="1:48" x14ac:dyDescent="0.3">
      <c r="A211" t="s">
        <v>884</v>
      </c>
      <c r="B211" t="s">
        <v>885</v>
      </c>
      <c r="C211" t="s">
        <v>10306</v>
      </c>
      <c r="D211" t="s">
        <v>736</v>
      </c>
      <c r="E211">
        <v>17122.2069575799</v>
      </c>
      <c r="F211">
        <v>947.95</v>
      </c>
      <c r="G211">
        <v>15.142564134853799</v>
      </c>
      <c r="H211">
        <f>(Table2[[#This Row],[1Y Return vs Nifty]]-AVERAGE(Table2[1Y Return vs Nifty]))/_xlfn.STDEV.P(Table2[1Y Return vs Nifty])</f>
        <v>-0.25543407539213175</v>
      </c>
      <c r="I211">
        <v>10.882992993176201</v>
      </c>
      <c r="J211">
        <f>(Table2[[#This Row],[1M Return vs Nifty]]-AVERAGE(Table2[1M Return vs Nifty]))/_xlfn.STDEV.P(Table2[1M Return vs Nifty])</f>
        <v>0.62812517360015085</v>
      </c>
      <c r="K211">
        <v>10.4002759112511</v>
      </c>
      <c r="L211">
        <f>(Table2[[#This Row],[6M Return vs Nifty]]-AVERAGE(Table2[6M Return vs Nifty]))/_xlfn.STDEV.P(Table2[6M Return vs Nifty])</f>
        <v>0.1125929601287516</v>
      </c>
      <c r="M211">
        <v>0.87741235645208104</v>
      </c>
      <c r="N211">
        <f>(Table2[[#This Row],[1W Return vs Nifty]]-AVERAGE(Table2[1W Return vs Nifty]))/_xlfn.STDEV.P(Table2[1W Return vs Nifty])</f>
        <v>0.30088165076178008</v>
      </c>
      <c r="O211">
        <v>907.47</v>
      </c>
      <c r="P211">
        <v>867.96145623186703</v>
      </c>
      <c r="Q211">
        <v>750.47371774135695</v>
      </c>
      <c r="R211">
        <v>69.351426119407705</v>
      </c>
      <c r="S211" s="2">
        <f>(Table2[[#This Row],[Close Price]]-Table2[[#This Row],[20D EMA]])/Table2[[#This Row],[20D EMA]]</f>
        <v>4.4607535235324604E-2</v>
      </c>
      <c r="T211" s="2">
        <f>(Table2[[#This Row],[Close Price]]-Table2[[#This Row],[50D EMA]])/Table2[[#This Row],[50D EMA]]</f>
        <v>9.2156792440291138E-2</v>
      </c>
      <c r="U211" s="2">
        <f>(Table2[[#This Row],[Close Price]]-Table2[[#This Row],[200D EMA]])/Table2[[#This Row],[200D EMA]]</f>
        <v>0.26313550706741906</v>
      </c>
      <c r="V211">
        <v>1.01921696443776</v>
      </c>
      <c r="W211">
        <v>915</v>
      </c>
      <c r="X211">
        <v>975</v>
      </c>
      <c r="Y211">
        <v>915</v>
      </c>
      <c r="Z211">
        <v>975</v>
      </c>
      <c r="AA211">
        <v>835</v>
      </c>
      <c r="AB211">
        <v>975</v>
      </c>
      <c r="AC211" s="2">
        <f>(Table2[[#This Row],[Close Price]]/Table2[[#This Row],[Day Low]])-1</f>
        <v>3.6010928961748734E-2</v>
      </c>
      <c r="AD211" s="2">
        <f>(Table2[[#This Row],[Day High]]/Table2[[#This Row],[Close Price]])-1</f>
        <v>2.8535260298538923E-2</v>
      </c>
      <c r="AE211" s="2">
        <f>(Table2[[#This Row],[Close Price]]/Table2[[#This Row],[Current Week Low]])-1</f>
        <v>3.6010928961748734E-2</v>
      </c>
      <c r="AF211" s="2">
        <f>(Table2[[#This Row],[Current Week High]]/Table2[[#This Row],[Close Price]])-1</f>
        <v>2.8535260298538923E-2</v>
      </c>
      <c r="AG211" s="2">
        <f>(Table2[[#This Row],[Close Price]]/Table2[[#This Row],[Current Month Low]])-1</f>
        <v>0.13526946107784443</v>
      </c>
      <c r="AH211" s="2">
        <f>(Table2[[#This Row],[Current Month High]]/Table2[[#This Row],[Close Price]])-1</f>
        <v>2.8535260298538923E-2</v>
      </c>
      <c r="AI211">
        <v>5.3272851943667803</v>
      </c>
      <c r="AJ211">
        <v>62.4592973436161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0.26</v>
      </c>
      <c r="AM211" t="s">
        <v>10345</v>
      </c>
      <c r="AN211">
        <v>9.0500000000000007</v>
      </c>
      <c r="AO211" t="s">
        <v>10345</v>
      </c>
      <c r="AP211">
        <v>0.18377136592998999</v>
      </c>
      <c r="AQ211" s="4">
        <f>(Table2[[#This Row],[Sharpe Ratio]]-AVERAGE(Table2[Sharpe Ratio]))/_xlfn.STDEV.P(Table2[Sharpe Ratio])</f>
        <v>1.367401993695341</v>
      </c>
      <c r="AR21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2.1535677027938918</v>
      </c>
      <c r="AS211" s="4">
        <f>_xlfn.RANK.AVG(Table2[[#This Row],[1Y Return vs Nifty Z-Score]],Table2[1Y Return vs Nifty Z-Score])</f>
        <v>364</v>
      </c>
      <c r="AT211" s="4">
        <f>_xlfn.RANK.AVG(Table2[[#This Row],[6M Return vs Nifty Z-Score]],Table2[6M Return vs Nifty Z-Score])</f>
        <v>285</v>
      </c>
      <c r="AU211" s="4">
        <f>_xlfn.RANK.AVG(Table2[[#This Row],[Sharpe Ratio Z-Score]],Table2[Sharpe Ratio Z-Score])</f>
        <v>71</v>
      </c>
      <c r="AV211" s="4">
        <f>(Table2[[#This Row],[Rank 1Y]]+Table2[[#This Row],[Rank 6M]]+Table2[[#This Row],[Rank Sharpe]])/3</f>
        <v>240</v>
      </c>
    </row>
    <row r="212" spans="1:48" x14ac:dyDescent="0.3">
      <c r="A212" t="s">
        <v>459</v>
      </c>
      <c r="B212" t="s">
        <v>460</v>
      </c>
      <c r="C212" t="s">
        <v>10311</v>
      </c>
      <c r="D212" t="s">
        <v>259</v>
      </c>
      <c r="E212">
        <v>48584.983692599999</v>
      </c>
      <c r="F212">
        <v>4314</v>
      </c>
      <c r="G212">
        <v>28.684597543670399</v>
      </c>
      <c r="H212">
        <f>(Table2[[#This Row],[1Y Return vs Nifty]]-AVERAGE(Table2[1Y Return vs Nifty]))/_xlfn.STDEV.P(Table2[1Y Return vs Nifty])</f>
        <v>-4.9949054968598444E-2</v>
      </c>
      <c r="I212">
        <v>-13.011635243706399</v>
      </c>
      <c r="J212">
        <f>(Table2[[#This Row],[1M Return vs Nifty]]-AVERAGE(Table2[1M Return vs Nifty]))/_xlfn.STDEV.P(Table2[1M Return vs Nifty])</f>
        <v>-1.4592969043990676</v>
      </c>
      <c r="K212">
        <v>13.564207358658599</v>
      </c>
      <c r="L212">
        <f>(Table2[[#This Row],[6M Return vs Nifty]]-AVERAGE(Table2[6M Return vs Nifty]))/_xlfn.STDEV.P(Table2[6M Return vs Nifty])</f>
        <v>0.22143814689617963</v>
      </c>
      <c r="M212">
        <v>0.41216287541940899</v>
      </c>
      <c r="N212">
        <f>(Table2[[#This Row],[1W Return vs Nifty]]-AVERAGE(Table2[1W Return vs Nifty]))/_xlfn.STDEV.P(Table2[1W Return vs Nifty])</f>
        <v>0.19940343969382368</v>
      </c>
      <c r="O212">
        <v>4604.51</v>
      </c>
      <c r="P212">
        <v>4833.8563849182301</v>
      </c>
      <c r="Q212">
        <v>4187.3783819892697</v>
      </c>
      <c r="R212">
        <v>28.2830945591997</v>
      </c>
      <c r="S212" s="2">
        <f>(Table2[[#This Row],[Close Price]]-Table2[[#This Row],[20D EMA]])/Table2[[#This Row],[20D EMA]]</f>
        <v>-6.3092489754610195E-2</v>
      </c>
      <c r="T212" s="2">
        <f>(Table2[[#This Row],[Close Price]]-Table2[[#This Row],[50D EMA]])/Table2[[#This Row],[50D EMA]]</f>
        <v>-0.10754485518853991</v>
      </c>
      <c r="U212" s="2">
        <f>(Table2[[#This Row],[Close Price]]-Table2[[#This Row],[200D EMA]])/Table2[[#This Row],[200D EMA]]</f>
        <v>3.0238876561849436E-2</v>
      </c>
      <c r="V212">
        <v>0.53293665027549797</v>
      </c>
      <c r="W212">
        <v>4290.6000000000004</v>
      </c>
      <c r="X212">
        <v>4410.25</v>
      </c>
      <c r="Y212">
        <v>4288.8</v>
      </c>
      <c r="Z212">
        <v>4448.8500000000004</v>
      </c>
      <c r="AA212">
        <v>4171.3500000000004</v>
      </c>
      <c r="AB212">
        <v>5215.05</v>
      </c>
      <c r="AC212" s="2">
        <f>(Table2[[#This Row],[Close Price]]/Table2[[#This Row],[Day Low]])-1</f>
        <v>5.4537826877358864E-3</v>
      </c>
      <c r="AD212" s="2">
        <f>(Table2[[#This Row],[Day High]]/Table2[[#This Row],[Close Price]])-1</f>
        <v>2.2311080203986977E-2</v>
      </c>
      <c r="AE212" s="2">
        <f>(Table2[[#This Row],[Close Price]]/Table2[[#This Row],[Current Week Low]])-1</f>
        <v>5.8757694459987686E-3</v>
      </c>
      <c r="AF212" s="2">
        <f>(Table2[[#This Row],[Current Week High]]/Table2[[#This Row],[Close Price]])-1</f>
        <v>3.1258692628650886E-2</v>
      </c>
      <c r="AG212" s="2">
        <f>(Table2[[#This Row],[Close Price]]/Table2[[#This Row],[Current Month Low]])-1</f>
        <v>3.4197561940378929E-2</v>
      </c>
      <c r="AH212" s="2">
        <f>(Table2[[#This Row],[Current Month High]]/Table2[[#This Row],[Close Price]])-1</f>
        <v>0.20886648122392226</v>
      </c>
      <c r="AI212">
        <v>35.372044506258597</v>
      </c>
      <c r="AJ212">
        <v>72.542745725427395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-0.27</v>
      </c>
      <c r="AM212" t="s">
        <v>10344</v>
      </c>
      <c r="AN212">
        <v>-15.51</v>
      </c>
      <c r="AO212" t="s">
        <v>10344</v>
      </c>
      <c r="AP212">
        <v>0.12558291842185501</v>
      </c>
      <c r="AQ212" s="4">
        <f>(Table2[[#This Row],[Sharpe Ratio]]-AVERAGE(Table2[Sharpe Ratio]))/_xlfn.STDEV.P(Table2[Sharpe Ratio])</f>
        <v>0.70763668037638461</v>
      </c>
      <c r="AR21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 s="4">
        <f>_xlfn.RANK.AVG(Table2[[#This Row],[1Y Return vs Nifty Z-Score]],Table2[1Y Return vs Nifty Z-Score])</f>
        <v>302</v>
      </c>
      <c r="AT212" s="4">
        <f>_xlfn.RANK.AVG(Table2[[#This Row],[6M Return vs Nifty Z-Score]],Table2[6M Return vs Nifty Z-Score])</f>
        <v>258</v>
      </c>
      <c r="AU212" s="4">
        <f>_xlfn.RANK.AVG(Table2[[#This Row],[Sharpe Ratio Z-Score]],Table2[Sharpe Ratio Z-Score])</f>
        <v>174</v>
      </c>
      <c r="AV212" s="4">
        <f>(Table2[[#This Row],[Rank 1Y]]+Table2[[#This Row],[Rank 6M]]+Table2[[#This Row],[Rank Sharpe]])/3</f>
        <v>244.66666666666666</v>
      </c>
    </row>
    <row r="213" spans="1:48" x14ac:dyDescent="0.3">
      <c r="A213" t="s">
        <v>334</v>
      </c>
      <c r="B213" t="s">
        <v>335</v>
      </c>
      <c r="C213" t="s">
        <v>10311</v>
      </c>
      <c r="D213" t="s">
        <v>193</v>
      </c>
      <c r="E213">
        <v>75613.002357000005</v>
      </c>
      <c r="F213">
        <v>257.5</v>
      </c>
      <c r="G213">
        <v>10.558571303950099</v>
      </c>
      <c r="H213">
        <f>(Table2[[#This Row],[1Y Return vs Nifty]]-AVERAGE(Table2[1Y Return vs Nifty]))/_xlfn.STDEV.P(Table2[1Y Return vs Nifty])</f>
        <v>-0.32499097516069397</v>
      </c>
      <c r="I213">
        <v>14.5700257207563</v>
      </c>
      <c r="J213">
        <f>(Table2[[#This Row],[1M Return vs Nifty]]-AVERAGE(Table2[1M Return vs Nifty]))/_xlfn.STDEV.P(Table2[1M Return vs Nifty])</f>
        <v>0.95022240154432092</v>
      </c>
      <c r="K213">
        <v>39.255835036961798</v>
      </c>
      <c r="L213">
        <f>(Table2[[#This Row],[6M Return vs Nifty]]-AVERAGE(Table2[6M Return vs Nifty]))/_xlfn.STDEV.P(Table2[6M Return vs Nifty])</f>
        <v>1.1052784131875024</v>
      </c>
      <c r="M213">
        <v>0.65110103922340501</v>
      </c>
      <c r="N213">
        <f>(Table2[[#This Row],[1W Return vs Nifty]]-AVERAGE(Table2[1W Return vs Nifty]))/_xlfn.STDEV.P(Table2[1W Return vs Nifty])</f>
        <v>0.2515196018975363</v>
      </c>
      <c r="O213">
        <v>248.1</v>
      </c>
      <c r="P213">
        <v>236.28891619395699</v>
      </c>
      <c r="Q213">
        <v>203.271906210552</v>
      </c>
      <c r="R213">
        <v>66.341132297305805</v>
      </c>
      <c r="S213" s="2">
        <f>(Table2[[#This Row],[Close Price]]-Table2[[#This Row],[20D EMA]])/Table2[[#This Row],[20D EMA]]</f>
        <v>3.7887948407900066E-2</v>
      </c>
      <c r="T213" s="2">
        <f>(Table2[[#This Row],[Close Price]]-Table2[[#This Row],[50D EMA]])/Table2[[#This Row],[50D EMA]]</f>
        <v>8.9767578385403224E-2</v>
      </c>
      <c r="U213" s="2">
        <f>(Table2[[#This Row],[Close Price]]-Table2[[#This Row],[200D EMA]])/Table2[[#This Row],[200D EMA]]</f>
        <v>0.2667761364587084</v>
      </c>
      <c r="V213">
        <v>0.65241417630487497</v>
      </c>
      <c r="W213">
        <v>256.85000000000002</v>
      </c>
      <c r="X213">
        <v>261.75</v>
      </c>
      <c r="Y213">
        <v>255.7</v>
      </c>
      <c r="Z213">
        <v>261.75</v>
      </c>
      <c r="AA213">
        <v>240</v>
      </c>
      <c r="AB213">
        <v>261.75</v>
      </c>
      <c r="AC213" s="2">
        <f>(Table2[[#This Row],[Close Price]]/Table2[[#This Row],[Day Low]])-1</f>
        <v>2.5306599182401968E-3</v>
      </c>
      <c r="AD213" s="2">
        <f>(Table2[[#This Row],[Day High]]/Table2[[#This Row],[Close Price]])-1</f>
        <v>1.650485436893212E-2</v>
      </c>
      <c r="AE213" s="2">
        <f>(Table2[[#This Row],[Close Price]]/Table2[[#This Row],[Current Week Low]])-1</f>
        <v>7.0394994133751165E-3</v>
      </c>
      <c r="AF213" s="2">
        <f>(Table2[[#This Row],[Current Week High]]/Table2[[#This Row],[Close Price]])-1</f>
        <v>1.650485436893212E-2</v>
      </c>
      <c r="AG213" s="2">
        <f>(Table2[[#This Row],[Close Price]]/Table2[[#This Row],[Current Month Low]])-1</f>
        <v>7.2916666666666741E-2</v>
      </c>
      <c r="AH213" s="2">
        <f>(Table2[[#This Row],[Current Month High]]/Table2[[#This Row],[Close Price]])-1</f>
        <v>1.650485436893212E-2</v>
      </c>
      <c r="AI213">
        <v>1.0291262135922301</v>
      </c>
      <c r="AJ213">
        <v>63.440177721358197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0.08</v>
      </c>
      <c r="AM213" t="s">
        <v>10345</v>
      </c>
      <c r="AN213">
        <v>3.92</v>
      </c>
      <c r="AO213" t="s">
        <v>10345</v>
      </c>
      <c r="AP213">
        <v>9.2972893579120003E-2</v>
      </c>
      <c r="AQ213" s="4">
        <f>(Table2[[#This Row],[Sharpe Ratio]]-AVERAGE(Table2[Sharpe Ratio]))/_xlfn.STDEV.P(Table2[Sharpe Ratio])</f>
        <v>0.33789037884981221</v>
      </c>
      <c r="AR21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2.3199198203184777</v>
      </c>
      <c r="AS213" s="4">
        <f>_xlfn.RANK.AVG(Table2[[#This Row],[1Y Return vs Nifty Z-Score]],Table2[1Y Return vs Nifty Z-Score])</f>
        <v>393</v>
      </c>
      <c r="AT213" s="4">
        <f>_xlfn.RANK.AVG(Table2[[#This Row],[6M Return vs Nifty Z-Score]],Table2[6M Return vs Nifty Z-Score])</f>
        <v>94</v>
      </c>
      <c r="AU213" s="4">
        <f>_xlfn.RANK.AVG(Table2[[#This Row],[Sharpe Ratio Z-Score]],Table2[Sharpe Ratio Z-Score])</f>
        <v>254</v>
      </c>
      <c r="AV213" s="4">
        <f>(Table2[[#This Row],[Rank 1Y]]+Table2[[#This Row],[Rank 6M]]+Table2[[#This Row],[Rank Sharpe]])/3</f>
        <v>247</v>
      </c>
    </row>
    <row r="214" spans="1:48" x14ac:dyDescent="0.3">
      <c r="A214" t="s">
        <v>1465</v>
      </c>
      <c r="B214" t="s">
        <v>1466</v>
      </c>
      <c r="C214" t="s">
        <v>6473</v>
      </c>
      <c r="D214" t="s">
        <v>77</v>
      </c>
      <c r="E214">
        <v>6892.8094302</v>
      </c>
      <c r="F214">
        <v>336.45</v>
      </c>
      <c r="G214">
        <v>52.091842578982799</v>
      </c>
      <c r="H214">
        <f>(Table2[[#This Row],[1Y Return vs Nifty]]-AVERAGE(Table2[1Y Return vs Nifty]))/_xlfn.STDEV.P(Table2[1Y Return vs Nifty])</f>
        <v>0.30522937938737876</v>
      </c>
      <c r="I214">
        <v>4.9540058328113297</v>
      </c>
      <c r="J214">
        <f>(Table2[[#This Row],[1M Return vs Nifty]]-AVERAGE(Table2[1M Return vs Nifty]))/_xlfn.STDEV.P(Table2[1M Return vs Nifty])</f>
        <v>0.11017199282556721</v>
      </c>
      <c r="K214">
        <v>13.7233690063171</v>
      </c>
      <c r="L214">
        <f>(Table2[[#This Row],[6M Return vs Nifty]]-AVERAGE(Table2[6M Return vs Nifty]))/_xlfn.STDEV.P(Table2[6M Return vs Nifty])</f>
        <v>0.22691360663782356</v>
      </c>
      <c r="M214">
        <v>-2.1742399891385502</v>
      </c>
      <c r="N214">
        <f>(Table2[[#This Row],[1W Return vs Nifty]]-AVERAGE(Table2[1W Return vs Nifty]))/_xlfn.STDEV.P(Table2[1W Return vs Nifty])</f>
        <v>-0.36473160289410805</v>
      </c>
      <c r="O214">
        <v>333.03</v>
      </c>
      <c r="P214">
        <v>305.262237424131</v>
      </c>
      <c r="Q214">
        <v>248.433343154417</v>
      </c>
      <c r="R214">
        <v>49.2171630916243</v>
      </c>
      <c r="S214" s="2">
        <f>(Table2[[#This Row],[Close Price]]-Table2[[#This Row],[20D EMA]])/Table2[[#This Row],[20D EMA]]</f>
        <v>1.0269345104044729E-2</v>
      </c>
      <c r="T214" s="2">
        <f>(Table2[[#This Row],[Close Price]]-Table2[[#This Row],[50D EMA]])/Table2[[#This Row],[50D EMA]]</f>
        <v>0.10216711650624753</v>
      </c>
      <c r="U214" s="2">
        <f>(Table2[[#This Row],[Close Price]]-Table2[[#This Row],[200D EMA]])/Table2[[#This Row],[200D EMA]]</f>
        <v>0.35428681081216656</v>
      </c>
      <c r="V214">
        <v>1.19603102829883</v>
      </c>
      <c r="W214">
        <v>325.55</v>
      </c>
      <c r="X214">
        <v>339.5</v>
      </c>
      <c r="Y214">
        <v>325.55</v>
      </c>
      <c r="Z214">
        <v>344.75</v>
      </c>
      <c r="AA214">
        <v>317.5</v>
      </c>
      <c r="AB214">
        <v>369.6</v>
      </c>
      <c r="AC214" s="2">
        <f>(Table2[[#This Row],[Close Price]]/Table2[[#This Row],[Day Low]])-1</f>
        <v>3.3481800030717102E-2</v>
      </c>
      <c r="AD214" s="2">
        <f>(Table2[[#This Row],[Day High]]/Table2[[#This Row],[Close Price]])-1</f>
        <v>9.0652400059445526E-3</v>
      </c>
      <c r="AE214" s="2">
        <f>(Table2[[#This Row],[Close Price]]/Table2[[#This Row],[Current Week Low]])-1</f>
        <v>3.3481800030717102E-2</v>
      </c>
      <c r="AF214" s="2">
        <f>(Table2[[#This Row],[Current Week High]]/Table2[[#This Row],[Close Price]])-1</f>
        <v>2.4669341655520816E-2</v>
      </c>
      <c r="AG214" s="2">
        <f>(Table2[[#This Row],[Close Price]]/Table2[[#This Row],[Current Month Low]])-1</f>
        <v>5.9685039370078741E-2</v>
      </c>
      <c r="AH214" s="2">
        <f>(Table2[[#This Row],[Current Month High]]/Table2[[#This Row],[Close Price]])-1</f>
        <v>9.852875613018286E-2</v>
      </c>
      <c r="AI214">
        <v>9.8528756130182806</v>
      </c>
      <c r="AJ214">
        <v>109.04007455731499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0.41</v>
      </c>
      <c r="AM214" t="s">
        <v>10345</v>
      </c>
      <c r="AN214">
        <v>-3.49</v>
      </c>
      <c r="AO214" t="s">
        <v>10344</v>
      </c>
      <c r="AP214">
        <v>8.2404105782639001E-2</v>
      </c>
      <c r="AQ214" s="4">
        <f>(Table2[[#This Row],[Sharpe Ratio]]-AVERAGE(Table2[Sharpe Ratio]))/_xlfn.STDEV.P(Table2[Sharpe Ratio])</f>
        <v>0.21805697736626162</v>
      </c>
      <c r="AR2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0.49564035332292306</v>
      </c>
      <c r="AS214" s="4">
        <f>_xlfn.RANK.AVG(Table2[[#This Row],[1Y Return vs Nifty Z-Score]],Table2[1Y Return vs Nifty Z-Score])</f>
        <v>210</v>
      </c>
      <c r="AT214" s="4">
        <f>_xlfn.RANK.AVG(Table2[[#This Row],[6M Return vs Nifty Z-Score]],Table2[6M Return vs Nifty Z-Score])</f>
        <v>254</v>
      </c>
      <c r="AU214" s="4">
        <f>_xlfn.RANK.AVG(Table2[[#This Row],[Sharpe Ratio Z-Score]],Table2[Sharpe Ratio Z-Score])</f>
        <v>281</v>
      </c>
      <c r="AV214" s="4">
        <f>(Table2[[#This Row],[Rank 1Y]]+Table2[[#This Row],[Rank 6M]]+Table2[[#This Row],[Rank Sharpe]])/3</f>
        <v>248.33333333333334</v>
      </c>
    </row>
    <row r="215" spans="1:48" x14ac:dyDescent="0.3">
      <c r="A215" t="s">
        <v>545</v>
      </c>
      <c r="B215" t="s">
        <v>546</v>
      </c>
      <c r="C215" t="s">
        <v>10305</v>
      </c>
      <c r="D215" t="s">
        <v>54</v>
      </c>
      <c r="E215">
        <v>36637.343197194998</v>
      </c>
      <c r="F215">
        <v>2933.05</v>
      </c>
      <c r="G215">
        <v>36.664557754765497</v>
      </c>
      <c r="H215">
        <f>(Table2[[#This Row],[1Y Return vs Nifty]]-AVERAGE(Table2[1Y Return vs Nifty]))/_xlfn.STDEV.P(Table2[1Y Return vs Nifty])</f>
        <v>7.1137803810548031E-2</v>
      </c>
      <c r="I215">
        <v>29.754501948538</v>
      </c>
      <c r="J215">
        <f>(Table2[[#This Row],[1M Return vs Nifty]]-AVERAGE(Table2[1M Return vs Nifty]))/_xlfn.STDEV.P(Table2[1M Return vs Nifty])</f>
        <v>2.2767302093452706</v>
      </c>
      <c r="K215">
        <v>28.788169989582698</v>
      </c>
      <c r="L215">
        <f>(Table2[[#This Row],[6M Return vs Nifty]]-AVERAGE(Table2[6M Return vs Nifty]))/_xlfn.STDEV.P(Table2[6M Return vs Nifty])</f>
        <v>0.74517106698237701</v>
      </c>
      <c r="M215">
        <v>-5.3846081593299804</v>
      </c>
      <c r="N215">
        <f>(Table2[[#This Row],[1W Return vs Nifty]]-AVERAGE(Table2[1W Return vs Nifty]))/_xlfn.STDEV.P(Table2[1W Return vs Nifty])</f>
        <v>-1.0649632679728638</v>
      </c>
      <c r="O215">
        <v>2808.69</v>
      </c>
      <c r="P215">
        <v>2570.7101878112899</v>
      </c>
      <c r="Q215">
        <v>2221.8215582951898</v>
      </c>
      <c r="R215">
        <v>56.253026350326998</v>
      </c>
      <c r="S215" s="2">
        <f>(Table2[[#This Row],[Close Price]]-Table2[[#This Row],[20D EMA]])/Table2[[#This Row],[20D EMA]]</f>
        <v>4.4276869287817495E-2</v>
      </c>
      <c r="T215" s="2">
        <f>(Table2[[#This Row],[Close Price]]-Table2[[#This Row],[50D EMA]])/Table2[[#This Row],[50D EMA]]</f>
        <v>0.14094930416765783</v>
      </c>
      <c r="U215" s="2">
        <f>(Table2[[#This Row],[Close Price]]-Table2[[#This Row],[200D EMA]])/Table2[[#This Row],[200D EMA]]</f>
        <v>0.32011051429824905</v>
      </c>
      <c r="V215">
        <v>1.68438935089013</v>
      </c>
      <c r="W215">
        <v>2935.25</v>
      </c>
      <c r="X215">
        <v>3125</v>
      </c>
      <c r="Y215">
        <v>2902</v>
      </c>
      <c r="Z215">
        <v>3125</v>
      </c>
      <c r="AA215">
        <v>2663.85</v>
      </c>
      <c r="AB215">
        <v>3389.85</v>
      </c>
      <c r="AC215" s="2">
        <f>(Table2[[#This Row],[Close Price]]/Table2[[#This Row],[Day Low]])-1</f>
        <v>-7.4951026318026415E-4</v>
      </c>
      <c r="AD215" s="2">
        <f>(Table2[[#This Row],[Day High]]/Table2[[#This Row],[Close Price]])-1</f>
        <v>6.5443821278191594E-2</v>
      </c>
      <c r="AE215" s="2">
        <f>(Table2[[#This Row],[Close Price]]/Table2[[#This Row],[Current Week Low]])-1</f>
        <v>1.0699517574086936E-2</v>
      </c>
      <c r="AF215" s="2">
        <f>(Table2[[#This Row],[Current Week High]]/Table2[[#This Row],[Close Price]])-1</f>
        <v>6.5443821278191594E-2</v>
      </c>
      <c r="AG215" s="2">
        <f>(Table2[[#This Row],[Close Price]]/Table2[[#This Row],[Current Month Low]])-1</f>
        <v>0.10105674118287444</v>
      </c>
      <c r="AH215" s="2">
        <f>(Table2[[#This Row],[Current Month High]]/Table2[[#This Row],[Close Price]])-1</f>
        <v>0.15574231601916089</v>
      </c>
      <c r="AI215">
        <v>15.574231601916001</v>
      </c>
      <c r="AJ215">
        <v>77.755219538801796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0.12</v>
      </c>
      <c r="AM215" t="s">
        <v>10345</v>
      </c>
      <c r="AN215">
        <v>5.95</v>
      </c>
      <c r="AO215" t="s">
        <v>10345</v>
      </c>
      <c r="AP215">
        <v>7.0929213978681002E-2</v>
      </c>
      <c r="AQ215" s="4">
        <f>(Table2[[#This Row],[Sharpe Ratio]]-AVERAGE(Table2[Sharpe Ratio]))/_xlfn.STDEV.P(Table2[Sharpe Ratio])</f>
        <v>8.7949784090808558E-2</v>
      </c>
      <c r="AR21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2.1160255962561401</v>
      </c>
      <c r="AS215" s="4">
        <f>_xlfn.RANK.AVG(Table2[[#This Row],[1Y Return vs Nifty Z-Score]],Table2[1Y Return vs Nifty Z-Score])</f>
        <v>271</v>
      </c>
      <c r="AT215" s="4">
        <f>_xlfn.RANK.AVG(Table2[[#This Row],[6M Return vs Nifty Z-Score]],Table2[6M Return vs Nifty Z-Score])</f>
        <v>151</v>
      </c>
      <c r="AU215" s="4">
        <f>_xlfn.RANK.AVG(Table2[[#This Row],[Sharpe Ratio Z-Score]],Table2[Sharpe Ratio Z-Score])</f>
        <v>325</v>
      </c>
      <c r="AV215" s="4">
        <f>(Table2[[#This Row],[Rank 1Y]]+Table2[[#This Row],[Rank 6M]]+Table2[[#This Row],[Rank Sharpe]])/3</f>
        <v>249</v>
      </c>
    </row>
    <row r="216" spans="1:48" x14ac:dyDescent="0.3">
      <c r="A216" t="s">
        <v>1374</v>
      </c>
      <c r="B216" t="s">
        <v>1375</v>
      </c>
      <c r="C216" t="s">
        <v>10306</v>
      </c>
      <c r="D216" t="s">
        <v>207</v>
      </c>
      <c r="E216">
        <v>8058.9798653799999</v>
      </c>
      <c r="F216">
        <v>1492.45</v>
      </c>
      <c r="G216">
        <v>35.696504799674798</v>
      </c>
      <c r="H216">
        <f>(Table2[[#This Row],[1Y Return vs Nifty]]-AVERAGE(Table2[1Y Return vs Nifty]))/_xlfn.STDEV.P(Table2[1Y Return vs Nifty])</f>
        <v>5.6448696551488556E-2</v>
      </c>
      <c r="I216">
        <v>11.510878064519099</v>
      </c>
      <c r="J216">
        <f>(Table2[[#This Row],[1M Return vs Nifty]]-AVERAGE(Table2[1M Return vs Nifty]))/_xlfn.STDEV.P(Table2[1M Return vs Nifty])</f>
        <v>0.68297688116278232</v>
      </c>
      <c r="K216">
        <v>31.343429912293502</v>
      </c>
      <c r="L216">
        <f>(Table2[[#This Row],[6M Return vs Nifty]]-AVERAGE(Table2[6M Return vs Nifty]))/_xlfn.STDEV.P(Table2[6M Return vs Nifty])</f>
        <v>0.83307680961617414</v>
      </c>
      <c r="M216">
        <v>5.8292718834556503</v>
      </c>
      <c r="N216">
        <f>(Table2[[#This Row],[1W Return vs Nifty]]-AVERAGE(Table2[1W Return vs Nifty]))/_xlfn.STDEV.P(Table2[1W Return vs Nifty])</f>
        <v>1.3809599028530499</v>
      </c>
      <c r="O216">
        <v>1413.81</v>
      </c>
      <c r="P216">
        <v>1327.50480693244</v>
      </c>
      <c r="Q216">
        <v>1116.59198873692</v>
      </c>
      <c r="R216">
        <v>74.845001369902505</v>
      </c>
      <c r="S216" s="2">
        <f>(Table2[[#This Row],[Close Price]]-Table2[[#This Row],[20D EMA]])/Table2[[#This Row],[20D EMA]]</f>
        <v>5.5622749874452794E-2</v>
      </c>
      <c r="T216" s="2">
        <f>(Table2[[#This Row],[Close Price]]-Table2[[#This Row],[50D EMA]])/Table2[[#This Row],[50D EMA]]</f>
        <v>0.12425204956410714</v>
      </c>
      <c r="U216" s="2">
        <f>(Table2[[#This Row],[Close Price]]-Table2[[#This Row],[200D EMA]])/Table2[[#This Row],[200D EMA]]</f>
        <v>0.33661177498528144</v>
      </c>
      <c r="V216">
        <v>0.74139981540914301</v>
      </c>
      <c r="W216">
        <v>1463.8</v>
      </c>
      <c r="X216">
        <v>1502.95</v>
      </c>
      <c r="Y216">
        <v>1463.8</v>
      </c>
      <c r="Z216">
        <v>1519.7</v>
      </c>
      <c r="AA216">
        <v>1339.7</v>
      </c>
      <c r="AB216">
        <v>1519.7</v>
      </c>
      <c r="AC216" s="2">
        <f>(Table2[[#This Row],[Close Price]]/Table2[[#This Row],[Day Low]])-1</f>
        <v>1.9572345948900116E-2</v>
      </c>
      <c r="AD216" s="2">
        <f>(Table2[[#This Row],[Day High]]/Table2[[#This Row],[Close Price]])-1</f>
        <v>7.0354115715769439E-3</v>
      </c>
      <c r="AE216" s="2">
        <f>(Table2[[#This Row],[Close Price]]/Table2[[#This Row],[Current Week Low]])-1</f>
        <v>1.9572345948900116E-2</v>
      </c>
      <c r="AF216" s="2">
        <f>(Table2[[#This Row],[Current Week High]]/Table2[[#This Row],[Close Price]])-1</f>
        <v>1.8258568126235275E-2</v>
      </c>
      <c r="AG216" s="2">
        <f>(Table2[[#This Row],[Close Price]]/Table2[[#This Row],[Current Month Low]])-1</f>
        <v>0.11401806374561474</v>
      </c>
      <c r="AH216" s="2">
        <f>(Table2[[#This Row],[Current Month High]]/Table2[[#This Row],[Close Price]])-1</f>
        <v>1.8258568126235275E-2</v>
      </c>
      <c r="AI216">
        <v>1.82585681262352</v>
      </c>
      <c r="AJ216">
        <v>81.895185862279106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0.33</v>
      </c>
      <c r="AM216" t="s">
        <v>10345</v>
      </c>
      <c r="AN216">
        <v>3.94</v>
      </c>
      <c r="AO216" t="s">
        <v>10345</v>
      </c>
      <c r="AP216">
        <v>6.6244707604738995E-2</v>
      </c>
      <c r="AQ216" s="4">
        <f>(Table2[[#This Row],[Sharpe Ratio]]-AVERAGE(Table2[Sharpe Ratio]))/_xlfn.STDEV.P(Table2[Sharpe Ratio])</f>
        <v>3.4834862694832033E-2</v>
      </c>
      <c r="AR21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2.9882971528783271</v>
      </c>
      <c r="AS216" s="4">
        <f>_xlfn.RANK.AVG(Table2[[#This Row],[1Y Return vs Nifty Z-Score]],Table2[1Y Return vs Nifty Z-Score])</f>
        <v>274</v>
      </c>
      <c r="AT216" s="4">
        <f>_xlfn.RANK.AVG(Table2[[#This Row],[6M Return vs Nifty Z-Score]],Table2[6M Return vs Nifty Z-Score])</f>
        <v>131</v>
      </c>
      <c r="AU216" s="4">
        <f>_xlfn.RANK.AVG(Table2[[#This Row],[Sharpe Ratio Z-Score]],Table2[Sharpe Ratio Z-Score])</f>
        <v>343</v>
      </c>
      <c r="AV216" s="4">
        <f>(Table2[[#This Row],[Rank 1Y]]+Table2[[#This Row],[Rank 6M]]+Table2[[#This Row],[Rank Sharpe]])/3</f>
        <v>249.33333333333334</v>
      </c>
    </row>
    <row r="217" spans="1:48" x14ac:dyDescent="0.3">
      <c r="A217" t="s">
        <v>189</v>
      </c>
      <c r="B217" t="s">
        <v>190</v>
      </c>
      <c r="C217" t="s">
        <v>10307</v>
      </c>
      <c r="D217" t="s">
        <v>92</v>
      </c>
      <c r="E217">
        <v>133820.82022836001</v>
      </c>
      <c r="F217">
        <v>418.8</v>
      </c>
      <c r="G217">
        <v>47.721380511095497</v>
      </c>
      <c r="H217">
        <f>(Table2[[#This Row],[1Y Return vs Nifty]]-AVERAGE(Table2[1Y Return vs Nifty]))/_xlfn.STDEV.P(Table2[1Y Return vs Nifty])</f>
        <v>0.23891256712080947</v>
      </c>
      <c r="I217">
        <v>0.63616104426030895</v>
      </c>
      <c r="J217">
        <f>(Table2[[#This Row],[1M Return vs Nifty]]-AVERAGE(Table2[1M Return vs Nifty]))/_xlfn.STDEV.P(Table2[1M Return vs Nifty])</f>
        <v>-0.26703264294620765</v>
      </c>
      <c r="K217">
        <v>0.362872898651248</v>
      </c>
      <c r="L217">
        <f>(Table2[[#This Row],[6M Return vs Nifty]]-AVERAGE(Table2[6M Return vs Nifty]))/_xlfn.STDEV.P(Table2[6M Return vs Nifty])</f>
        <v>-0.23271256362448281</v>
      </c>
      <c r="M217">
        <v>-1.0936735468457599</v>
      </c>
      <c r="N217">
        <f>(Table2[[#This Row],[1W Return vs Nifty]]-AVERAGE(Table2[1W Return vs Nifty]))/_xlfn.STDEV.P(Table2[1W Return vs Nifty])</f>
        <v>-0.12904310892620602</v>
      </c>
      <c r="O217">
        <v>425.92</v>
      </c>
      <c r="P217">
        <v>430.289063075728</v>
      </c>
      <c r="Q217">
        <v>385.40586871660298</v>
      </c>
      <c r="R217">
        <v>44.5655196093429</v>
      </c>
      <c r="S217" s="2">
        <f>(Table2[[#This Row],[Close Price]]-Table2[[#This Row],[20D EMA]])/Table2[[#This Row],[20D EMA]]</f>
        <v>-1.6716754320060114E-2</v>
      </c>
      <c r="T217" s="2">
        <f>(Table2[[#This Row],[Close Price]]-Table2[[#This Row],[50D EMA]])/Table2[[#This Row],[50D EMA]]</f>
        <v>-2.6700801999482812E-2</v>
      </c>
      <c r="U217" s="2">
        <f>(Table2[[#This Row],[Close Price]]-Table2[[#This Row],[200D EMA]])/Table2[[#This Row],[200D EMA]]</f>
        <v>8.6646660038154313E-2</v>
      </c>
      <c r="V217">
        <v>1.22432999159653</v>
      </c>
      <c r="W217">
        <v>416.7</v>
      </c>
      <c r="X217">
        <v>423.9</v>
      </c>
      <c r="Y217">
        <v>415.05</v>
      </c>
      <c r="Z217">
        <v>423.9</v>
      </c>
      <c r="AA217">
        <v>403.1</v>
      </c>
      <c r="AB217">
        <v>471</v>
      </c>
      <c r="AC217" s="2">
        <f>(Table2[[#This Row],[Close Price]]/Table2[[#This Row],[Day Low]])-1</f>
        <v>5.0395968322534124E-3</v>
      </c>
      <c r="AD217" s="2">
        <f>(Table2[[#This Row],[Day High]]/Table2[[#This Row],[Close Price]])-1</f>
        <v>1.2177650429799236E-2</v>
      </c>
      <c r="AE217" s="2">
        <f>(Table2[[#This Row],[Close Price]]/Table2[[#This Row],[Current Week Low]])-1</f>
        <v>9.0350560173473315E-3</v>
      </c>
      <c r="AF217" s="2">
        <f>(Table2[[#This Row],[Current Week High]]/Table2[[#This Row],[Close Price]])-1</f>
        <v>1.2177650429799236E-2</v>
      </c>
      <c r="AG217" s="2">
        <f>(Table2[[#This Row],[Close Price]]/Table2[[#This Row],[Current Month Low]])-1</f>
        <v>3.8948151823368971E-2</v>
      </c>
      <c r="AH217" s="2">
        <f>(Table2[[#This Row],[Current Month High]]/Table2[[#This Row],[Close Price]])-1</f>
        <v>0.12464183381088811</v>
      </c>
      <c r="AI217">
        <v>12.4641833810888</v>
      </c>
      <c r="AJ217">
        <v>82.007822685788796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</v>
      </c>
      <c r="AM217" t="s">
        <v>10344</v>
      </c>
      <c r="AN217">
        <v>-9.07</v>
      </c>
      <c r="AO217" t="s">
        <v>10344</v>
      </c>
      <c r="AP217">
        <v>0.14544709161938299</v>
      </c>
      <c r="AQ217" s="4">
        <f>(Table2[[#This Row],[Sharpe Ratio]]-AVERAGE(Table2[Sharpe Ratio]))/_xlfn.STDEV.P(Table2[Sharpe Ratio])</f>
        <v>0.93286510654563126</v>
      </c>
      <c r="AR21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 s="4">
        <f>_xlfn.RANK.AVG(Table2[[#This Row],[1Y Return vs Nifty Z-Score]],Table2[1Y Return vs Nifty Z-Score])</f>
        <v>226</v>
      </c>
      <c r="AT217" s="4">
        <f>_xlfn.RANK.AVG(Table2[[#This Row],[6M Return vs Nifty Z-Score]],Table2[6M Return vs Nifty Z-Score])</f>
        <v>399</v>
      </c>
      <c r="AU217" s="4">
        <f>_xlfn.RANK.AVG(Table2[[#This Row],[Sharpe Ratio Z-Score]],Table2[Sharpe Ratio Z-Score])</f>
        <v>129</v>
      </c>
      <c r="AV217" s="4">
        <f>(Table2[[#This Row],[Rank 1Y]]+Table2[[#This Row],[Rank 6M]]+Table2[[#This Row],[Rank Sharpe]])/3</f>
        <v>251.33333333333334</v>
      </c>
    </row>
    <row r="218" spans="1:48" x14ac:dyDescent="0.3">
      <c r="A218" t="s">
        <v>139</v>
      </c>
      <c r="B218" t="s">
        <v>140</v>
      </c>
      <c r="C218" t="s">
        <v>10308</v>
      </c>
      <c r="D218" t="s">
        <v>141</v>
      </c>
      <c r="E218">
        <v>209449.06283000001</v>
      </c>
      <c r="F218">
        <v>495.7</v>
      </c>
      <c r="G218">
        <v>30.062630950224499</v>
      </c>
      <c r="H218">
        <f>(Table2[[#This Row],[1Y Return vs Nifty]]-AVERAGE(Table2[1Y Return vs Nifty]))/_xlfn.STDEV.P(Table2[1Y Return vs Nifty])</f>
        <v>-2.9038958667571432E-2</v>
      </c>
      <c r="I218">
        <v>-21.736649207243701</v>
      </c>
      <c r="J218">
        <f>(Table2[[#This Row],[1M Return vs Nifty]]-AVERAGE(Table2[1M Return vs Nifty]))/_xlfn.STDEV.P(Table2[1M Return vs Nifty])</f>
        <v>-2.2215095070721174</v>
      </c>
      <c r="K218">
        <v>53.693539369544403</v>
      </c>
      <c r="L218">
        <f>(Table2[[#This Row],[6M Return vs Nifty]]-AVERAGE(Table2[6M Return vs Nifty]))/_xlfn.STDEV.P(Table2[6M Return vs Nifty])</f>
        <v>1.6019625704439793</v>
      </c>
      <c r="M218">
        <v>-19.824059539894002</v>
      </c>
      <c r="N218">
        <f>(Table2[[#This Row],[1W Return vs Nifty]]-AVERAGE(Table2[1W Return vs Nifty]))/_xlfn.STDEV.P(Table2[1W Return vs Nifty])</f>
        <v>-4.2144341532492957</v>
      </c>
      <c r="O218">
        <v>589.45000000000005</v>
      </c>
      <c r="P218">
        <v>610.6694473691</v>
      </c>
      <c r="Q218">
        <v>486.95056929827302</v>
      </c>
      <c r="R218">
        <v>15.658021706906201</v>
      </c>
      <c r="S218" s="2">
        <f>(Table2[[#This Row],[Close Price]]-Table2[[#This Row],[20D EMA]])/Table2[[#This Row],[20D EMA]]</f>
        <v>-0.15904656883535509</v>
      </c>
      <c r="T218" s="2">
        <f>(Table2[[#This Row],[Close Price]]-Table2[[#This Row],[50D EMA]])/Table2[[#This Row],[50D EMA]]</f>
        <v>-0.18826788840413419</v>
      </c>
      <c r="U218" s="2">
        <f>(Table2[[#This Row],[Close Price]]-Table2[[#This Row],[200D EMA]])/Table2[[#This Row],[200D EMA]]</f>
        <v>1.7967800539458154E-2</v>
      </c>
      <c r="V218">
        <v>2.0632484647268701</v>
      </c>
      <c r="W218">
        <v>496.3</v>
      </c>
      <c r="X218">
        <v>514.20000000000005</v>
      </c>
      <c r="Y218">
        <v>488.05</v>
      </c>
      <c r="Z218">
        <v>514.20000000000005</v>
      </c>
      <c r="AA218">
        <v>488.05</v>
      </c>
      <c r="AB218">
        <v>663.15</v>
      </c>
      <c r="AC218" s="2">
        <f>(Table2[[#This Row],[Close Price]]/Table2[[#This Row],[Day Low]])-1</f>
        <v>-1.2089462018940456E-3</v>
      </c>
      <c r="AD218" s="2">
        <f>(Table2[[#This Row],[Day High]]/Table2[[#This Row],[Close Price]])-1</f>
        <v>3.7320960258220737E-2</v>
      </c>
      <c r="AE218" s="2">
        <f>(Table2[[#This Row],[Close Price]]/Table2[[#This Row],[Current Week Low]])-1</f>
        <v>1.5674623501690244E-2</v>
      </c>
      <c r="AF218" s="2">
        <f>(Table2[[#This Row],[Current Week High]]/Table2[[#This Row],[Close Price]])-1</f>
        <v>3.7320960258220737E-2</v>
      </c>
      <c r="AG218" s="2">
        <f>(Table2[[#This Row],[Close Price]]/Table2[[#This Row],[Current Month Low]])-1</f>
        <v>1.5674623501690244E-2</v>
      </c>
      <c r="AH218" s="2">
        <f>(Table2[[#This Row],[Current Month High]]/Table2[[#This Row],[Close Price]])-1</f>
        <v>0.33780512406697594</v>
      </c>
      <c r="AI218">
        <v>62.941295138188401</v>
      </c>
      <c r="AJ218">
        <v>74.174279690794094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-0.2</v>
      </c>
      <c r="AM218" t="s">
        <v>10344</v>
      </c>
      <c r="AN218">
        <v>-20.85</v>
      </c>
      <c r="AO218" t="s">
        <v>10344</v>
      </c>
      <c r="AP218">
        <v>3.9510563706298997E-2</v>
      </c>
      <c r="AQ218" s="4">
        <f>(Table2[[#This Row],[Sharpe Ratio]]-AVERAGE(Table2[Sharpe Ratio]))/_xlfn.STDEV.P(Table2[Sharpe Ratio])</f>
        <v>-0.26828820693170213</v>
      </c>
      <c r="AR21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 s="4">
        <f>_xlfn.RANK.AVG(Table2[[#This Row],[1Y Return vs Nifty Z-Score]],Table2[1Y Return vs Nifty Z-Score])</f>
        <v>298</v>
      </c>
      <c r="AT218" s="4">
        <f>_xlfn.RANK.AVG(Table2[[#This Row],[6M Return vs Nifty Z-Score]],Table2[6M Return vs Nifty Z-Score])</f>
        <v>53</v>
      </c>
      <c r="AU218" s="4">
        <f>_xlfn.RANK.AVG(Table2[[#This Row],[Sharpe Ratio Z-Score]],Table2[Sharpe Ratio Z-Score])</f>
        <v>415</v>
      </c>
      <c r="AV218" s="4">
        <f>(Table2[[#This Row],[Rank 1Y]]+Table2[[#This Row],[Rank 6M]]+Table2[[#This Row],[Rank Sharpe]])/3</f>
        <v>255.33333333333334</v>
      </c>
    </row>
    <row r="219" spans="1:48" x14ac:dyDescent="0.3">
      <c r="A219" t="s">
        <v>382</v>
      </c>
      <c r="B219" t="s">
        <v>383</v>
      </c>
      <c r="C219" t="s">
        <v>10314</v>
      </c>
      <c r="D219" t="s">
        <v>300</v>
      </c>
      <c r="E219">
        <v>63422.038855065002</v>
      </c>
      <c r="F219">
        <v>7436.55</v>
      </c>
      <c r="G219">
        <v>14.4405964456412</v>
      </c>
      <c r="H219">
        <f>(Table2[[#This Row],[1Y Return vs Nifty]]-AVERAGE(Table2[1Y Return vs Nifty]))/_xlfn.STDEV.P(Table2[1Y Return vs Nifty])</f>
        <v>-0.26608564008703206</v>
      </c>
      <c r="I219">
        <v>-8.0213486940303298</v>
      </c>
      <c r="J219">
        <f>(Table2[[#This Row],[1M Return vs Nifty]]-AVERAGE(Table2[1M Return vs Nifty]))/_xlfn.STDEV.P(Table2[1M Return vs Nifty])</f>
        <v>-1.0233481122242036</v>
      </c>
      <c r="K219">
        <v>19.637333981620198</v>
      </c>
      <c r="L219">
        <f>(Table2[[#This Row],[6M Return vs Nifty]]-AVERAGE(Table2[6M Return vs Nifty]))/_xlfn.STDEV.P(Table2[6M Return vs Nifty])</f>
        <v>0.43036511403389621</v>
      </c>
      <c r="M219">
        <v>-3.5579047940050099</v>
      </c>
      <c r="N219">
        <f>(Table2[[#This Row],[1W Return vs Nifty]]-AVERAGE(Table2[1W Return vs Nifty]))/_xlfn.STDEV.P(Table2[1W Return vs Nifty])</f>
        <v>-0.66653060502062711</v>
      </c>
      <c r="O219">
        <v>7748.31</v>
      </c>
      <c r="P219">
        <v>8058.4940165177804</v>
      </c>
      <c r="Q219">
        <v>7152.7452819616601</v>
      </c>
      <c r="R219">
        <v>37.695103026756797</v>
      </c>
      <c r="S219" s="2">
        <f>(Table2[[#This Row],[Close Price]]-Table2[[#This Row],[20D EMA]])/Table2[[#This Row],[20D EMA]]</f>
        <v>-4.0235870789888405E-2</v>
      </c>
      <c r="T219" s="2">
        <f>(Table2[[#This Row],[Close Price]]-Table2[[#This Row],[50D EMA]])/Table2[[#This Row],[50D EMA]]</f>
        <v>-7.7178690614271059E-2</v>
      </c>
      <c r="U219" s="2">
        <f>(Table2[[#This Row],[Close Price]]-Table2[[#This Row],[200D EMA]])/Table2[[#This Row],[200D EMA]]</f>
        <v>3.9677733073210437E-2</v>
      </c>
      <c r="V219">
        <v>0.54744468118502598</v>
      </c>
      <c r="W219">
        <v>7403.1</v>
      </c>
      <c r="X219">
        <v>7656</v>
      </c>
      <c r="Y219">
        <v>7200.3</v>
      </c>
      <c r="Z219">
        <v>7656</v>
      </c>
      <c r="AA219">
        <v>7030</v>
      </c>
      <c r="AB219">
        <v>8294.75</v>
      </c>
      <c r="AC219" s="2">
        <f>(Table2[[#This Row],[Close Price]]/Table2[[#This Row],[Day Low]])-1</f>
        <v>4.518377436479204E-3</v>
      </c>
      <c r="AD219" s="2">
        <f>(Table2[[#This Row],[Day High]]/Table2[[#This Row],[Close Price]])-1</f>
        <v>2.9509651652984248E-2</v>
      </c>
      <c r="AE219" s="2">
        <f>(Table2[[#This Row],[Close Price]]/Table2[[#This Row],[Current Week Low]])-1</f>
        <v>3.2811132869463799E-2</v>
      </c>
      <c r="AF219" s="2">
        <f>(Table2[[#This Row],[Current Week High]]/Table2[[#This Row],[Close Price]])-1</f>
        <v>2.9509651652984248E-2</v>
      </c>
      <c r="AG219" s="2">
        <f>(Table2[[#This Row],[Close Price]]/Table2[[#This Row],[Current Month Low]])-1</f>
        <v>5.78307254623045E-2</v>
      </c>
      <c r="AH219" s="2">
        <f>(Table2[[#This Row],[Current Month High]]/Table2[[#This Row],[Close Price]])-1</f>
        <v>0.11540297584229253</v>
      </c>
      <c r="AI219">
        <v>33.597568765085903</v>
      </c>
      <c r="AJ219">
        <v>48.733974679493599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-0.26</v>
      </c>
      <c r="AM219" t="s">
        <v>10344</v>
      </c>
      <c r="AN219">
        <v>-9.2200000000000006</v>
      </c>
      <c r="AO219" t="s">
        <v>10344</v>
      </c>
      <c r="AP219">
        <v>0.118910093438512</v>
      </c>
      <c r="AQ219" s="4">
        <f>(Table2[[#This Row],[Sharpe Ratio]]-AVERAGE(Table2[Sharpe Ratio]))/_xlfn.STDEV.P(Table2[Sharpe Ratio])</f>
        <v>0.6319773587345352</v>
      </c>
      <c r="AR21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 s="4">
        <f>_xlfn.RANK.AVG(Table2[[#This Row],[1Y Return vs Nifty Z-Score]],Table2[1Y Return vs Nifty Z-Score])</f>
        <v>369</v>
      </c>
      <c r="AT219" s="4">
        <f>_xlfn.RANK.AVG(Table2[[#This Row],[6M Return vs Nifty Z-Score]],Table2[6M Return vs Nifty Z-Score])</f>
        <v>204</v>
      </c>
      <c r="AU219" s="4">
        <f>_xlfn.RANK.AVG(Table2[[#This Row],[Sharpe Ratio Z-Score]],Table2[Sharpe Ratio Z-Score])</f>
        <v>193</v>
      </c>
      <c r="AV219" s="4">
        <f>(Table2[[#This Row],[Rank 1Y]]+Table2[[#This Row],[Rank 6M]]+Table2[[#This Row],[Rank Sharpe]])/3</f>
        <v>255.33333333333334</v>
      </c>
    </row>
    <row r="220" spans="1:48" x14ac:dyDescent="0.3">
      <c r="A220" t="s">
        <v>806</v>
      </c>
      <c r="B220" t="s">
        <v>807</v>
      </c>
      <c r="C220" t="s">
        <v>10314</v>
      </c>
      <c r="D220" t="s">
        <v>392</v>
      </c>
      <c r="E220">
        <v>19910.415899414998</v>
      </c>
      <c r="F220">
        <v>496.95</v>
      </c>
      <c r="G220">
        <v>63.113323199520899</v>
      </c>
      <c r="H220">
        <f>(Table2[[#This Row],[1Y Return vs Nifty]]-AVERAGE(Table2[1Y Return vs Nifty]))/_xlfn.STDEV.P(Table2[1Y Return vs Nifty])</f>
        <v>0.47246786581249517</v>
      </c>
      <c r="I220">
        <v>2.5478718052052001</v>
      </c>
      <c r="J220">
        <f>(Table2[[#This Row],[1M Return vs Nifty]]-AVERAGE(Table2[1M Return vs Nifty]))/_xlfn.STDEV.P(Table2[1M Return vs Nifty])</f>
        <v>-0.10002660252640171</v>
      </c>
      <c r="K220">
        <v>25.911712730903702</v>
      </c>
      <c r="L220">
        <f>(Table2[[#This Row],[6M Return vs Nifty]]-AVERAGE(Table2[6M Return vs Nifty]))/_xlfn.STDEV.P(Table2[6M Return vs Nifty])</f>
        <v>0.64621553246661434</v>
      </c>
      <c r="M220">
        <v>-7.14496259974237</v>
      </c>
      <c r="N220">
        <f>(Table2[[#This Row],[1W Return vs Nifty]]-AVERAGE(Table2[1W Return vs Nifty]))/_xlfn.STDEV.P(Table2[1W Return vs Nifty])</f>
        <v>-1.4489241894597122</v>
      </c>
      <c r="O220">
        <v>503.28</v>
      </c>
      <c r="P220">
        <v>486.15086783169698</v>
      </c>
      <c r="Q220">
        <v>408.86282982925798</v>
      </c>
      <c r="R220">
        <v>45.599720148734903</v>
      </c>
      <c r="S220" s="2">
        <f>(Table2[[#This Row],[Close Price]]-Table2[[#This Row],[20D EMA]])/Table2[[#This Row],[20D EMA]]</f>
        <v>-1.2577491654744843E-2</v>
      </c>
      <c r="T220" s="2">
        <f>(Table2[[#This Row],[Close Price]]-Table2[[#This Row],[50D EMA]])/Table2[[#This Row],[50D EMA]]</f>
        <v>2.2213540863289395E-2</v>
      </c>
      <c r="U220" s="2">
        <f>(Table2[[#This Row],[Close Price]]-Table2[[#This Row],[200D EMA]])/Table2[[#This Row],[200D EMA]]</f>
        <v>0.21544430978851126</v>
      </c>
      <c r="V220">
        <v>0.66598308121457905</v>
      </c>
      <c r="W220">
        <v>495.5</v>
      </c>
      <c r="X220">
        <v>507</v>
      </c>
      <c r="Y220">
        <v>491.25</v>
      </c>
      <c r="Z220">
        <v>507</v>
      </c>
      <c r="AA220">
        <v>481.2</v>
      </c>
      <c r="AB220">
        <v>538.5</v>
      </c>
      <c r="AC220" s="2">
        <f>(Table2[[#This Row],[Close Price]]/Table2[[#This Row],[Day Low]])-1</f>
        <v>2.9263370332996974E-3</v>
      </c>
      <c r="AD220" s="2">
        <f>(Table2[[#This Row],[Day High]]/Table2[[#This Row],[Close Price]])-1</f>
        <v>2.0223362511319065E-2</v>
      </c>
      <c r="AE220" s="2">
        <f>(Table2[[#This Row],[Close Price]]/Table2[[#This Row],[Current Week Low]])-1</f>
        <v>1.1603053435114585E-2</v>
      </c>
      <c r="AF220" s="2">
        <f>(Table2[[#This Row],[Current Week High]]/Table2[[#This Row],[Close Price]])-1</f>
        <v>2.0223362511319065E-2</v>
      </c>
      <c r="AG220" s="2">
        <f>(Table2[[#This Row],[Close Price]]/Table2[[#This Row],[Current Month Low]])-1</f>
        <v>3.2730673316708314E-2</v>
      </c>
      <c r="AH220" s="2">
        <f>(Table2[[#This Row],[Current Month High]]/Table2[[#This Row],[Close Price]])-1</f>
        <v>8.3610021128886158E-2</v>
      </c>
      <c r="AI220">
        <v>15.5750075460308</v>
      </c>
      <c r="AJ220">
        <v>92.318111455108294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0.15</v>
      </c>
      <c r="AM220" t="s">
        <v>10345</v>
      </c>
      <c r="AN220">
        <v>-3.15</v>
      </c>
      <c r="AO220" t="s">
        <v>10344</v>
      </c>
      <c r="AP220">
        <v>3.2653557917585001E-2</v>
      </c>
      <c r="AQ220" s="4">
        <f>(Table2[[#This Row],[Sharpe Ratio]]-AVERAGE(Table2[Sharpe Ratio]))/_xlfn.STDEV.P(Table2[Sharpe Ratio])</f>
        <v>-0.34603584871211412</v>
      </c>
      <c r="AR22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-0.77630324241911852</v>
      </c>
      <c r="AS220" s="4">
        <f>_xlfn.RANK.AVG(Table2[[#This Row],[1Y Return vs Nifty Z-Score]],Table2[1Y Return vs Nifty Z-Score])</f>
        <v>173</v>
      </c>
      <c r="AT220" s="4">
        <f>_xlfn.RANK.AVG(Table2[[#This Row],[6M Return vs Nifty Z-Score]],Table2[6M Return vs Nifty Z-Score])</f>
        <v>165</v>
      </c>
      <c r="AU220" s="4">
        <f>_xlfn.RANK.AVG(Table2[[#This Row],[Sharpe Ratio Z-Score]],Table2[Sharpe Ratio Z-Score])</f>
        <v>431</v>
      </c>
      <c r="AV220" s="4">
        <f>(Table2[[#This Row],[Rank 1Y]]+Table2[[#This Row],[Rank 6M]]+Table2[[#This Row],[Rank Sharpe]])/3</f>
        <v>256.33333333333331</v>
      </c>
    </row>
    <row r="221" spans="1:48" x14ac:dyDescent="0.3">
      <c r="A221" t="s">
        <v>921</v>
      </c>
      <c r="B221" t="s">
        <v>922</v>
      </c>
      <c r="C221" t="s">
        <v>10311</v>
      </c>
      <c r="D221" t="s">
        <v>89</v>
      </c>
      <c r="E221">
        <v>16055.64246951</v>
      </c>
      <c r="F221">
        <v>2867.9</v>
      </c>
      <c r="G221">
        <v>-5.96772320539137</v>
      </c>
      <c r="H221">
        <f>(Table2[[#This Row],[1Y Return vs Nifty]]-AVERAGE(Table2[1Y Return vs Nifty]))/_xlfn.STDEV.P(Table2[1Y Return vs Nifty])</f>
        <v>-0.5757587780643878</v>
      </c>
      <c r="I221">
        <v>-8.5425317273065993</v>
      </c>
      <c r="J221">
        <f>(Table2[[#This Row],[1M Return vs Nifty]]-AVERAGE(Table2[1M Return vs Nifty]))/_xlfn.STDEV.P(Table2[1M Return vs Nifty])</f>
        <v>-1.0688783862068809</v>
      </c>
      <c r="K221">
        <v>29.307276318720501</v>
      </c>
      <c r="L221">
        <f>(Table2[[#This Row],[6M Return vs Nifty]]-AVERAGE(Table2[6M Return vs Nifty]))/_xlfn.STDEV.P(Table2[6M Return vs Nifty])</f>
        <v>0.76302930009721115</v>
      </c>
      <c r="M221">
        <v>-2.6386851266530198</v>
      </c>
      <c r="N221">
        <f>(Table2[[#This Row],[1W Return vs Nifty]]-AVERAGE(Table2[1W Return vs Nifty]))/_xlfn.STDEV.P(Table2[1W Return vs Nifty])</f>
        <v>-0.46603437402147579</v>
      </c>
      <c r="O221">
        <v>3014.51</v>
      </c>
      <c r="P221">
        <v>3032.9010844981599</v>
      </c>
      <c r="Q221">
        <v>2609.1924035166498</v>
      </c>
      <c r="R221">
        <v>33.9892228293606</v>
      </c>
      <c r="S221" s="2">
        <f>(Table2[[#This Row],[Close Price]]-Table2[[#This Row],[20D EMA]])/Table2[[#This Row],[20D EMA]]</f>
        <v>-4.8634769829922646E-2</v>
      </c>
      <c r="T221" s="2">
        <f>(Table2[[#This Row],[Close Price]]-Table2[[#This Row],[50D EMA]])/Table2[[#This Row],[50D EMA]]</f>
        <v>-5.440371443088516E-2</v>
      </c>
      <c r="U221" s="2">
        <f>(Table2[[#This Row],[Close Price]]-Table2[[#This Row],[200D EMA]])/Table2[[#This Row],[200D EMA]]</f>
        <v>9.9152364591689787E-2</v>
      </c>
      <c r="V221">
        <v>0.46374235762086102</v>
      </c>
      <c r="W221">
        <v>2836.6</v>
      </c>
      <c r="X221">
        <v>2889.05</v>
      </c>
      <c r="Y221">
        <v>2836.6</v>
      </c>
      <c r="Z221">
        <v>2918.85</v>
      </c>
      <c r="AA221">
        <v>2836.05</v>
      </c>
      <c r="AB221">
        <v>3228.15</v>
      </c>
      <c r="AC221" s="2">
        <f>(Table2[[#This Row],[Close Price]]/Table2[[#This Row],[Day Low]])-1</f>
        <v>1.1034336882183027E-2</v>
      </c>
      <c r="AD221" s="2">
        <f>(Table2[[#This Row],[Day High]]/Table2[[#This Row],[Close Price]])-1</f>
        <v>7.3747341260155252E-3</v>
      </c>
      <c r="AE221" s="2">
        <f>(Table2[[#This Row],[Close Price]]/Table2[[#This Row],[Current Week Low]])-1</f>
        <v>1.1034336882183027E-2</v>
      </c>
      <c r="AF221" s="2">
        <f>(Table2[[#This Row],[Current Week High]]/Table2[[#This Row],[Close Price]])-1</f>
        <v>1.7765612469053949E-2</v>
      </c>
      <c r="AG221" s="2">
        <f>(Table2[[#This Row],[Close Price]]/Table2[[#This Row],[Current Month Low]])-1</f>
        <v>1.1230408490682464E-2</v>
      </c>
      <c r="AH221" s="2">
        <f>(Table2[[#This Row],[Current Month High]]/Table2[[#This Row],[Close Price]])-1</f>
        <v>0.12561456117716796</v>
      </c>
      <c r="AI221">
        <v>27.4451689389448</v>
      </c>
      <c r="AJ221">
        <v>65.296829971181495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-0.08</v>
      </c>
      <c r="AM221" t="s">
        <v>10344</v>
      </c>
      <c r="AN221">
        <v>-9.69</v>
      </c>
      <c r="AO221" t="s">
        <v>10344</v>
      </c>
      <c r="AP221">
        <v>0.150322675471668</v>
      </c>
      <c r="AQ221" s="4">
        <f>(Table2[[#This Row],[Sharpe Ratio]]-AVERAGE(Table2[Sharpe Ratio]))/_xlfn.STDEV.P(Table2[Sharpe Ratio])</f>
        <v>0.98814654548530989</v>
      </c>
      <c r="AR22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 s="4">
        <f>_xlfn.RANK.AVG(Table2[[#This Row],[1Y Return vs Nifty Z-Score]],Table2[1Y Return vs Nifty Z-Score])</f>
        <v>511</v>
      </c>
      <c r="AT221" s="4">
        <f>_xlfn.RANK.AVG(Table2[[#This Row],[6M Return vs Nifty Z-Score]],Table2[6M Return vs Nifty Z-Score])</f>
        <v>143</v>
      </c>
      <c r="AU221" s="4">
        <f>_xlfn.RANK.AVG(Table2[[#This Row],[Sharpe Ratio Z-Score]],Table2[Sharpe Ratio Z-Score])</f>
        <v>119</v>
      </c>
      <c r="AV221" s="4">
        <f>(Table2[[#This Row],[Rank 1Y]]+Table2[[#This Row],[Rank 6M]]+Table2[[#This Row],[Rank Sharpe]])/3</f>
        <v>257.66666666666669</v>
      </c>
    </row>
    <row r="222" spans="1:48" x14ac:dyDescent="0.3">
      <c r="A222" t="s">
        <v>142</v>
      </c>
      <c r="B222" t="s">
        <v>143</v>
      </c>
      <c r="C222" t="s">
        <v>10303</v>
      </c>
      <c r="D222" t="s">
        <v>144</v>
      </c>
      <c r="E222">
        <v>196008.79846608001</v>
      </c>
      <c r="F222">
        <v>1508.4</v>
      </c>
      <c r="G222">
        <v>40.477949920940603</v>
      </c>
      <c r="H222">
        <f>(Table2[[#This Row],[1Y Return vs Nifty]]-AVERAGE(Table2[1Y Return vs Nifty]))/_xlfn.STDEV.P(Table2[1Y Return vs Nifty])</f>
        <v>0.12900171120862539</v>
      </c>
      <c r="I222">
        <v>-3.2137416389537501</v>
      </c>
      <c r="J222">
        <f>(Table2[[#This Row],[1M Return vs Nifty]]-AVERAGE(Table2[1M Return vs Nifty]))/_xlfn.STDEV.P(Table2[1M Return vs Nifty])</f>
        <v>-0.60335810402556855</v>
      </c>
      <c r="K222">
        <v>-7.3131527328132702</v>
      </c>
      <c r="L222">
        <f>(Table2[[#This Row],[6M Return vs Nifty]]-AVERAGE(Table2[6M Return vs Nifty]))/_xlfn.STDEV.P(Table2[6M Return vs Nifty])</f>
        <v>-0.49678226847631235</v>
      </c>
      <c r="M222">
        <v>1.9724345550082101</v>
      </c>
      <c r="N222">
        <f>(Table2[[#This Row],[1W Return vs Nifty]]-AVERAGE(Table2[1W Return vs Nifty]))/_xlfn.STDEV.P(Table2[1W Return vs Nifty])</f>
        <v>0.53972317196569752</v>
      </c>
      <c r="O222">
        <v>1521.05</v>
      </c>
      <c r="P222">
        <v>1538.7187810028399</v>
      </c>
      <c r="Q222">
        <v>1363.7314847289299</v>
      </c>
      <c r="R222">
        <v>49.956497572073303</v>
      </c>
      <c r="S222" s="2">
        <f>(Table2[[#This Row],[Close Price]]-Table2[[#This Row],[20D EMA]])/Table2[[#This Row],[20D EMA]]</f>
        <v>-8.316623385161476E-3</v>
      </c>
      <c r="T222" s="2">
        <f>(Table2[[#This Row],[Close Price]]-Table2[[#This Row],[50D EMA]])/Table2[[#This Row],[50D EMA]]</f>
        <v>-1.970391300681985E-2</v>
      </c>
      <c r="U222" s="2">
        <f>(Table2[[#This Row],[Close Price]]-Table2[[#This Row],[200D EMA]])/Table2[[#This Row],[200D EMA]]</f>
        <v>0.10608284467365368</v>
      </c>
      <c r="V222">
        <v>1.13500801550019</v>
      </c>
      <c r="W222">
        <v>1476.1</v>
      </c>
      <c r="X222">
        <v>1514.7</v>
      </c>
      <c r="Y222">
        <v>1417.95</v>
      </c>
      <c r="Z222">
        <v>1516</v>
      </c>
      <c r="AA222">
        <v>1412.5</v>
      </c>
      <c r="AB222">
        <v>1593</v>
      </c>
      <c r="AC222" s="2">
        <f>(Table2[[#This Row],[Close Price]]/Table2[[#This Row],[Day Low]])-1</f>
        <v>2.1881986315290369E-2</v>
      </c>
      <c r="AD222" s="2">
        <f>(Table2[[#This Row],[Day High]]/Table2[[#This Row],[Close Price]])-1</f>
        <v>4.1766109785201788E-3</v>
      </c>
      <c r="AE222" s="2">
        <f>(Table2[[#This Row],[Close Price]]/Table2[[#This Row],[Current Week Low]])-1</f>
        <v>6.3789273246588341E-2</v>
      </c>
      <c r="AF222" s="2">
        <f>(Table2[[#This Row],[Current Week High]]/Table2[[#This Row],[Close Price]])-1</f>
        <v>5.0384513391672492E-3</v>
      </c>
      <c r="AG222" s="2">
        <f>(Table2[[#This Row],[Close Price]]/Table2[[#This Row],[Current Month Low]])-1</f>
        <v>6.7893805309734656E-2</v>
      </c>
      <c r="AH222" s="2">
        <f>(Table2[[#This Row],[Current Month High]]/Table2[[#This Row],[Close Price]])-1</f>
        <v>5.6085918854415162E-2</v>
      </c>
      <c r="AI222">
        <v>12.8878281622911</v>
      </c>
      <c r="AJ222">
        <v>82.140916500633907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-0.06</v>
      </c>
      <c r="AM222" t="s">
        <v>10344</v>
      </c>
      <c r="AN222">
        <v>-5.34</v>
      </c>
      <c r="AO222" t="s">
        <v>10344</v>
      </c>
      <c r="AP222">
        <v>0.20280248586386601</v>
      </c>
      <c r="AQ222" s="4">
        <f>(Table2[[#This Row],[Sharpe Ratio]]-AVERAGE(Table2[Sharpe Ratio]))/_xlfn.STDEV.P(Table2[Sharpe Ratio])</f>
        <v>1.5831849084092786</v>
      </c>
      <c r="AR22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 s="4">
        <f>_xlfn.RANK.AVG(Table2[[#This Row],[1Y Return vs Nifty Z-Score]],Table2[1Y Return vs Nifty Z-Score])</f>
        <v>254</v>
      </c>
      <c r="AT222" s="4">
        <f>_xlfn.RANK.AVG(Table2[[#This Row],[6M Return vs Nifty Z-Score]],Table2[6M Return vs Nifty Z-Score])</f>
        <v>485</v>
      </c>
      <c r="AU222" s="4">
        <f>_xlfn.RANK.AVG(Table2[[#This Row],[Sharpe Ratio Z-Score]],Table2[Sharpe Ratio Z-Score])</f>
        <v>37</v>
      </c>
      <c r="AV222" s="4">
        <f>(Table2[[#This Row],[Rank 1Y]]+Table2[[#This Row],[Rank 6M]]+Table2[[#This Row],[Rank Sharpe]])/3</f>
        <v>258.66666666666669</v>
      </c>
    </row>
    <row r="223" spans="1:48" x14ac:dyDescent="0.3">
      <c r="A223" t="s">
        <v>1856</v>
      </c>
      <c r="B223" t="s">
        <v>1857</v>
      </c>
      <c r="C223" t="s">
        <v>10314</v>
      </c>
      <c r="D223" t="s">
        <v>300</v>
      </c>
      <c r="E223">
        <v>3840.3837547199901</v>
      </c>
      <c r="F223">
        <v>154.32</v>
      </c>
      <c r="G223">
        <v>50.637982812356903</v>
      </c>
      <c r="H223">
        <f>(Table2[[#This Row],[1Y Return vs Nifty]]-AVERAGE(Table2[1Y Return vs Nifty]))/_xlfn.STDEV.P(Table2[1Y Return vs Nifty])</f>
        <v>0.28316870394674842</v>
      </c>
      <c r="I223">
        <v>14.157855088751299</v>
      </c>
      <c r="J223">
        <f>(Table2[[#This Row],[1M Return vs Nifty]]-AVERAGE(Table2[1M Return vs Nifty]))/_xlfn.STDEV.P(Table2[1M Return vs Nifty])</f>
        <v>0.91421539324853596</v>
      </c>
      <c r="K223">
        <v>44.292729442608596</v>
      </c>
      <c r="L223">
        <f>(Table2[[#This Row],[6M Return vs Nifty]]-AVERAGE(Table2[6M Return vs Nifty]))/_xlfn.STDEV.P(Table2[6M Return vs Nifty])</f>
        <v>1.2785570449858192</v>
      </c>
      <c r="M223">
        <v>5.3541835045436299</v>
      </c>
      <c r="N223">
        <f>(Table2[[#This Row],[1W Return vs Nifty]]-AVERAGE(Table2[1W Return vs Nifty]))/_xlfn.STDEV.P(Table2[1W Return vs Nifty])</f>
        <v>1.2773356737960775</v>
      </c>
      <c r="O223">
        <v>144.58000000000001</v>
      </c>
      <c r="P223">
        <v>134.70487491515399</v>
      </c>
      <c r="Q223">
        <v>111.62341201723601</v>
      </c>
      <c r="R223">
        <v>67.565330183941199</v>
      </c>
      <c r="S223" s="2">
        <f>(Table2[[#This Row],[Close Price]]-Table2[[#This Row],[20D EMA]])/Table2[[#This Row],[20D EMA]]</f>
        <v>6.7367547378613779E-2</v>
      </c>
      <c r="T223" s="2">
        <f>(Table2[[#This Row],[Close Price]]-Table2[[#This Row],[50D EMA]])/Table2[[#This Row],[50D EMA]]</f>
        <v>0.14561555472436241</v>
      </c>
      <c r="U223" s="2">
        <f>(Table2[[#This Row],[Close Price]]-Table2[[#This Row],[200D EMA]])/Table2[[#This Row],[200D EMA]]</f>
        <v>0.38250566983359297</v>
      </c>
      <c r="V223">
        <v>0.71975827725323005</v>
      </c>
      <c r="W223">
        <v>151.71</v>
      </c>
      <c r="X223">
        <v>158.19999999999999</v>
      </c>
      <c r="Y223">
        <v>143.49</v>
      </c>
      <c r="Z223">
        <v>158.19999999999999</v>
      </c>
      <c r="AA223">
        <v>135.1</v>
      </c>
      <c r="AB223">
        <v>158.19999999999999</v>
      </c>
      <c r="AC223" s="2">
        <f>(Table2[[#This Row],[Close Price]]/Table2[[#This Row],[Day Low]])-1</f>
        <v>1.7203875815700931E-2</v>
      </c>
      <c r="AD223" s="2">
        <f>(Table2[[#This Row],[Day High]]/Table2[[#This Row],[Close Price]])-1</f>
        <v>2.5142560912389866E-2</v>
      </c>
      <c r="AE223" s="2">
        <f>(Table2[[#This Row],[Close Price]]/Table2[[#This Row],[Current Week Low]])-1</f>
        <v>7.5475642901944306E-2</v>
      </c>
      <c r="AF223" s="2">
        <f>(Table2[[#This Row],[Current Week High]]/Table2[[#This Row],[Close Price]])-1</f>
        <v>2.5142560912389866E-2</v>
      </c>
      <c r="AG223" s="2">
        <f>(Table2[[#This Row],[Close Price]]/Table2[[#This Row],[Current Month Low]])-1</f>
        <v>0.14226498889711325</v>
      </c>
      <c r="AH223" s="2">
        <f>(Table2[[#This Row],[Current Month High]]/Table2[[#This Row],[Close Price]])-1</f>
        <v>2.5142560912389866E-2</v>
      </c>
      <c r="AI223">
        <v>6.59668221876621</v>
      </c>
      <c r="AJ223">
        <v>89.117647058823493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0.53</v>
      </c>
      <c r="AM223" t="s">
        <v>10345</v>
      </c>
      <c r="AN223">
        <v>6.99</v>
      </c>
      <c r="AO223" t="s">
        <v>10345</v>
      </c>
      <c r="AP223">
        <v>1.5573578237196999E-2</v>
      </c>
      <c r="AQ223" s="4">
        <f>(Table2[[#This Row],[Sharpe Ratio]]-AVERAGE(Table2[Sharpe Ratio]))/_xlfn.STDEV.P(Table2[Sharpe Ratio])</f>
        <v>-0.53969590715820304</v>
      </c>
      <c r="AR2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3.2135809088189782</v>
      </c>
      <c r="AS223" s="4">
        <f>_xlfn.RANK.AVG(Table2[[#This Row],[1Y Return vs Nifty Z-Score]],Table2[1Y Return vs Nifty Z-Score])</f>
        <v>216</v>
      </c>
      <c r="AT223" s="4">
        <f>_xlfn.RANK.AVG(Table2[[#This Row],[6M Return vs Nifty Z-Score]],Table2[6M Return vs Nifty Z-Score])</f>
        <v>78</v>
      </c>
      <c r="AU223" s="4">
        <f>_xlfn.RANK.AVG(Table2[[#This Row],[Sharpe Ratio Z-Score]],Table2[Sharpe Ratio Z-Score])</f>
        <v>482</v>
      </c>
      <c r="AV223" s="4">
        <f>(Table2[[#This Row],[Rank 1Y]]+Table2[[#This Row],[Rank 6M]]+Table2[[#This Row],[Rank Sharpe]])/3</f>
        <v>258.66666666666669</v>
      </c>
    </row>
    <row r="224" spans="1:48" x14ac:dyDescent="0.3">
      <c r="A224" t="s">
        <v>1287</v>
      </c>
      <c r="B224" t="s">
        <v>1288</v>
      </c>
      <c r="C224" t="s">
        <v>10312</v>
      </c>
      <c r="D224" t="s">
        <v>95</v>
      </c>
      <c r="E224">
        <v>8699.8622168799993</v>
      </c>
      <c r="F224">
        <v>1119.3499999999999</v>
      </c>
      <c r="G224">
        <v>144.335506971358</v>
      </c>
      <c r="H224">
        <f>(Table2[[#This Row],[1Y Return vs Nifty]]-AVERAGE(Table2[1Y Return vs Nifty]))/_xlfn.STDEV.P(Table2[1Y Return vs Nifty])</f>
        <v>1.7049225192129116</v>
      </c>
      <c r="I224">
        <v>18.335973446769401</v>
      </c>
      <c r="J224">
        <f>(Table2[[#This Row],[1M Return vs Nifty]]-AVERAGE(Table2[1M Return vs Nifty]))/_xlfn.STDEV.P(Table2[1M Return vs Nifty])</f>
        <v>1.2792136019906475</v>
      </c>
      <c r="K224">
        <v>20.784169583309598</v>
      </c>
      <c r="L224">
        <f>(Table2[[#This Row],[6M Return vs Nifty]]-AVERAGE(Table2[6M Return vs Nifty]))/_xlfn.STDEV.P(Table2[6M Return vs Nifty])</f>
        <v>0.46981841361777349</v>
      </c>
      <c r="M224">
        <v>-0.12986991491972499</v>
      </c>
      <c r="N224">
        <f>(Table2[[#This Row],[1W Return vs Nifty]]-AVERAGE(Table2[1W Return vs Nifty]))/_xlfn.STDEV.P(Table2[1W Return vs Nifty])</f>
        <v>8.1177584220112134E-2</v>
      </c>
      <c r="O224">
        <v>1040.33</v>
      </c>
      <c r="P224">
        <v>999.42378713529899</v>
      </c>
      <c r="Q224">
        <v>831.74956608504101</v>
      </c>
      <c r="R224">
        <v>88.222888861023804</v>
      </c>
      <c r="S224" s="2">
        <f>(Table2[[#This Row],[Close Price]]-Table2[[#This Row],[20D EMA]])/Table2[[#This Row],[20D EMA]]</f>
        <v>7.5956667595858993E-2</v>
      </c>
      <c r="T224" s="2">
        <f>(Table2[[#This Row],[Close Price]]-Table2[[#This Row],[50D EMA]])/Table2[[#This Row],[50D EMA]]</f>
        <v>0.11999535573237828</v>
      </c>
      <c r="U224" s="2">
        <f>(Table2[[#This Row],[Close Price]]-Table2[[#This Row],[200D EMA]])/Table2[[#This Row],[200D EMA]]</f>
        <v>0.345777678332511</v>
      </c>
      <c r="V224">
        <v>1.08841572736293</v>
      </c>
      <c r="W224">
        <v>1088.95</v>
      </c>
      <c r="X224">
        <v>1129.8</v>
      </c>
      <c r="Y224">
        <v>1088.95</v>
      </c>
      <c r="Z224">
        <v>1149.95</v>
      </c>
      <c r="AA224">
        <v>955</v>
      </c>
      <c r="AB224">
        <v>1176</v>
      </c>
      <c r="AC224" s="2">
        <f>(Table2[[#This Row],[Close Price]]/Table2[[#This Row],[Day Low]])-1</f>
        <v>2.7916800587721946E-2</v>
      </c>
      <c r="AD224" s="2">
        <f>(Table2[[#This Row],[Day High]]/Table2[[#This Row],[Close Price]])-1</f>
        <v>9.335775226694043E-3</v>
      </c>
      <c r="AE224" s="2">
        <f>(Table2[[#This Row],[Close Price]]/Table2[[#This Row],[Current Week Low]])-1</f>
        <v>2.7916800587721946E-2</v>
      </c>
      <c r="AF224" s="2">
        <f>(Table2[[#This Row],[Current Week High]]/Table2[[#This Row],[Close Price]])-1</f>
        <v>2.7337293965247866E-2</v>
      </c>
      <c r="AG224" s="2">
        <f>(Table2[[#This Row],[Close Price]]/Table2[[#This Row],[Current Month Low]])-1</f>
        <v>0.1720942408376962</v>
      </c>
      <c r="AH224" s="2">
        <f>(Table2[[#This Row],[Current Month High]]/Table2[[#This Row],[Close Price]])-1</f>
        <v>5.0609728860499414E-2</v>
      </c>
      <c r="AI224">
        <v>5.1503104480278701</v>
      </c>
      <c r="AJ224">
        <v>194.56578947368399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0.15</v>
      </c>
      <c r="AM224" t="s">
        <v>10345</v>
      </c>
      <c r="AN224">
        <v>11.37</v>
      </c>
      <c r="AO224" t="s">
        <v>10345</v>
      </c>
      <c r="AQ224" s="4">
        <f>(Table2[[#This Row],[Sharpe Ratio]]-AVERAGE(Table2[Sharpe Ratio]))/_xlfn.STDEV.P(Table2[Sharpe Ratio])</f>
        <v>-0.71627574671699312</v>
      </c>
      <c r="AR22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2.8188563723244515</v>
      </c>
      <c r="AS224" s="4">
        <f>_xlfn.RANK.AVG(Table2[[#This Row],[1Y Return vs Nifty Z-Score]],Table2[1Y Return vs Nifty Z-Score])</f>
        <v>43</v>
      </c>
      <c r="AT224" s="4">
        <f>_xlfn.RANK.AVG(Table2[[#This Row],[6M Return vs Nifty Z-Score]],Table2[6M Return vs Nifty Z-Score])</f>
        <v>197</v>
      </c>
      <c r="AU224" s="4">
        <f>_xlfn.RANK.AVG(Table2[[#This Row],[Sharpe Ratio Z-Score]],Table2[Sharpe Ratio Z-Score])</f>
        <v>542.5</v>
      </c>
      <c r="AV224" s="4">
        <f>(Table2[[#This Row],[Rank 1Y]]+Table2[[#This Row],[Rank 6M]]+Table2[[#This Row],[Rank Sharpe]])/3</f>
        <v>260.83333333333331</v>
      </c>
    </row>
    <row r="225" spans="1:48" x14ac:dyDescent="0.3">
      <c r="A225" t="s">
        <v>1171</v>
      </c>
      <c r="B225" t="s">
        <v>1172</v>
      </c>
      <c r="C225" t="s">
        <v>10303</v>
      </c>
      <c r="D225" t="s">
        <v>1006</v>
      </c>
      <c r="E225">
        <v>10184.2279612</v>
      </c>
      <c r="F225">
        <v>465.25</v>
      </c>
      <c r="G225">
        <v>25.840615636554901</v>
      </c>
      <c r="H225">
        <f>(Table2[[#This Row],[1Y Return vs Nifty]]-AVERAGE(Table2[1Y Return vs Nifty]))/_xlfn.STDEV.P(Table2[1Y Return vs Nifty])</f>
        <v>-9.310325955705516E-2</v>
      </c>
      <c r="I225">
        <v>20.7996452825105</v>
      </c>
      <c r="J225">
        <f>(Table2[[#This Row],[1M Return vs Nifty]]-AVERAGE(Table2[1M Return vs Nifty]))/_xlfn.STDEV.P(Table2[1M Return vs Nifty])</f>
        <v>1.4944386698129113</v>
      </c>
      <c r="K225">
        <v>17.433704002753299</v>
      </c>
      <c r="L225">
        <f>(Table2[[#This Row],[6M Return vs Nifty]]-AVERAGE(Table2[6M Return vs Nifty]))/_xlfn.STDEV.P(Table2[6M Return vs Nifty])</f>
        <v>0.35455610217537253</v>
      </c>
      <c r="M225">
        <v>17.0222347402322</v>
      </c>
      <c r="N225">
        <f>(Table2[[#This Row],[1W Return vs Nifty]]-AVERAGE(Table2[1W Return vs Nifty]))/_xlfn.STDEV.P(Table2[1W Return vs Nifty])</f>
        <v>3.8223207072426471</v>
      </c>
      <c r="O225">
        <v>409.65</v>
      </c>
      <c r="P225">
        <v>393.240422303049</v>
      </c>
      <c r="Q225">
        <v>359.55529956430098</v>
      </c>
      <c r="R225">
        <v>80.516416698297704</v>
      </c>
      <c r="S225" s="2">
        <f>(Table2[[#This Row],[Close Price]]-Table2[[#This Row],[20D EMA]])/Table2[[#This Row],[20D EMA]]</f>
        <v>0.13572561943122183</v>
      </c>
      <c r="T225" s="2">
        <f>(Table2[[#This Row],[Close Price]]-Table2[[#This Row],[50D EMA]])/Table2[[#This Row],[50D EMA]]</f>
        <v>0.18311845276541061</v>
      </c>
      <c r="U225" s="2">
        <f>(Table2[[#This Row],[Close Price]]-Table2[[#This Row],[200D EMA]])/Table2[[#This Row],[200D EMA]]</f>
        <v>0.29395951210780896</v>
      </c>
      <c r="V225">
        <v>1.3780714797528399</v>
      </c>
      <c r="W225">
        <v>444.1</v>
      </c>
      <c r="X225">
        <v>466.9</v>
      </c>
      <c r="Y225">
        <v>415.8</v>
      </c>
      <c r="Z225">
        <v>482</v>
      </c>
      <c r="AA225">
        <v>370</v>
      </c>
      <c r="AB225">
        <v>482</v>
      </c>
      <c r="AC225" s="2">
        <f>(Table2[[#This Row],[Close Price]]/Table2[[#This Row],[Day Low]])-1</f>
        <v>4.7624408916910443E-2</v>
      </c>
      <c r="AD225" s="2">
        <f>(Table2[[#This Row],[Day High]]/Table2[[#This Row],[Close Price]])-1</f>
        <v>3.5464803868887618E-3</v>
      </c>
      <c r="AE225" s="2">
        <f>(Table2[[#This Row],[Close Price]]/Table2[[#This Row],[Current Week Low]])-1</f>
        <v>0.11892736892736888</v>
      </c>
      <c r="AF225" s="2">
        <f>(Table2[[#This Row],[Current Week High]]/Table2[[#This Row],[Close Price]])-1</f>
        <v>3.6002149382052595E-2</v>
      </c>
      <c r="AG225" s="2">
        <f>(Table2[[#This Row],[Close Price]]/Table2[[#This Row],[Current Month Low]])-1</f>
        <v>0.25743243243243241</v>
      </c>
      <c r="AH225" s="2">
        <f>(Table2[[#This Row],[Current Month High]]/Table2[[#This Row],[Close Price]])-1</f>
        <v>3.6002149382052595E-2</v>
      </c>
      <c r="AI225">
        <v>3.6002149382052502</v>
      </c>
      <c r="AJ225">
        <v>73.925233644859802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0.25</v>
      </c>
      <c r="AM225" t="s">
        <v>10345</v>
      </c>
      <c r="AN225">
        <v>8.42</v>
      </c>
      <c r="AO225" t="s">
        <v>10345</v>
      </c>
      <c r="AP225">
        <v>9.2113931055771994E-2</v>
      </c>
      <c r="AQ225" s="4">
        <f>(Table2[[#This Row],[Sharpe Ratio]]-AVERAGE(Table2[Sharpe Ratio]))/_xlfn.STDEV.P(Table2[Sharpe Ratio])</f>
        <v>0.32815109721204877</v>
      </c>
      <c r="AR22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5.9063633168859244</v>
      </c>
      <c r="AS225" s="4">
        <f>_xlfn.RANK.AVG(Table2[[#This Row],[1Y Return vs Nifty Z-Score]],Table2[1Y Return vs Nifty Z-Score])</f>
        <v>313</v>
      </c>
      <c r="AT225" s="4">
        <f>_xlfn.RANK.AVG(Table2[[#This Row],[6M Return vs Nifty Z-Score]],Table2[6M Return vs Nifty Z-Score])</f>
        <v>218</v>
      </c>
      <c r="AU225" s="4">
        <f>_xlfn.RANK.AVG(Table2[[#This Row],[Sharpe Ratio Z-Score]],Table2[Sharpe Ratio Z-Score])</f>
        <v>255</v>
      </c>
      <c r="AV225" s="4">
        <f>(Table2[[#This Row],[Rank 1Y]]+Table2[[#This Row],[Rank 6M]]+Table2[[#This Row],[Rank Sharpe]])/3</f>
        <v>262</v>
      </c>
    </row>
    <row r="226" spans="1:48" x14ac:dyDescent="0.3">
      <c r="A226" t="s">
        <v>388</v>
      </c>
      <c r="B226" t="s">
        <v>389</v>
      </c>
      <c r="C226" t="s">
        <v>10306</v>
      </c>
      <c r="D226" t="s">
        <v>207</v>
      </c>
      <c r="E226">
        <v>62093.195944200001</v>
      </c>
      <c r="F226">
        <v>3972.6</v>
      </c>
      <c r="G226">
        <v>7.1999661189906403</v>
      </c>
      <c r="H226">
        <f>(Table2[[#This Row],[1Y Return vs Nifty]]-AVERAGE(Table2[1Y Return vs Nifty]))/_xlfn.STDEV.P(Table2[1Y Return vs Nifty])</f>
        <v>-0.37595400517187816</v>
      </c>
      <c r="I226">
        <v>2.49423341750256</v>
      </c>
      <c r="J226">
        <f>(Table2[[#This Row],[1M Return vs Nifty]]-AVERAGE(Table2[1M Return vs Nifty]))/_xlfn.STDEV.P(Table2[1M Return vs Nifty])</f>
        <v>-0.10471242369125863</v>
      </c>
      <c r="K226">
        <v>25.3405089133899</v>
      </c>
      <c r="L226">
        <f>(Table2[[#This Row],[6M Return vs Nifty]]-AVERAGE(Table2[6M Return vs Nifty]))/_xlfn.STDEV.P(Table2[6M Return vs Nifty])</f>
        <v>0.62656504786129796</v>
      </c>
      <c r="M226">
        <v>-0.73639449093984499</v>
      </c>
      <c r="N226">
        <f>(Table2[[#This Row],[1W Return vs Nifty]]-AVERAGE(Table2[1W Return vs Nifty]))/_xlfn.STDEV.P(Table2[1W Return vs Nifty])</f>
        <v>-5.1114941516096545E-2</v>
      </c>
      <c r="O226">
        <v>4033.36</v>
      </c>
      <c r="P226">
        <v>4106.2812807816099</v>
      </c>
      <c r="Q226">
        <v>3666.1117763765301</v>
      </c>
      <c r="R226">
        <v>45.976237519041099</v>
      </c>
      <c r="S226" s="2">
        <f>(Table2[[#This Row],[Close Price]]-Table2[[#This Row],[20D EMA]])/Table2[[#This Row],[20D EMA]]</f>
        <v>-1.50643632108218E-2</v>
      </c>
      <c r="T226" s="2">
        <f>(Table2[[#This Row],[Close Price]]-Table2[[#This Row],[50D EMA]])/Table2[[#This Row],[50D EMA]]</f>
        <v>-3.255531505044984E-2</v>
      </c>
      <c r="U226" s="2">
        <f>(Table2[[#This Row],[Close Price]]-Table2[[#This Row],[200D EMA]])/Table2[[#This Row],[200D EMA]]</f>
        <v>8.3600348903271351E-2</v>
      </c>
      <c r="V226">
        <v>0.562902293619442</v>
      </c>
      <c r="W226">
        <v>3928</v>
      </c>
      <c r="X226">
        <v>3993.95</v>
      </c>
      <c r="Y226">
        <v>3928</v>
      </c>
      <c r="Z226">
        <v>4070</v>
      </c>
      <c r="AA226">
        <v>3784.9</v>
      </c>
      <c r="AB226">
        <v>4286.3999999999996</v>
      </c>
      <c r="AC226" s="2">
        <f>(Table2[[#This Row],[Close Price]]/Table2[[#This Row],[Day Low]])-1</f>
        <v>1.1354378818737354E-2</v>
      </c>
      <c r="AD226" s="2">
        <f>(Table2[[#This Row],[Day High]]/Table2[[#This Row],[Close Price]])-1</f>
        <v>5.3743140512509946E-3</v>
      </c>
      <c r="AE226" s="2">
        <f>(Table2[[#This Row],[Close Price]]/Table2[[#This Row],[Current Week Low]])-1</f>
        <v>1.1354378818737354E-2</v>
      </c>
      <c r="AF226" s="2">
        <f>(Table2[[#This Row],[Current Week High]]/Table2[[#This Row],[Close Price]])-1</f>
        <v>2.4517947943412333E-2</v>
      </c>
      <c r="AG226" s="2">
        <f>(Table2[[#This Row],[Close Price]]/Table2[[#This Row],[Current Month Low]])-1</f>
        <v>4.9591798990726188E-2</v>
      </c>
      <c r="AH226" s="2">
        <f>(Table2[[#This Row],[Current Month High]]/Table2[[#This Row],[Close Price]])-1</f>
        <v>7.899108895937168E-2</v>
      </c>
      <c r="AI226">
        <v>24.628706640487302</v>
      </c>
      <c r="AJ226">
        <v>52.078707602786899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-0.17</v>
      </c>
      <c r="AM226" t="s">
        <v>10344</v>
      </c>
      <c r="AN226">
        <v>-4.8</v>
      </c>
      <c r="AO226" t="s">
        <v>10344</v>
      </c>
      <c r="AP226">
        <v>0.11128636197382499</v>
      </c>
      <c r="AQ226" s="4">
        <f>(Table2[[#This Row],[Sharpe Ratio]]-AVERAGE(Table2[Sharpe Ratio]))/_xlfn.STDEV.P(Table2[Sharpe Ratio])</f>
        <v>0.5455362558376825</v>
      </c>
      <c r="AR2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 s="4">
        <f>_xlfn.RANK.AVG(Table2[[#This Row],[1Y Return vs Nifty Z-Score]],Table2[1Y Return vs Nifty Z-Score])</f>
        <v>419</v>
      </c>
      <c r="AT226" s="4">
        <f>_xlfn.RANK.AVG(Table2[[#This Row],[6M Return vs Nifty Z-Score]],Table2[6M Return vs Nifty Z-Score])</f>
        <v>168</v>
      </c>
      <c r="AU226" s="4">
        <f>_xlfn.RANK.AVG(Table2[[#This Row],[Sharpe Ratio Z-Score]],Table2[Sharpe Ratio Z-Score])</f>
        <v>204</v>
      </c>
      <c r="AV226" s="4">
        <f>(Table2[[#This Row],[Rank 1Y]]+Table2[[#This Row],[Rank 6M]]+Table2[[#This Row],[Rank Sharpe]])/3</f>
        <v>263.66666666666669</v>
      </c>
    </row>
    <row r="227" spans="1:48" x14ac:dyDescent="0.3">
      <c r="A227" t="s">
        <v>1368</v>
      </c>
      <c r="B227" t="s">
        <v>1369</v>
      </c>
      <c r="C227" t="s">
        <v>10306</v>
      </c>
      <c r="D227" t="s">
        <v>207</v>
      </c>
      <c r="E227">
        <v>8080.6736862750004</v>
      </c>
      <c r="F227">
        <v>583.15</v>
      </c>
      <c r="G227">
        <v>21.967042540572699</v>
      </c>
      <c r="H227">
        <f>(Table2[[#This Row],[1Y Return vs Nifty]]-AVERAGE(Table2[1Y Return vs Nifty]))/_xlfn.STDEV.P(Table2[1Y Return vs Nifty])</f>
        <v>-0.15188034440915263</v>
      </c>
      <c r="I227">
        <v>14.0162172976527</v>
      </c>
      <c r="J227">
        <f>(Table2[[#This Row],[1M Return vs Nifty]]-AVERAGE(Table2[1M Return vs Nifty]))/_xlfn.STDEV.P(Table2[1M Return vs Nifty])</f>
        <v>0.90184199077132587</v>
      </c>
      <c r="K227">
        <v>35.1202654703212</v>
      </c>
      <c r="L227">
        <f>(Table2[[#This Row],[6M Return vs Nifty]]-AVERAGE(Table2[6M Return vs Nifty]))/_xlfn.STDEV.P(Table2[6M Return vs Nifty])</f>
        <v>0.96300704942596282</v>
      </c>
      <c r="M227">
        <v>8.7393882899279198</v>
      </c>
      <c r="N227">
        <f>(Table2[[#This Row],[1W Return vs Nifty]]-AVERAGE(Table2[1W Return vs Nifty]))/_xlfn.STDEV.P(Table2[1W Return vs Nifty])</f>
        <v>2.0157019476433753</v>
      </c>
      <c r="O227">
        <v>535.08000000000004</v>
      </c>
      <c r="P227">
        <v>510.07116049452202</v>
      </c>
      <c r="Q227">
        <v>448.56446912956199</v>
      </c>
      <c r="R227">
        <v>66.098097189020805</v>
      </c>
      <c r="S227" s="2">
        <f>(Table2[[#This Row],[Close Price]]-Table2[[#This Row],[20D EMA]])/Table2[[#This Row],[20D EMA]]</f>
        <v>8.983703371458461E-2</v>
      </c>
      <c r="T227" s="2">
        <f>(Table2[[#This Row],[Close Price]]-Table2[[#This Row],[50D EMA]])/Table2[[#This Row],[50D EMA]]</f>
        <v>0.14327185139153303</v>
      </c>
      <c r="U227" s="2">
        <f>(Table2[[#This Row],[Close Price]]-Table2[[#This Row],[200D EMA]])/Table2[[#This Row],[200D EMA]]</f>
        <v>0.30003609320997005</v>
      </c>
      <c r="V227">
        <v>2.24330433536556</v>
      </c>
      <c r="W227">
        <v>569.9</v>
      </c>
      <c r="X227">
        <v>588.95000000000005</v>
      </c>
      <c r="Y227">
        <v>569.9</v>
      </c>
      <c r="Z227">
        <v>629</v>
      </c>
      <c r="AA227">
        <v>480</v>
      </c>
      <c r="AB227">
        <v>639.6</v>
      </c>
      <c r="AC227" s="2">
        <f>(Table2[[#This Row],[Close Price]]/Table2[[#This Row],[Day Low]])-1</f>
        <v>2.324969292858392E-2</v>
      </c>
      <c r="AD227" s="2">
        <f>(Table2[[#This Row],[Day High]]/Table2[[#This Row],[Close Price]])-1</f>
        <v>9.9459830232360158E-3</v>
      </c>
      <c r="AE227" s="2">
        <f>(Table2[[#This Row],[Close Price]]/Table2[[#This Row],[Current Week Low]])-1</f>
        <v>2.324969292858392E-2</v>
      </c>
      <c r="AF227" s="2">
        <f>(Table2[[#This Row],[Current Week High]]/Table2[[#This Row],[Close Price]])-1</f>
        <v>7.8624710623338867E-2</v>
      </c>
      <c r="AG227" s="2">
        <f>(Table2[[#This Row],[Close Price]]/Table2[[#This Row],[Current Month Low]])-1</f>
        <v>0.21489583333333329</v>
      </c>
      <c r="AH227" s="2">
        <f>(Table2[[#This Row],[Current Month High]]/Table2[[#This Row],[Close Price]])-1</f>
        <v>9.6801852010631961E-2</v>
      </c>
      <c r="AI227">
        <v>9.6801852010631908</v>
      </c>
      <c r="AJ227">
        <v>64.848056537102394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</v>
      </c>
      <c r="AM227" t="s">
        <v>10345</v>
      </c>
      <c r="AN227">
        <v>11.67</v>
      </c>
      <c r="AO227" t="s">
        <v>10345</v>
      </c>
      <c r="AP227">
        <v>6.3684574071901007E-2</v>
      </c>
      <c r="AQ227" s="4">
        <f>(Table2[[#This Row],[Sharpe Ratio]]-AVERAGE(Table2[Sharpe Ratio]))/_xlfn.STDEV.P(Table2[Sharpe Ratio])</f>
        <v>5.8069821658820126E-3</v>
      </c>
      <c r="AR2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3.7344776255973935</v>
      </c>
      <c r="AS227" s="4">
        <f>_xlfn.RANK.AVG(Table2[[#This Row],[1Y Return vs Nifty Z-Score]],Table2[1Y Return vs Nifty Z-Score])</f>
        <v>328</v>
      </c>
      <c r="AT227" s="4">
        <f>_xlfn.RANK.AVG(Table2[[#This Row],[6M Return vs Nifty Z-Score]],Table2[6M Return vs Nifty Z-Score])</f>
        <v>113</v>
      </c>
      <c r="AU227" s="4">
        <f>_xlfn.RANK.AVG(Table2[[#This Row],[Sharpe Ratio Z-Score]],Table2[Sharpe Ratio Z-Score])</f>
        <v>350</v>
      </c>
      <c r="AV227" s="4">
        <f>(Table2[[#This Row],[Rank 1Y]]+Table2[[#This Row],[Rank 6M]]+Table2[[#This Row],[Rank Sharpe]])/3</f>
        <v>263.66666666666669</v>
      </c>
    </row>
    <row r="228" spans="1:48" x14ac:dyDescent="0.3">
      <c r="A228" t="s">
        <v>1814</v>
      </c>
      <c r="B228" t="s">
        <v>1815</v>
      </c>
      <c r="C228" t="s">
        <v>10299</v>
      </c>
      <c r="D228" t="s">
        <v>300</v>
      </c>
      <c r="E228">
        <v>4057.8627222</v>
      </c>
      <c r="F228">
        <v>2387.6999999999998</v>
      </c>
      <c r="G228">
        <v>77.876358878193699</v>
      </c>
      <c r="H228">
        <f>(Table2[[#This Row],[1Y Return vs Nifty]]-AVERAGE(Table2[1Y Return vs Nifty]))/_xlfn.STDEV.P(Table2[1Y Return vs Nifty])</f>
        <v>0.6964802128777744</v>
      </c>
      <c r="I228">
        <v>7.3838605430128599</v>
      </c>
      <c r="J228">
        <f>(Table2[[#This Row],[1M Return vs Nifty]]-AVERAGE(Table2[1M Return vs Nifty]))/_xlfn.STDEV.P(Table2[1M Return vs Nifty])</f>
        <v>0.32244281445634559</v>
      </c>
      <c r="K228">
        <v>26.8455784165598</v>
      </c>
      <c r="L228">
        <f>(Table2[[#This Row],[6M Return vs Nifty]]-AVERAGE(Table2[6M Return vs Nifty]))/_xlfn.STDEV.P(Table2[6M Return vs Nifty])</f>
        <v>0.67834226677187848</v>
      </c>
      <c r="M228">
        <v>-5.2274094333983703</v>
      </c>
      <c r="N228">
        <f>(Table2[[#This Row],[1W Return vs Nifty]]-AVERAGE(Table2[1W Return vs Nifty]))/_xlfn.STDEV.P(Table2[1W Return vs Nifty])</f>
        <v>-1.0306757595713627</v>
      </c>
      <c r="O228">
        <v>2429.6</v>
      </c>
      <c r="P228">
        <v>2292.08934349842</v>
      </c>
      <c r="Q228">
        <v>1809.71685616844</v>
      </c>
      <c r="R228">
        <v>41.246894755514496</v>
      </c>
      <c r="S228" s="2">
        <f>(Table2[[#This Row],[Close Price]]-Table2[[#This Row],[20D EMA]])/Table2[[#This Row],[20D EMA]]</f>
        <v>-1.7245637141916403E-2</v>
      </c>
      <c r="T228" s="2">
        <f>(Table2[[#This Row],[Close Price]]-Table2[[#This Row],[50D EMA]])/Table2[[#This Row],[50D EMA]]</f>
        <v>4.1713320108041289E-2</v>
      </c>
      <c r="U228" s="2">
        <f>(Table2[[#This Row],[Close Price]]-Table2[[#This Row],[200D EMA]])/Table2[[#This Row],[200D EMA]]</f>
        <v>0.3193776649985316</v>
      </c>
      <c r="V228">
        <v>0.53209915715586098</v>
      </c>
      <c r="W228">
        <v>2392.1999999999998</v>
      </c>
      <c r="X228">
        <v>2464.9</v>
      </c>
      <c r="Y228">
        <v>2376</v>
      </c>
      <c r="Z228">
        <v>2464.9</v>
      </c>
      <c r="AA228">
        <v>2332</v>
      </c>
      <c r="AB228">
        <v>2750</v>
      </c>
      <c r="AC228" s="2">
        <f>(Table2[[#This Row],[Close Price]]/Table2[[#This Row],[Day Low]])-1</f>
        <v>-1.8811136192625755E-3</v>
      </c>
      <c r="AD228" s="2">
        <f>(Table2[[#This Row],[Day High]]/Table2[[#This Row],[Close Price]])-1</f>
        <v>3.2332370063240967E-2</v>
      </c>
      <c r="AE228" s="2">
        <f>(Table2[[#This Row],[Close Price]]/Table2[[#This Row],[Current Week Low]])-1</f>
        <v>4.9242424242423866E-3</v>
      </c>
      <c r="AF228" s="2">
        <f>(Table2[[#This Row],[Current Week High]]/Table2[[#This Row],[Close Price]])-1</f>
        <v>3.2332370063240967E-2</v>
      </c>
      <c r="AG228" s="2">
        <f>(Table2[[#This Row],[Close Price]]/Table2[[#This Row],[Current Month Low]])-1</f>
        <v>2.3885077186963866E-2</v>
      </c>
      <c r="AH228" s="2">
        <f>(Table2[[#This Row],[Current Month High]]/Table2[[#This Row],[Close Price]])-1</f>
        <v>0.15173598023202262</v>
      </c>
      <c r="AI228">
        <v>16.5933743770155</v>
      </c>
      <c r="AJ228">
        <v>115.447778028423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0.23</v>
      </c>
      <c r="AM228" t="s">
        <v>10345</v>
      </c>
      <c r="AN228">
        <v>-5.79</v>
      </c>
      <c r="AO228" t="s">
        <v>10344</v>
      </c>
      <c r="AP228">
        <v>1.0702508817121001E-2</v>
      </c>
      <c r="AQ228" s="4">
        <f>(Table2[[#This Row],[Sharpe Ratio]]-AVERAGE(Table2[Sharpe Ratio]))/_xlfn.STDEV.P(Table2[Sharpe Ratio])</f>
        <v>-0.59492615954954808</v>
      </c>
      <c r="AR22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7.166337498508768E-2</v>
      </c>
      <c r="AS228" s="4">
        <f>_xlfn.RANK.AVG(Table2[[#This Row],[1Y Return vs Nifty Z-Score]],Table2[1Y Return vs Nifty Z-Score])</f>
        <v>133</v>
      </c>
      <c r="AT228" s="4">
        <f>_xlfn.RANK.AVG(Table2[[#This Row],[6M Return vs Nifty Z-Score]],Table2[6M Return vs Nifty Z-Score])</f>
        <v>160</v>
      </c>
      <c r="AU228" s="4">
        <f>_xlfn.RANK.AVG(Table2[[#This Row],[Sharpe Ratio Z-Score]],Table2[Sharpe Ratio Z-Score])</f>
        <v>498</v>
      </c>
      <c r="AV228" s="4">
        <f>(Table2[[#This Row],[Rank 1Y]]+Table2[[#This Row],[Rank 6M]]+Table2[[#This Row],[Rank Sharpe]])/3</f>
        <v>263.66666666666669</v>
      </c>
    </row>
    <row r="229" spans="1:48" x14ac:dyDescent="0.3">
      <c r="A229" t="s">
        <v>860</v>
      </c>
      <c r="B229" t="s">
        <v>861</v>
      </c>
      <c r="C229" t="s">
        <v>10300</v>
      </c>
      <c r="D229" t="s">
        <v>21</v>
      </c>
      <c r="E229">
        <v>17741.815603154999</v>
      </c>
      <c r="F229">
        <v>782.55</v>
      </c>
      <c r="G229">
        <v>25.321093990643</v>
      </c>
      <c r="H229">
        <f>(Table2[[#This Row],[1Y Return vs Nifty]]-AVERAGE(Table2[1Y Return vs Nifty]))/_xlfn.STDEV.P(Table2[1Y Return vs Nifty])</f>
        <v>-0.10098641216773857</v>
      </c>
      <c r="I229">
        <v>5.4442204170241304</v>
      </c>
      <c r="J229">
        <f>(Table2[[#This Row],[1M Return vs Nifty]]-AVERAGE(Table2[1M Return vs Nifty]))/_xlfn.STDEV.P(Table2[1M Return vs Nifty])</f>
        <v>0.1529968794862232</v>
      </c>
      <c r="K229">
        <v>38.729185052542398</v>
      </c>
      <c r="L229">
        <f>(Table2[[#This Row],[6M Return vs Nifty]]-AVERAGE(Table2[6M Return vs Nifty]))/_xlfn.STDEV.P(Table2[6M Return vs Nifty])</f>
        <v>1.0871606641565736</v>
      </c>
      <c r="M229">
        <v>1.12052827549401</v>
      </c>
      <c r="N229">
        <f>(Table2[[#This Row],[1W Return vs Nifty]]-AVERAGE(Table2[1W Return vs Nifty]))/_xlfn.STDEV.P(Table2[1W Return vs Nifty])</f>
        <v>0.35390904692728931</v>
      </c>
      <c r="O229">
        <v>766.46</v>
      </c>
      <c r="P229">
        <v>735.72457999321296</v>
      </c>
      <c r="Q229">
        <v>622.37422351006001</v>
      </c>
      <c r="R229">
        <v>56.806815365549099</v>
      </c>
      <c r="S229" s="2">
        <f>(Table2[[#This Row],[Close Price]]-Table2[[#This Row],[20D EMA]])/Table2[[#This Row],[20D EMA]]</f>
        <v>2.0992615400673119E-2</v>
      </c>
      <c r="T229" s="2">
        <f>(Table2[[#This Row],[Close Price]]-Table2[[#This Row],[50D EMA]])/Table2[[#This Row],[50D EMA]]</f>
        <v>6.3645311411532512E-2</v>
      </c>
      <c r="U229" s="2">
        <f>(Table2[[#This Row],[Close Price]]-Table2[[#This Row],[200D EMA]])/Table2[[#This Row],[200D EMA]]</f>
        <v>0.25736248456207295</v>
      </c>
      <c r="V229">
        <v>0.81499778315367</v>
      </c>
      <c r="W229">
        <v>783</v>
      </c>
      <c r="X229">
        <v>811.6</v>
      </c>
      <c r="Y229">
        <v>780</v>
      </c>
      <c r="Z229">
        <v>813.9</v>
      </c>
      <c r="AA229">
        <v>722.75</v>
      </c>
      <c r="AB229">
        <v>813.9</v>
      </c>
      <c r="AC229" s="2">
        <f>(Table2[[#This Row],[Close Price]]/Table2[[#This Row],[Day Low]])-1</f>
        <v>-5.7471264367825459E-4</v>
      </c>
      <c r="AD229" s="2">
        <f>(Table2[[#This Row],[Day High]]/Table2[[#This Row],[Close Price]])-1</f>
        <v>3.7122228611590424E-2</v>
      </c>
      <c r="AE229" s="2">
        <f>(Table2[[#This Row],[Close Price]]/Table2[[#This Row],[Current Week Low]])-1</f>
        <v>3.269230769230802E-3</v>
      </c>
      <c r="AF229" s="2">
        <f>(Table2[[#This Row],[Current Week High]]/Table2[[#This Row],[Close Price]])-1</f>
        <v>4.0061337933678498E-2</v>
      </c>
      <c r="AG229" s="2">
        <f>(Table2[[#This Row],[Close Price]]/Table2[[#This Row],[Current Month Low]])-1</f>
        <v>8.2739536492563159E-2</v>
      </c>
      <c r="AH229" s="2">
        <f>(Table2[[#This Row],[Current Month High]]/Table2[[#This Row],[Close Price]])-1</f>
        <v>4.0061337933678498E-2</v>
      </c>
      <c r="AI229">
        <v>7.2774902562136701</v>
      </c>
      <c r="AJ229">
        <v>71.499013806706003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0.15</v>
      </c>
      <c r="AM229" t="s">
        <v>10345</v>
      </c>
      <c r="AN229">
        <v>1.79</v>
      </c>
      <c r="AO229" t="s">
        <v>10345</v>
      </c>
      <c r="AP229">
        <v>5.1305877787621003E-2</v>
      </c>
      <c r="AQ229" s="4">
        <f>(Table2[[#This Row],[Sharpe Ratio]]-AVERAGE(Table2[Sharpe Ratio]))/_xlfn.STDEV.P(Table2[Sharpe Ratio])</f>
        <v>-0.1345479298866592</v>
      </c>
      <c r="AR2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1.3585322485156883</v>
      </c>
      <c r="AS229" s="4">
        <f>_xlfn.RANK.AVG(Table2[[#This Row],[1Y Return vs Nifty Z-Score]],Table2[1Y Return vs Nifty Z-Score])</f>
        <v>316</v>
      </c>
      <c r="AT229" s="4">
        <f>_xlfn.RANK.AVG(Table2[[#This Row],[6M Return vs Nifty Z-Score]],Table2[6M Return vs Nifty Z-Score])</f>
        <v>99</v>
      </c>
      <c r="AU229" s="4">
        <f>_xlfn.RANK.AVG(Table2[[#This Row],[Sharpe Ratio Z-Score]],Table2[Sharpe Ratio Z-Score])</f>
        <v>380</v>
      </c>
      <c r="AV229" s="4">
        <f>(Table2[[#This Row],[Rank 1Y]]+Table2[[#This Row],[Rank 6M]]+Table2[[#This Row],[Rank Sharpe]])/3</f>
        <v>265</v>
      </c>
    </row>
    <row r="230" spans="1:48" x14ac:dyDescent="0.3">
      <c r="A230" t="s">
        <v>280</v>
      </c>
      <c r="B230" t="s">
        <v>281</v>
      </c>
      <c r="C230" t="s">
        <v>10307</v>
      </c>
      <c r="D230" t="s">
        <v>98</v>
      </c>
      <c r="E230">
        <v>96623.189789294993</v>
      </c>
      <c r="F230">
        <v>96.19</v>
      </c>
      <c r="G230">
        <v>64.743500882844202</v>
      </c>
      <c r="H230">
        <f>(Table2[[#This Row],[1Y Return vs Nifty]]-AVERAGE(Table2[1Y Return vs Nifty]))/_xlfn.STDEV.P(Table2[1Y Return vs Nifty])</f>
        <v>0.49720396595633237</v>
      </c>
      <c r="I230">
        <v>-9.0898033964686906</v>
      </c>
      <c r="J230">
        <f>(Table2[[#This Row],[1M Return vs Nifty]]-AVERAGE(Table2[1M Return vs Nifty]))/_xlfn.STDEV.P(Table2[1M Return vs Nifty])</f>
        <v>-1.1166877496147243</v>
      </c>
      <c r="K230">
        <v>-8.9669263523326208</v>
      </c>
      <c r="L230">
        <f>(Table2[[#This Row],[6M Return vs Nifty]]-AVERAGE(Table2[6M Return vs Nifty]))/_xlfn.STDEV.P(Table2[6M Return vs Nifty])</f>
        <v>-0.55367518840197127</v>
      </c>
      <c r="M230">
        <v>-1.4953424464163301</v>
      </c>
      <c r="N230">
        <f>(Table2[[#This Row],[1W Return vs Nifty]]-AVERAGE(Table2[1W Return vs Nifty]))/_xlfn.STDEV.P(Table2[1W Return vs Nifty])</f>
        <v>-0.2166533976676</v>
      </c>
      <c r="O230">
        <v>99.4</v>
      </c>
      <c r="P230">
        <v>100.97628702310099</v>
      </c>
      <c r="Q230">
        <v>87.4152616330488</v>
      </c>
      <c r="R230">
        <v>38.721783351996798</v>
      </c>
      <c r="S230" s="2">
        <f>(Table2[[#This Row],[Close Price]]-Table2[[#This Row],[20D EMA]])/Table2[[#This Row],[20D EMA]]</f>
        <v>-3.2293762575452793E-2</v>
      </c>
      <c r="T230" s="2">
        <f>(Table2[[#This Row],[Close Price]]-Table2[[#This Row],[50D EMA]])/Table2[[#This Row],[50D EMA]]</f>
        <v>-4.7400109116767251E-2</v>
      </c>
      <c r="U230" s="2">
        <f>(Table2[[#This Row],[Close Price]]-Table2[[#This Row],[200D EMA]])/Table2[[#This Row],[200D EMA]]</f>
        <v>0.10037993598630106</v>
      </c>
      <c r="V230">
        <v>0.42225240187360302</v>
      </c>
      <c r="W230">
        <v>95.85</v>
      </c>
      <c r="X230">
        <v>96.98</v>
      </c>
      <c r="Y230">
        <v>94.5</v>
      </c>
      <c r="Z230">
        <v>97.35</v>
      </c>
      <c r="AA230">
        <v>92.5</v>
      </c>
      <c r="AB230">
        <v>106.3</v>
      </c>
      <c r="AC230" s="2">
        <f>(Table2[[#This Row],[Close Price]]/Table2[[#This Row],[Day Low]])-1</f>
        <v>3.5472091810120343E-3</v>
      </c>
      <c r="AD230" s="2">
        <f>(Table2[[#This Row],[Day High]]/Table2[[#This Row],[Close Price]])-1</f>
        <v>8.2129119451086474E-3</v>
      </c>
      <c r="AE230" s="2">
        <f>(Table2[[#This Row],[Close Price]]/Table2[[#This Row],[Current Week Low]])-1</f>
        <v>1.7883597883597835E-2</v>
      </c>
      <c r="AF230" s="2">
        <f>(Table2[[#This Row],[Current Week High]]/Table2[[#This Row],[Close Price]])-1</f>
        <v>1.2059465640918976E-2</v>
      </c>
      <c r="AG230" s="2">
        <f>(Table2[[#This Row],[Close Price]]/Table2[[#This Row],[Current Month Low]])-1</f>
        <v>3.9891891891891795E-2</v>
      </c>
      <c r="AH230" s="2">
        <f>(Table2[[#This Row],[Current Month High]]/Table2[[#This Row],[Close Price]])-1</f>
        <v>0.10510448071525103</v>
      </c>
      <c r="AI230">
        <v>23.089718265931999</v>
      </c>
      <c r="AJ230">
        <v>98.739669421487505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-0.13</v>
      </c>
      <c r="AM230" t="s">
        <v>10344</v>
      </c>
      <c r="AN230">
        <v>-7.85</v>
      </c>
      <c r="AO230" t="s">
        <v>10344</v>
      </c>
      <c r="AP230">
        <v>0.15011464279192299</v>
      </c>
      <c r="AQ230" s="4">
        <f>(Table2[[#This Row],[Sharpe Ratio]]-AVERAGE(Table2[Sharpe Ratio]))/_xlfn.STDEV.P(Table2[Sharpe Ratio])</f>
        <v>0.98578778267223854</v>
      </c>
      <c r="AR23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 s="4">
        <f>_xlfn.RANK.AVG(Table2[[#This Row],[1Y Return vs Nifty Z-Score]],Table2[1Y Return vs Nifty Z-Score])</f>
        <v>169</v>
      </c>
      <c r="AT230" s="4">
        <f>_xlfn.RANK.AVG(Table2[[#This Row],[6M Return vs Nifty Z-Score]],Table2[6M Return vs Nifty Z-Score])</f>
        <v>507</v>
      </c>
      <c r="AU230" s="4">
        <f>_xlfn.RANK.AVG(Table2[[#This Row],[Sharpe Ratio Z-Score]],Table2[Sharpe Ratio Z-Score])</f>
        <v>120</v>
      </c>
      <c r="AV230" s="4">
        <f>(Table2[[#This Row],[Rank 1Y]]+Table2[[#This Row],[Rank 6M]]+Table2[[#This Row],[Rank Sharpe]])/3</f>
        <v>265.33333333333331</v>
      </c>
    </row>
    <row r="231" spans="1:48" x14ac:dyDescent="0.3">
      <c r="A231" t="s">
        <v>197</v>
      </c>
      <c r="B231" t="s">
        <v>198</v>
      </c>
      <c r="C231" t="s">
        <v>10313</v>
      </c>
      <c r="D231" t="s">
        <v>136</v>
      </c>
      <c r="E231">
        <v>128166.85467827</v>
      </c>
      <c r="F231">
        <v>1287.95</v>
      </c>
      <c r="G231">
        <v>55.7079304298869</v>
      </c>
      <c r="H231">
        <f>(Table2[[#This Row],[1Y Return vs Nifty]]-AVERAGE(Table2[1Y Return vs Nifty]))/_xlfn.STDEV.P(Table2[1Y Return vs Nifty])</f>
        <v>0.36009941725130495</v>
      </c>
      <c r="I231">
        <v>-9.2646316815662892</v>
      </c>
      <c r="J231">
        <f>(Table2[[#This Row],[1M Return vs Nifty]]-AVERAGE(Table2[1M Return vs Nifty]))/_xlfn.STDEV.P(Table2[1M Return vs Nifty])</f>
        <v>-1.1319606560836419</v>
      </c>
      <c r="K231">
        <v>1.60289117534763</v>
      </c>
      <c r="L231">
        <f>(Table2[[#This Row],[6M Return vs Nifty]]-AVERAGE(Table2[6M Return vs Nifty]))/_xlfn.STDEV.P(Table2[6M Return vs Nifty])</f>
        <v>-0.19005360493160867</v>
      </c>
      <c r="M231">
        <v>-2.57998477344925</v>
      </c>
      <c r="N231">
        <f>(Table2[[#This Row],[1W Return vs Nifty]]-AVERAGE(Table2[1W Return vs Nifty]))/_xlfn.STDEV.P(Table2[1W Return vs Nifty])</f>
        <v>-0.45323090604349126</v>
      </c>
      <c r="O231">
        <v>1302.93</v>
      </c>
      <c r="P231">
        <v>1346.7114258348299</v>
      </c>
      <c r="Q231">
        <v>1175.26644374784</v>
      </c>
      <c r="R231">
        <v>49.693169324177902</v>
      </c>
      <c r="S231" s="2">
        <f>(Table2[[#This Row],[Close Price]]-Table2[[#This Row],[20D EMA]])/Table2[[#This Row],[20D EMA]]</f>
        <v>-1.1497164084026016E-2</v>
      </c>
      <c r="T231" s="2">
        <f>(Table2[[#This Row],[Close Price]]-Table2[[#This Row],[50D EMA]])/Table2[[#This Row],[50D EMA]]</f>
        <v>-4.3633271915253499E-2</v>
      </c>
      <c r="U231" s="2">
        <f>(Table2[[#This Row],[Close Price]]-Table2[[#This Row],[200D EMA]])/Table2[[#This Row],[200D EMA]]</f>
        <v>9.5879157319271657E-2</v>
      </c>
      <c r="V231">
        <v>0.99225137215556802</v>
      </c>
      <c r="W231">
        <v>1254</v>
      </c>
      <c r="X231">
        <v>1290.0999999999999</v>
      </c>
      <c r="Y231">
        <v>1254</v>
      </c>
      <c r="Z231">
        <v>1327.5</v>
      </c>
      <c r="AA231">
        <v>1147.9000000000001</v>
      </c>
      <c r="AB231">
        <v>1336</v>
      </c>
      <c r="AC231" s="2">
        <f>(Table2[[#This Row],[Close Price]]/Table2[[#This Row],[Day Low]])-1</f>
        <v>2.7073365231260027E-2</v>
      </c>
      <c r="AD231" s="2">
        <f>(Table2[[#This Row],[Day High]]/Table2[[#This Row],[Close Price]])-1</f>
        <v>1.6693194611590023E-3</v>
      </c>
      <c r="AE231" s="2">
        <f>(Table2[[#This Row],[Close Price]]/Table2[[#This Row],[Current Week Low]])-1</f>
        <v>2.7073365231260027E-2</v>
      </c>
      <c r="AF231" s="2">
        <f>(Table2[[#This Row],[Current Week High]]/Table2[[#This Row],[Close Price]])-1</f>
        <v>3.0707713808765913E-2</v>
      </c>
      <c r="AG231" s="2">
        <f>(Table2[[#This Row],[Close Price]]/Table2[[#This Row],[Current Month Low]])-1</f>
        <v>0.12200540116734904</v>
      </c>
      <c r="AH231" s="2">
        <f>(Table2[[#This Row],[Current Month High]]/Table2[[#This Row],[Close Price]])-1</f>
        <v>3.7307348887767322E-2</v>
      </c>
      <c r="AI231">
        <v>28.106681159982902</v>
      </c>
      <c r="AJ231">
        <v>100.912565322517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-0.13</v>
      </c>
      <c r="AM231" t="s">
        <v>10344</v>
      </c>
      <c r="AN231">
        <v>-1.1299999999999999</v>
      </c>
      <c r="AO231" t="s">
        <v>10344</v>
      </c>
      <c r="AP231">
        <v>0.10221523488619499</v>
      </c>
      <c r="AQ231" s="4">
        <f>(Table2[[#This Row],[Sharpe Ratio]]-AVERAGE(Table2[Sharpe Ratio]))/_xlfn.STDEV.P(Table2[Sharpe Ratio])</f>
        <v>0.44268396708587177</v>
      </c>
      <c r="AR23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 s="4">
        <f>_xlfn.RANK.AVG(Table2[[#This Row],[1Y Return vs Nifty Z-Score]],Table2[1Y Return vs Nifty Z-Score])</f>
        <v>198</v>
      </c>
      <c r="AT231" s="4">
        <f>_xlfn.RANK.AVG(Table2[[#This Row],[6M Return vs Nifty Z-Score]],Table2[6M Return vs Nifty Z-Score])</f>
        <v>373</v>
      </c>
      <c r="AU231" s="4">
        <f>_xlfn.RANK.AVG(Table2[[#This Row],[Sharpe Ratio Z-Score]],Table2[Sharpe Ratio Z-Score])</f>
        <v>226</v>
      </c>
      <c r="AV231" s="4">
        <f>(Table2[[#This Row],[Rank 1Y]]+Table2[[#This Row],[Rank 6M]]+Table2[[#This Row],[Rank Sharpe]])/3</f>
        <v>265.66666666666669</v>
      </c>
    </row>
    <row r="232" spans="1:48" x14ac:dyDescent="0.3">
      <c r="A232" t="s">
        <v>529</v>
      </c>
      <c r="B232" t="s">
        <v>530</v>
      </c>
      <c r="C232" t="s">
        <v>10304</v>
      </c>
      <c r="D232" t="s">
        <v>46</v>
      </c>
      <c r="E232">
        <v>39138.758999999998</v>
      </c>
      <c r="F232">
        <v>64.81</v>
      </c>
      <c r="G232">
        <v>115.481575295816</v>
      </c>
      <c r="H232">
        <f>(Table2[[#This Row],[1Y Return vs Nifty]]-AVERAGE(Table2[1Y Return vs Nifty]))/_xlfn.STDEV.P(Table2[1Y Return vs Nifty])</f>
        <v>1.267096783545486</v>
      </c>
      <c r="I232">
        <v>-2.7408489530134998</v>
      </c>
      <c r="J232">
        <f>(Table2[[#This Row],[1M Return vs Nifty]]-AVERAGE(Table2[1M Return vs Nifty]))/_xlfn.STDEV.P(Table2[1M Return vs Nifty])</f>
        <v>-0.56204644923144431</v>
      </c>
      <c r="K232">
        <v>-12.731908138709301</v>
      </c>
      <c r="L232">
        <f>(Table2[[#This Row],[6M Return vs Nifty]]-AVERAGE(Table2[6M Return vs Nifty]))/_xlfn.STDEV.P(Table2[6M Return vs Nifty])</f>
        <v>-0.68319763619391738</v>
      </c>
      <c r="M232">
        <v>2.4714049151455599</v>
      </c>
      <c r="N232">
        <f>(Table2[[#This Row],[1W Return vs Nifty]]-AVERAGE(Table2[1W Return vs Nifty]))/_xlfn.STDEV.P(Table2[1W Return vs Nifty])</f>
        <v>0.64855643581003997</v>
      </c>
      <c r="O232">
        <v>64.28</v>
      </c>
      <c r="P232">
        <v>65.453951492458998</v>
      </c>
      <c r="Q232">
        <v>57.9184546283199</v>
      </c>
      <c r="R232">
        <v>57.885668104486797</v>
      </c>
      <c r="S232" s="2">
        <f>(Table2[[#This Row],[Close Price]]-Table2[[#This Row],[20D EMA]])/Table2[[#This Row],[20D EMA]]</f>
        <v>8.2451773490977154E-3</v>
      </c>
      <c r="T232" s="2">
        <f>(Table2[[#This Row],[Close Price]]-Table2[[#This Row],[50D EMA]])/Table2[[#This Row],[50D EMA]]</f>
        <v>-9.8382370777597115E-3</v>
      </c>
      <c r="U232" s="2">
        <f>(Table2[[#This Row],[Close Price]]-Table2[[#This Row],[200D EMA]])/Table2[[#This Row],[200D EMA]]</f>
        <v>0.11898703817125676</v>
      </c>
      <c r="V232">
        <v>0.32991722579965299</v>
      </c>
      <c r="W232">
        <v>64.349999999999994</v>
      </c>
      <c r="X232">
        <v>65.599999999999994</v>
      </c>
      <c r="Y232">
        <v>63.09</v>
      </c>
      <c r="Z232">
        <v>65.599999999999994</v>
      </c>
      <c r="AA232">
        <v>60.3</v>
      </c>
      <c r="AB232">
        <v>66.8</v>
      </c>
      <c r="AC232" s="2">
        <f>(Table2[[#This Row],[Close Price]]/Table2[[#This Row],[Day Low]])-1</f>
        <v>7.1484071484073652E-3</v>
      </c>
      <c r="AD232" s="2">
        <f>(Table2[[#This Row],[Day High]]/Table2[[#This Row],[Close Price]])-1</f>
        <v>1.2189476932572108E-2</v>
      </c>
      <c r="AE232" s="2">
        <f>(Table2[[#This Row],[Close Price]]/Table2[[#This Row],[Current Week Low]])-1</f>
        <v>2.7262640672055749E-2</v>
      </c>
      <c r="AF232" s="2">
        <f>(Table2[[#This Row],[Current Week High]]/Table2[[#This Row],[Close Price]])-1</f>
        <v>1.2189476932572108E-2</v>
      </c>
      <c r="AG232" s="2">
        <f>(Table2[[#This Row],[Close Price]]/Table2[[#This Row],[Current Month Low]])-1</f>
        <v>7.4792703150912132E-2</v>
      </c>
      <c r="AH232" s="2">
        <f>(Table2[[#This Row],[Current Month High]]/Table2[[#This Row],[Close Price]])-1</f>
        <v>3.0705138095972861E-2</v>
      </c>
      <c r="AI232">
        <v>20.5832433266471</v>
      </c>
      <c r="AJ232">
        <v>153.1640625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</v>
      </c>
      <c r="AM232" t="s">
        <v>10344</v>
      </c>
      <c r="AN232">
        <v>-0.8</v>
      </c>
      <c r="AO232" t="s">
        <v>10344</v>
      </c>
      <c r="AP232">
        <v>0.12648766880391299</v>
      </c>
      <c r="AQ232" s="4">
        <f>(Table2[[#This Row],[Sharpe Ratio]]-AVERAGE(Table2[Sharpe Ratio]))/_xlfn.STDEV.P(Table2[Sharpe Ratio])</f>
        <v>0.71789512418880075</v>
      </c>
      <c r="AR23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 s="4">
        <f>_xlfn.RANK.AVG(Table2[[#This Row],[1Y Return vs Nifty Z-Score]],Table2[1Y Return vs Nifty Z-Score])</f>
        <v>78</v>
      </c>
      <c r="AT232" s="4">
        <f>_xlfn.RANK.AVG(Table2[[#This Row],[6M Return vs Nifty Z-Score]],Table2[6M Return vs Nifty Z-Score])</f>
        <v>549</v>
      </c>
      <c r="AU232" s="4">
        <f>_xlfn.RANK.AVG(Table2[[#This Row],[Sharpe Ratio Z-Score]],Table2[Sharpe Ratio Z-Score])</f>
        <v>171</v>
      </c>
      <c r="AV232" s="4">
        <f>(Table2[[#This Row],[Rank 1Y]]+Table2[[#This Row],[Rank 6M]]+Table2[[#This Row],[Rank Sharpe]])/3</f>
        <v>266</v>
      </c>
    </row>
    <row r="233" spans="1:48" x14ac:dyDescent="0.3">
      <c r="A233" t="s">
        <v>301</v>
      </c>
      <c r="B233" t="s">
        <v>302</v>
      </c>
      <c r="C233" t="s">
        <v>10306</v>
      </c>
      <c r="D233" t="s">
        <v>207</v>
      </c>
      <c r="E233">
        <v>93216.861243000007</v>
      </c>
      <c r="F233">
        <v>31605.75</v>
      </c>
      <c r="G233">
        <v>45.8040408845212</v>
      </c>
      <c r="H233">
        <f>(Table2[[#This Row],[1Y Return vs Nifty]]-AVERAGE(Table2[1Y Return vs Nifty]))/_xlfn.STDEV.P(Table2[1Y Return vs Nifty])</f>
        <v>0.20981910970333156</v>
      </c>
      <c r="I233">
        <v>-7.4120808539166898</v>
      </c>
      <c r="J233">
        <f>(Table2[[#This Row],[1M Return vs Nifty]]-AVERAGE(Table2[1M Return vs Nifty]))/_xlfn.STDEV.P(Table2[1M Return vs Nifty])</f>
        <v>-0.97012279612972574</v>
      </c>
      <c r="K233">
        <v>-1.1066154868282601</v>
      </c>
      <c r="L233">
        <f>(Table2[[#This Row],[6M Return vs Nifty]]-AVERAGE(Table2[6M Return vs Nifty]))/_xlfn.STDEV.P(Table2[6M Return vs Nifty])</f>
        <v>-0.28326572523016247</v>
      </c>
      <c r="M233">
        <v>-0.99083782689566302</v>
      </c>
      <c r="N233">
        <f>(Table2[[#This Row],[1W Return vs Nifty]]-AVERAGE(Table2[1W Return vs Nifty]))/_xlfn.STDEV.P(Table2[1W Return vs Nifty])</f>
        <v>-0.10661302502528847</v>
      </c>
      <c r="O233">
        <v>32717.93</v>
      </c>
      <c r="P233">
        <v>32898.082961686698</v>
      </c>
      <c r="Q233">
        <v>28693.826391840899</v>
      </c>
      <c r="R233">
        <v>35.616610207465499</v>
      </c>
      <c r="S233" s="2">
        <f>(Table2[[#This Row],[Close Price]]-Table2[[#This Row],[20D EMA]])/Table2[[#This Row],[20D EMA]]</f>
        <v>-3.3992981829840709E-2</v>
      </c>
      <c r="T233" s="2">
        <f>(Table2[[#This Row],[Close Price]]-Table2[[#This Row],[50D EMA]])/Table2[[#This Row],[50D EMA]]</f>
        <v>-3.9282926096081534E-2</v>
      </c>
      <c r="U233" s="2">
        <f>(Table2[[#This Row],[Close Price]]-Table2[[#This Row],[200D EMA]])/Table2[[#This Row],[200D EMA]]</f>
        <v>0.10148258264318165</v>
      </c>
      <c r="V233">
        <v>0.62365292508205095</v>
      </c>
      <c r="W233">
        <v>31732.2</v>
      </c>
      <c r="X233">
        <v>32345.200000000001</v>
      </c>
      <c r="Y233">
        <v>31525.1</v>
      </c>
      <c r="Z233">
        <v>32345.200000000001</v>
      </c>
      <c r="AA233">
        <v>30900</v>
      </c>
      <c r="AB233">
        <v>35182.800000000003</v>
      </c>
      <c r="AC233" s="2">
        <f>(Table2[[#This Row],[Close Price]]/Table2[[#This Row],[Day Low]])-1</f>
        <v>-3.9849112258211195E-3</v>
      </c>
      <c r="AD233" s="2">
        <f>(Table2[[#This Row],[Day High]]/Table2[[#This Row],[Close Price]])-1</f>
        <v>2.3396059261368674E-2</v>
      </c>
      <c r="AE233" s="2">
        <f>(Table2[[#This Row],[Close Price]]/Table2[[#This Row],[Current Week Low]])-1</f>
        <v>2.5582789586711119E-3</v>
      </c>
      <c r="AF233" s="2">
        <f>(Table2[[#This Row],[Current Week High]]/Table2[[#This Row],[Close Price]])-1</f>
        <v>2.3396059261368674E-2</v>
      </c>
      <c r="AG233" s="2">
        <f>(Table2[[#This Row],[Close Price]]/Table2[[#This Row],[Current Month Low]])-1</f>
        <v>2.2839805825242809E-2</v>
      </c>
      <c r="AH233" s="2">
        <f>(Table2[[#This Row],[Current Month High]]/Table2[[#This Row],[Close Price]])-1</f>
        <v>0.11317719085925826</v>
      </c>
      <c r="AI233">
        <v>16.048503832372202</v>
      </c>
      <c r="AJ233">
        <v>73.896357919235399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-0.05</v>
      </c>
      <c r="AM233" t="s">
        <v>10344</v>
      </c>
      <c r="AN233">
        <v>-6.74</v>
      </c>
      <c r="AO233" t="s">
        <v>10344</v>
      </c>
      <c r="AP233">
        <v>0.13100054163414701</v>
      </c>
      <c r="AQ233" s="4">
        <f>(Table2[[#This Row],[Sharpe Ratio]]-AVERAGE(Table2[Sharpe Ratio]))/_xlfn.STDEV.P(Table2[Sharpe Ratio])</f>
        <v>0.76906399162407124</v>
      </c>
      <c r="AR23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 s="4">
        <f>_xlfn.RANK.AVG(Table2[[#This Row],[1Y Return vs Nifty Z-Score]],Table2[1Y Return vs Nifty Z-Score])</f>
        <v>234</v>
      </c>
      <c r="AT233" s="4">
        <f>_xlfn.RANK.AVG(Table2[[#This Row],[6M Return vs Nifty Z-Score]],Table2[6M Return vs Nifty Z-Score])</f>
        <v>409</v>
      </c>
      <c r="AU233" s="4">
        <f>_xlfn.RANK.AVG(Table2[[#This Row],[Sharpe Ratio Z-Score]],Table2[Sharpe Ratio Z-Score])</f>
        <v>160</v>
      </c>
      <c r="AV233" s="4">
        <f>(Table2[[#This Row],[Rank 1Y]]+Table2[[#This Row],[Rank 6M]]+Table2[[#This Row],[Rank Sharpe]])/3</f>
        <v>267.66666666666669</v>
      </c>
    </row>
    <row r="234" spans="1:48" x14ac:dyDescent="0.3">
      <c r="A234" t="s">
        <v>1717</v>
      </c>
      <c r="B234" t="s">
        <v>1718</v>
      </c>
      <c r="C234" t="s">
        <v>10308</v>
      </c>
      <c r="D234" t="s">
        <v>141</v>
      </c>
      <c r="E234">
        <v>4646.7</v>
      </c>
      <c r="F234">
        <v>7744.5</v>
      </c>
      <c r="G234">
        <v>60.386649793572502</v>
      </c>
      <c r="H234">
        <f>(Table2[[#This Row],[1Y Return vs Nifty]]-AVERAGE(Table2[1Y Return vs Nifty]))/_xlfn.STDEV.P(Table2[1Y Return vs Nifty])</f>
        <v>0.43109368487561817</v>
      </c>
      <c r="I234">
        <v>10.4244427669127</v>
      </c>
      <c r="J234">
        <f>(Table2[[#This Row],[1M Return vs Nifty]]-AVERAGE(Table2[1M Return vs Nifty]))/_xlfn.STDEV.P(Table2[1M Return vs Nifty])</f>
        <v>0.58806646849351518</v>
      </c>
      <c r="K234">
        <v>0.47611379434525403</v>
      </c>
      <c r="L234">
        <f>(Table2[[#This Row],[6M Return vs Nifty]]-AVERAGE(Table2[6M Return vs Nifty]))/_xlfn.STDEV.P(Table2[6M Return vs Nifty])</f>
        <v>-0.22881686403477627</v>
      </c>
      <c r="M234">
        <v>4.0833612605318601</v>
      </c>
      <c r="N234">
        <f>(Table2[[#This Row],[1W Return vs Nifty]]-AVERAGE(Table2[1W Return vs Nifty]))/_xlfn.STDEV.P(Table2[1W Return vs Nifty])</f>
        <v>1.0001494045681401</v>
      </c>
      <c r="O234">
        <v>7324.71</v>
      </c>
      <c r="P234">
        <v>7152.6910330711598</v>
      </c>
      <c r="Q234">
        <v>6485.0746484728797</v>
      </c>
      <c r="R234">
        <v>64.643347217597906</v>
      </c>
      <c r="S234" s="2">
        <f>(Table2[[#This Row],[Close Price]]-Table2[[#This Row],[20D EMA]])/Table2[[#This Row],[20D EMA]]</f>
        <v>5.7311484004144868E-2</v>
      </c>
      <c r="T234" s="2">
        <f>(Table2[[#This Row],[Close Price]]-Table2[[#This Row],[50D EMA]])/Table2[[#This Row],[50D EMA]]</f>
        <v>8.2739344421918146E-2</v>
      </c>
      <c r="U234" s="2">
        <f>(Table2[[#This Row],[Close Price]]-Table2[[#This Row],[200D EMA]])/Table2[[#This Row],[200D EMA]]</f>
        <v>0.19420367841466446</v>
      </c>
      <c r="V234">
        <v>1.08050240879461</v>
      </c>
      <c r="W234">
        <v>7555</v>
      </c>
      <c r="X234">
        <v>7927</v>
      </c>
      <c r="Y234">
        <v>7555</v>
      </c>
      <c r="Z234">
        <v>7999</v>
      </c>
      <c r="AA234">
        <v>6636.7</v>
      </c>
      <c r="AB234">
        <v>7999</v>
      </c>
      <c r="AC234" s="2">
        <f>(Table2[[#This Row],[Close Price]]/Table2[[#This Row],[Day Low]])-1</f>
        <v>2.5082726671078692E-2</v>
      </c>
      <c r="AD234" s="2">
        <f>(Table2[[#This Row],[Day High]]/Table2[[#This Row],[Close Price]])-1</f>
        <v>2.3565110723739346E-2</v>
      </c>
      <c r="AE234" s="2">
        <f>(Table2[[#This Row],[Close Price]]/Table2[[#This Row],[Current Week Low]])-1</f>
        <v>2.5082726671078692E-2</v>
      </c>
      <c r="AF234" s="2">
        <f>(Table2[[#This Row],[Current Week High]]/Table2[[#This Row],[Close Price]])-1</f>
        <v>3.2862031118858548E-2</v>
      </c>
      <c r="AG234" s="2">
        <f>(Table2[[#This Row],[Close Price]]/Table2[[#This Row],[Current Month Low]])-1</f>
        <v>0.16692030677897152</v>
      </c>
      <c r="AH234" s="2">
        <f>(Table2[[#This Row],[Current Month High]]/Table2[[#This Row],[Close Price]])-1</f>
        <v>3.2862031118858548E-2</v>
      </c>
      <c r="AI234">
        <v>11.8406611143392</v>
      </c>
      <c r="AJ234">
        <v>92.541487973149302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0.24</v>
      </c>
      <c r="AM234" t="s">
        <v>10345</v>
      </c>
      <c r="AN234">
        <v>4.21</v>
      </c>
      <c r="AO234" t="s">
        <v>10345</v>
      </c>
      <c r="AP234">
        <v>0.10218000985855</v>
      </c>
      <c r="AQ234" s="4">
        <f>(Table2[[#This Row],[Sharpe Ratio]]-AVERAGE(Table2[Sharpe Ratio]))/_xlfn.STDEV.P(Table2[Sharpe Ratio])</f>
        <v>0.44228457077275274</v>
      </c>
      <c r="AR23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2.2327772646752502</v>
      </c>
      <c r="AS234" s="4">
        <f>_xlfn.RANK.AVG(Table2[[#This Row],[1Y Return vs Nifty Z-Score]],Table2[1Y Return vs Nifty Z-Score])</f>
        <v>178</v>
      </c>
      <c r="AT234" s="4">
        <f>_xlfn.RANK.AVG(Table2[[#This Row],[6M Return vs Nifty Z-Score]],Table2[6M Return vs Nifty Z-Score])</f>
        <v>398</v>
      </c>
      <c r="AU234" s="4">
        <f>_xlfn.RANK.AVG(Table2[[#This Row],[Sharpe Ratio Z-Score]],Table2[Sharpe Ratio Z-Score])</f>
        <v>227</v>
      </c>
      <c r="AV234" s="4">
        <f>(Table2[[#This Row],[Rank 1Y]]+Table2[[#This Row],[Rank 6M]]+Table2[[#This Row],[Rank Sharpe]])/3</f>
        <v>267.66666666666669</v>
      </c>
    </row>
    <row r="235" spans="1:48" x14ac:dyDescent="0.3">
      <c r="A235" t="s">
        <v>1104</v>
      </c>
      <c r="B235" t="s">
        <v>1105</v>
      </c>
      <c r="C235" t="s">
        <v>10312</v>
      </c>
      <c r="D235" t="s">
        <v>471</v>
      </c>
      <c r="E235">
        <v>11514.279569939999</v>
      </c>
      <c r="F235">
        <v>2356.5500000000002</v>
      </c>
      <c r="G235">
        <v>6.2649648176780097</v>
      </c>
      <c r="H235">
        <f>(Table2[[#This Row],[1Y Return vs Nifty]]-AVERAGE(Table2[1Y Return vs Nifty]))/_xlfn.STDEV.P(Table2[1Y Return vs Nifty])</f>
        <v>-0.39014159101634743</v>
      </c>
      <c r="I235">
        <v>14.4117723071583</v>
      </c>
      <c r="J235">
        <f>(Table2[[#This Row],[1M Return vs Nifty]]-AVERAGE(Table2[1M Return vs Nifty]))/_xlfn.STDEV.P(Table2[1M Return vs Nifty])</f>
        <v>0.93639746707836813</v>
      </c>
      <c r="K235">
        <v>3.9726990018995498</v>
      </c>
      <c r="L235">
        <f>(Table2[[#This Row],[6M Return vs Nifty]]-AVERAGE(Table2[6M Return vs Nifty]))/_xlfn.STDEV.P(Table2[6M Return vs Nifty])</f>
        <v>-0.10852776286720107</v>
      </c>
      <c r="M235">
        <v>-2.2438099060354202</v>
      </c>
      <c r="N235">
        <f>(Table2[[#This Row],[1W Return vs Nifty]]-AVERAGE(Table2[1W Return vs Nifty]))/_xlfn.STDEV.P(Table2[1W Return vs Nifty])</f>
        <v>-0.37990589324510576</v>
      </c>
      <c r="O235">
        <v>2251.62</v>
      </c>
      <c r="P235">
        <v>2155.5454809011098</v>
      </c>
      <c r="Q235">
        <v>1985.45685492187</v>
      </c>
      <c r="R235">
        <v>65.600835256097596</v>
      </c>
      <c r="S235" s="2">
        <f>(Table2[[#This Row],[Close Price]]-Table2[[#This Row],[20D EMA]])/Table2[[#This Row],[20D EMA]]</f>
        <v>4.6602002114033585E-2</v>
      </c>
      <c r="T235" s="2">
        <f>(Table2[[#This Row],[Close Price]]-Table2[[#This Row],[50D EMA]])/Table2[[#This Row],[50D EMA]]</f>
        <v>9.3249955002045179E-2</v>
      </c>
      <c r="U235" s="2">
        <f>(Table2[[#This Row],[Close Price]]-Table2[[#This Row],[200D EMA]])/Table2[[#This Row],[200D EMA]]</f>
        <v>0.18690567068138739</v>
      </c>
      <c r="V235">
        <v>3.01951850553671</v>
      </c>
      <c r="W235">
        <v>2330.0500000000002</v>
      </c>
      <c r="X235">
        <v>2389.3000000000002</v>
      </c>
      <c r="Y235">
        <v>2330.0500000000002</v>
      </c>
      <c r="Z235">
        <v>2400</v>
      </c>
      <c r="AA235">
        <v>2028</v>
      </c>
      <c r="AB235">
        <v>2457.6999999999998</v>
      </c>
      <c r="AC235" s="2">
        <f>(Table2[[#This Row],[Close Price]]/Table2[[#This Row],[Day Low]])-1</f>
        <v>1.1373146499002118E-2</v>
      </c>
      <c r="AD235" s="2">
        <f>(Table2[[#This Row],[Day High]]/Table2[[#This Row],[Close Price]])-1</f>
        <v>1.3897434809361231E-2</v>
      </c>
      <c r="AE235" s="2">
        <f>(Table2[[#This Row],[Close Price]]/Table2[[#This Row],[Current Week Low]])-1</f>
        <v>1.1373146499002118E-2</v>
      </c>
      <c r="AF235" s="2">
        <f>(Table2[[#This Row],[Current Week High]]/Table2[[#This Row],[Close Price]])-1</f>
        <v>1.8437970762343214E-2</v>
      </c>
      <c r="AG235" s="2">
        <f>(Table2[[#This Row],[Close Price]]/Table2[[#This Row],[Current Month Low]])-1</f>
        <v>0.16200690335305734</v>
      </c>
      <c r="AH235" s="2">
        <f>(Table2[[#This Row],[Current Month High]]/Table2[[#This Row],[Close Price]])-1</f>
        <v>4.2922916976087855E-2</v>
      </c>
      <c r="AI235">
        <v>4.2922916976087802</v>
      </c>
      <c r="AJ235">
        <v>42.942496663836003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0.08</v>
      </c>
      <c r="AM235" t="s">
        <v>10345</v>
      </c>
      <c r="AN235">
        <v>11.31</v>
      </c>
      <c r="AO235" t="s">
        <v>10345</v>
      </c>
      <c r="AP235">
        <v>0.203033284761687</v>
      </c>
      <c r="AQ235" s="4">
        <f>(Table2[[#This Row],[Sharpe Ratio]]-AVERAGE(Table2[Sharpe Ratio]))/_xlfn.STDEV.P(Table2[Sharpe Ratio])</f>
        <v>1.5858018042649942</v>
      </c>
      <c r="AR23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1.643624024214708</v>
      </c>
      <c r="AS235" s="4">
        <f>_xlfn.RANK.AVG(Table2[[#This Row],[1Y Return vs Nifty Z-Score]],Table2[1Y Return vs Nifty Z-Score])</f>
        <v>424</v>
      </c>
      <c r="AT235" s="4">
        <f>_xlfn.RANK.AVG(Table2[[#This Row],[6M Return vs Nifty Z-Score]],Table2[6M Return vs Nifty Z-Score])</f>
        <v>346</v>
      </c>
      <c r="AU235" s="4">
        <f>_xlfn.RANK.AVG(Table2[[#This Row],[Sharpe Ratio Z-Score]],Table2[Sharpe Ratio Z-Score])</f>
        <v>36</v>
      </c>
      <c r="AV235" s="4">
        <f>(Table2[[#This Row],[Rank 1Y]]+Table2[[#This Row],[Rank 6M]]+Table2[[#This Row],[Rank Sharpe]])/3</f>
        <v>268.66666666666669</v>
      </c>
    </row>
    <row r="236" spans="1:48" x14ac:dyDescent="0.3">
      <c r="A236" t="s">
        <v>753</v>
      </c>
      <c r="B236" t="s">
        <v>754</v>
      </c>
      <c r="C236" t="s">
        <v>10303</v>
      </c>
      <c r="D236" t="s">
        <v>116</v>
      </c>
      <c r="E236">
        <v>21855.860492200001</v>
      </c>
      <c r="F236">
        <v>872.9</v>
      </c>
      <c r="G236">
        <v>54.242450794643403</v>
      </c>
      <c r="H236">
        <f>(Table2[[#This Row],[1Y Return vs Nifty]]-AVERAGE(Table2[1Y Return vs Nifty]))/_xlfn.STDEV.P(Table2[1Y Return vs Nifty])</f>
        <v>0.33786242346407741</v>
      </c>
      <c r="I236">
        <v>25.925870049811099</v>
      </c>
      <c r="J236">
        <f>(Table2[[#This Row],[1M Return vs Nifty]]-AVERAGE(Table2[1M Return vs Nifty]))/_xlfn.STDEV.P(Table2[1M Return vs Nifty])</f>
        <v>1.9422629527424424</v>
      </c>
      <c r="K236">
        <v>49.095235249545198</v>
      </c>
      <c r="L236">
        <f>(Table2[[#This Row],[6M Return vs Nifty]]-AVERAGE(Table2[6M Return vs Nifty]))/_xlfn.STDEV.P(Table2[6M Return vs Nifty])</f>
        <v>1.443772268576075</v>
      </c>
      <c r="M236">
        <v>0.39058483963496299</v>
      </c>
      <c r="N236">
        <f>(Table2[[#This Row],[1W Return vs Nifty]]-AVERAGE(Table2[1W Return vs Nifty]))/_xlfn.STDEV.P(Table2[1W Return vs Nifty])</f>
        <v>0.1946969315534908</v>
      </c>
      <c r="O236">
        <v>789.86</v>
      </c>
      <c r="P236">
        <v>723.70020966135996</v>
      </c>
      <c r="Q236">
        <v>600.49612070398803</v>
      </c>
      <c r="R236">
        <v>78.140517308528402</v>
      </c>
      <c r="S236" s="2">
        <f>(Table2[[#This Row],[Close Price]]-Table2[[#This Row],[20D EMA]])/Table2[[#This Row],[20D EMA]]</f>
        <v>0.10513255513635324</v>
      </c>
      <c r="T236" s="2">
        <f>(Table2[[#This Row],[Close Price]]-Table2[[#This Row],[50D EMA]])/Table2[[#This Row],[50D EMA]]</f>
        <v>0.2061624251960005</v>
      </c>
      <c r="U236" s="2">
        <f>(Table2[[#This Row],[Close Price]]-Table2[[#This Row],[200D EMA]])/Table2[[#This Row],[200D EMA]]</f>
        <v>0.45363137230039202</v>
      </c>
      <c r="V236">
        <v>1.7360139916516</v>
      </c>
      <c r="W236">
        <v>853.1</v>
      </c>
      <c r="X236">
        <v>883.95</v>
      </c>
      <c r="Y236">
        <v>853.1</v>
      </c>
      <c r="Z236">
        <v>883.95</v>
      </c>
      <c r="AA236">
        <v>695.7</v>
      </c>
      <c r="AB236">
        <v>894.2</v>
      </c>
      <c r="AC236" s="2">
        <f>(Table2[[#This Row],[Close Price]]/Table2[[#This Row],[Day Low]])-1</f>
        <v>2.3209471339819432E-2</v>
      </c>
      <c r="AD236" s="2">
        <f>(Table2[[#This Row],[Day High]]/Table2[[#This Row],[Close Price]])-1</f>
        <v>1.2658952915568955E-2</v>
      </c>
      <c r="AE236" s="2">
        <f>(Table2[[#This Row],[Close Price]]/Table2[[#This Row],[Current Week Low]])-1</f>
        <v>2.3209471339819432E-2</v>
      </c>
      <c r="AF236" s="2">
        <f>(Table2[[#This Row],[Current Week High]]/Table2[[#This Row],[Close Price]])-1</f>
        <v>1.2658952915568955E-2</v>
      </c>
      <c r="AG236" s="2">
        <f>(Table2[[#This Row],[Close Price]]/Table2[[#This Row],[Current Month Low]])-1</f>
        <v>0.25470748886014083</v>
      </c>
      <c r="AH236" s="2">
        <f>(Table2[[#This Row],[Current Month High]]/Table2[[#This Row],[Close Price]])-1</f>
        <v>2.4401420552182529E-2</v>
      </c>
      <c r="AI236">
        <v>2.4401420552182498</v>
      </c>
      <c r="AJ236">
        <v>93.891603731674806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0.44</v>
      </c>
      <c r="AM236" t="s">
        <v>10345</v>
      </c>
      <c r="AN236">
        <v>19.96</v>
      </c>
      <c r="AO236" t="s">
        <v>10345</v>
      </c>
      <c r="AQ236" s="4">
        <f>(Table2[[#This Row],[Sharpe Ratio]]-AVERAGE(Table2[Sharpe Ratio]))/_xlfn.STDEV.P(Table2[Sharpe Ratio])</f>
        <v>-0.71627574671699312</v>
      </c>
      <c r="AR23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3.2023188296190925</v>
      </c>
      <c r="AS236" s="4">
        <f>_xlfn.RANK.AVG(Table2[[#This Row],[1Y Return vs Nifty Z-Score]],Table2[1Y Return vs Nifty Z-Score])</f>
        <v>203</v>
      </c>
      <c r="AT236" s="4">
        <f>_xlfn.RANK.AVG(Table2[[#This Row],[6M Return vs Nifty Z-Score]],Table2[6M Return vs Nifty Z-Score])</f>
        <v>61</v>
      </c>
      <c r="AU236" s="4">
        <f>_xlfn.RANK.AVG(Table2[[#This Row],[Sharpe Ratio Z-Score]],Table2[Sharpe Ratio Z-Score])</f>
        <v>542.5</v>
      </c>
      <c r="AV236" s="4">
        <f>(Table2[[#This Row],[Rank 1Y]]+Table2[[#This Row],[Rank 6M]]+Table2[[#This Row],[Rank Sharpe]])/3</f>
        <v>268.83333333333331</v>
      </c>
    </row>
    <row r="237" spans="1:48" x14ac:dyDescent="0.3">
      <c r="A237" t="s">
        <v>1487</v>
      </c>
      <c r="B237" t="s">
        <v>1488</v>
      </c>
      <c r="C237" t="s">
        <v>10305</v>
      </c>
      <c r="D237" t="s">
        <v>54</v>
      </c>
      <c r="E237">
        <v>6735.8377430399996</v>
      </c>
      <c r="F237">
        <v>688.8</v>
      </c>
      <c r="G237">
        <v>58.740713237795298</v>
      </c>
      <c r="H237">
        <f>(Table2[[#This Row],[1Y Return vs Nifty]]-AVERAGE(Table2[1Y Return vs Nifty]))/_xlfn.STDEV.P(Table2[1Y Return vs Nifty])</f>
        <v>0.40611846168945159</v>
      </c>
      <c r="I237">
        <v>9.1457880791825801</v>
      </c>
      <c r="J237">
        <f>(Table2[[#This Row],[1M Return vs Nifty]]-AVERAGE(Table2[1M Return vs Nifty]))/_xlfn.STDEV.P(Table2[1M Return vs Nifty])</f>
        <v>0.47636387162343019</v>
      </c>
      <c r="K237">
        <v>51.024527124965203</v>
      </c>
      <c r="L237">
        <f>(Table2[[#This Row],[6M Return vs Nifty]]-AVERAGE(Table2[6M Return vs Nifty]))/_xlfn.STDEV.P(Table2[6M Return vs Nifty])</f>
        <v>1.510143534199115</v>
      </c>
      <c r="M237">
        <v>-0.40874912847623401</v>
      </c>
      <c r="N237">
        <f>(Table2[[#This Row],[1W Return vs Nifty]]-AVERAGE(Table2[1W Return vs Nifty]))/_xlfn.STDEV.P(Table2[1W Return vs Nifty])</f>
        <v>2.0349652434056613E-2</v>
      </c>
      <c r="O237">
        <v>675.07</v>
      </c>
      <c r="P237">
        <v>631.05265767204105</v>
      </c>
      <c r="Q237">
        <v>500.631336569675</v>
      </c>
      <c r="R237">
        <v>55.718687074309301</v>
      </c>
      <c r="S237" s="2">
        <f>(Table2[[#This Row],[Close Price]]-Table2[[#This Row],[20D EMA]])/Table2[[#This Row],[20D EMA]]</f>
        <v>2.0338631549320668E-2</v>
      </c>
      <c r="T237" s="2">
        <f>(Table2[[#This Row],[Close Price]]-Table2[[#This Row],[50D EMA]])/Table2[[#This Row],[50D EMA]]</f>
        <v>9.1509546193798419E-2</v>
      </c>
      <c r="U237" s="2">
        <f>(Table2[[#This Row],[Close Price]]-Table2[[#This Row],[200D EMA]])/Table2[[#This Row],[200D EMA]]</f>
        <v>0.3758627350809805</v>
      </c>
      <c r="V237">
        <v>0.80491533787513803</v>
      </c>
      <c r="W237">
        <v>682</v>
      </c>
      <c r="X237">
        <v>694.9</v>
      </c>
      <c r="Y237">
        <v>671.1</v>
      </c>
      <c r="Z237">
        <v>700</v>
      </c>
      <c r="AA237">
        <v>656</v>
      </c>
      <c r="AB237">
        <v>739.4</v>
      </c>
      <c r="AC237" s="2">
        <f>(Table2[[#This Row],[Close Price]]/Table2[[#This Row],[Day Low]])-1</f>
        <v>9.9706744868035546E-3</v>
      </c>
      <c r="AD237" s="2">
        <f>(Table2[[#This Row],[Day High]]/Table2[[#This Row],[Close Price]])-1</f>
        <v>8.8559814169570927E-3</v>
      </c>
      <c r="AE237" s="2">
        <f>(Table2[[#This Row],[Close Price]]/Table2[[#This Row],[Current Week Low]])-1</f>
        <v>2.6374608851139847E-2</v>
      </c>
      <c r="AF237" s="2">
        <f>(Table2[[#This Row],[Current Week High]]/Table2[[#This Row],[Close Price]])-1</f>
        <v>1.6260162601626105E-2</v>
      </c>
      <c r="AG237" s="2">
        <f>(Table2[[#This Row],[Close Price]]/Table2[[#This Row],[Current Month Low]])-1</f>
        <v>4.9999999999999822E-2</v>
      </c>
      <c r="AH237" s="2">
        <f>(Table2[[#This Row],[Current Month High]]/Table2[[#This Row],[Close Price]])-1</f>
        <v>7.3461091753774799E-2</v>
      </c>
      <c r="AI237">
        <v>7.3461091753774799</v>
      </c>
      <c r="AJ237">
        <v>132.07547169811301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0.33</v>
      </c>
      <c r="AM237" t="s">
        <v>10345</v>
      </c>
      <c r="AN237">
        <v>-0.34</v>
      </c>
      <c r="AO237" t="s">
        <v>10344</v>
      </c>
      <c r="AP237">
        <v>-7.3472970287700003E-4</v>
      </c>
      <c r="AQ237" s="4">
        <f>(Table2[[#This Row],[Sharpe Ratio]]-AVERAGE(Table2[Sharpe Ratio]))/_xlfn.STDEV.P(Table2[Sharpe Ratio])</f>
        <v>-0.72460642391121821</v>
      </c>
      <c r="AR23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1.688369096034835</v>
      </c>
      <c r="AS237" s="4">
        <f>_xlfn.RANK.AVG(Table2[[#This Row],[1Y Return vs Nifty Z-Score]],Table2[1Y Return vs Nifty Z-Score])</f>
        <v>182</v>
      </c>
      <c r="AT237" s="4">
        <f>_xlfn.RANK.AVG(Table2[[#This Row],[6M Return vs Nifty Z-Score]],Table2[6M Return vs Nifty Z-Score])</f>
        <v>58</v>
      </c>
      <c r="AU237" s="4">
        <f>_xlfn.RANK.AVG(Table2[[#This Row],[Sharpe Ratio Z-Score]],Table2[Sharpe Ratio Z-Score])</f>
        <v>567</v>
      </c>
      <c r="AV237" s="4">
        <f>(Table2[[#This Row],[Rank 1Y]]+Table2[[#This Row],[Rank 6M]]+Table2[[#This Row],[Rank Sharpe]])/3</f>
        <v>269</v>
      </c>
    </row>
    <row r="238" spans="1:48" x14ac:dyDescent="0.3">
      <c r="A238" t="s">
        <v>269</v>
      </c>
      <c r="B238" t="s">
        <v>270</v>
      </c>
      <c r="C238" t="s">
        <v>10310</v>
      </c>
      <c r="D238" t="s">
        <v>46</v>
      </c>
      <c r="E238">
        <v>101672.379441807</v>
      </c>
      <c r="F238">
        <v>96.29</v>
      </c>
      <c r="G238">
        <v>46.55615715874</v>
      </c>
      <c r="H238">
        <f>(Table2[[#This Row],[1Y Return vs Nifty]]-AVERAGE(Table2[1Y Return vs Nifty]))/_xlfn.STDEV.P(Table2[1Y Return vs Nifty])</f>
        <v>0.22123162238167884</v>
      </c>
      <c r="I238">
        <v>4.2431658470156499</v>
      </c>
      <c r="J238">
        <f>(Table2[[#This Row],[1M Return vs Nifty]]-AVERAGE(Table2[1M Return vs Nifty]))/_xlfn.STDEV.P(Table2[1M Return vs Nifty])</f>
        <v>4.8073387835170463E-2</v>
      </c>
      <c r="K238">
        <v>-5.6130548347424298</v>
      </c>
      <c r="L238">
        <f>(Table2[[#This Row],[6M Return vs Nifty]]-AVERAGE(Table2[6M Return vs Nifty]))/_xlfn.STDEV.P(Table2[6M Return vs Nifty])</f>
        <v>-0.43829570632590326</v>
      </c>
      <c r="M238">
        <v>-3.1208153412017801</v>
      </c>
      <c r="N238">
        <f>(Table2[[#This Row],[1W Return vs Nifty]]-AVERAGE(Table2[1W Return vs Nifty]))/_xlfn.STDEV.P(Table2[1W Return vs Nifty])</f>
        <v>-0.57119453790950903</v>
      </c>
      <c r="O238">
        <v>96.25</v>
      </c>
      <c r="P238">
        <v>94.602133582863303</v>
      </c>
      <c r="Q238">
        <v>82.486881610867997</v>
      </c>
      <c r="R238">
        <v>49.959281152739997</v>
      </c>
      <c r="S238" s="2">
        <f>(Table2[[#This Row],[Close Price]]-Table2[[#This Row],[20D EMA]])/Table2[[#This Row],[20D EMA]]</f>
        <v>4.1558441558448055E-4</v>
      </c>
      <c r="T238" s="2">
        <f>(Table2[[#This Row],[Close Price]]-Table2[[#This Row],[50D EMA]])/Table2[[#This Row],[50D EMA]]</f>
        <v>1.7841737318305597E-2</v>
      </c>
      <c r="U238" s="2">
        <f>(Table2[[#This Row],[Close Price]]-Table2[[#This Row],[200D EMA]])/Table2[[#This Row],[200D EMA]]</f>
        <v>0.16733713433668451</v>
      </c>
      <c r="V238">
        <v>0.56685742132747097</v>
      </c>
      <c r="W238">
        <v>95.35</v>
      </c>
      <c r="X238">
        <v>96.82</v>
      </c>
      <c r="Y238">
        <v>95.35</v>
      </c>
      <c r="Z238">
        <v>97.73</v>
      </c>
      <c r="AA238">
        <v>90.1</v>
      </c>
      <c r="AB238">
        <v>102.53</v>
      </c>
      <c r="AC238" s="2">
        <f>(Table2[[#This Row],[Close Price]]/Table2[[#This Row],[Day Low]])-1</f>
        <v>9.8584163607762232E-3</v>
      </c>
      <c r="AD238" s="2">
        <f>(Table2[[#This Row],[Day High]]/Table2[[#This Row],[Close Price]])-1</f>
        <v>5.5042060442411778E-3</v>
      </c>
      <c r="AE238" s="2">
        <f>(Table2[[#This Row],[Close Price]]/Table2[[#This Row],[Current Week Low]])-1</f>
        <v>9.8584163607762232E-3</v>
      </c>
      <c r="AF238" s="2">
        <f>(Table2[[#This Row],[Current Week High]]/Table2[[#This Row],[Close Price]])-1</f>
        <v>1.4954823969259401E-2</v>
      </c>
      <c r="AG238" s="2">
        <f>(Table2[[#This Row],[Close Price]]/Table2[[#This Row],[Current Month Low]])-1</f>
        <v>6.8701442841287541E-2</v>
      </c>
      <c r="AH238" s="2">
        <f>(Table2[[#This Row],[Current Month High]]/Table2[[#This Row],[Close Price]])-1</f>
        <v>6.4804237200124515E-2</v>
      </c>
      <c r="AI238">
        <v>7.7474296396302602</v>
      </c>
      <c r="AJ238">
        <v>85.173076923076906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7.0000000000000007E-2</v>
      </c>
      <c r="AM238" t="s">
        <v>10345</v>
      </c>
      <c r="AN238">
        <v>-5.88</v>
      </c>
      <c r="AO238" t="s">
        <v>10344</v>
      </c>
      <c r="AP238">
        <v>0.153699356285352</v>
      </c>
      <c r="AQ238" s="4">
        <f>(Table2[[#This Row],[Sharpe Ratio]]-AVERAGE(Table2[Sharpe Ratio]))/_xlfn.STDEV.P(Table2[Sharpe Ratio])</f>
        <v>1.026432785631292</v>
      </c>
      <c r="AR23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0.28624755161272908</v>
      </c>
      <c r="AS238" s="4">
        <f>_xlfn.RANK.AVG(Table2[[#This Row],[1Y Return vs Nifty Z-Score]],Table2[1Y Return vs Nifty Z-Score])</f>
        <v>231</v>
      </c>
      <c r="AT238" s="4">
        <f>_xlfn.RANK.AVG(Table2[[#This Row],[6M Return vs Nifty Z-Score]],Table2[6M Return vs Nifty Z-Score])</f>
        <v>464</v>
      </c>
      <c r="AU238" s="4">
        <f>_xlfn.RANK.AVG(Table2[[#This Row],[Sharpe Ratio Z-Score]],Table2[Sharpe Ratio Z-Score])</f>
        <v>114</v>
      </c>
      <c r="AV238" s="4">
        <f>(Table2[[#This Row],[Rank 1Y]]+Table2[[#This Row],[Rank 6M]]+Table2[[#This Row],[Rank Sharpe]])/3</f>
        <v>269.66666666666669</v>
      </c>
    </row>
    <row r="239" spans="1:48" x14ac:dyDescent="0.3">
      <c r="A239" t="s">
        <v>1115</v>
      </c>
      <c r="B239" t="s">
        <v>1116</v>
      </c>
      <c r="C239" t="s">
        <v>10310</v>
      </c>
      <c r="D239" t="s">
        <v>83</v>
      </c>
      <c r="E239">
        <v>11274.78558102</v>
      </c>
      <c r="F239">
        <v>233.22</v>
      </c>
      <c r="G239">
        <v>67.910672815130198</v>
      </c>
      <c r="H239">
        <f>(Table2[[#This Row],[1Y Return vs Nifty]]-AVERAGE(Table2[1Y Return vs Nifty]))/_xlfn.STDEV.P(Table2[1Y Return vs Nifty])</f>
        <v>0.54526221315921697</v>
      </c>
      <c r="I239">
        <v>11.830959060634299</v>
      </c>
      <c r="J239">
        <f>(Table2[[#This Row],[1M Return vs Nifty]]-AVERAGE(Table2[1M Return vs Nifty]))/_xlfn.STDEV.P(Table2[1M Return vs Nifty])</f>
        <v>0.71093898760005836</v>
      </c>
      <c r="K239">
        <v>0.98948470879651396</v>
      </c>
      <c r="L239">
        <f>(Table2[[#This Row],[6M Return vs Nifty]]-AVERAGE(Table2[6M Return vs Nifty]))/_xlfn.STDEV.P(Table2[6M Return vs Nifty])</f>
        <v>-0.21115593996191162</v>
      </c>
      <c r="M239">
        <v>3.4230730045403002E-2</v>
      </c>
      <c r="N239">
        <f>(Table2[[#This Row],[1W Return vs Nifty]]-AVERAGE(Table2[1W Return vs Nifty]))/_xlfn.STDEV.P(Table2[1W Return vs Nifty])</f>
        <v>0.11697050944637286</v>
      </c>
      <c r="O239">
        <v>226.56</v>
      </c>
      <c r="P239">
        <v>219.39880107468201</v>
      </c>
      <c r="Q239">
        <v>190.783693269135</v>
      </c>
      <c r="R239">
        <v>58.049122896181302</v>
      </c>
      <c r="S239" s="2">
        <f>(Table2[[#This Row],[Close Price]]-Table2[[#This Row],[20D EMA]])/Table2[[#This Row],[20D EMA]]</f>
        <v>2.939618644067795E-2</v>
      </c>
      <c r="T239" s="2">
        <f>(Table2[[#This Row],[Close Price]]-Table2[[#This Row],[50D EMA]])/Table2[[#This Row],[50D EMA]]</f>
        <v>6.2995781461054265E-2</v>
      </c>
      <c r="U239" s="2">
        <f>(Table2[[#This Row],[Close Price]]-Table2[[#This Row],[200D EMA]])/Table2[[#This Row],[200D EMA]]</f>
        <v>0.22243151919174189</v>
      </c>
      <c r="V239">
        <v>1.2963316151289701</v>
      </c>
      <c r="W239">
        <v>229</v>
      </c>
      <c r="X239">
        <v>238.13</v>
      </c>
      <c r="Y239">
        <v>229</v>
      </c>
      <c r="Z239">
        <v>238.13</v>
      </c>
      <c r="AA239">
        <v>211.2</v>
      </c>
      <c r="AB239">
        <v>250.69</v>
      </c>
      <c r="AC239" s="2">
        <f>(Table2[[#This Row],[Close Price]]/Table2[[#This Row],[Day Low]])-1</f>
        <v>1.8427947598253169E-2</v>
      </c>
      <c r="AD239" s="2">
        <f>(Table2[[#This Row],[Day High]]/Table2[[#This Row],[Close Price]])-1</f>
        <v>2.1053082925992506E-2</v>
      </c>
      <c r="AE239" s="2">
        <f>(Table2[[#This Row],[Close Price]]/Table2[[#This Row],[Current Week Low]])-1</f>
        <v>1.8427947598253169E-2</v>
      </c>
      <c r="AF239" s="2">
        <f>(Table2[[#This Row],[Current Week High]]/Table2[[#This Row],[Close Price]])-1</f>
        <v>2.1053082925992506E-2</v>
      </c>
      <c r="AG239" s="2">
        <f>(Table2[[#This Row],[Close Price]]/Table2[[#This Row],[Current Month Low]])-1</f>
        <v>0.10426136363636362</v>
      </c>
      <c r="AH239" s="2">
        <f>(Table2[[#This Row],[Current Month High]]/Table2[[#This Row],[Close Price]])-1</f>
        <v>7.4907812366006299E-2</v>
      </c>
      <c r="AI239">
        <v>7.4907812366006299</v>
      </c>
      <c r="AJ239">
        <v>100.965101249461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0.08</v>
      </c>
      <c r="AM239" t="s">
        <v>10345</v>
      </c>
      <c r="AN239">
        <v>-0.59</v>
      </c>
      <c r="AO239" t="s">
        <v>10344</v>
      </c>
      <c r="AP239">
        <v>8.8956682970819004E-2</v>
      </c>
      <c r="AQ239" s="4">
        <f>(Table2[[#This Row],[Sharpe Ratio]]-AVERAGE(Table2[Sharpe Ratio]))/_xlfn.STDEV.P(Table2[Sharpe Ratio])</f>
        <v>0.29235287847277985</v>
      </c>
      <c r="AR23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1.4543686487165166</v>
      </c>
      <c r="AS239" s="4">
        <f>_xlfn.RANK.AVG(Table2[[#This Row],[1Y Return vs Nifty Z-Score]],Table2[1Y Return vs Nifty Z-Score])</f>
        <v>158</v>
      </c>
      <c r="AT239" s="4">
        <f>_xlfn.RANK.AVG(Table2[[#This Row],[6M Return vs Nifty Z-Score]],Table2[6M Return vs Nifty Z-Score])</f>
        <v>388</v>
      </c>
      <c r="AU239" s="4">
        <f>_xlfn.RANK.AVG(Table2[[#This Row],[Sharpe Ratio Z-Score]],Table2[Sharpe Ratio Z-Score])</f>
        <v>265</v>
      </c>
      <c r="AV239" s="4">
        <f>(Table2[[#This Row],[Rank 1Y]]+Table2[[#This Row],[Rank 6M]]+Table2[[#This Row],[Rank Sharpe]])/3</f>
        <v>270.33333333333331</v>
      </c>
    </row>
    <row r="240" spans="1:48" x14ac:dyDescent="0.3">
      <c r="A240" t="s">
        <v>282</v>
      </c>
      <c r="B240" t="s">
        <v>283</v>
      </c>
      <c r="C240" t="s">
        <v>10308</v>
      </c>
      <c r="D240" t="s">
        <v>130</v>
      </c>
      <c r="E240">
        <v>96498.461991749995</v>
      </c>
      <c r="F240">
        <v>953.75</v>
      </c>
      <c r="G240">
        <v>18.6700755181513</v>
      </c>
      <c r="H240">
        <f>(Table2[[#This Row],[1Y Return vs Nifty]]-AVERAGE(Table2[1Y Return vs Nifty]))/_xlfn.STDEV.P(Table2[1Y Return vs Nifty])</f>
        <v>-0.20190808510996217</v>
      </c>
      <c r="I240">
        <v>1.90611622299852</v>
      </c>
      <c r="J240">
        <f>(Table2[[#This Row],[1M Return vs Nifty]]-AVERAGE(Table2[1M Return vs Nifty]))/_xlfn.STDEV.P(Table2[1M Return vs Nifty])</f>
        <v>-0.15609003057797111</v>
      </c>
      <c r="K240">
        <v>13.8773163747382</v>
      </c>
      <c r="L240">
        <f>(Table2[[#This Row],[6M Return vs Nifty]]-AVERAGE(Table2[6M Return vs Nifty]))/_xlfn.STDEV.P(Table2[6M Return vs Nifty])</f>
        <v>0.23220968537615364</v>
      </c>
      <c r="M240">
        <v>1.87567088514764</v>
      </c>
      <c r="N240">
        <f>(Table2[[#This Row],[1W Return vs Nifty]]-AVERAGE(Table2[1W Return vs Nifty]))/_xlfn.STDEV.P(Table2[1W Return vs Nifty])</f>
        <v>0.51861749745312047</v>
      </c>
      <c r="O240">
        <v>949.82</v>
      </c>
      <c r="P240">
        <v>971.23290689892406</v>
      </c>
      <c r="Q240">
        <v>873.60183932455595</v>
      </c>
      <c r="R240">
        <v>56.701771238258203</v>
      </c>
      <c r="S240" s="2">
        <f>(Table2[[#This Row],[Close Price]]-Table2[[#This Row],[20D EMA]])/Table2[[#This Row],[20D EMA]]</f>
        <v>4.1376260765197091E-3</v>
      </c>
      <c r="T240" s="2">
        <f>(Table2[[#This Row],[Close Price]]-Table2[[#This Row],[50D EMA]])/Table2[[#This Row],[50D EMA]]</f>
        <v>-1.8000735739839895E-2</v>
      </c>
      <c r="U240" s="2">
        <f>(Table2[[#This Row],[Close Price]]-Table2[[#This Row],[200D EMA]])/Table2[[#This Row],[200D EMA]]</f>
        <v>9.1744496254051303E-2</v>
      </c>
      <c r="V240">
        <v>1.03643932083062</v>
      </c>
      <c r="W240">
        <v>935</v>
      </c>
      <c r="X240">
        <v>959.15</v>
      </c>
      <c r="Y240">
        <v>931.15</v>
      </c>
      <c r="Z240">
        <v>959.15</v>
      </c>
      <c r="AA240">
        <v>896</v>
      </c>
      <c r="AB240">
        <v>1006.65</v>
      </c>
      <c r="AC240" s="2">
        <f>(Table2[[#This Row],[Close Price]]/Table2[[#This Row],[Day Low]])-1</f>
        <v>2.0053475935828846E-2</v>
      </c>
      <c r="AD240" s="2">
        <f>(Table2[[#This Row],[Day High]]/Table2[[#This Row],[Close Price]])-1</f>
        <v>5.6618610747050102E-3</v>
      </c>
      <c r="AE240" s="2">
        <f>(Table2[[#This Row],[Close Price]]/Table2[[#This Row],[Current Week Low]])-1</f>
        <v>2.4271062664447118E-2</v>
      </c>
      <c r="AF240" s="2">
        <f>(Table2[[#This Row],[Current Week High]]/Table2[[#This Row],[Close Price]])-1</f>
        <v>5.6618610747050102E-3</v>
      </c>
      <c r="AG240" s="2">
        <f>(Table2[[#This Row],[Close Price]]/Table2[[#This Row],[Current Month Low]])-1</f>
        <v>6.4453125E-2</v>
      </c>
      <c r="AH240" s="2">
        <f>(Table2[[#This Row],[Current Month High]]/Table2[[#This Row],[Close Price]])-1</f>
        <v>5.5465268676277768E-2</v>
      </c>
      <c r="AI240">
        <v>15.019659239842699</v>
      </c>
      <c r="AJ240">
        <v>63.987276478679497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-0.16</v>
      </c>
      <c r="AM240" t="s">
        <v>10344</v>
      </c>
      <c r="AN240">
        <v>-3.42</v>
      </c>
      <c r="AO240" t="s">
        <v>10344</v>
      </c>
      <c r="AP240">
        <v>0.10476146168006401</v>
      </c>
      <c r="AQ240" s="4">
        <f>(Table2[[#This Row],[Sharpe Ratio]]-AVERAGE(Table2[Sharpe Ratio]))/_xlfn.STDEV.P(Table2[Sharpe Ratio])</f>
        <v>0.4715541671063011</v>
      </c>
      <c r="AR24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 s="4">
        <f>_xlfn.RANK.AVG(Table2[[#This Row],[1Y Return vs Nifty Z-Score]],Table2[1Y Return vs Nifty Z-Score])</f>
        <v>342</v>
      </c>
      <c r="AT240" s="4">
        <f>_xlfn.RANK.AVG(Table2[[#This Row],[6M Return vs Nifty Z-Score]],Table2[6M Return vs Nifty Z-Score])</f>
        <v>251</v>
      </c>
      <c r="AU240" s="4">
        <f>_xlfn.RANK.AVG(Table2[[#This Row],[Sharpe Ratio Z-Score]],Table2[Sharpe Ratio Z-Score])</f>
        <v>221</v>
      </c>
      <c r="AV240" s="4">
        <f>(Table2[[#This Row],[Rank 1Y]]+Table2[[#This Row],[Rank 6M]]+Table2[[#This Row],[Rank Sharpe]])/3</f>
        <v>271.33333333333331</v>
      </c>
    </row>
    <row r="241" spans="1:48" x14ac:dyDescent="0.3">
      <c r="A241" t="s">
        <v>411</v>
      </c>
      <c r="B241" t="s">
        <v>412</v>
      </c>
      <c r="C241" t="s">
        <v>10299</v>
      </c>
      <c r="D241" t="s">
        <v>413</v>
      </c>
      <c r="E241">
        <v>56317.5033039599</v>
      </c>
      <c r="F241">
        <v>375.45</v>
      </c>
      <c r="G241">
        <v>42.136168739101002</v>
      </c>
      <c r="H241">
        <f>(Table2[[#This Row],[1Y Return vs Nifty]]-AVERAGE(Table2[1Y Return vs Nifty]))/_xlfn.STDEV.P(Table2[1Y Return vs Nifty])</f>
        <v>0.15416330381661122</v>
      </c>
      <c r="I241">
        <v>10.6146987875719</v>
      </c>
      <c r="J241">
        <f>(Table2[[#This Row],[1M Return vs Nifty]]-AVERAGE(Table2[1M Return vs Nifty]))/_xlfn.STDEV.P(Table2[1M Return vs Nifty])</f>
        <v>0.6046871337769063</v>
      </c>
      <c r="K241">
        <v>23.465591228539299</v>
      </c>
      <c r="L241">
        <f>(Table2[[#This Row],[6M Return vs Nifty]]-AVERAGE(Table2[6M Return vs Nifty]))/_xlfn.STDEV.P(Table2[6M Return vs Nifty])</f>
        <v>0.56206435656208054</v>
      </c>
      <c r="M241">
        <v>-0.36433334147970498</v>
      </c>
      <c r="N241">
        <f>(Table2[[#This Row],[1W Return vs Nifty]]-AVERAGE(Table2[1W Return vs Nifty]))/_xlfn.STDEV.P(Table2[1W Return vs Nifty])</f>
        <v>3.0037432413045236E-2</v>
      </c>
      <c r="O241">
        <v>363.25</v>
      </c>
      <c r="P241">
        <v>344.39301846550097</v>
      </c>
      <c r="Q241">
        <v>294.06755022852201</v>
      </c>
      <c r="R241">
        <v>65.804080644491407</v>
      </c>
      <c r="S241" s="2">
        <f>(Table2[[#This Row],[Close Price]]-Table2[[#This Row],[20D EMA]])/Table2[[#This Row],[20D EMA]]</f>
        <v>3.3585684790089436E-2</v>
      </c>
      <c r="T241" s="2">
        <f>(Table2[[#This Row],[Close Price]]-Table2[[#This Row],[50D EMA]])/Table2[[#This Row],[50D EMA]]</f>
        <v>9.017889408118214E-2</v>
      </c>
      <c r="U241" s="2">
        <f>(Table2[[#This Row],[Close Price]]-Table2[[#This Row],[200D EMA]])/Table2[[#This Row],[200D EMA]]</f>
        <v>0.27674746740412226</v>
      </c>
      <c r="V241">
        <v>0.65052980052231701</v>
      </c>
      <c r="W241">
        <v>375.85</v>
      </c>
      <c r="X241">
        <v>381.8</v>
      </c>
      <c r="Y241">
        <v>370</v>
      </c>
      <c r="Z241">
        <v>381.8</v>
      </c>
      <c r="AA241">
        <v>350.5</v>
      </c>
      <c r="AB241">
        <v>381.8</v>
      </c>
      <c r="AC241" s="2">
        <f>(Table2[[#This Row],[Close Price]]/Table2[[#This Row],[Day Low]])-1</f>
        <v>-1.0642543567913609E-3</v>
      </c>
      <c r="AD241" s="2">
        <f>(Table2[[#This Row],[Day High]]/Table2[[#This Row],[Close Price]])-1</f>
        <v>1.6913037688107702E-2</v>
      </c>
      <c r="AE241" s="2">
        <f>(Table2[[#This Row],[Close Price]]/Table2[[#This Row],[Current Week Low]])-1</f>
        <v>1.4729729729729746E-2</v>
      </c>
      <c r="AF241" s="2">
        <f>(Table2[[#This Row],[Current Week High]]/Table2[[#This Row],[Close Price]])-1</f>
        <v>1.6913037688107702E-2</v>
      </c>
      <c r="AG241" s="2">
        <f>(Table2[[#This Row],[Close Price]]/Table2[[#This Row],[Current Month Low]])-1</f>
        <v>7.1184022824536397E-2</v>
      </c>
      <c r="AH241" s="2">
        <f>(Table2[[#This Row],[Current Month High]]/Table2[[#This Row],[Close Price]])-1</f>
        <v>1.6913037688107702E-2</v>
      </c>
      <c r="AI241">
        <v>1.3317352510320899</v>
      </c>
      <c r="AJ241">
        <v>95.852895148669703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0.17</v>
      </c>
      <c r="AM241" t="s">
        <v>10345</v>
      </c>
      <c r="AN241">
        <v>2.9</v>
      </c>
      <c r="AO241" t="s">
        <v>10345</v>
      </c>
      <c r="AP241">
        <v>4.812038665144E-2</v>
      </c>
      <c r="AQ241" s="4">
        <f>(Table2[[#This Row],[Sharpe Ratio]]-AVERAGE(Table2[Sharpe Ratio]))/_xlfn.STDEV.P(Table2[Sharpe Ratio])</f>
        <v>-0.17066638032724527</v>
      </c>
      <c r="AR24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1.1802858462413981</v>
      </c>
      <c r="AS241" s="4">
        <f>_xlfn.RANK.AVG(Table2[[#This Row],[1Y Return vs Nifty Z-Score]],Table2[1Y Return vs Nifty Z-Score])</f>
        <v>248</v>
      </c>
      <c r="AT241" s="4">
        <f>_xlfn.RANK.AVG(Table2[[#This Row],[6M Return vs Nifty Z-Score]],Table2[6M Return vs Nifty Z-Score])</f>
        <v>179</v>
      </c>
      <c r="AU241" s="4">
        <f>_xlfn.RANK.AVG(Table2[[#This Row],[Sharpe Ratio Z-Score]],Table2[Sharpe Ratio Z-Score])</f>
        <v>390</v>
      </c>
      <c r="AV241" s="4">
        <f>(Table2[[#This Row],[Rank 1Y]]+Table2[[#This Row],[Rank 6M]]+Table2[[#This Row],[Rank Sharpe]])/3</f>
        <v>272.33333333333331</v>
      </c>
    </row>
    <row r="242" spans="1:48" x14ac:dyDescent="0.3">
      <c r="A242" t="s">
        <v>787</v>
      </c>
      <c r="B242" t="s">
        <v>788</v>
      </c>
      <c r="C242" t="s">
        <v>10305</v>
      </c>
      <c r="D242" t="s">
        <v>789</v>
      </c>
      <c r="E242">
        <v>20405.922539625</v>
      </c>
      <c r="F242">
        <v>2126.25</v>
      </c>
      <c r="G242">
        <v>21.550768145505501</v>
      </c>
      <c r="H242">
        <f>(Table2[[#This Row],[1Y Return vs Nifty]]-AVERAGE(Table2[1Y Return vs Nifty]))/_xlfn.STDEV.P(Table2[1Y Return vs Nifty])</f>
        <v>-0.15819683691732259</v>
      </c>
      <c r="I242">
        <v>4.3318092904234398</v>
      </c>
      <c r="J242">
        <f>(Table2[[#This Row],[1M Return vs Nifty]]-AVERAGE(Table2[1M Return vs Nifty]))/_xlfn.STDEV.P(Table2[1M Return vs Nifty])</f>
        <v>5.581723214213824E-2</v>
      </c>
      <c r="K242">
        <v>26.8231993337224</v>
      </c>
      <c r="L242">
        <f>(Table2[[#This Row],[6M Return vs Nifty]]-AVERAGE(Table2[6M Return vs Nifty]))/_xlfn.STDEV.P(Table2[6M Return vs Nifty])</f>
        <v>0.67757238427233302</v>
      </c>
      <c r="M242">
        <v>8.5072996976716109</v>
      </c>
      <c r="N242">
        <f>(Table2[[#This Row],[1W Return vs Nifty]]-AVERAGE(Table2[1W Return vs Nifty]))/_xlfn.STDEV.P(Table2[1W Return vs Nifty])</f>
        <v>1.9650797844564878</v>
      </c>
      <c r="O242">
        <v>1969.4</v>
      </c>
      <c r="P242">
        <v>1925.57677428282</v>
      </c>
      <c r="Q242">
        <v>1681.3850734897001</v>
      </c>
      <c r="R242">
        <v>77.641365608910505</v>
      </c>
      <c r="S242" s="2">
        <f>(Table2[[#This Row],[Close Price]]-Table2[[#This Row],[20D EMA]])/Table2[[#This Row],[20D EMA]]</f>
        <v>7.9643546257743419E-2</v>
      </c>
      <c r="T242" s="2">
        <f>(Table2[[#This Row],[Close Price]]-Table2[[#This Row],[50D EMA]])/Table2[[#This Row],[50D EMA]]</f>
        <v>0.1042146064479411</v>
      </c>
      <c r="U242" s="2">
        <f>(Table2[[#This Row],[Close Price]]-Table2[[#This Row],[200D EMA]])/Table2[[#This Row],[200D EMA]]</f>
        <v>0.26458241691594575</v>
      </c>
      <c r="V242">
        <v>0.63658491901938197</v>
      </c>
      <c r="W242">
        <v>2067.5</v>
      </c>
      <c r="X242">
        <v>2220</v>
      </c>
      <c r="Y242">
        <v>1950.1</v>
      </c>
      <c r="Z242">
        <v>2220</v>
      </c>
      <c r="AA242">
        <v>1810.15</v>
      </c>
      <c r="AB242">
        <v>2220</v>
      </c>
      <c r="AC242" s="2">
        <f>(Table2[[#This Row],[Close Price]]/Table2[[#This Row],[Day Low]])-1</f>
        <v>2.8415961305924942E-2</v>
      </c>
      <c r="AD242" s="2">
        <f>(Table2[[#This Row],[Day High]]/Table2[[#This Row],[Close Price]])-1</f>
        <v>4.4091710758377367E-2</v>
      </c>
      <c r="AE242" s="2">
        <f>(Table2[[#This Row],[Close Price]]/Table2[[#This Row],[Current Week Low]])-1</f>
        <v>9.0328701092251773E-2</v>
      </c>
      <c r="AF242" s="2">
        <f>(Table2[[#This Row],[Current Week High]]/Table2[[#This Row],[Close Price]])-1</f>
        <v>4.4091710758377367E-2</v>
      </c>
      <c r="AG242" s="2">
        <f>(Table2[[#This Row],[Close Price]]/Table2[[#This Row],[Current Month Low]])-1</f>
        <v>0.17462641217578656</v>
      </c>
      <c r="AH242" s="2">
        <f>(Table2[[#This Row],[Current Month High]]/Table2[[#This Row],[Close Price]])-1</f>
        <v>4.4091710758377367E-2</v>
      </c>
      <c r="AI242">
        <v>5.1898883009994004</v>
      </c>
      <c r="AJ242">
        <v>70.086393088552896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0.12</v>
      </c>
      <c r="AM242" t="s">
        <v>10345</v>
      </c>
      <c r="AN242">
        <v>19.100000000000001</v>
      </c>
      <c r="AO242" t="s">
        <v>10345</v>
      </c>
      <c r="AP242">
        <v>7.0889546305497E-2</v>
      </c>
      <c r="AQ242" s="4">
        <f>(Table2[[#This Row],[Sharpe Ratio]]-AVERAGE(Table2[Sharpe Ratio]))/_xlfn.STDEV.P(Table2[Sharpe Ratio])</f>
        <v>8.7500015177087026E-2</v>
      </c>
      <c r="AR24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2.6277725791307236</v>
      </c>
      <c r="AS242" s="4">
        <f>_xlfn.RANK.AVG(Table2[[#This Row],[1Y Return vs Nifty Z-Score]],Table2[1Y Return vs Nifty Z-Score])</f>
        <v>330</v>
      </c>
      <c r="AT242" s="4">
        <f>_xlfn.RANK.AVG(Table2[[#This Row],[6M Return vs Nifty Z-Score]],Table2[6M Return vs Nifty Z-Score])</f>
        <v>161</v>
      </c>
      <c r="AU242" s="4">
        <f>_xlfn.RANK.AVG(Table2[[#This Row],[Sharpe Ratio Z-Score]],Table2[Sharpe Ratio Z-Score])</f>
        <v>326</v>
      </c>
      <c r="AV242" s="4">
        <f>(Table2[[#This Row],[Rank 1Y]]+Table2[[#This Row],[Rank 6M]]+Table2[[#This Row],[Rank Sharpe]])/3</f>
        <v>272.33333333333331</v>
      </c>
    </row>
    <row r="243" spans="1:48" x14ac:dyDescent="0.3">
      <c r="A243" t="s">
        <v>1778</v>
      </c>
      <c r="B243" t="s">
        <v>1779</v>
      </c>
      <c r="C243" t="s">
        <v>10305</v>
      </c>
      <c r="D243" t="s">
        <v>54</v>
      </c>
      <c r="E243">
        <v>4299.7935900000002</v>
      </c>
      <c r="F243">
        <v>534.25</v>
      </c>
      <c r="G243">
        <v>70.764542565231807</v>
      </c>
      <c r="H243">
        <f>(Table2[[#This Row],[1Y Return vs Nifty]]-AVERAGE(Table2[1Y Return vs Nifty]))/_xlfn.STDEV.P(Table2[1Y Return vs Nifty])</f>
        <v>0.58856645456685786</v>
      </c>
      <c r="I243">
        <v>38.272408199246399</v>
      </c>
      <c r="J243">
        <f>(Table2[[#This Row],[1M Return vs Nifty]]-AVERAGE(Table2[1M Return vs Nifty]))/_xlfn.STDEV.P(Table2[1M Return vs Nifty])</f>
        <v>3.0208499918247145</v>
      </c>
      <c r="K243">
        <v>39.316627433283401</v>
      </c>
      <c r="L243">
        <f>(Table2[[#This Row],[6M Return vs Nifty]]-AVERAGE(Table2[6M Return vs Nifty]))/_xlfn.STDEV.P(Table2[6M Return vs Nifty])</f>
        <v>1.1073697858489064</v>
      </c>
      <c r="M243">
        <v>3.0229923332636499</v>
      </c>
      <c r="N243">
        <f>(Table2[[#This Row],[1W Return vs Nifty]]-AVERAGE(Table2[1W Return vs Nifty]))/_xlfn.STDEV.P(Table2[1W Return vs Nifty])</f>
        <v>0.76886630550398571</v>
      </c>
      <c r="O243">
        <v>457.85</v>
      </c>
      <c r="P243">
        <v>417.14644270939402</v>
      </c>
      <c r="Q243">
        <v>359.55065484156501</v>
      </c>
      <c r="R243">
        <v>79.6147560803049</v>
      </c>
      <c r="S243" s="2">
        <f>(Table2[[#This Row],[Close Price]]-Table2[[#This Row],[20D EMA]])/Table2[[#This Row],[20D EMA]]</f>
        <v>0.16686687779840553</v>
      </c>
      <c r="T243" s="2">
        <f>(Table2[[#This Row],[Close Price]]-Table2[[#This Row],[50D EMA]])/Table2[[#This Row],[50D EMA]]</f>
        <v>0.28072529284922232</v>
      </c>
      <c r="U243" s="2">
        <f>(Table2[[#This Row],[Close Price]]-Table2[[#This Row],[200D EMA]])/Table2[[#This Row],[200D EMA]]</f>
        <v>0.48588242798616449</v>
      </c>
      <c r="V243">
        <v>3.2742745886600102</v>
      </c>
      <c r="W243">
        <v>524.4</v>
      </c>
      <c r="X243">
        <v>539.6</v>
      </c>
      <c r="Y243">
        <v>519.45000000000005</v>
      </c>
      <c r="Z243">
        <v>555</v>
      </c>
      <c r="AA243">
        <v>384.1</v>
      </c>
      <c r="AB243">
        <v>555</v>
      </c>
      <c r="AC243" s="2">
        <f>(Table2[[#This Row],[Close Price]]/Table2[[#This Row],[Day Low]])-1</f>
        <v>1.8783371472158805E-2</v>
      </c>
      <c r="AD243" s="2">
        <f>(Table2[[#This Row],[Day High]]/Table2[[#This Row],[Close Price]])-1</f>
        <v>1.0014038371549017E-2</v>
      </c>
      <c r="AE243" s="2">
        <f>(Table2[[#This Row],[Close Price]]/Table2[[#This Row],[Current Week Low]])-1</f>
        <v>2.8491673885840729E-2</v>
      </c>
      <c r="AF243" s="2">
        <f>(Table2[[#This Row],[Current Week High]]/Table2[[#This Row],[Close Price]])-1</f>
        <v>3.8839494618624348E-2</v>
      </c>
      <c r="AG243" s="2">
        <f>(Table2[[#This Row],[Close Price]]/Table2[[#This Row],[Current Month Low]])-1</f>
        <v>0.39091382452486334</v>
      </c>
      <c r="AH243" s="2">
        <f>(Table2[[#This Row],[Current Month High]]/Table2[[#This Row],[Close Price]])-1</f>
        <v>3.8839494618624348E-2</v>
      </c>
      <c r="AI243">
        <v>3.88394946186243</v>
      </c>
      <c r="AJ243">
        <v>127.437207322264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0.4</v>
      </c>
      <c r="AM243" t="s">
        <v>10345</v>
      </c>
      <c r="AN243">
        <v>34.42</v>
      </c>
      <c r="AO243" t="s">
        <v>10345</v>
      </c>
      <c r="AP243">
        <v>-9.7197660757799998E-3</v>
      </c>
      <c r="AQ243" s="4">
        <f>(Table2[[#This Row],[Sharpe Ratio]]-AVERAGE(Table2[Sharpe Ratio]))/_xlfn.STDEV.P(Table2[Sharpe Ratio])</f>
        <v>-0.82648257960211902</v>
      </c>
      <c r="AR24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4.6591699581423454</v>
      </c>
      <c r="AS243" s="4">
        <f>_xlfn.RANK.AVG(Table2[[#This Row],[1Y Return vs Nifty Z-Score]],Table2[1Y Return vs Nifty Z-Score])</f>
        <v>151</v>
      </c>
      <c r="AT243" s="4">
        <f>_xlfn.RANK.AVG(Table2[[#This Row],[6M Return vs Nifty Z-Score]],Table2[6M Return vs Nifty Z-Score])</f>
        <v>93</v>
      </c>
      <c r="AU243" s="4">
        <f>_xlfn.RANK.AVG(Table2[[#This Row],[Sharpe Ratio Z-Score]],Table2[Sharpe Ratio Z-Score])</f>
        <v>589</v>
      </c>
      <c r="AV243" s="4">
        <f>(Table2[[#This Row],[Rank 1Y]]+Table2[[#This Row],[Rank 6M]]+Table2[[#This Row],[Rank Sharpe]])/3</f>
        <v>277.66666666666669</v>
      </c>
    </row>
    <row r="244" spans="1:48" x14ac:dyDescent="0.3">
      <c r="A244" t="s">
        <v>320</v>
      </c>
      <c r="B244" t="s">
        <v>321</v>
      </c>
      <c r="C244" t="s">
        <v>10299</v>
      </c>
      <c r="D244" t="s">
        <v>18</v>
      </c>
      <c r="E244">
        <v>82421.205195994902</v>
      </c>
      <c r="F244">
        <v>387.35</v>
      </c>
      <c r="G244">
        <v>95.789719386336301</v>
      </c>
      <c r="H244">
        <f>(Table2[[#This Row],[1Y Return vs Nifty]]-AVERAGE(Table2[1Y Return vs Nifty]))/_xlfn.STDEV.P(Table2[1Y Return vs Nifty])</f>
        <v>0.96829517144029831</v>
      </c>
      <c r="I244">
        <v>13.1728935408973</v>
      </c>
      <c r="J244">
        <f>(Table2[[#This Row],[1M Return vs Nifty]]-AVERAGE(Table2[1M Return vs Nifty]))/_xlfn.STDEV.P(Table2[1M Return vs Nifty])</f>
        <v>0.82816967365884464</v>
      </c>
      <c r="K244">
        <v>-5.4559597097190498</v>
      </c>
      <c r="L244">
        <f>(Table2[[#This Row],[6M Return vs Nifty]]-AVERAGE(Table2[6M Return vs Nifty]))/_xlfn.STDEV.P(Table2[6M Return vs Nifty])</f>
        <v>-0.43289133884587039</v>
      </c>
      <c r="M244">
        <v>1.6552892266335599</v>
      </c>
      <c r="N244">
        <f>(Table2[[#This Row],[1W Return vs Nifty]]-AVERAGE(Table2[1W Return vs Nifty]))/_xlfn.STDEV.P(Table2[1W Return vs Nifty])</f>
        <v>0.47054880018437995</v>
      </c>
      <c r="O244">
        <v>377.9</v>
      </c>
      <c r="P244">
        <v>362.37415252217102</v>
      </c>
      <c r="Q244">
        <v>313.39280930475599</v>
      </c>
      <c r="R244">
        <v>60.037796091072401</v>
      </c>
      <c r="S244" s="2">
        <f>(Table2[[#This Row],[Close Price]]-Table2[[#This Row],[20D EMA]])/Table2[[#This Row],[20D EMA]]</f>
        <v>2.5006615506747938E-2</v>
      </c>
      <c r="T244" s="2">
        <f>(Table2[[#This Row],[Close Price]]-Table2[[#This Row],[50D EMA]])/Table2[[#This Row],[50D EMA]]</f>
        <v>6.8922817215283913E-2</v>
      </c>
      <c r="U244" s="2">
        <f>(Table2[[#This Row],[Close Price]]-Table2[[#This Row],[200D EMA]])/Table2[[#This Row],[200D EMA]]</f>
        <v>0.2359887926570933</v>
      </c>
      <c r="V244">
        <v>1.0736673009126201</v>
      </c>
      <c r="W244">
        <v>391.1</v>
      </c>
      <c r="X244">
        <v>404.8</v>
      </c>
      <c r="Y244">
        <v>383.55</v>
      </c>
      <c r="Z244">
        <v>404.8</v>
      </c>
      <c r="AA244">
        <v>363.95</v>
      </c>
      <c r="AB244">
        <v>404.8</v>
      </c>
      <c r="AC244" s="2">
        <f>(Table2[[#This Row],[Close Price]]/Table2[[#This Row],[Day Low]])-1</f>
        <v>-9.5883405778572905E-3</v>
      </c>
      <c r="AD244" s="2">
        <f>(Table2[[#This Row],[Day High]]/Table2[[#This Row],[Close Price]])-1</f>
        <v>4.5049696656770388E-2</v>
      </c>
      <c r="AE244" s="2">
        <f>(Table2[[#This Row],[Close Price]]/Table2[[#This Row],[Current Week Low]])-1</f>
        <v>9.9074436188242299E-3</v>
      </c>
      <c r="AF244" s="2">
        <f>(Table2[[#This Row],[Current Week High]]/Table2[[#This Row],[Close Price]])-1</f>
        <v>4.5049696656770388E-2</v>
      </c>
      <c r="AG244" s="2">
        <f>(Table2[[#This Row],[Close Price]]/Table2[[#This Row],[Current Month Low]])-1</f>
        <v>6.4294545954114657E-2</v>
      </c>
      <c r="AH244" s="2">
        <f>(Table2[[#This Row],[Current Month High]]/Table2[[#This Row],[Close Price]])-1</f>
        <v>4.5049696656770388E-2</v>
      </c>
      <c r="AI244">
        <v>4.9696656770362697</v>
      </c>
      <c r="AJ244">
        <v>142.903428093645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0.01</v>
      </c>
      <c r="AM244" t="s">
        <v>10345</v>
      </c>
      <c r="AN244">
        <v>1.3</v>
      </c>
      <c r="AO244" t="s">
        <v>10345</v>
      </c>
      <c r="AP244">
        <v>8.2658372437849001E-2</v>
      </c>
      <c r="AQ244" s="4">
        <f>(Table2[[#This Row],[Sharpe Ratio]]-AVERAGE(Table2[Sharpe Ratio]))/_xlfn.STDEV.P(Table2[Sharpe Ratio])</f>
        <v>0.22093996061508836</v>
      </c>
      <c r="AR24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2.0550622670527408</v>
      </c>
      <c r="AS244" s="4">
        <f>_xlfn.RANK.AVG(Table2[[#This Row],[1Y Return vs Nifty Z-Score]],Table2[1Y Return vs Nifty Z-Score])</f>
        <v>101</v>
      </c>
      <c r="AT244" s="4">
        <f>_xlfn.RANK.AVG(Table2[[#This Row],[6M Return vs Nifty Z-Score]],Table2[6M Return vs Nifty Z-Score])</f>
        <v>461</v>
      </c>
      <c r="AU244" s="4">
        <f>_xlfn.RANK.AVG(Table2[[#This Row],[Sharpe Ratio Z-Score]],Table2[Sharpe Ratio Z-Score])</f>
        <v>280</v>
      </c>
      <c r="AV244" s="4">
        <f>(Table2[[#This Row],[Rank 1Y]]+Table2[[#This Row],[Rank 6M]]+Table2[[#This Row],[Rank Sharpe]])/3</f>
        <v>280.66666666666669</v>
      </c>
    </row>
    <row r="245" spans="1:48" x14ac:dyDescent="0.3">
      <c r="A245" t="s">
        <v>1348</v>
      </c>
      <c r="B245" t="s">
        <v>1349</v>
      </c>
      <c r="C245" t="s">
        <v>10301</v>
      </c>
      <c r="D245" t="s">
        <v>420</v>
      </c>
      <c r="E245">
        <v>8230.9509969149894</v>
      </c>
      <c r="F245">
        <v>91.55</v>
      </c>
      <c r="G245">
        <v>52.609968340855502</v>
      </c>
      <c r="H245">
        <f>(Table2[[#This Row],[1Y Return vs Nifty]]-AVERAGE(Table2[1Y Return vs Nifty]))/_xlfn.STDEV.P(Table2[1Y Return vs Nifty])</f>
        <v>0.3130913510386269</v>
      </c>
      <c r="I245">
        <v>50.133533299006402</v>
      </c>
      <c r="J245">
        <f>(Table2[[#This Row],[1M Return vs Nifty]]-AVERAGE(Table2[1M Return vs Nifty]))/_xlfn.STDEV.P(Table2[1M Return vs Nifty])</f>
        <v>4.0570316037626073</v>
      </c>
      <c r="K245">
        <v>10.005146211726</v>
      </c>
      <c r="L245">
        <f>(Table2[[#This Row],[6M Return vs Nifty]]-AVERAGE(Table2[6M Return vs Nifty]))/_xlfn.STDEV.P(Table2[6M Return vs Nifty])</f>
        <v>9.8999756022699434E-2</v>
      </c>
      <c r="M245">
        <v>13.797502545948699</v>
      </c>
      <c r="N245">
        <f>(Table2[[#This Row],[1W Return vs Nifty]]-AVERAGE(Table2[1W Return vs Nifty]))/_xlfn.STDEV.P(Table2[1W Return vs Nifty])</f>
        <v>3.1189560231536073</v>
      </c>
      <c r="O245">
        <v>76.27</v>
      </c>
      <c r="P245">
        <v>71.192930408737396</v>
      </c>
      <c r="Q245">
        <v>68.335192872731596</v>
      </c>
      <c r="R245">
        <v>79.565296907007294</v>
      </c>
      <c r="S245" s="2">
        <f>(Table2[[#This Row],[Close Price]]-Table2[[#This Row],[20D EMA]])/Table2[[#This Row],[20D EMA]]</f>
        <v>0.20034089419168746</v>
      </c>
      <c r="T245" s="2">
        <f>(Table2[[#This Row],[Close Price]]-Table2[[#This Row],[50D EMA]])/Table2[[#This Row],[50D EMA]]</f>
        <v>0.28594229053906467</v>
      </c>
      <c r="U245" s="2">
        <f>(Table2[[#This Row],[Close Price]]-Table2[[#This Row],[200D EMA]])/Table2[[#This Row],[200D EMA]]</f>
        <v>0.33971964007629241</v>
      </c>
      <c r="V245">
        <v>2.81734094348981</v>
      </c>
      <c r="W245">
        <v>91.6</v>
      </c>
      <c r="X245">
        <v>99</v>
      </c>
      <c r="Y245">
        <v>84.83</v>
      </c>
      <c r="Z245">
        <v>99</v>
      </c>
      <c r="AA245">
        <v>62.02</v>
      </c>
      <c r="AB245">
        <v>99</v>
      </c>
      <c r="AC245" s="2">
        <f>(Table2[[#This Row],[Close Price]]/Table2[[#This Row],[Day Low]])-1</f>
        <v>-5.4585152838426687E-4</v>
      </c>
      <c r="AD245" s="2">
        <f>(Table2[[#This Row],[Day High]]/Table2[[#This Row],[Close Price]])-1</f>
        <v>8.1376297105406836E-2</v>
      </c>
      <c r="AE245" s="2">
        <f>(Table2[[#This Row],[Close Price]]/Table2[[#This Row],[Current Week Low]])-1</f>
        <v>7.9217258045502836E-2</v>
      </c>
      <c r="AF245" s="2">
        <f>(Table2[[#This Row],[Current Week High]]/Table2[[#This Row],[Close Price]])-1</f>
        <v>8.1376297105406836E-2</v>
      </c>
      <c r="AG245" s="2">
        <f>(Table2[[#This Row],[Close Price]]/Table2[[#This Row],[Current Month Low]])-1</f>
        <v>0.47613673008706847</v>
      </c>
      <c r="AH245" s="2">
        <f>(Table2[[#This Row],[Current Month High]]/Table2[[#This Row],[Close Price]])-1</f>
        <v>8.1376297105406836E-2</v>
      </c>
      <c r="AI245">
        <v>3.17859093391588</v>
      </c>
      <c r="AJ245">
        <v>83.650952858575707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0.25</v>
      </c>
      <c r="AM245" t="s">
        <v>10345</v>
      </c>
      <c r="AN245">
        <v>37.119999999999997</v>
      </c>
      <c r="AO245" t="s">
        <v>10345</v>
      </c>
      <c r="AP245">
        <v>6.5600132077707998E-2</v>
      </c>
      <c r="AQ245" s="4">
        <f>(Table2[[#This Row],[Sharpe Ratio]]-AVERAGE(Table2[Sharpe Ratio]))/_xlfn.STDEV.P(Table2[Sharpe Ratio])</f>
        <v>2.752639180823753E-2</v>
      </c>
      <c r="AR24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7.6156051257857786</v>
      </c>
      <c r="AS245" s="4">
        <f>_xlfn.RANK.AVG(Table2[[#This Row],[1Y Return vs Nifty Z-Score]],Table2[1Y Return vs Nifty Z-Score])</f>
        <v>208</v>
      </c>
      <c r="AT245" s="4">
        <f>_xlfn.RANK.AVG(Table2[[#This Row],[6M Return vs Nifty Z-Score]],Table2[6M Return vs Nifty Z-Score])</f>
        <v>290</v>
      </c>
      <c r="AU245" s="4">
        <f>_xlfn.RANK.AVG(Table2[[#This Row],[Sharpe Ratio Z-Score]],Table2[Sharpe Ratio Z-Score])</f>
        <v>346</v>
      </c>
      <c r="AV245" s="4">
        <f>(Table2[[#This Row],[Rank 1Y]]+Table2[[#This Row],[Rank 6M]]+Table2[[#This Row],[Rank Sharpe]])/3</f>
        <v>281.33333333333331</v>
      </c>
    </row>
    <row r="246" spans="1:48" x14ac:dyDescent="0.3">
      <c r="A246" t="s">
        <v>674</v>
      </c>
      <c r="B246" t="s">
        <v>675</v>
      </c>
      <c r="C246" t="s">
        <v>10305</v>
      </c>
      <c r="D246" t="s">
        <v>54</v>
      </c>
      <c r="E246">
        <v>26109.741299249999</v>
      </c>
      <c r="F246">
        <v>1457.75</v>
      </c>
      <c r="G246">
        <v>41.958171946984002</v>
      </c>
      <c r="H246">
        <f>(Table2[[#This Row],[1Y Return vs Nifty]]-AVERAGE(Table2[1Y Return vs Nifty]))/_xlfn.STDEV.P(Table2[1Y Return vs Nifty])</f>
        <v>0.15146240408026349</v>
      </c>
      <c r="I246">
        <v>19.720422493564399</v>
      </c>
      <c r="J246">
        <f>(Table2[[#This Row],[1M Return vs Nifty]]-AVERAGE(Table2[1M Return vs Nifty]))/_xlfn.STDEV.P(Table2[1M Return vs Nifty])</f>
        <v>1.4001583380834273</v>
      </c>
      <c r="K246">
        <v>27.3760415318898</v>
      </c>
      <c r="L246">
        <f>(Table2[[#This Row],[6M Return vs Nifty]]-AVERAGE(Table2[6M Return vs Nifty]))/_xlfn.STDEV.P(Table2[6M Return vs Nifty])</f>
        <v>0.69659119467094399</v>
      </c>
      <c r="M246">
        <v>-5.0852566202111698</v>
      </c>
      <c r="N246">
        <f>(Table2[[#This Row],[1W Return vs Nifty]]-AVERAGE(Table2[1W Return vs Nifty]))/_xlfn.STDEV.P(Table2[1W Return vs Nifty])</f>
        <v>-0.99967000079330726</v>
      </c>
      <c r="O246">
        <v>1389.93</v>
      </c>
      <c r="P246">
        <v>1276.92203174618</v>
      </c>
      <c r="Q246">
        <v>1044.0930356486499</v>
      </c>
      <c r="R246">
        <v>65.991622468697201</v>
      </c>
      <c r="S246" s="2">
        <f>(Table2[[#This Row],[Close Price]]-Table2[[#This Row],[20D EMA]])/Table2[[#This Row],[20D EMA]]</f>
        <v>4.8793824149417547E-2</v>
      </c>
      <c r="T246" s="2">
        <f>(Table2[[#This Row],[Close Price]]-Table2[[#This Row],[50D EMA]])/Table2[[#This Row],[50D EMA]]</f>
        <v>0.14161238020659672</v>
      </c>
      <c r="U246" s="2">
        <f>(Table2[[#This Row],[Close Price]]-Table2[[#This Row],[200D EMA]])/Table2[[#This Row],[200D EMA]]</f>
        <v>0.39618783980717093</v>
      </c>
      <c r="V246">
        <v>1.25607420757002</v>
      </c>
      <c r="W246">
        <v>1425</v>
      </c>
      <c r="X246">
        <v>1483.9</v>
      </c>
      <c r="Y246">
        <v>1425</v>
      </c>
      <c r="Z246">
        <v>1483.9</v>
      </c>
      <c r="AA246">
        <v>1291.95</v>
      </c>
      <c r="AB246">
        <v>1539.7</v>
      </c>
      <c r="AC246" s="2">
        <f>(Table2[[#This Row],[Close Price]]/Table2[[#This Row],[Day Low]])-1</f>
        <v>2.2982456140350882E-2</v>
      </c>
      <c r="AD246" s="2">
        <f>(Table2[[#This Row],[Day High]]/Table2[[#This Row],[Close Price]])-1</f>
        <v>1.7938604013033821E-2</v>
      </c>
      <c r="AE246" s="2">
        <f>(Table2[[#This Row],[Close Price]]/Table2[[#This Row],[Current Week Low]])-1</f>
        <v>2.2982456140350882E-2</v>
      </c>
      <c r="AF246" s="2">
        <f>(Table2[[#This Row],[Current Week High]]/Table2[[#This Row],[Close Price]])-1</f>
        <v>1.7938604013033821E-2</v>
      </c>
      <c r="AG246" s="2">
        <f>(Table2[[#This Row],[Close Price]]/Table2[[#This Row],[Current Month Low]])-1</f>
        <v>0.12833313982739258</v>
      </c>
      <c r="AH246" s="2">
        <f>(Table2[[#This Row],[Current Month High]]/Table2[[#This Row],[Close Price]])-1</f>
        <v>5.6216772423254957E-2</v>
      </c>
      <c r="AI246">
        <v>5.6216772423254904</v>
      </c>
      <c r="AJ246">
        <v>101.29107981220599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0.28999999999999998</v>
      </c>
      <c r="AM246" t="s">
        <v>10345</v>
      </c>
      <c r="AN246">
        <v>5.84</v>
      </c>
      <c r="AO246" t="s">
        <v>10345</v>
      </c>
      <c r="AP246">
        <v>2.9835177010608002E-2</v>
      </c>
      <c r="AQ246" s="4">
        <f>(Table2[[#This Row],[Sharpe Ratio]]-AVERAGE(Table2[Sharpe Ratio]))/_xlfn.STDEV.P(Table2[Sharpe Ratio])</f>
        <v>-0.37799184757054527</v>
      </c>
      <c r="AR24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0.87055008847078219</v>
      </c>
      <c r="AS246" s="4">
        <f>_xlfn.RANK.AVG(Table2[[#This Row],[1Y Return vs Nifty Z-Score]],Table2[1Y Return vs Nifty Z-Score])</f>
        <v>249</v>
      </c>
      <c r="AT246" s="4">
        <f>_xlfn.RANK.AVG(Table2[[#This Row],[6M Return vs Nifty Z-Score]],Table2[6M Return vs Nifty Z-Score])</f>
        <v>157</v>
      </c>
      <c r="AU246" s="4">
        <f>_xlfn.RANK.AVG(Table2[[#This Row],[Sharpe Ratio Z-Score]],Table2[Sharpe Ratio Z-Score])</f>
        <v>439</v>
      </c>
      <c r="AV246" s="4">
        <f>(Table2[[#This Row],[Rank 1Y]]+Table2[[#This Row],[Rank 6M]]+Table2[[#This Row],[Rank Sharpe]])/3</f>
        <v>281.66666666666669</v>
      </c>
    </row>
    <row r="247" spans="1:48" x14ac:dyDescent="0.3">
      <c r="A247" t="s">
        <v>759</v>
      </c>
      <c r="B247" t="s">
        <v>760</v>
      </c>
      <c r="C247" t="s">
        <v>10315</v>
      </c>
      <c r="D247" t="s">
        <v>632</v>
      </c>
      <c r="E247">
        <v>21352.683074320001</v>
      </c>
      <c r="F247">
        <v>681.2</v>
      </c>
      <c r="G247">
        <v>116.337694937074</v>
      </c>
      <c r="H247">
        <f>(Table2[[#This Row],[1Y Return vs Nifty]]-AVERAGE(Table2[1Y Return vs Nifty]))/_xlfn.STDEV.P(Table2[1Y Return vs Nifty])</f>
        <v>1.2800874295332854</v>
      </c>
      <c r="I247">
        <v>-1.01444387494218</v>
      </c>
      <c r="J247">
        <f>(Table2[[#This Row],[1M Return vs Nifty]]-AVERAGE(Table2[1M Return vs Nifty]))/_xlfn.STDEV.P(Table2[1M Return vs Nifty])</f>
        <v>-0.41122861520574122</v>
      </c>
      <c r="K247">
        <v>-20.7066057041846</v>
      </c>
      <c r="L247">
        <f>(Table2[[#This Row],[6M Return vs Nifty]]-AVERAGE(Table2[6M Return vs Nifty]))/_xlfn.STDEV.P(Table2[6M Return vs Nifty])</f>
        <v>-0.9575422167755071</v>
      </c>
      <c r="M247">
        <v>-1.9151803240167999</v>
      </c>
      <c r="N247">
        <f>(Table2[[#This Row],[1W Return vs Nifty]]-AVERAGE(Table2[1W Return vs Nifty]))/_xlfn.STDEV.P(Table2[1W Return vs Nifty])</f>
        <v>-0.30822662556867836</v>
      </c>
      <c r="O247">
        <v>688.17</v>
      </c>
      <c r="P247">
        <v>672.82044458445705</v>
      </c>
      <c r="Q247">
        <v>581.92706545479803</v>
      </c>
      <c r="R247">
        <v>44.925095766711898</v>
      </c>
      <c r="S247" s="2">
        <f>(Table2[[#This Row],[Close Price]]-Table2[[#This Row],[20D EMA]])/Table2[[#This Row],[20D EMA]]</f>
        <v>-1.0128311318424102E-2</v>
      </c>
      <c r="T247" s="2">
        <f>(Table2[[#This Row],[Close Price]]-Table2[[#This Row],[50D EMA]])/Table2[[#This Row],[50D EMA]]</f>
        <v>1.2454370973697629E-2</v>
      </c>
      <c r="U247" s="2">
        <f>(Table2[[#This Row],[Close Price]]-Table2[[#This Row],[200D EMA]])/Table2[[#This Row],[200D EMA]]</f>
        <v>0.17059343075513503</v>
      </c>
      <c r="V247">
        <v>0.90225390737989097</v>
      </c>
      <c r="W247">
        <v>676</v>
      </c>
      <c r="X247">
        <v>686</v>
      </c>
      <c r="Y247">
        <v>676</v>
      </c>
      <c r="Z247">
        <v>688.3</v>
      </c>
      <c r="AA247">
        <v>651.65</v>
      </c>
      <c r="AB247">
        <v>764.4</v>
      </c>
      <c r="AC247" s="2">
        <f>(Table2[[#This Row],[Close Price]]/Table2[[#This Row],[Day Low]])-1</f>
        <v>7.692307692307665E-3</v>
      </c>
      <c r="AD247" s="2">
        <f>(Table2[[#This Row],[Day High]]/Table2[[#This Row],[Close Price]])-1</f>
        <v>7.0463887257778968E-3</v>
      </c>
      <c r="AE247" s="2">
        <f>(Table2[[#This Row],[Close Price]]/Table2[[#This Row],[Current Week Low]])-1</f>
        <v>7.692307692307665E-3</v>
      </c>
      <c r="AF247" s="2">
        <f>(Table2[[#This Row],[Current Week High]]/Table2[[#This Row],[Close Price]])-1</f>
        <v>1.0422783323546625E-2</v>
      </c>
      <c r="AG247" s="2">
        <f>(Table2[[#This Row],[Close Price]]/Table2[[#This Row],[Current Month Low]])-1</f>
        <v>4.5346428297398989E-2</v>
      </c>
      <c r="AH247" s="2">
        <f>(Table2[[#This Row],[Current Month High]]/Table2[[#This Row],[Close Price]])-1</f>
        <v>0.12213740458015265</v>
      </c>
      <c r="AI247">
        <v>14.8341162654139</v>
      </c>
      <c r="AJ247">
        <v>152.29629629629599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0.02</v>
      </c>
      <c r="AM247" t="s">
        <v>10345</v>
      </c>
      <c r="AN247">
        <v>-6.88</v>
      </c>
      <c r="AO247" t="s">
        <v>10344</v>
      </c>
      <c r="AP247">
        <v>0.140353051688409</v>
      </c>
      <c r="AQ247" s="4">
        <f>(Table2[[#This Row],[Sharpe Ratio]]-AVERAGE(Table2[Sharpe Ratio]))/_xlfn.STDEV.P(Table2[Sharpe Ratio])</f>
        <v>0.87510671987191113</v>
      </c>
      <c r="AR24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0.47819669185526986</v>
      </c>
      <c r="AS247" s="4">
        <f>_xlfn.RANK.AVG(Table2[[#This Row],[1Y Return vs Nifty Z-Score]],Table2[1Y Return vs Nifty Z-Score])</f>
        <v>76</v>
      </c>
      <c r="AT247" s="4">
        <f>_xlfn.RANK.AVG(Table2[[#This Row],[6M Return vs Nifty Z-Score]],Table2[6M Return vs Nifty Z-Score])</f>
        <v>629</v>
      </c>
      <c r="AU247" s="4">
        <f>_xlfn.RANK.AVG(Table2[[#This Row],[Sharpe Ratio Z-Score]],Table2[Sharpe Ratio Z-Score])</f>
        <v>141</v>
      </c>
      <c r="AV247" s="4">
        <f>(Table2[[#This Row],[Rank 1Y]]+Table2[[#This Row],[Rank 6M]]+Table2[[#This Row],[Rank Sharpe]])/3</f>
        <v>282</v>
      </c>
    </row>
    <row r="248" spans="1:48" x14ac:dyDescent="0.3">
      <c r="A248" t="s">
        <v>940</v>
      </c>
      <c r="B248" t="s">
        <v>941</v>
      </c>
      <c r="C248" t="s">
        <v>10304</v>
      </c>
      <c r="D248" t="s">
        <v>246</v>
      </c>
      <c r="E248">
        <v>15844.3639978149</v>
      </c>
      <c r="F248">
        <v>678.95</v>
      </c>
      <c r="G248">
        <v>58.455917406470903</v>
      </c>
      <c r="H248">
        <f>(Table2[[#This Row],[1Y Return vs Nifty]]-AVERAGE(Table2[1Y Return vs Nifty]))/_xlfn.STDEV.P(Table2[1Y Return vs Nifty])</f>
        <v>0.40179700748463992</v>
      </c>
      <c r="I248">
        <v>6.8690623615743096</v>
      </c>
      <c r="J248">
        <f>(Table2[[#This Row],[1M Return vs Nifty]]-AVERAGE(Table2[1M Return vs Nifty]))/_xlfn.STDEV.P(Table2[1M Return vs Nifty])</f>
        <v>0.27747031775141778</v>
      </c>
      <c r="K248">
        <v>5.9416177925217601</v>
      </c>
      <c r="L248">
        <f>(Table2[[#This Row],[6M Return vs Nifty]]-AVERAGE(Table2[6M Return vs Nifty]))/_xlfn.STDEV.P(Table2[6M Return vs Nifty])</f>
        <v>-4.0793256902865227E-2</v>
      </c>
      <c r="M248">
        <v>-1.20587116702939</v>
      </c>
      <c r="N248">
        <f>(Table2[[#This Row],[1W Return vs Nifty]]-AVERAGE(Table2[1W Return vs Nifty]))/_xlfn.STDEV.P(Table2[1W Return vs Nifty])</f>
        <v>-0.15351517014601698</v>
      </c>
      <c r="O248">
        <v>671.35</v>
      </c>
      <c r="P248">
        <v>678.72760634648398</v>
      </c>
      <c r="Q248">
        <v>586.039441606982</v>
      </c>
      <c r="R248">
        <v>58.429427953187897</v>
      </c>
      <c r="S248" s="2">
        <f>(Table2[[#This Row],[Close Price]]-Table2[[#This Row],[20D EMA]])/Table2[[#This Row],[20D EMA]]</f>
        <v>1.1320473672451065E-2</v>
      </c>
      <c r="T248" s="2">
        <f>(Table2[[#This Row],[Close Price]]-Table2[[#This Row],[50D EMA]])/Table2[[#This Row],[50D EMA]]</f>
        <v>3.2766260195777984E-4</v>
      </c>
      <c r="U248" s="2">
        <f>(Table2[[#This Row],[Close Price]]-Table2[[#This Row],[200D EMA]])/Table2[[#This Row],[200D EMA]]</f>
        <v>0.15853977018722065</v>
      </c>
      <c r="V248">
        <v>0.62819073523594604</v>
      </c>
      <c r="W248">
        <v>673</v>
      </c>
      <c r="X248">
        <v>709.95</v>
      </c>
      <c r="Y248">
        <v>668.55</v>
      </c>
      <c r="Z248">
        <v>709.95</v>
      </c>
      <c r="AA248">
        <v>607.85</v>
      </c>
      <c r="AB248">
        <v>709.95</v>
      </c>
      <c r="AC248" s="2">
        <f>(Table2[[#This Row],[Close Price]]/Table2[[#This Row],[Day Low]])-1</f>
        <v>8.8410104011886759E-3</v>
      </c>
      <c r="AD248" s="2">
        <f>(Table2[[#This Row],[Day High]]/Table2[[#This Row],[Close Price]])-1</f>
        <v>4.5658737756830492E-2</v>
      </c>
      <c r="AE248" s="2">
        <f>(Table2[[#This Row],[Close Price]]/Table2[[#This Row],[Current Week Low]])-1</f>
        <v>1.5556054147034759E-2</v>
      </c>
      <c r="AF248" s="2">
        <f>(Table2[[#This Row],[Current Week High]]/Table2[[#This Row],[Close Price]])-1</f>
        <v>4.5658737756830492E-2</v>
      </c>
      <c r="AG248" s="2">
        <f>(Table2[[#This Row],[Close Price]]/Table2[[#This Row],[Current Month Low]])-1</f>
        <v>0.11696964711688751</v>
      </c>
      <c r="AH248" s="2">
        <f>(Table2[[#This Row],[Current Month High]]/Table2[[#This Row],[Close Price]])-1</f>
        <v>4.5658737756830492E-2</v>
      </c>
      <c r="AI248">
        <v>21.953015685985701</v>
      </c>
      <c r="AJ248">
        <v>168.35968379446601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</v>
      </c>
      <c r="AM248" t="s">
        <v>10344</v>
      </c>
      <c r="AN248">
        <v>3.23</v>
      </c>
      <c r="AO248" t="s">
        <v>10345</v>
      </c>
      <c r="AP248">
        <v>6.9342321140668003E-2</v>
      </c>
      <c r="AQ248" s="4">
        <f>(Table2[[#This Row],[Sharpe Ratio]]-AVERAGE(Table2[Sharpe Ratio]))/_xlfn.STDEV.P(Table2[Sharpe Ratio])</f>
        <v>6.9956919608062537E-2</v>
      </c>
      <c r="AR24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 s="4">
        <f>_xlfn.RANK.AVG(Table2[[#This Row],[1Y Return vs Nifty Z-Score]],Table2[1Y Return vs Nifty Z-Score])</f>
        <v>184</v>
      </c>
      <c r="AT248" s="4">
        <f>_xlfn.RANK.AVG(Table2[[#This Row],[6M Return vs Nifty Z-Score]],Table2[6M Return vs Nifty Z-Score])</f>
        <v>331</v>
      </c>
      <c r="AU248" s="4">
        <f>_xlfn.RANK.AVG(Table2[[#This Row],[Sharpe Ratio Z-Score]],Table2[Sharpe Ratio Z-Score])</f>
        <v>331</v>
      </c>
      <c r="AV248" s="4">
        <f>(Table2[[#This Row],[Rank 1Y]]+Table2[[#This Row],[Rank 6M]]+Table2[[#This Row],[Rank Sharpe]])/3</f>
        <v>282</v>
      </c>
    </row>
    <row r="249" spans="1:48" x14ac:dyDescent="0.3">
      <c r="A249" t="s">
        <v>1643</v>
      </c>
      <c r="B249" t="s">
        <v>1644</v>
      </c>
      <c r="C249" t="s">
        <v>10303</v>
      </c>
      <c r="D249" t="s">
        <v>1006</v>
      </c>
      <c r="E249">
        <v>5234.9800819680004</v>
      </c>
      <c r="F249">
        <v>41.04</v>
      </c>
      <c r="G249">
        <v>68.176064327383699</v>
      </c>
      <c r="H249">
        <f>(Table2[[#This Row],[1Y Return vs Nifty]]-AVERAGE(Table2[1Y Return vs Nifty]))/_xlfn.STDEV.P(Table2[1Y Return vs Nifty])</f>
        <v>0.54928922879780917</v>
      </c>
      <c r="I249">
        <v>4.9258372187923696</v>
      </c>
      <c r="J249">
        <f>(Table2[[#This Row],[1M Return vs Nifty]]-AVERAGE(Table2[1M Return vs Nifty]))/_xlfn.STDEV.P(Table2[1M Return vs Nifty])</f>
        <v>0.10771119761139204</v>
      </c>
      <c r="K249">
        <v>-3.0046515592355298</v>
      </c>
      <c r="L249">
        <f>(Table2[[#This Row],[6M Return vs Nifty]]-AVERAGE(Table2[6M Return vs Nifty]))/_xlfn.STDEV.P(Table2[6M Return vs Nifty])</f>
        <v>-0.34856173250040995</v>
      </c>
      <c r="M249">
        <v>0.78322894372762597</v>
      </c>
      <c r="N249">
        <f>(Table2[[#This Row],[1W Return vs Nifty]]-AVERAGE(Table2[1W Return vs Nifty]))/_xlfn.STDEV.P(Table2[1W Return vs Nifty])</f>
        <v>0.28033877081199776</v>
      </c>
      <c r="O249">
        <v>40.78</v>
      </c>
      <c r="P249">
        <v>39.711545510096499</v>
      </c>
      <c r="Q249">
        <v>33.672459712226697</v>
      </c>
      <c r="R249">
        <v>54.286643497816101</v>
      </c>
      <c r="S249" s="2">
        <f>(Table2[[#This Row],[Close Price]]-Table2[[#This Row],[20D EMA]])/Table2[[#This Row],[20D EMA]]</f>
        <v>6.375674350171604E-3</v>
      </c>
      <c r="T249" s="2">
        <f>(Table2[[#This Row],[Close Price]]-Table2[[#This Row],[50D EMA]])/Table2[[#This Row],[50D EMA]]</f>
        <v>3.3452601072042024E-2</v>
      </c>
      <c r="U249" s="2">
        <f>(Table2[[#This Row],[Close Price]]-Table2[[#This Row],[200D EMA]])/Table2[[#This Row],[200D EMA]]</f>
        <v>0.21880018123826275</v>
      </c>
      <c r="V249">
        <v>0.74828322996040997</v>
      </c>
      <c r="W249">
        <v>40.909999999999997</v>
      </c>
      <c r="X249">
        <v>42.65</v>
      </c>
      <c r="Y249">
        <v>39.68</v>
      </c>
      <c r="Z249">
        <v>42.65</v>
      </c>
      <c r="AA249">
        <v>38.6</v>
      </c>
      <c r="AB249">
        <v>44.6</v>
      </c>
      <c r="AC249" s="2">
        <f>(Table2[[#This Row],[Close Price]]/Table2[[#This Row],[Day Low]])-1</f>
        <v>3.1777071620631148E-3</v>
      </c>
      <c r="AD249" s="2">
        <f>(Table2[[#This Row],[Day High]]/Table2[[#This Row],[Close Price]])-1</f>
        <v>3.9230019493177393E-2</v>
      </c>
      <c r="AE249" s="2">
        <f>(Table2[[#This Row],[Close Price]]/Table2[[#This Row],[Current Week Low]])-1</f>
        <v>3.4274193548387011E-2</v>
      </c>
      <c r="AF249" s="2">
        <f>(Table2[[#This Row],[Current Week High]]/Table2[[#This Row],[Close Price]])-1</f>
        <v>3.9230019493177393E-2</v>
      </c>
      <c r="AG249" s="2">
        <f>(Table2[[#This Row],[Close Price]]/Table2[[#This Row],[Current Month Low]])-1</f>
        <v>6.3212435233160669E-2</v>
      </c>
      <c r="AH249" s="2">
        <f>(Table2[[#This Row],[Current Month High]]/Table2[[#This Row],[Close Price]])-1</f>
        <v>8.6744639376218347E-2</v>
      </c>
      <c r="AI249">
        <v>12.329434697855699</v>
      </c>
      <c r="AJ249">
        <v>105.714285714285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0.24</v>
      </c>
      <c r="AM249" t="s">
        <v>10345</v>
      </c>
      <c r="AN249">
        <v>-1.66</v>
      </c>
      <c r="AO249" t="s">
        <v>10344</v>
      </c>
      <c r="AP249">
        <v>9.0307626005085004E-2</v>
      </c>
      <c r="AQ249" s="4">
        <f>(Table2[[#This Row],[Sharpe Ratio]]-AVERAGE(Table2[Sharpe Ratio]))/_xlfn.STDEV.P(Table2[Sharpe Ratio])</f>
        <v>0.30767044394235116</v>
      </c>
      <c r="AR24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0.89644790866314006</v>
      </c>
      <c r="AS249" s="4">
        <f>_xlfn.RANK.AVG(Table2[[#This Row],[1Y Return vs Nifty Z-Score]],Table2[1Y Return vs Nifty Z-Score])</f>
        <v>156</v>
      </c>
      <c r="AT249" s="4">
        <f>_xlfn.RANK.AVG(Table2[[#This Row],[6M Return vs Nifty Z-Score]],Table2[6M Return vs Nifty Z-Score])</f>
        <v>430</v>
      </c>
      <c r="AU249" s="4">
        <f>_xlfn.RANK.AVG(Table2[[#This Row],[Sharpe Ratio Z-Score]],Table2[Sharpe Ratio Z-Score])</f>
        <v>260</v>
      </c>
      <c r="AV249" s="4">
        <f>(Table2[[#This Row],[Rank 1Y]]+Table2[[#This Row],[Rank 6M]]+Table2[[#This Row],[Rank Sharpe]])/3</f>
        <v>282</v>
      </c>
    </row>
    <row r="250" spans="1:48" x14ac:dyDescent="0.3">
      <c r="A250" t="s">
        <v>1004</v>
      </c>
      <c r="B250" t="s">
        <v>1005</v>
      </c>
      <c r="C250" t="s">
        <v>10314</v>
      </c>
      <c r="D250" t="s">
        <v>1006</v>
      </c>
      <c r="E250">
        <v>13733.648427714999</v>
      </c>
      <c r="F250">
        <v>773.65</v>
      </c>
      <c r="G250">
        <v>40.749664451472398</v>
      </c>
      <c r="H250">
        <f>(Table2[[#This Row],[1Y Return vs Nifty]]-AVERAGE(Table2[1Y Return vs Nifty]))/_xlfn.STDEV.P(Table2[1Y Return vs Nifty])</f>
        <v>0.13312467148867804</v>
      </c>
      <c r="I250">
        <v>0.34299344491568001</v>
      </c>
      <c r="J250">
        <f>(Table2[[#This Row],[1M Return vs Nifty]]-AVERAGE(Table2[1M Return vs Nifty]))/_xlfn.STDEV.P(Table2[1M Return vs Nifty])</f>
        <v>-0.2926436092838805</v>
      </c>
      <c r="K250">
        <v>14.826652962740001</v>
      </c>
      <c r="L250">
        <f>(Table2[[#This Row],[6M Return vs Nifty]]-AVERAGE(Table2[6M Return vs Nifty]))/_xlfn.STDEV.P(Table2[6M Return vs Nifty])</f>
        <v>0.26486864779168801</v>
      </c>
      <c r="M250">
        <v>-5.8721332094921399</v>
      </c>
      <c r="N250">
        <f>(Table2[[#This Row],[1W Return vs Nifty]]-AVERAGE(Table2[1W Return vs Nifty]))/_xlfn.STDEV.P(Table2[1W Return vs Nifty])</f>
        <v>-1.1713001301472408</v>
      </c>
      <c r="O250">
        <v>776.79</v>
      </c>
      <c r="P250">
        <v>753.97045810568795</v>
      </c>
      <c r="Q250">
        <v>653.02737617449895</v>
      </c>
      <c r="R250">
        <v>50.157384831973197</v>
      </c>
      <c r="S250" s="2">
        <f>(Table2[[#This Row],[Close Price]]-Table2[[#This Row],[20D EMA]])/Table2[[#This Row],[20D EMA]]</f>
        <v>-4.0422765483592565E-3</v>
      </c>
      <c r="T250" s="2">
        <f>(Table2[[#This Row],[Close Price]]-Table2[[#This Row],[50D EMA]])/Table2[[#This Row],[50D EMA]]</f>
        <v>2.6101210840217614E-2</v>
      </c>
      <c r="U250" s="2">
        <f>(Table2[[#This Row],[Close Price]]-Table2[[#This Row],[200D EMA]])/Table2[[#This Row],[200D EMA]]</f>
        <v>0.18471296644885038</v>
      </c>
      <c r="V250">
        <v>0.45314077121791602</v>
      </c>
      <c r="W250">
        <v>761.6</v>
      </c>
      <c r="X250">
        <v>807.85</v>
      </c>
      <c r="Y250">
        <v>759.4</v>
      </c>
      <c r="Z250">
        <v>807.85</v>
      </c>
      <c r="AA250">
        <v>733.45</v>
      </c>
      <c r="AB250">
        <v>828.9</v>
      </c>
      <c r="AC250" s="2">
        <f>(Table2[[#This Row],[Close Price]]/Table2[[#This Row],[Day Low]])-1</f>
        <v>1.5821953781512521E-2</v>
      </c>
      <c r="AD250" s="2">
        <f>(Table2[[#This Row],[Day High]]/Table2[[#This Row],[Close Price]])-1</f>
        <v>4.4206036321333908E-2</v>
      </c>
      <c r="AE250" s="2">
        <f>(Table2[[#This Row],[Close Price]]/Table2[[#This Row],[Current Week Low]])-1</f>
        <v>1.8764814327100421E-2</v>
      </c>
      <c r="AF250" s="2">
        <f>(Table2[[#This Row],[Current Week High]]/Table2[[#This Row],[Close Price]])-1</f>
        <v>4.4206036321333908E-2</v>
      </c>
      <c r="AG250" s="2">
        <f>(Table2[[#This Row],[Close Price]]/Table2[[#This Row],[Current Month Low]])-1</f>
        <v>5.4809462131024445E-2</v>
      </c>
      <c r="AH250" s="2">
        <f>(Table2[[#This Row],[Current Month High]]/Table2[[#This Row],[Close Price]])-1</f>
        <v>7.1414722419698817E-2</v>
      </c>
      <c r="AI250">
        <v>11.1549150132489</v>
      </c>
      <c r="AJ250">
        <v>70.896841175171105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0.08</v>
      </c>
      <c r="AM250" t="s">
        <v>10345</v>
      </c>
      <c r="AN250">
        <v>0.84</v>
      </c>
      <c r="AO250" t="s">
        <v>10345</v>
      </c>
      <c r="AP250">
        <v>6.2240550411626003E-2</v>
      </c>
      <c r="AQ250" s="4">
        <f>(Table2[[#This Row],[Sharpe Ratio]]-AVERAGE(Table2[Sharpe Ratio]))/_xlfn.STDEV.P(Table2[Sharpe Ratio])</f>
        <v>-1.0565970945268278E-2</v>
      </c>
      <c r="AR25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-1.0765163910960234</v>
      </c>
      <c r="AS250" s="4">
        <f>_xlfn.RANK.AVG(Table2[[#This Row],[1Y Return vs Nifty Z-Score]],Table2[1Y Return vs Nifty Z-Score])</f>
        <v>251</v>
      </c>
      <c r="AT250" s="4">
        <f>_xlfn.RANK.AVG(Table2[[#This Row],[6M Return vs Nifty Z-Score]],Table2[6M Return vs Nifty Z-Score])</f>
        <v>242</v>
      </c>
      <c r="AU250" s="4">
        <f>_xlfn.RANK.AVG(Table2[[#This Row],[Sharpe Ratio Z-Score]],Table2[Sharpe Ratio Z-Score])</f>
        <v>356</v>
      </c>
      <c r="AV250" s="4">
        <f>(Table2[[#This Row],[Rank 1Y]]+Table2[[#This Row],[Rank 6M]]+Table2[[#This Row],[Rank Sharpe]])/3</f>
        <v>283</v>
      </c>
    </row>
    <row r="251" spans="1:48" x14ac:dyDescent="0.3">
      <c r="A251" t="s">
        <v>995</v>
      </c>
      <c r="B251" t="s">
        <v>996</v>
      </c>
      <c r="C251" t="s">
        <v>10305</v>
      </c>
      <c r="D251" t="s">
        <v>54</v>
      </c>
      <c r="E251">
        <v>14031.37902312</v>
      </c>
      <c r="F251">
        <v>1845.95</v>
      </c>
      <c r="G251">
        <v>51.557973840353398</v>
      </c>
      <c r="H251">
        <f>(Table2[[#This Row],[1Y Return vs Nifty]]-AVERAGE(Table2[1Y Return vs Nifty]))/_xlfn.STDEV.P(Table2[1Y Return vs Nifty])</f>
        <v>0.29712852589300426</v>
      </c>
      <c r="I251">
        <v>23.3047228769186</v>
      </c>
      <c r="J251">
        <f>(Table2[[#This Row],[1M Return vs Nifty]]-AVERAGE(Table2[1M Return vs Nifty]))/_xlfn.STDEV.P(Table2[1M Return vs Nifty])</f>
        <v>1.7132809228008514</v>
      </c>
      <c r="K251">
        <v>2.75179410234789</v>
      </c>
      <c r="L251">
        <f>(Table2[[#This Row],[6M Return vs Nifty]]-AVERAGE(Table2[6M Return vs Nifty]))/_xlfn.STDEV.P(Table2[6M Return vs Nifty])</f>
        <v>-0.15052918547256666</v>
      </c>
      <c r="M251">
        <v>16.837147111909101</v>
      </c>
      <c r="N251">
        <f>(Table2[[#This Row],[1W Return vs Nifty]]-AVERAGE(Table2[1W Return vs Nifty]))/_xlfn.STDEV.P(Table2[1W Return vs Nifty])</f>
        <v>3.7819501916832325</v>
      </c>
      <c r="O251">
        <v>1589.2</v>
      </c>
      <c r="P251">
        <v>1501.68816315802</v>
      </c>
      <c r="Q251">
        <v>1341.9339540932499</v>
      </c>
      <c r="R251">
        <v>81.5990703477175</v>
      </c>
      <c r="S251" s="2">
        <f>(Table2[[#This Row],[Close Price]]-Table2[[#This Row],[20D EMA]])/Table2[[#This Row],[20D EMA]]</f>
        <v>0.16155927510697204</v>
      </c>
      <c r="T251" s="2">
        <f>(Table2[[#This Row],[Close Price]]-Table2[[#This Row],[50D EMA]])/Table2[[#This Row],[50D EMA]]</f>
        <v>0.2292498837561617</v>
      </c>
      <c r="U251" s="2">
        <f>(Table2[[#This Row],[Close Price]]-Table2[[#This Row],[200D EMA]])/Table2[[#This Row],[200D EMA]]</f>
        <v>0.37558930852697275</v>
      </c>
      <c r="V251">
        <v>2.9499283088844801</v>
      </c>
      <c r="W251">
        <v>1752.8</v>
      </c>
      <c r="X251">
        <v>1815.55</v>
      </c>
      <c r="Y251">
        <v>1605</v>
      </c>
      <c r="Z251">
        <v>1900</v>
      </c>
      <c r="AA251">
        <v>1452</v>
      </c>
      <c r="AB251">
        <v>1900</v>
      </c>
      <c r="AC251" s="2">
        <f>(Table2[[#This Row],[Close Price]]/Table2[[#This Row],[Day Low]])-1</f>
        <v>5.3143541761752733E-2</v>
      </c>
      <c r="AD251" s="2">
        <f>(Table2[[#This Row],[Day High]]/Table2[[#This Row],[Close Price]])-1</f>
        <v>-1.6468485061892246E-2</v>
      </c>
      <c r="AE251" s="2">
        <f>(Table2[[#This Row],[Close Price]]/Table2[[#This Row],[Current Week Low]])-1</f>
        <v>0.1501246105919003</v>
      </c>
      <c r="AF251" s="2">
        <f>(Table2[[#This Row],[Current Week High]]/Table2[[#This Row],[Close Price]])-1</f>
        <v>2.9280316368265558E-2</v>
      </c>
      <c r="AG251" s="2">
        <f>(Table2[[#This Row],[Close Price]]/Table2[[#This Row],[Current Month Low]])-1</f>
        <v>0.27131542699724531</v>
      </c>
      <c r="AH251" s="2">
        <f>(Table2[[#This Row],[Current Month High]]/Table2[[#This Row],[Close Price]])-1</f>
        <v>2.9280316368265558E-2</v>
      </c>
      <c r="AI251">
        <v>2.92803163682655</v>
      </c>
      <c r="AJ251">
        <v>93.4958071278826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0.25</v>
      </c>
      <c r="AM251" t="s">
        <v>10345</v>
      </c>
      <c r="AN251">
        <v>12.26</v>
      </c>
      <c r="AO251" t="s">
        <v>10345</v>
      </c>
      <c r="AP251">
        <v>8.2936768130617997E-2</v>
      </c>
      <c r="AQ251" s="4">
        <f>(Table2[[#This Row],[Sharpe Ratio]]-AVERAGE(Table2[Sharpe Ratio]))/_xlfn.STDEV.P(Table2[Sharpe Ratio])</f>
        <v>0.22409652913224473</v>
      </c>
      <c r="AR25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5.8659269840367667</v>
      </c>
      <c r="AS251" s="4">
        <f>_xlfn.RANK.AVG(Table2[[#This Row],[1Y Return vs Nifty Z-Score]],Table2[1Y Return vs Nifty Z-Score])</f>
        <v>213</v>
      </c>
      <c r="AT251" s="4">
        <f>_xlfn.RANK.AVG(Table2[[#This Row],[6M Return vs Nifty Z-Score]],Table2[6M Return vs Nifty Z-Score])</f>
        <v>359</v>
      </c>
      <c r="AU251" s="4">
        <f>_xlfn.RANK.AVG(Table2[[#This Row],[Sharpe Ratio Z-Score]],Table2[Sharpe Ratio Z-Score])</f>
        <v>278</v>
      </c>
      <c r="AV251" s="4">
        <f>(Table2[[#This Row],[Rank 1Y]]+Table2[[#This Row],[Rank 6M]]+Table2[[#This Row],[Rank Sharpe]])/3</f>
        <v>283.33333333333331</v>
      </c>
    </row>
    <row r="252" spans="1:48" x14ac:dyDescent="0.3">
      <c r="A252" t="s">
        <v>1879</v>
      </c>
      <c r="B252" t="s">
        <v>1880</v>
      </c>
      <c r="C252" t="s">
        <v>10306</v>
      </c>
      <c r="D252" t="s">
        <v>207</v>
      </c>
      <c r="E252">
        <v>3733.3121726999998</v>
      </c>
      <c r="F252">
        <v>1418.45</v>
      </c>
      <c r="G252">
        <v>27.985666309849499</v>
      </c>
      <c r="H252">
        <f>(Table2[[#This Row],[1Y Return vs Nifty]]-AVERAGE(Table2[1Y Return vs Nifty]))/_xlfn.STDEV.P(Table2[1Y Return vs Nifty])</f>
        <v>-6.0554544891760848E-2</v>
      </c>
      <c r="I252">
        <v>8.94134495049728</v>
      </c>
      <c r="J252">
        <f>(Table2[[#This Row],[1M Return vs Nifty]]-AVERAGE(Table2[1M Return vs Nifty]))/_xlfn.STDEV.P(Table2[1M Return vs Nifty])</f>
        <v>0.4585038280905408</v>
      </c>
      <c r="K252">
        <v>4.6898278288938702</v>
      </c>
      <c r="L252">
        <f>(Table2[[#This Row],[6M Return vs Nifty]]-AVERAGE(Table2[6M Return vs Nifty]))/_xlfn.STDEV.P(Table2[6M Return vs Nifty])</f>
        <v>-8.3857183744994776E-2</v>
      </c>
      <c r="M252">
        <v>8.0799160725607102</v>
      </c>
      <c r="N252">
        <f>(Table2[[#This Row],[1W Return vs Nifty]]-AVERAGE(Table2[1W Return vs Nifty]))/_xlfn.STDEV.P(Table2[1W Return vs Nifty])</f>
        <v>1.8718607106388714</v>
      </c>
      <c r="O252">
        <v>1337.5</v>
      </c>
      <c r="P252">
        <v>1304.4509340213001</v>
      </c>
      <c r="Q252">
        <v>1172.9968401127401</v>
      </c>
      <c r="R252">
        <v>72.936100588714893</v>
      </c>
      <c r="S252" s="2">
        <f>(Table2[[#This Row],[Close Price]]-Table2[[#This Row],[20D EMA]])/Table2[[#This Row],[20D EMA]]</f>
        <v>6.0523364485981342E-2</v>
      </c>
      <c r="T252" s="2">
        <f>(Table2[[#This Row],[Close Price]]-Table2[[#This Row],[50D EMA]])/Table2[[#This Row],[50D EMA]]</f>
        <v>8.7392375600720357E-2</v>
      </c>
      <c r="U252" s="2">
        <f>(Table2[[#This Row],[Close Price]]-Table2[[#This Row],[200D EMA]])/Table2[[#This Row],[200D EMA]]</f>
        <v>0.2092530444188313</v>
      </c>
      <c r="V252">
        <v>0.739541766996335</v>
      </c>
      <c r="W252">
        <v>1407</v>
      </c>
      <c r="X252">
        <v>1443.9</v>
      </c>
      <c r="Y252">
        <v>1340</v>
      </c>
      <c r="Z252">
        <v>1446</v>
      </c>
      <c r="AA252">
        <v>1264.55</v>
      </c>
      <c r="AB252">
        <v>1446</v>
      </c>
      <c r="AC252" s="2">
        <f>(Table2[[#This Row],[Close Price]]/Table2[[#This Row],[Day Low]])-1</f>
        <v>8.1378820184789813E-3</v>
      </c>
      <c r="AD252" s="2">
        <f>(Table2[[#This Row],[Day High]]/Table2[[#This Row],[Close Price]])-1</f>
        <v>1.7942119919630573E-2</v>
      </c>
      <c r="AE252" s="2">
        <f>(Table2[[#This Row],[Close Price]]/Table2[[#This Row],[Current Week Low]])-1</f>
        <v>5.8544776119403119E-2</v>
      </c>
      <c r="AF252" s="2">
        <f>(Table2[[#This Row],[Current Week High]]/Table2[[#This Row],[Close Price]])-1</f>
        <v>1.9422609186083406E-2</v>
      </c>
      <c r="AG252" s="2">
        <f>(Table2[[#This Row],[Close Price]]/Table2[[#This Row],[Current Month Low]])-1</f>
        <v>0.1217033727412915</v>
      </c>
      <c r="AH252" s="2">
        <f>(Table2[[#This Row],[Current Month High]]/Table2[[#This Row],[Close Price]])-1</f>
        <v>1.9422609186083406E-2</v>
      </c>
      <c r="AI252">
        <v>1.9422609186083399</v>
      </c>
      <c r="AJ252">
        <v>72.560827250608199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0.09</v>
      </c>
      <c r="AM252" t="s">
        <v>10345</v>
      </c>
      <c r="AN252">
        <v>4.79</v>
      </c>
      <c r="AO252" t="s">
        <v>10345</v>
      </c>
      <c r="AP252">
        <v>0.11050543405692401</v>
      </c>
      <c r="AQ252" s="4">
        <f>(Table2[[#This Row],[Sharpe Ratio]]-AVERAGE(Table2[Sharpe Ratio]))/_xlfn.STDEV.P(Table2[Sharpe Ratio])</f>
        <v>0.53668176368609743</v>
      </c>
      <c r="AR25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2.7226345737787541</v>
      </c>
      <c r="AS252" s="4">
        <f>_xlfn.RANK.AVG(Table2[[#This Row],[1Y Return vs Nifty Z-Score]],Table2[1Y Return vs Nifty Z-Score])</f>
        <v>306</v>
      </c>
      <c r="AT252" s="4">
        <f>_xlfn.RANK.AVG(Table2[[#This Row],[6M Return vs Nifty Z-Score]],Table2[6M Return vs Nifty Z-Score])</f>
        <v>340</v>
      </c>
      <c r="AU252" s="4">
        <f>_xlfn.RANK.AVG(Table2[[#This Row],[Sharpe Ratio Z-Score]],Table2[Sharpe Ratio Z-Score])</f>
        <v>205</v>
      </c>
      <c r="AV252" s="4">
        <f>(Table2[[#This Row],[Rank 1Y]]+Table2[[#This Row],[Rank 6M]]+Table2[[#This Row],[Rank Sharpe]])/3</f>
        <v>283.66666666666669</v>
      </c>
    </row>
    <row r="253" spans="1:48" x14ac:dyDescent="0.3">
      <c r="A253" t="s">
        <v>1314</v>
      </c>
      <c r="B253" t="s">
        <v>1315</v>
      </c>
      <c r="C253" t="s">
        <v>10305</v>
      </c>
      <c r="D253" t="s">
        <v>279</v>
      </c>
      <c r="E253">
        <v>8523.8057461999997</v>
      </c>
      <c r="F253">
        <v>830.6</v>
      </c>
      <c r="G253">
        <v>47.555448281323002</v>
      </c>
      <c r="H253">
        <f>(Table2[[#This Row],[1Y Return vs Nifty]]-AVERAGE(Table2[1Y Return vs Nifty]))/_xlfn.STDEV.P(Table2[1Y Return vs Nifty])</f>
        <v>0.23639473345474241</v>
      </c>
      <c r="I253">
        <v>10.939431263221399</v>
      </c>
      <c r="J253">
        <f>(Table2[[#This Row],[1M Return vs Nifty]]-AVERAGE(Table2[1M Return vs Nifty]))/_xlfn.STDEV.P(Table2[1M Return vs Nifty])</f>
        <v>0.6330555910047867</v>
      </c>
      <c r="K253">
        <v>29.335463424884999</v>
      </c>
      <c r="L253">
        <f>(Table2[[#This Row],[6M Return vs Nifty]]-AVERAGE(Table2[6M Return vs Nifty]))/_xlfn.STDEV.P(Table2[6M Return vs Nifty])</f>
        <v>0.76399898951239187</v>
      </c>
      <c r="M253">
        <v>-0.78816214021051101</v>
      </c>
      <c r="N253">
        <f>(Table2[[#This Row],[1W Return vs Nifty]]-AVERAGE(Table2[1W Return vs Nifty]))/_xlfn.STDEV.P(Table2[1W Return vs Nifty])</f>
        <v>-6.2406277999740412E-2</v>
      </c>
      <c r="O253">
        <v>814.71</v>
      </c>
      <c r="P253">
        <v>788.06716907539806</v>
      </c>
      <c r="Q253">
        <v>692.92236899364798</v>
      </c>
      <c r="R253">
        <v>63.176831290251101</v>
      </c>
      <c r="S253" s="2">
        <f>(Table2[[#This Row],[Close Price]]-Table2[[#This Row],[20D EMA]])/Table2[[#This Row],[20D EMA]]</f>
        <v>1.9503872543604455E-2</v>
      </c>
      <c r="T253" s="2">
        <f>(Table2[[#This Row],[Close Price]]-Table2[[#This Row],[50D EMA]])/Table2[[#This Row],[50D EMA]]</f>
        <v>5.3971073270954462E-2</v>
      </c>
      <c r="U253" s="2">
        <f>(Table2[[#This Row],[Close Price]]-Table2[[#This Row],[200D EMA]])/Table2[[#This Row],[200D EMA]]</f>
        <v>0.19869127793681335</v>
      </c>
      <c r="V253">
        <v>1.07338121854111</v>
      </c>
      <c r="W253">
        <v>837</v>
      </c>
      <c r="X253">
        <v>904.8</v>
      </c>
      <c r="Y253">
        <v>811.35</v>
      </c>
      <c r="Z253">
        <v>904.8</v>
      </c>
      <c r="AA253">
        <v>763.7</v>
      </c>
      <c r="AB253">
        <v>904.8</v>
      </c>
      <c r="AC253" s="2">
        <f>(Table2[[#This Row],[Close Price]]/Table2[[#This Row],[Day Low]])-1</f>
        <v>-7.6463560334527614E-3</v>
      </c>
      <c r="AD253" s="2">
        <f>(Table2[[#This Row],[Day High]]/Table2[[#This Row],[Close Price]])-1</f>
        <v>8.9333012280279123E-2</v>
      </c>
      <c r="AE253" s="2">
        <f>(Table2[[#This Row],[Close Price]]/Table2[[#This Row],[Current Week Low]])-1</f>
        <v>2.3725888950514529E-2</v>
      </c>
      <c r="AF253" s="2">
        <f>(Table2[[#This Row],[Current Week High]]/Table2[[#This Row],[Close Price]])-1</f>
        <v>8.9333012280279123E-2</v>
      </c>
      <c r="AG253" s="2">
        <f>(Table2[[#This Row],[Close Price]]/Table2[[#This Row],[Current Month Low]])-1</f>
        <v>8.7599842870236921E-2</v>
      </c>
      <c r="AH253" s="2">
        <f>(Table2[[#This Row],[Current Month High]]/Table2[[#This Row],[Close Price]])-1</f>
        <v>8.9333012280279123E-2</v>
      </c>
      <c r="AI253">
        <v>5.9475078256681897</v>
      </c>
      <c r="AJ253">
        <v>83.3554083885209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</v>
      </c>
      <c r="AM253" t="s">
        <v>10346</v>
      </c>
      <c r="AN253">
        <v>12.09</v>
      </c>
      <c r="AO253" t="s">
        <v>10345</v>
      </c>
      <c r="AP253">
        <v>1.5095547259396E-2</v>
      </c>
      <c r="AQ253" s="4">
        <f>(Table2[[#This Row],[Sharpe Ratio]]-AVERAGE(Table2[Sharpe Ratio]))/_xlfn.STDEV.P(Table2[Sharpe Ratio])</f>
        <v>-0.54511602526327796</v>
      </c>
      <c r="AR25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1.0259270107089025</v>
      </c>
      <c r="AS253" s="4">
        <f>_xlfn.RANK.AVG(Table2[[#This Row],[1Y Return vs Nifty Z-Score]],Table2[1Y Return vs Nifty Z-Score])</f>
        <v>227</v>
      </c>
      <c r="AT253" s="4">
        <f>_xlfn.RANK.AVG(Table2[[#This Row],[6M Return vs Nifty Z-Score]],Table2[6M Return vs Nifty Z-Score])</f>
        <v>142</v>
      </c>
      <c r="AU253" s="4">
        <f>_xlfn.RANK.AVG(Table2[[#This Row],[Sharpe Ratio Z-Score]],Table2[Sharpe Ratio Z-Score])</f>
        <v>484</v>
      </c>
      <c r="AV253" s="4">
        <f>(Table2[[#This Row],[Rank 1Y]]+Table2[[#This Row],[Rank 6M]]+Table2[[#This Row],[Rank Sharpe]])/3</f>
        <v>284.33333333333331</v>
      </c>
    </row>
    <row r="254" spans="1:48" x14ac:dyDescent="0.3">
      <c r="A254" t="s">
        <v>52</v>
      </c>
      <c r="B254" t="s">
        <v>53</v>
      </c>
      <c r="C254" t="s">
        <v>10305</v>
      </c>
      <c r="D254" t="s">
        <v>54</v>
      </c>
      <c r="E254">
        <v>419355.76605660003</v>
      </c>
      <c r="F254">
        <v>1747.8</v>
      </c>
      <c r="G254">
        <v>26.413749272998999</v>
      </c>
      <c r="H254">
        <f>(Table2[[#This Row],[1Y Return vs Nifty]]-AVERAGE(Table2[1Y Return vs Nifty]))/_xlfn.STDEV.P(Table2[1Y Return vs Nifty])</f>
        <v>-8.4406605706426316E-2</v>
      </c>
      <c r="I254">
        <v>11.5888703677234</v>
      </c>
      <c r="J254">
        <f>(Table2[[#This Row],[1M Return vs Nifty]]-AVERAGE(Table2[1M Return vs Nifty]))/_xlfn.STDEV.P(Table2[1M Return vs Nifty])</f>
        <v>0.68979024749803974</v>
      </c>
      <c r="K254">
        <v>3.7183257880159899</v>
      </c>
      <c r="L254">
        <f>(Table2[[#This Row],[6M Return vs Nifty]]-AVERAGE(Table2[6M Return vs Nifty]))/_xlfn.STDEV.P(Table2[6M Return vs Nifty])</f>
        <v>-0.11727867938799792</v>
      </c>
      <c r="M254">
        <v>-0.125147235549768</v>
      </c>
      <c r="N254">
        <f>(Table2[[#This Row],[1W Return vs Nifty]]-AVERAGE(Table2[1W Return vs Nifty]))/_xlfn.STDEV.P(Table2[1W Return vs Nifty])</f>
        <v>8.220767468436592E-2</v>
      </c>
      <c r="O254">
        <v>1707.67</v>
      </c>
      <c r="P254">
        <v>1632.8884322745801</v>
      </c>
      <c r="Q254">
        <v>1466.82261279557</v>
      </c>
      <c r="R254">
        <v>74.981516864352898</v>
      </c>
      <c r="S254" s="2">
        <f>(Table2[[#This Row],[Close Price]]-Table2[[#This Row],[20D EMA]])/Table2[[#This Row],[20D EMA]]</f>
        <v>2.34998565296573E-2</v>
      </c>
      <c r="T254" s="2">
        <f>(Table2[[#This Row],[Close Price]]-Table2[[#This Row],[50D EMA]])/Table2[[#This Row],[50D EMA]]</f>
        <v>7.0373189897212043E-2</v>
      </c>
      <c r="U254" s="2">
        <f>(Table2[[#This Row],[Close Price]]-Table2[[#This Row],[200D EMA]])/Table2[[#This Row],[200D EMA]]</f>
        <v>0.19155512381209083</v>
      </c>
      <c r="V254">
        <v>0.83642966641158301</v>
      </c>
      <c r="W254">
        <v>1745.15</v>
      </c>
      <c r="X254">
        <v>1770.8</v>
      </c>
      <c r="Y254">
        <v>1740.65</v>
      </c>
      <c r="Z254">
        <v>1770.8</v>
      </c>
      <c r="AA254">
        <v>1681.3</v>
      </c>
      <c r="AB254">
        <v>1770.8</v>
      </c>
      <c r="AC254" s="2">
        <f>(Table2[[#This Row],[Close Price]]/Table2[[#This Row],[Day Low]])-1</f>
        <v>1.5184941122539097E-3</v>
      </c>
      <c r="AD254" s="2">
        <f>(Table2[[#This Row],[Day High]]/Table2[[#This Row],[Close Price]])-1</f>
        <v>1.3159400389060494E-2</v>
      </c>
      <c r="AE254" s="2">
        <f>(Table2[[#This Row],[Close Price]]/Table2[[#This Row],[Current Week Low]])-1</f>
        <v>4.1076609312611367E-3</v>
      </c>
      <c r="AF254" s="2">
        <f>(Table2[[#This Row],[Current Week High]]/Table2[[#This Row],[Close Price]])-1</f>
        <v>1.3159400389060494E-2</v>
      </c>
      <c r="AG254" s="2">
        <f>(Table2[[#This Row],[Close Price]]/Table2[[#This Row],[Current Month Low]])-1</f>
        <v>3.9552727056444414E-2</v>
      </c>
      <c r="AH254" s="2">
        <f>(Table2[[#This Row],[Current Month High]]/Table2[[#This Row],[Close Price]])-1</f>
        <v>1.3159400389060494E-2</v>
      </c>
      <c r="AI254">
        <v>0.58359079986267604</v>
      </c>
      <c r="AJ254">
        <v>63.5980717929517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0.03</v>
      </c>
      <c r="AM254" t="s">
        <v>10345</v>
      </c>
      <c r="AN254">
        <v>2.98</v>
      </c>
      <c r="AO254" t="s">
        <v>10345</v>
      </c>
      <c r="AP254">
        <v>0.11676007087668699</v>
      </c>
      <c r="AQ254" s="4">
        <f>(Table2[[#This Row],[Sharpe Ratio]]-AVERAGE(Table2[Sharpe Ratio]))/_xlfn.STDEV.P(Table2[Sharpe Ratio])</f>
        <v>0.6075994904481028</v>
      </c>
      <c r="AR2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1.1779121275360842</v>
      </c>
      <c r="AS254" s="4">
        <f>_xlfn.RANK.AVG(Table2[[#This Row],[1Y Return vs Nifty Z-Score]],Table2[1Y Return vs Nifty Z-Score])</f>
        <v>310</v>
      </c>
      <c r="AT254" s="4">
        <f>_xlfn.RANK.AVG(Table2[[#This Row],[6M Return vs Nifty Z-Score]],Table2[6M Return vs Nifty Z-Score])</f>
        <v>349</v>
      </c>
      <c r="AU254" s="4">
        <f>_xlfn.RANK.AVG(Table2[[#This Row],[Sharpe Ratio Z-Score]],Table2[Sharpe Ratio Z-Score])</f>
        <v>195</v>
      </c>
      <c r="AV254" s="4">
        <f>(Table2[[#This Row],[Rank 1Y]]+Table2[[#This Row],[Rank 6M]]+Table2[[#This Row],[Rank Sharpe]])/3</f>
        <v>284.66666666666669</v>
      </c>
    </row>
    <row r="255" spans="1:48" x14ac:dyDescent="0.3">
      <c r="A255" t="s">
        <v>743</v>
      </c>
      <c r="B255" t="s">
        <v>744</v>
      </c>
      <c r="C255" t="s">
        <v>10300</v>
      </c>
      <c r="D255" t="s">
        <v>745</v>
      </c>
      <c r="E255">
        <v>22093.528789799999</v>
      </c>
      <c r="F255">
        <v>1575.6</v>
      </c>
      <c r="G255">
        <v>19.355848719041099</v>
      </c>
      <c r="H255">
        <f>(Table2[[#This Row],[1Y Return vs Nifty]]-AVERAGE(Table2[1Y Return vs Nifty]))/_xlfn.STDEV.P(Table2[1Y Return vs Nifty])</f>
        <v>-0.19150225343486027</v>
      </c>
      <c r="I255">
        <v>16.033066316379699</v>
      </c>
      <c r="J255">
        <f>(Table2[[#This Row],[1M Return vs Nifty]]-AVERAGE(Table2[1M Return vs Nifty]))/_xlfn.STDEV.P(Table2[1M Return vs Nifty])</f>
        <v>1.0780328537529653</v>
      </c>
      <c r="K255">
        <v>29.024603897445999</v>
      </c>
      <c r="L255">
        <f>(Table2[[#This Row],[6M Return vs Nifty]]-AVERAGE(Table2[6M Return vs Nifty]))/_xlfn.STDEV.P(Table2[6M Return vs Nifty])</f>
        <v>0.75330483766840772</v>
      </c>
      <c r="M255">
        <v>-0.496556772919171</v>
      </c>
      <c r="N255">
        <f>(Table2[[#This Row],[1W Return vs Nifty]]-AVERAGE(Table2[1W Return vs Nifty]))/_xlfn.STDEV.P(Table2[1W Return vs Nifty])</f>
        <v>1.1974275752938272E-3</v>
      </c>
      <c r="O255">
        <v>1501.04</v>
      </c>
      <c r="P255">
        <v>1397.8134843570399</v>
      </c>
      <c r="Q255">
        <v>1228.45721694342</v>
      </c>
      <c r="R255">
        <v>65.0884288960643</v>
      </c>
      <c r="S255" s="2">
        <f>(Table2[[#This Row],[Close Price]]-Table2[[#This Row],[20D EMA]])/Table2[[#This Row],[20D EMA]]</f>
        <v>4.9672227255769301E-2</v>
      </c>
      <c r="T255" s="2">
        <f>(Table2[[#This Row],[Close Price]]-Table2[[#This Row],[50D EMA]])/Table2[[#This Row],[50D EMA]]</f>
        <v>0.12718901171906885</v>
      </c>
      <c r="U255" s="2">
        <f>(Table2[[#This Row],[Close Price]]-Table2[[#This Row],[200D EMA]])/Table2[[#This Row],[200D EMA]]</f>
        <v>0.28258434910767311</v>
      </c>
      <c r="V255">
        <v>1.4502497070793701</v>
      </c>
      <c r="W255">
        <v>1561</v>
      </c>
      <c r="X255">
        <v>1610.3</v>
      </c>
      <c r="Y255">
        <v>1552.55</v>
      </c>
      <c r="Z255">
        <v>1610.3</v>
      </c>
      <c r="AA255">
        <v>1419.05</v>
      </c>
      <c r="AB255">
        <v>1634</v>
      </c>
      <c r="AC255" s="2">
        <f>(Table2[[#This Row],[Close Price]]/Table2[[#This Row],[Day Low]])-1</f>
        <v>9.3529788597053187E-3</v>
      </c>
      <c r="AD255" s="2">
        <f>(Table2[[#This Row],[Day High]]/Table2[[#This Row],[Close Price]])-1</f>
        <v>2.202335618177198E-2</v>
      </c>
      <c r="AE255" s="2">
        <f>(Table2[[#This Row],[Close Price]]/Table2[[#This Row],[Current Week Low]])-1</f>
        <v>1.48465427844513E-2</v>
      </c>
      <c r="AF255" s="2">
        <f>(Table2[[#This Row],[Current Week High]]/Table2[[#This Row],[Close Price]])-1</f>
        <v>2.202335618177198E-2</v>
      </c>
      <c r="AG255" s="2">
        <f>(Table2[[#This Row],[Close Price]]/Table2[[#This Row],[Current Month Low]])-1</f>
        <v>0.11032028469750887</v>
      </c>
      <c r="AH255" s="2">
        <f>(Table2[[#This Row],[Current Month High]]/Table2[[#This Row],[Close Price]])-1</f>
        <v>3.7065244986037138E-2</v>
      </c>
      <c r="AI255">
        <v>3.7065244986037098</v>
      </c>
      <c r="AJ255">
        <v>59.449476294084903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0.26</v>
      </c>
      <c r="AM255" t="s">
        <v>10345</v>
      </c>
      <c r="AN255">
        <v>9.6300000000000008</v>
      </c>
      <c r="AO255" t="s">
        <v>10345</v>
      </c>
      <c r="AP255">
        <v>5.6155279407347998E-2</v>
      </c>
      <c r="AQ255" s="4">
        <f>(Table2[[#This Row],[Sharpe Ratio]]-AVERAGE(Table2[Sharpe Ratio]))/_xlfn.STDEV.P(Table2[Sharpe Ratio])</f>
        <v>-7.9563356211595326E-2</v>
      </c>
      <c r="AR25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1.5614695093502111</v>
      </c>
      <c r="AS255" s="4">
        <f>_xlfn.RANK.AVG(Table2[[#This Row],[1Y Return vs Nifty Z-Score]],Table2[1Y Return vs Nifty Z-Score])</f>
        <v>338</v>
      </c>
      <c r="AT255" s="4">
        <f>_xlfn.RANK.AVG(Table2[[#This Row],[6M Return vs Nifty Z-Score]],Table2[6M Return vs Nifty Z-Score])</f>
        <v>148</v>
      </c>
      <c r="AU255" s="4">
        <f>_xlfn.RANK.AVG(Table2[[#This Row],[Sharpe Ratio Z-Score]],Table2[Sharpe Ratio Z-Score])</f>
        <v>368</v>
      </c>
      <c r="AV255" s="4">
        <f>(Table2[[#This Row],[Rank 1Y]]+Table2[[#This Row],[Rank 6M]]+Table2[[#This Row],[Rank Sharpe]])/3</f>
        <v>284.66666666666669</v>
      </c>
    </row>
    <row r="256" spans="1:48" x14ac:dyDescent="0.3">
      <c r="A256" t="s">
        <v>622</v>
      </c>
      <c r="B256" t="s">
        <v>623</v>
      </c>
      <c r="C256" t="s">
        <v>10311</v>
      </c>
      <c r="D256" t="s">
        <v>259</v>
      </c>
      <c r="E256">
        <v>29725.829922239998</v>
      </c>
      <c r="F256">
        <v>1562.15</v>
      </c>
      <c r="G256">
        <v>11.8959363139461</v>
      </c>
      <c r="H256">
        <f>(Table2[[#This Row],[1Y Return vs Nifty]]-AVERAGE(Table2[1Y Return vs Nifty]))/_xlfn.STDEV.P(Table2[1Y Return vs Nifty])</f>
        <v>-0.30469797571986912</v>
      </c>
      <c r="I256">
        <v>-8.1518151645033097</v>
      </c>
      <c r="J256">
        <f>(Table2[[#This Row],[1M Return vs Nifty]]-AVERAGE(Table2[1M Return vs Nifty]))/_xlfn.STDEV.P(Table2[1M Return vs Nifty])</f>
        <v>-1.0347455940432997</v>
      </c>
      <c r="K256">
        <v>29.2503568922812</v>
      </c>
      <c r="L256">
        <f>(Table2[[#This Row],[6M Return vs Nifty]]-AVERAGE(Table2[6M Return vs Nifty]))/_xlfn.STDEV.P(Table2[6M Return vs Nifty])</f>
        <v>0.76107116487700688</v>
      </c>
      <c r="M256">
        <v>-1.04509467600633</v>
      </c>
      <c r="N256">
        <f>(Table2[[#This Row],[1W Return vs Nifty]]-AVERAGE(Table2[1W Return vs Nifty]))/_xlfn.STDEV.P(Table2[1W Return vs Nifty])</f>
        <v>-0.1184472950468554</v>
      </c>
      <c r="O256">
        <v>1610.33</v>
      </c>
      <c r="P256">
        <v>1627.63087786752</v>
      </c>
      <c r="Q256">
        <v>1413.42239097487</v>
      </c>
      <c r="R256">
        <v>38.201291162911701</v>
      </c>
      <c r="S256" s="2">
        <f>(Table2[[#This Row],[Close Price]]-Table2[[#This Row],[20D EMA]])/Table2[[#This Row],[20D EMA]]</f>
        <v>-2.9919333304353667E-2</v>
      </c>
      <c r="T256" s="2">
        <f>(Table2[[#This Row],[Close Price]]-Table2[[#This Row],[50D EMA]])/Table2[[#This Row],[50D EMA]]</f>
        <v>-4.0230791119735487E-2</v>
      </c>
      <c r="U256" s="2">
        <f>(Table2[[#This Row],[Close Price]]-Table2[[#This Row],[200D EMA]])/Table2[[#This Row],[200D EMA]]</f>
        <v>0.10522516833948639</v>
      </c>
      <c r="V256">
        <v>1.05445605495098</v>
      </c>
      <c r="W256">
        <v>1528</v>
      </c>
      <c r="X256">
        <v>1589.4</v>
      </c>
      <c r="Y256">
        <v>1528</v>
      </c>
      <c r="Z256">
        <v>1593.4</v>
      </c>
      <c r="AA256">
        <v>1506.8</v>
      </c>
      <c r="AB256">
        <v>1735.15</v>
      </c>
      <c r="AC256" s="2">
        <f>(Table2[[#This Row],[Close Price]]/Table2[[#This Row],[Day Low]])-1</f>
        <v>2.2349476439790683E-2</v>
      </c>
      <c r="AD256" s="2">
        <f>(Table2[[#This Row],[Day High]]/Table2[[#This Row],[Close Price]])-1</f>
        <v>1.7443907435265471E-2</v>
      </c>
      <c r="AE256" s="2">
        <f>(Table2[[#This Row],[Close Price]]/Table2[[#This Row],[Current Week Low]])-1</f>
        <v>2.2349476439790683E-2</v>
      </c>
      <c r="AF256" s="2">
        <f>(Table2[[#This Row],[Current Week High]]/Table2[[#This Row],[Close Price]])-1</f>
        <v>2.0004481003744745E-2</v>
      </c>
      <c r="AG256" s="2">
        <f>(Table2[[#This Row],[Close Price]]/Table2[[#This Row],[Current Month Low]])-1</f>
        <v>3.6733474913724473E-2</v>
      </c>
      <c r="AH256" s="2">
        <f>(Table2[[#This Row],[Current Month High]]/Table2[[#This Row],[Close Price]])-1</f>
        <v>0.11074480683673138</v>
      </c>
      <c r="AI256">
        <v>17.860000640143301</v>
      </c>
      <c r="AJ256">
        <v>52.315717628705102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10344</v>
      </c>
      <c r="AN256">
        <v>-9.85</v>
      </c>
      <c r="AO256" t="s">
        <v>10344</v>
      </c>
      <c r="AP256">
        <v>7.0562147672044995E-2</v>
      </c>
      <c r="AQ256" s="4">
        <f>(Table2[[#This Row],[Sharpe Ratio]]-AVERAGE(Table2[Sharpe Ratio]))/_xlfn.STDEV.P(Table2[Sharpe Ratio])</f>
        <v>8.3787830521370579E-2</v>
      </c>
      <c r="AR25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 s="4">
        <f>_xlfn.RANK.AVG(Table2[[#This Row],[1Y Return vs Nifty Z-Score]],Table2[1Y Return vs Nifty Z-Score])</f>
        <v>384</v>
      </c>
      <c r="AT256" s="4">
        <f>_xlfn.RANK.AVG(Table2[[#This Row],[6M Return vs Nifty Z-Score]],Table2[6M Return vs Nifty Z-Score])</f>
        <v>144</v>
      </c>
      <c r="AU256" s="4">
        <f>_xlfn.RANK.AVG(Table2[[#This Row],[Sharpe Ratio Z-Score]],Table2[Sharpe Ratio Z-Score])</f>
        <v>328</v>
      </c>
      <c r="AV256" s="4">
        <f>(Table2[[#This Row],[Rank 1Y]]+Table2[[#This Row],[Rank 6M]]+Table2[[#This Row],[Rank Sharpe]])/3</f>
        <v>285.33333333333331</v>
      </c>
    </row>
    <row r="257" spans="1:48" x14ac:dyDescent="0.3">
      <c r="A257" t="s">
        <v>507</v>
      </c>
      <c r="B257" t="s">
        <v>508</v>
      </c>
      <c r="C257" t="s">
        <v>10311</v>
      </c>
      <c r="D257" t="s">
        <v>509</v>
      </c>
      <c r="E257">
        <v>40491.504927119997</v>
      </c>
      <c r="F257">
        <v>3728.8</v>
      </c>
      <c r="G257">
        <v>3.67445919094712</v>
      </c>
      <c r="H257">
        <f>(Table2[[#This Row],[1Y Return vs Nifty]]-AVERAGE(Table2[1Y Return vs Nifty]))/_xlfn.STDEV.P(Table2[1Y Return vs Nifty])</f>
        <v>-0.4294495801156441</v>
      </c>
      <c r="I257">
        <v>-4.9505816622158401</v>
      </c>
      <c r="J257">
        <f>(Table2[[#This Row],[1M Return vs Nifty]]-AVERAGE(Table2[1M Return vs Nifty]))/_xlfn.STDEV.P(Table2[1M Return vs Nifty])</f>
        <v>-0.75508752934107903</v>
      </c>
      <c r="K257">
        <v>16.972961710861401</v>
      </c>
      <c r="L257">
        <f>(Table2[[#This Row],[6M Return vs Nifty]]-AVERAGE(Table2[6M Return vs Nifty]))/_xlfn.STDEV.P(Table2[6M Return vs Nifty])</f>
        <v>0.3387057016068904</v>
      </c>
      <c r="M257">
        <v>-0.73199692925100401</v>
      </c>
      <c r="N257">
        <f>(Table2[[#This Row],[1W Return vs Nifty]]-AVERAGE(Table2[1W Return vs Nifty]))/_xlfn.STDEV.P(Table2[1W Return vs Nifty])</f>
        <v>-5.0155764318834443E-2</v>
      </c>
      <c r="O257">
        <v>3836.52</v>
      </c>
      <c r="P257">
        <v>3887.7542975380702</v>
      </c>
      <c r="Q257">
        <v>3429.5784939323198</v>
      </c>
      <c r="R257">
        <v>38.224039929716</v>
      </c>
      <c r="S257" s="2">
        <f>(Table2[[#This Row],[Close Price]]-Table2[[#This Row],[20D EMA]])/Table2[[#This Row],[20D EMA]]</f>
        <v>-2.807752859362125E-2</v>
      </c>
      <c r="T257" s="2">
        <f>(Table2[[#This Row],[Close Price]]-Table2[[#This Row],[50D EMA]])/Table2[[#This Row],[50D EMA]]</f>
        <v>-4.0885890766998369E-2</v>
      </c>
      <c r="U257" s="2">
        <f>(Table2[[#This Row],[Close Price]]-Table2[[#This Row],[200D EMA]])/Table2[[#This Row],[200D EMA]]</f>
        <v>8.7247312343796526E-2</v>
      </c>
      <c r="V257">
        <v>0.90253799050433303</v>
      </c>
      <c r="W257">
        <v>3708.05</v>
      </c>
      <c r="X257">
        <v>3755.5</v>
      </c>
      <c r="Y257">
        <v>3708.05</v>
      </c>
      <c r="Z257">
        <v>3784.95</v>
      </c>
      <c r="AA257">
        <v>3637</v>
      </c>
      <c r="AB257">
        <v>4234.45</v>
      </c>
      <c r="AC257" s="2">
        <f>(Table2[[#This Row],[Close Price]]/Table2[[#This Row],[Day Low]])-1</f>
        <v>5.5959331724222405E-3</v>
      </c>
      <c r="AD257" s="2">
        <f>(Table2[[#This Row],[Day High]]/Table2[[#This Row],[Close Price]])-1</f>
        <v>7.1604805835656649E-3</v>
      </c>
      <c r="AE257" s="2">
        <f>(Table2[[#This Row],[Close Price]]/Table2[[#This Row],[Current Week Low]])-1</f>
        <v>5.5959331724222405E-3</v>
      </c>
      <c r="AF257" s="2">
        <f>(Table2[[#This Row],[Current Week High]]/Table2[[#This Row],[Close Price]])-1</f>
        <v>1.5058463848959258E-2</v>
      </c>
      <c r="AG257" s="2">
        <f>(Table2[[#This Row],[Close Price]]/Table2[[#This Row],[Current Month Low]])-1</f>
        <v>2.5240582897992914E-2</v>
      </c>
      <c r="AH257" s="2">
        <f>(Table2[[#This Row],[Current Month High]]/Table2[[#This Row],[Close Price]])-1</f>
        <v>0.13560662947865265</v>
      </c>
      <c r="AI257">
        <v>18.256543660158702</v>
      </c>
      <c r="AJ257">
        <v>40.794441927201298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-0.11</v>
      </c>
      <c r="AM257" t="s">
        <v>10344</v>
      </c>
      <c r="AN257">
        <v>-9.66</v>
      </c>
      <c r="AO257" t="s">
        <v>10344</v>
      </c>
      <c r="AP257">
        <v>0.119194866330303</v>
      </c>
      <c r="AQ257" s="4">
        <f>(Table2[[#This Row],[Sharpe Ratio]]-AVERAGE(Table2[Sharpe Ratio]))/_xlfn.STDEV.P(Table2[Sharpe Ratio])</f>
        <v>0.63520623464071857</v>
      </c>
      <c r="AR25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 s="4">
        <f>_xlfn.RANK.AVG(Table2[[#This Row],[1Y Return vs Nifty Z-Score]],Table2[1Y Return vs Nifty Z-Score])</f>
        <v>443</v>
      </c>
      <c r="AT257" s="4">
        <f>_xlfn.RANK.AVG(Table2[[#This Row],[6M Return vs Nifty Z-Score]],Table2[6M Return vs Nifty Z-Score])</f>
        <v>223</v>
      </c>
      <c r="AU257" s="4">
        <f>_xlfn.RANK.AVG(Table2[[#This Row],[Sharpe Ratio Z-Score]],Table2[Sharpe Ratio Z-Score])</f>
        <v>191</v>
      </c>
      <c r="AV257" s="4">
        <f>(Table2[[#This Row],[Rank 1Y]]+Table2[[#This Row],[Rank 6M]]+Table2[[#This Row],[Rank Sharpe]])/3</f>
        <v>285.66666666666669</v>
      </c>
    </row>
    <row r="258" spans="1:48" x14ac:dyDescent="0.3">
      <c r="A258" t="s">
        <v>562</v>
      </c>
      <c r="B258" t="s">
        <v>563</v>
      </c>
      <c r="C258" t="s">
        <v>10303</v>
      </c>
      <c r="D258" t="s">
        <v>186</v>
      </c>
      <c r="E258">
        <v>35094.6</v>
      </c>
      <c r="F258">
        <v>804</v>
      </c>
      <c r="G258">
        <v>22.915591516668101</v>
      </c>
      <c r="H258">
        <f>(Table2[[#This Row],[1Y Return vs Nifty]]-AVERAGE(Table2[1Y Return vs Nifty]))/_xlfn.STDEV.P(Table2[1Y Return vs Nifty])</f>
        <v>-0.13748718794279902</v>
      </c>
      <c r="I258">
        <v>0.17928227527933599</v>
      </c>
      <c r="J258">
        <f>(Table2[[#This Row],[1M Return vs Nifty]]-AVERAGE(Table2[1M Return vs Nifty]))/_xlfn.STDEV.P(Table2[1M Return vs Nifty])</f>
        <v>-0.30694533042915845</v>
      </c>
      <c r="K258">
        <v>60.250916418724699</v>
      </c>
      <c r="L258">
        <f>(Table2[[#This Row],[6M Return vs Nifty]]-AVERAGE(Table2[6M Return vs Nifty]))/_xlfn.STDEV.P(Table2[6M Return vs Nifty])</f>
        <v>1.8275486621424284</v>
      </c>
      <c r="M258">
        <v>-2.7163397768312101</v>
      </c>
      <c r="N258">
        <f>(Table2[[#This Row],[1W Return vs Nifty]]-AVERAGE(Table2[1W Return vs Nifty]))/_xlfn.STDEV.P(Table2[1W Return vs Nifty])</f>
        <v>-0.48297207154173871</v>
      </c>
      <c r="O258">
        <v>793.34</v>
      </c>
      <c r="P258">
        <v>743.15404441528801</v>
      </c>
      <c r="Q258">
        <v>597.44137651371898</v>
      </c>
      <c r="R258">
        <v>52.4342829216111</v>
      </c>
      <c r="S258" s="2">
        <f>(Table2[[#This Row],[Close Price]]-Table2[[#This Row],[20D EMA]])/Table2[[#This Row],[20D EMA]]</f>
        <v>1.3436861875110253E-2</v>
      </c>
      <c r="T258" s="2">
        <f>(Table2[[#This Row],[Close Price]]-Table2[[#This Row],[50D EMA]])/Table2[[#This Row],[50D EMA]]</f>
        <v>8.1875293611010966E-2</v>
      </c>
      <c r="U258" s="2">
        <f>(Table2[[#This Row],[Close Price]]-Table2[[#This Row],[200D EMA]])/Table2[[#This Row],[200D EMA]]</f>
        <v>0.34573873120677279</v>
      </c>
      <c r="V258">
        <v>0.45021577391007001</v>
      </c>
      <c r="W258">
        <v>794.4</v>
      </c>
      <c r="X258">
        <v>819.8</v>
      </c>
      <c r="Y258">
        <v>794.4</v>
      </c>
      <c r="Z258">
        <v>828.5</v>
      </c>
      <c r="AA258">
        <v>736.35</v>
      </c>
      <c r="AB258">
        <v>849.5</v>
      </c>
      <c r="AC258" s="2">
        <f>(Table2[[#This Row],[Close Price]]/Table2[[#This Row],[Day Low]])-1</f>
        <v>1.2084592145015227E-2</v>
      </c>
      <c r="AD258" s="2">
        <f>(Table2[[#This Row],[Day High]]/Table2[[#This Row],[Close Price]])-1</f>
        <v>1.9651741293532199E-2</v>
      </c>
      <c r="AE258" s="2">
        <f>(Table2[[#This Row],[Close Price]]/Table2[[#This Row],[Current Week Low]])-1</f>
        <v>1.2084592145015227E-2</v>
      </c>
      <c r="AF258" s="2">
        <f>(Table2[[#This Row],[Current Week High]]/Table2[[#This Row],[Close Price]])-1</f>
        <v>3.0472636815920495E-2</v>
      </c>
      <c r="AG258" s="2">
        <f>(Table2[[#This Row],[Close Price]]/Table2[[#This Row],[Current Month Low]])-1</f>
        <v>9.1872071705031644E-2</v>
      </c>
      <c r="AH258" s="2">
        <f>(Table2[[#This Row],[Current Month High]]/Table2[[#This Row],[Close Price]])-1</f>
        <v>5.659203980099492E-2</v>
      </c>
      <c r="AI258">
        <v>5.6592039800994902</v>
      </c>
      <c r="AJ258">
        <v>92.759530088707706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0.19</v>
      </c>
      <c r="AM258" t="s">
        <v>10345</v>
      </c>
      <c r="AN258">
        <v>-2.99</v>
      </c>
      <c r="AO258" t="s">
        <v>10344</v>
      </c>
      <c r="AP258">
        <v>1.0734311974441E-2</v>
      </c>
      <c r="AQ258" s="4">
        <f>(Table2[[#This Row],[Sharpe Ratio]]-AVERAGE(Table2[Sharpe Ratio]))/_xlfn.STDEV.P(Table2[Sharpe Ratio])</f>
        <v>-0.59456556185443299</v>
      </c>
      <c r="AR2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0.30557851037429917</v>
      </c>
      <c r="AS258" s="4">
        <f>_xlfn.RANK.AVG(Table2[[#This Row],[1Y Return vs Nifty Z-Score]],Table2[1Y Return vs Nifty Z-Score])</f>
        <v>323</v>
      </c>
      <c r="AT258" s="4">
        <f>_xlfn.RANK.AVG(Table2[[#This Row],[6M Return vs Nifty Z-Score]],Table2[6M Return vs Nifty Z-Score])</f>
        <v>37</v>
      </c>
      <c r="AU258" s="4">
        <f>_xlfn.RANK.AVG(Table2[[#This Row],[Sharpe Ratio Z-Score]],Table2[Sharpe Ratio Z-Score])</f>
        <v>497</v>
      </c>
      <c r="AV258" s="4">
        <f>(Table2[[#This Row],[Rank 1Y]]+Table2[[#This Row],[Rank 6M]]+Table2[[#This Row],[Rank Sharpe]])/3</f>
        <v>285.66666666666669</v>
      </c>
    </row>
    <row r="259" spans="1:48" x14ac:dyDescent="0.3">
      <c r="A259" t="s">
        <v>739</v>
      </c>
      <c r="B259" t="s">
        <v>740</v>
      </c>
      <c r="C259" t="s">
        <v>10301</v>
      </c>
      <c r="D259" t="s">
        <v>420</v>
      </c>
      <c r="E259">
        <v>22380.109157719999</v>
      </c>
      <c r="F259">
        <v>4546.8999999999996</v>
      </c>
      <c r="G259">
        <v>54.4962687557124</v>
      </c>
      <c r="H259">
        <f>(Table2[[#This Row],[1Y Return vs Nifty]]-AVERAGE(Table2[1Y Return vs Nifty]))/_xlfn.STDEV.P(Table2[1Y Return vs Nifty])</f>
        <v>0.34171382357066454</v>
      </c>
      <c r="I259">
        <v>10.7027643041258</v>
      </c>
      <c r="J259">
        <f>(Table2[[#This Row],[1M Return vs Nifty]]-AVERAGE(Table2[1M Return vs Nifty]))/_xlfn.STDEV.P(Table2[1M Return vs Nifty])</f>
        <v>0.61238049069975087</v>
      </c>
      <c r="K259">
        <v>43.042783988231903</v>
      </c>
      <c r="L259">
        <f>(Table2[[#This Row],[6M Return vs Nifty]]-AVERAGE(Table2[6M Return vs Nifty]))/_xlfn.STDEV.P(Table2[6M Return vs Nifty])</f>
        <v>1.2355565727277342</v>
      </c>
      <c r="M259">
        <v>5.6265926712268302</v>
      </c>
      <c r="N259">
        <f>(Table2[[#This Row],[1W Return vs Nifty]]-AVERAGE(Table2[1W Return vs Nifty]))/_xlfn.STDEV.P(Table2[1W Return vs Nifty])</f>
        <v>1.336752386851116</v>
      </c>
      <c r="O259">
        <v>4225.6899999999996</v>
      </c>
      <c r="P259">
        <v>3973.8072760988198</v>
      </c>
      <c r="Q259">
        <v>3315.4728425646299</v>
      </c>
      <c r="R259">
        <v>65.731970530577101</v>
      </c>
      <c r="S259" s="2">
        <f>(Table2[[#This Row],[Close Price]]-Table2[[#This Row],[20D EMA]])/Table2[[#This Row],[20D EMA]]</f>
        <v>7.6013621444071866E-2</v>
      </c>
      <c r="T259" s="2">
        <f>(Table2[[#This Row],[Close Price]]-Table2[[#This Row],[50D EMA]])/Table2[[#This Row],[50D EMA]]</f>
        <v>0.14421754355027466</v>
      </c>
      <c r="U259" s="2">
        <f>(Table2[[#This Row],[Close Price]]-Table2[[#This Row],[200D EMA]])/Table2[[#This Row],[200D EMA]]</f>
        <v>0.37141826095695579</v>
      </c>
      <c r="V259">
        <v>1.7687383968416801</v>
      </c>
      <c r="W259">
        <v>4400</v>
      </c>
      <c r="X259">
        <v>4638.8999999999996</v>
      </c>
      <c r="Y259">
        <v>4313.25</v>
      </c>
      <c r="Z259">
        <v>4638.8999999999996</v>
      </c>
      <c r="AA259">
        <v>3850</v>
      </c>
      <c r="AB259">
        <v>4638.8999999999996</v>
      </c>
      <c r="AC259" s="2">
        <f>(Table2[[#This Row],[Close Price]]/Table2[[#This Row],[Day Low]])-1</f>
        <v>3.3386363636363603E-2</v>
      </c>
      <c r="AD259" s="2">
        <f>(Table2[[#This Row],[Day High]]/Table2[[#This Row],[Close Price]])-1</f>
        <v>2.0233565726099023E-2</v>
      </c>
      <c r="AE259" s="2">
        <f>(Table2[[#This Row],[Close Price]]/Table2[[#This Row],[Current Week Low]])-1</f>
        <v>5.4170289225062174E-2</v>
      </c>
      <c r="AF259" s="2">
        <f>(Table2[[#This Row],[Current Week High]]/Table2[[#This Row],[Close Price]])-1</f>
        <v>2.0233565726099023E-2</v>
      </c>
      <c r="AG259" s="2">
        <f>(Table2[[#This Row],[Close Price]]/Table2[[#This Row],[Current Month Low]])-1</f>
        <v>0.18101298701298685</v>
      </c>
      <c r="AH259" s="2">
        <f>(Table2[[#This Row],[Current Month High]]/Table2[[#This Row],[Close Price]])-1</f>
        <v>2.0233565726099023E-2</v>
      </c>
      <c r="AI259">
        <v>7.9856605599419401</v>
      </c>
      <c r="AJ259">
        <v>103.896860986547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0.16</v>
      </c>
      <c r="AM259" t="s">
        <v>10345</v>
      </c>
      <c r="AN259">
        <v>-0.1</v>
      </c>
      <c r="AO259" t="s">
        <v>10344</v>
      </c>
      <c r="AP259">
        <v>-4.6804132710269999E-3</v>
      </c>
      <c r="AQ259" s="4">
        <f>(Table2[[#This Row],[Sharpe Ratio]]-AVERAGE(Table2[Sharpe Ratio]))/_xlfn.STDEV.P(Table2[Sharpe Ratio])</f>
        <v>-0.76934425877498569</v>
      </c>
      <c r="AR25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2.75705901507428</v>
      </c>
      <c r="AS259" s="4">
        <f>_xlfn.RANK.AVG(Table2[[#This Row],[1Y Return vs Nifty Z-Score]],Table2[1Y Return vs Nifty Z-Score])</f>
        <v>201</v>
      </c>
      <c r="AT259" s="4">
        <f>_xlfn.RANK.AVG(Table2[[#This Row],[6M Return vs Nifty Z-Score]],Table2[6M Return vs Nifty Z-Score])</f>
        <v>85</v>
      </c>
      <c r="AU259" s="4">
        <f>_xlfn.RANK.AVG(Table2[[#This Row],[Sharpe Ratio Z-Score]],Table2[Sharpe Ratio Z-Score])</f>
        <v>577</v>
      </c>
      <c r="AV259" s="4">
        <f>(Table2[[#This Row],[Rank 1Y]]+Table2[[#This Row],[Rank 6M]]+Table2[[#This Row],[Rank Sharpe]])/3</f>
        <v>287.66666666666669</v>
      </c>
    </row>
    <row r="260" spans="1:48" x14ac:dyDescent="0.3">
      <c r="A260" t="s">
        <v>1535</v>
      </c>
      <c r="B260" t="s">
        <v>1536</v>
      </c>
      <c r="C260" t="s">
        <v>632</v>
      </c>
      <c r="D260" t="s">
        <v>471</v>
      </c>
      <c r="E260">
        <v>6469.5763968000001</v>
      </c>
      <c r="F260">
        <v>906</v>
      </c>
      <c r="G260">
        <v>28.672112122631201</v>
      </c>
      <c r="H260">
        <f>(Table2[[#This Row],[1Y Return vs Nifty]]-AVERAGE(Table2[1Y Return vs Nifty]))/_xlfn.STDEV.P(Table2[1Y Return vs Nifty])</f>
        <v>-5.0138507092942319E-2</v>
      </c>
      <c r="I260">
        <v>2.07560267449092</v>
      </c>
      <c r="J260">
        <f>(Table2[[#This Row],[1M Return vs Nifty]]-AVERAGE(Table2[1M Return vs Nifty]))/_xlfn.STDEV.P(Table2[1M Return vs Nifty])</f>
        <v>-0.14128378386596382</v>
      </c>
      <c r="K260">
        <v>-4.7124691439718598</v>
      </c>
      <c r="L260">
        <f>(Table2[[#This Row],[6M Return vs Nifty]]-AVERAGE(Table2[6M Return vs Nifty]))/_xlfn.STDEV.P(Table2[6M Return vs Nifty])</f>
        <v>-0.40731386637727973</v>
      </c>
      <c r="M260">
        <v>-1.47565565141068</v>
      </c>
      <c r="N260">
        <f>(Table2[[#This Row],[1W Return vs Nifty]]-AVERAGE(Table2[1W Return vs Nifty]))/_xlfn.STDEV.P(Table2[1W Return vs Nifty])</f>
        <v>-0.21235939881261867</v>
      </c>
      <c r="O260">
        <v>931.53</v>
      </c>
      <c r="P260">
        <v>917.21482802986202</v>
      </c>
      <c r="Q260">
        <v>833.46780055512704</v>
      </c>
      <c r="R260">
        <v>43.603179822484698</v>
      </c>
      <c r="S260" s="2">
        <f>(Table2[[#This Row],[Close Price]]-Table2[[#This Row],[20D EMA]])/Table2[[#This Row],[20D EMA]]</f>
        <v>-2.7406524749605459E-2</v>
      </c>
      <c r="T260" s="2">
        <f>(Table2[[#This Row],[Close Price]]-Table2[[#This Row],[50D EMA]])/Table2[[#This Row],[50D EMA]]</f>
        <v>-1.222704614790298E-2</v>
      </c>
      <c r="U260" s="2">
        <f>(Table2[[#This Row],[Close Price]]-Table2[[#This Row],[200D EMA]])/Table2[[#This Row],[200D EMA]]</f>
        <v>8.7024596986906094E-2</v>
      </c>
      <c r="V260">
        <v>2.3855374761095498</v>
      </c>
      <c r="W260">
        <v>910.4</v>
      </c>
      <c r="X260">
        <v>934</v>
      </c>
      <c r="Y260">
        <v>895.5</v>
      </c>
      <c r="Z260">
        <v>934</v>
      </c>
      <c r="AA260">
        <v>861.35</v>
      </c>
      <c r="AB260">
        <v>1128</v>
      </c>
      <c r="AC260" s="2">
        <f>(Table2[[#This Row],[Close Price]]/Table2[[#This Row],[Day Low]])-1</f>
        <v>-4.833040421792556E-3</v>
      </c>
      <c r="AD260" s="2">
        <f>(Table2[[#This Row],[Day High]]/Table2[[#This Row],[Close Price]])-1</f>
        <v>3.0905077262693093E-2</v>
      </c>
      <c r="AE260" s="2">
        <f>(Table2[[#This Row],[Close Price]]/Table2[[#This Row],[Current Week Low]])-1</f>
        <v>1.1725293132328396E-2</v>
      </c>
      <c r="AF260" s="2">
        <f>(Table2[[#This Row],[Current Week High]]/Table2[[#This Row],[Close Price]])-1</f>
        <v>3.0905077262693093E-2</v>
      </c>
      <c r="AG260" s="2">
        <f>(Table2[[#This Row],[Close Price]]/Table2[[#This Row],[Current Month Low]])-1</f>
        <v>5.1837232251697785E-2</v>
      </c>
      <c r="AH260" s="2">
        <f>(Table2[[#This Row],[Current Month High]]/Table2[[#This Row],[Close Price]])-1</f>
        <v>0.24503311258278138</v>
      </c>
      <c r="AI260">
        <v>24.503311258278099</v>
      </c>
      <c r="AJ260">
        <v>62.569531670554397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0.02</v>
      </c>
      <c r="AM260" t="s">
        <v>10345</v>
      </c>
      <c r="AN260">
        <v>-3.63</v>
      </c>
      <c r="AO260" t="s">
        <v>10344</v>
      </c>
      <c r="AP260">
        <v>0.15486969080018001</v>
      </c>
      <c r="AQ260" s="4">
        <f>(Table2[[#This Row],[Sharpe Ratio]]-AVERAGE(Table2[Sharpe Ratio]))/_xlfn.STDEV.P(Table2[Sharpe Ratio])</f>
        <v>1.0397025350563054</v>
      </c>
      <c r="AR26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0.22860697890750081</v>
      </c>
      <c r="AS260" s="4">
        <f>_xlfn.RANK.AVG(Table2[[#This Row],[1Y Return vs Nifty Z-Score]],Table2[1Y Return vs Nifty Z-Score])</f>
        <v>303</v>
      </c>
      <c r="AT260" s="4">
        <f>_xlfn.RANK.AVG(Table2[[#This Row],[6M Return vs Nifty Z-Score]],Table2[6M Return vs Nifty Z-Score])</f>
        <v>449</v>
      </c>
      <c r="AU260" s="4">
        <f>_xlfn.RANK.AVG(Table2[[#This Row],[Sharpe Ratio Z-Score]],Table2[Sharpe Ratio Z-Score])</f>
        <v>111</v>
      </c>
      <c r="AV260" s="4">
        <f>(Table2[[#This Row],[Rank 1Y]]+Table2[[#This Row],[Rank 6M]]+Table2[[#This Row],[Rank Sharpe]])/3</f>
        <v>287.66666666666669</v>
      </c>
    </row>
    <row r="261" spans="1:48" x14ac:dyDescent="0.3">
      <c r="A261" t="s">
        <v>902</v>
      </c>
      <c r="B261" t="s">
        <v>903</v>
      </c>
      <c r="C261" t="s">
        <v>10305</v>
      </c>
      <c r="D261" t="s">
        <v>54</v>
      </c>
      <c r="E261">
        <v>16563.75</v>
      </c>
      <c r="F261">
        <v>6625.5</v>
      </c>
      <c r="G261">
        <v>31.916752126929602</v>
      </c>
      <c r="H261">
        <f>(Table2[[#This Row],[1Y Return vs Nifty]]-AVERAGE(Table2[1Y Return vs Nifty]))/_xlfn.STDEV.P(Table2[1Y Return vs Nifty])</f>
        <v>-9.0476963101907427E-4</v>
      </c>
      <c r="I261">
        <v>5.16366976399856</v>
      </c>
      <c r="J261">
        <f>(Table2[[#This Row],[1M Return vs Nifty]]-AVERAGE(Table2[1M Return vs Nifty]))/_xlfn.STDEV.P(Table2[1M Return vs Nifty])</f>
        <v>0.12848812290223385</v>
      </c>
      <c r="K261">
        <v>8.6062448495625095</v>
      </c>
      <c r="L261">
        <f>(Table2[[#This Row],[6M Return vs Nifty]]-AVERAGE(Table2[6M Return vs Nifty]))/_xlfn.STDEV.P(Table2[6M Return vs Nifty])</f>
        <v>5.0874920650979136E-2</v>
      </c>
      <c r="M261">
        <v>-5.4681369154201898</v>
      </c>
      <c r="N261">
        <f>(Table2[[#This Row],[1W Return vs Nifty]]-AVERAGE(Table2[1W Return vs Nifty]))/_xlfn.STDEV.P(Table2[1W Return vs Nifty])</f>
        <v>-1.0831822001508256</v>
      </c>
      <c r="O261">
        <v>6719.47</v>
      </c>
      <c r="P261">
        <v>6567.59470687867</v>
      </c>
      <c r="Q261">
        <v>5731.9955094412499</v>
      </c>
      <c r="R261">
        <v>42.918633589812003</v>
      </c>
      <c r="S261" s="2">
        <f>(Table2[[#This Row],[Close Price]]-Table2[[#This Row],[20D EMA]])/Table2[[#This Row],[20D EMA]]</f>
        <v>-1.3984733915026073E-2</v>
      </c>
      <c r="T261" s="2">
        <f>(Table2[[#This Row],[Close Price]]-Table2[[#This Row],[50D EMA]])/Table2[[#This Row],[50D EMA]]</f>
        <v>8.8168188972870144E-3</v>
      </c>
      <c r="U261" s="2">
        <f>(Table2[[#This Row],[Close Price]]-Table2[[#This Row],[200D EMA]])/Table2[[#This Row],[200D EMA]]</f>
        <v>0.15588017978853028</v>
      </c>
      <c r="V261">
        <v>0.662043538738189</v>
      </c>
      <c r="W261">
        <v>6520.35</v>
      </c>
      <c r="X261">
        <v>6671.85</v>
      </c>
      <c r="Y261">
        <v>6520.35</v>
      </c>
      <c r="Z261">
        <v>6705.05</v>
      </c>
      <c r="AA261">
        <v>6464.65</v>
      </c>
      <c r="AB261">
        <v>7250.05</v>
      </c>
      <c r="AC261" s="2">
        <f>(Table2[[#This Row],[Close Price]]/Table2[[#This Row],[Day Low]])-1</f>
        <v>1.6126434930640254E-2</v>
      </c>
      <c r="AD261" s="2">
        <f>(Table2[[#This Row],[Day High]]/Table2[[#This Row],[Close Price]])-1</f>
        <v>6.9956984378538589E-3</v>
      </c>
      <c r="AE261" s="2">
        <f>(Table2[[#This Row],[Close Price]]/Table2[[#This Row],[Current Week Low]])-1</f>
        <v>1.6126434930640254E-2</v>
      </c>
      <c r="AF261" s="2">
        <f>(Table2[[#This Row],[Current Week High]]/Table2[[#This Row],[Close Price]])-1</f>
        <v>1.2006641008225793E-2</v>
      </c>
      <c r="AG261" s="2">
        <f>(Table2[[#This Row],[Close Price]]/Table2[[#This Row],[Current Month Low]])-1</f>
        <v>2.4881470767945668E-2</v>
      </c>
      <c r="AH261" s="2">
        <f>(Table2[[#This Row],[Current Month High]]/Table2[[#This Row],[Close Price]])-1</f>
        <v>9.4264583804995805E-2</v>
      </c>
      <c r="AI261">
        <v>14.2887329258169</v>
      </c>
      <c r="AJ261">
        <v>64.768346969734594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-0.06</v>
      </c>
      <c r="AM261" t="s">
        <v>10344</v>
      </c>
      <c r="AN261">
        <v>-6.94</v>
      </c>
      <c r="AO261" t="s">
        <v>10344</v>
      </c>
      <c r="AP261">
        <v>8.5326932299499003E-2</v>
      </c>
      <c r="AQ261" s="4">
        <f>(Table2[[#This Row],[Sharpe Ratio]]-AVERAGE(Table2[Sharpe Ratio]))/_xlfn.STDEV.P(Table2[Sharpe Ratio])</f>
        <v>0.25119722487679191</v>
      </c>
      <c r="AR26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-0.65352670135183977</v>
      </c>
      <c r="AS261" s="4">
        <f>_xlfn.RANK.AVG(Table2[[#This Row],[1Y Return vs Nifty Z-Score]],Table2[1Y Return vs Nifty Z-Score])</f>
        <v>289</v>
      </c>
      <c r="AT261" s="4">
        <f>_xlfn.RANK.AVG(Table2[[#This Row],[6M Return vs Nifty Z-Score]],Table2[6M Return vs Nifty Z-Score])</f>
        <v>304</v>
      </c>
      <c r="AU261" s="4">
        <f>_xlfn.RANK.AVG(Table2[[#This Row],[Sharpe Ratio Z-Score]],Table2[Sharpe Ratio Z-Score])</f>
        <v>272</v>
      </c>
      <c r="AV261" s="4">
        <f>(Table2[[#This Row],[Rank 1Y]]+Table2[[#This Row],[Rank 6M]]+Table2[[#This Row],[Rank Sharpe]])/3</f>
        <v>288.33333333333331</v>
      </c>
    </row>
    <row r="262" spans="1:48" x14ac:dyDescent="0.3">
      <c r="A262" t="s">
        <v>1968</v>
      </c>
      <c r="B262" t="s">
        <v>1969</v>
      </c>
      <c r="C262" t="s">
        <v>10314</v>
      </c>
      <c r="D262" t="s">
        <v>300</v>
      </c>
      <c r="E262">
        <v>3345.0198804000001</v>
      </c>
      <c r="F262">
        <v>326.7</v>
      </c>
      <c r="G262">
        <v>32.9338130753261</v>
      </c>
      <c r="H262">
        <f>(Table2[[#This Row],[1Y Return vs Nifty]]-AVERAGE(Table2[1Y Return vs Nifty]))/_xlfn.STDEV.P(Table2[1Y Return vs Nifty])</f>
        <v>1.4527978424170938E-2</v>
      </c>
      <c r="I262">
        <v>11.962979648389</v>
      </c>
      <c r="J262">
        <f>(Table2[[#This Row],[1M Return vs Nifty]]-AVERAGE(Table2[1M Return vs Nifty]))/_xlfn.STDEV.P(Table2[1M Return vs Nifty])</f>
        <v>0.72247223628246382</v>
      </c>
      <c r="K262">
        <v>25.221197341374001</v>
      </c>
      <c r="L262">
        <f>(Table2[[#This Row],[6M Return vs Nifty]]-AVERAGE(Table2[6M Return vs Nifty]))/_xlfn.STDEV.P(Table2[6M Return vs Nifty])</f>
        <v>0.62246050559941457</v>
      </c>
      <c r="M262">
        <v>-2.5231937731622298</v>
      </c>
      <c r="N262">
        <f>(Table2[[#This Row],[1W Return vs Nifty]]-AVERAGE(Table2[1W Return vs Nifty]))/_xlfn.STDEV.P(Table2[1W Return vs Nifty])</f>
        <v>-0.44084389789230555</v>
      </c>
      <c r="O262">
        <v>322.81</v>
      </c>
      <c r="P262">
        <v>309.89625225366598</v>
      </c>
      <c r="Q262">
        <v>265.92473604717799</v>
      </c>
      <c r="R262">
        <v>53.512140299711398</v>
      </c>
      <c r="S262" s="2">
        <f>(Table2[[#This Row],[Close Price]]-Table2[[#This Row],[20D EMA]])/Table2[[#This Row],[20D EMA]]</f>
        <v>1.2050432142746465E-2</v>
      </c>
      <c r="T262" s="2">
        <f>(Table2[[#This Row],[Close Price]]-Table2[[#This Row],[50D EMA]])/Table2[[#This Row],[50D EMA]]</f>
        <v>5.4223784973621694E-2</v>
      </c>
      <c r="U262" s="2">
        <f>(Table2[[#This Row],[Close Price]]-Table2[[#This Row],[200D EMA]])/Table2[[#This Row],[200D EMA]]</f>
        <v>0.22854310154148202</v>
      </c>
      <c r="V262">
        <v>0.67464877842168802</v>
      </c>
      <c r="W262">
        <v>324.14999999999998</v>
      </c>
      <c r="X262">
        <v>336.2</v>
      </c>
      <c r="Y262">
        <v>320</v>
      </c>
      <c r="Z262">
        <v>336.2</v>
      </c>
      <c r="AA262">
        <v>307</v>
      </c>
      <c r="AB262">
        <v>346.9</v>
      </c>
      <c r="AC262" s="2">
        <f>(Table2[[#This Row],[Close Price]]/Table2[[#This Row],[Day Low]])-1</f>
        <v>7.8667283664970444E-3</v>
      </c>
      <c r="AD262" s="2">
        <f>(Table2[[#This Row],[Day High]]/Table2[[#This Row],[Close Price]])-1</f>
        <v>2.9078665442301865E-2</v>
      </c>
      <c r="AE262" s="2">
        <f>(Table2[[#This Row],[Close Price]]/Table2[[#This Row],[Current Week Low]])-1</f>
        <v>2.0937500000000053E-2</v>
      </c>
      <c r="AF262" s="2">
        <f>(Table2[[#This Row],[Current Week High]]/Table2[[#This Row],[Close Price]])-1</f>
        <v>2.9078665442301865E-2</v>
      </c>
      <c r="AG262" s="2">
        <f>(Table2[[#This Row],[Close Price]]/Table2[[#This Row],[Current Month Low]])-1</f>
        <v>6.416938110749193E-2</v>
      </c>
      <c r="AH262" s="2">
        <f>(Table2[[#This Row],[Current Month High]]/Table2[[#This Row],[Close Price]])-1</f>
        <v>6.1830425466788963E-2</v>
      </c>
      <c r="AI262">
        <v>8.8154269972451793</v>
      </c>
      <c r="AJ262">
        <v>73.177842565597601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0.18</v>
      </c>
      <c r="AM262" t="s">
        <v>10345</v>
      </c>
      <c r="AN262">
        <v>-1.23</v>
      </c>
      <c r="AO262" t="s">
        <v>10344</v>
      </c>
      <c r="AP262">
        <v>4.0735932579592002E-2</v>
      </c>
      <c r="AQ262" s="4">
        <f>(Table2[[#This Row],[Sharpe Ratio]]-AVERAGE(Table2[Sharpe Ratio]))/_xlfn.STDEV.P(Table2[Sharpe Ratio])</f>
        <v>-0.25439445459355237</v>
      </c>
      <c r="AR26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0.66422236782019151</v>
      </c>
      <c r="AS262" s="4">
        <f>_xlfn.RANK.AVG(Table2[[#This Row],[1Y Return vs Nifty Z-Score]],Table2[1Y Return vs Nifty Z-Score])</f>
        <v>285</v>
      </c>
      <c r="AT262" s="4">
        <f>_xlfn.RANK.AVG(Table2[[#This Row],[6M Return vs Nifty Z-Score]],Table2[6M Return vs Nifty Z-Score])</f>
        <v>170</v>
      </c>
      <c r="AU262" s="4">
        <f>_xlfn.RANK.AVG(Table2[[#This Row],[Sharpe Ratio Z-Score]],Table2[Sharpe Ratio Z-Score])</f>
        <v>410</v>
      </c>
      <c r="AV262" s="4">
        <f>(Table2[[#This Row],[Rank 1Y]]+Table2[[#This Row],[Rank 6M]]+Table2[[#This Row],[Rank Sharpe]])/3</f>
        <v>288.33333333333331</v>
      </c>
    </row>
    <row r="263" spans="1:48" x14ac:dyDescent="0.3">
      <c r="A263" t="s">
        <v>1064</v>
      </c>
      <c r="B263" t="s">
        <v>1065</v>
      </c>
      <c r="C263" t="s">
        <v>10307</v>
      </c>
      <c r="D263" t="s">
        <v>98</v>
      </c>
      <c r="E263">
        <v>12322.518970945999</v>
      </c>
      <c r="F263">
        <v>17.98</v>
      </c>
      <c r="G263">
        <v>125.98692951853</v>
      </c>
      <c r="H263">
        <f>(Table2[[#This Row],[1Y Return vs Nifty]]-AVERAGE(Table2[1Y Return vs Nifty]))/_xlfn.STDEV.P(Table2[1Y Return vs Nifty])</f>
        <v>1.4265036364044823</v>
      </c>
      <c r="I263">
        <v>0.38909060528992701</v>
      </c>
      <c r="J263">
        <f>(Table2[[#This Row],[1M Return vs Nifty]]-AVERAGE(Table2[1M Return vs Nifty]))/_xlfn.STDEV.P(Table2[1M Return vs Nifty])</f>
        <v>-0.28861658574769733</v>
      </c>
      <c r="K263">
        <v>-22.351140797604302</v>
      </c>
      <c r="L263">
        <f>(Table2[[#This Row],[6M Return vs Nifty]]-AVERAGE(Table2[6M Return vs Nifty]))/_xlfn.STDEV.P(Table2[6M Return vs Nifty])</f>
        <v>-1.0141173140442954</v>
      </c>
      <c r="M263">
        <v>-0.87115992826678201</v>
      </c>
      <c r="N263">
        <f>(Table2[[#This Row],[1W Return vs Nifty]]-AVERAGE(Table2[1W Return vs Nifty]))/_xlfn.STDEV.P(Table2[1W Return vs Nifty])</f>
        <v>-8.0509397719193285E-2</v>
      </c>
      <c r="O263">
        <v>18.309999999999999</v>
      </c>
      <c r="P263">
        <v>18.617819821648698</v>
      </c>
      <c r="Q263">
        <v>16.664569630807101</v>
      </c>
      <c r="R263">
        <v>46.102367164813899</v>
      </c>
      <c r="S263" s="2">
        <f>(Table2[[#This Row],[Close Price]]-Table2[[#This Row],[20D EMA]])/Table2[[#This Row],[20D EMA]]</f>
        <v>-1.8022938285090023E-2</v>
      </c>
      <c r="T263" s="2">
        <f>(Table2[[#This Row],[Close Price]]-Table2[[#This Row],[50D EMA]])/Table2[[#This Row],[50D EMA]]</f>
        <v>-3.4258566672078571E-2</v>
      </c>
      <c r="U263" s="2">
        <f>(Table2[[#This Row],[Close Price]]-Table2[[#This Row],[200D EMA]])/Table2[[#This Row],[200D EMA]]</f>
        <v>7.8935754017980628E-2</v>
      </c>
      <c r="V263">
        <v>0.94749350559790102</v>
      </c>
      <c r="W263">
        <v>17.97</v>
      </c>
      <c r="X263">
        <v>18.3</v>
      </c>
      <c r="Y263">
        <v>17.8</v>
      </c>
      <c r="Z263">
        <v>18.34</v>
      </c>
      <c r="AA263">
        <v>17.02</v>
      </c>
      <c r="AB263">
        <v>20.05</v>
      </c>
      <c r="AC263" s="2">
        <f>(Table2[[#This Row],[Close Price]]/Table2[[#This Row],[Day Low]])-1</f>
        <v>5.5648302726774013E-4</v>
      </c>
      <c r="AD263" s="2">
        <f>(Table2[[#This Row],[Day High]]/Table2[[#This Row],[Close Price]])-1</f>
        <v>1.7797552836485098E-2</v>
      </c>
      <c r="AE263" s="2">
        <f>(Table2[[#This Row],[Close Price]]/Table2[[#This Row],[Current Week Low]])-1</f>
        <v>1.0112359550561889E-2</v>
      </c>
      <c r="AF263" s="2">
        <f>(Table2[[#This Row],[Current Week High]]/Table2[[#This Row],[Close Price]])-1</f>
        <v>2.0022246941045596E-2</v>
      </c>
      <c r="AG263" s="2">
        <f>(Table2[[#This Row],[Close Price]]/Table2[[#This Row],[Current Month Low]])-1</f>
        <v>5.6404230317273818E-2</v>
      </c>
      <c r="AH263" s="2">
        <f>(Table2[[#This Row],[Current Month High]]/Table2[[#This Row],[Close Price]])-1</f>
        <v>0.11512791991101223</v>
      </c>
      <c r="AI263">
        <v>33.481646273637303</v>
      </c>
      <c r="AJ263">
        <v>153.23943661971799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-0.14000000000000001</v>
      </c>
      <c r="AM263" t="s">
        <v>10344</v>
      </c>
      <c r="AN263">
        <v>-5.53</v>
      </c>
      <c r="AO263" t="s">
        <v>10344</v>
      </c>
      <c r="AP263">
        <v>0.129020364447472</v>
      </c>
      <c r="AQ263" s="4">
        <f>(Table2[[#This Row],[Sharpe Ratio]]-AVERAGE(Table2[Sharpe Ratio]))/_xlfn.STDEV.P(Table2[Sharpe Ratio])</f>
        <v>0.74661190228432661</v>
      </c>
      <c r="AR26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 s="4">
        <f>_xlfn.RANK.AVG(Table2[[#This Row],[1Y Return vs Nifty Z-Score]],Table2[1Y Return vs Nifty Z-Score])</f>
        <v>58</v>
      </c>
      <c r="AT263" s="4">
        <f>_xlfn.RANK.AVG(Table2[[#This Row],[6M Return vs Nifty Z-Score]],Table2[6M Return vs Nifty Z-Score])</f>
        <v>647</v>
      </c>
      <c r="AU263" s="4">
        <f>_xlfn.RANK.AVG(Table2[[#This Row],[Sharpe Ratio Z-Score]],Table2[Sharpe Ratio Z-Score])</f>
        <v>161</v>
      </c>
      <c r="AV263" s="4">
        <f>(Table2[[#This Row],[Rank 1Y]]+Table2[[#This Row],[Rank 6M]]+Table2[[#This Row],[Rank Sharpe]])/3</f>
        <v>288.66666666666669</v>
      </c>
    </row>
    <row r="264" spans="1:48" x14ac:dyDescent="0.3">
      <c r="A264" t="s">
        <v>1407</v>
      </c>
      <c r="B264" t="s">
        <v>1408</v>
      </c>
      <c r="C264" t="s">
        <v>632</v>
      </c>
      <c r="D264" t="s">
        <v>632</v>
      </c>
      <c r="E264">
        <v>7690.4500221999997</v>
      </c>
      <c r="F264">
        <v>388.3</v>
      </c>
      <c r="G264">
        <v>32.970311136897699</v>
      </c>
      <c r="H264">
        <f>(Table2[[#This Row],[1Y Return vs Nifty]]-AVERAGE(Table2[1Y Return vs Nifty]))/_xlfn.STDEV.P(Table2[1Y Return vs Nifty])</f>
        <v>1.5081795173919664E-2</v>
      </c>
      <c r="I264">
        <v>3.6949930611134199</v>
      </c>
      <c r="J264">
        <f>(Table2[[#This Row],[1M Return vs Nifty]]-AVERAGE(Table2[1M Return vs Nifty]))/_xlfn.STDEV.P(Table2[1M Return vs Nifty])</f>
        <v>1.8530334576975958E-4</v>
      </c>
      <c r="K264">
        <v>21.948219049161999</v>
      </c>
      <c r="L264">
        <f>(Table2[[#This Row],[6M Return vs Nifty]]-AVERAGE(Table2[6M Return vs Nifty]))/_xlfn.STDEV.P(Table2[6M Return vs Nifty])</f>
        <v>0.50986390247343349</v>
      </c>
      <c r="M264">
        <v>1.5270176265262301</v>
      </c>
      <c r="N264">
        <f>(Table2[[#This Row],[1W Return vs Nifty]]-AVERAGE(Table2[1W Return vs Nifty]))/_xlfn.STDEV.P(Table2[1W Return vs Nifty])</f>
        <v>0.44257075176007227</v>
      </c>
      <c r="O264">
        <v>385.33</v>
      </c>
      <c r="P264">
        <v>384.40006693415</v>
      </c>
      <c r="Q264">
        <v>336.83017578500898</v>
      </c>
      <c r="R264">
        <v>54.708701302430299</v>
      </c>
      <c r="S264" s="2">
        <f>(Table2[[#This Row],[Close Price]]-Table2[[#This Row],[20D EMA]])/Table2[[#This Row],[20D EMA]]</f>
        <v>7.7076791321724946E-3</v>
      </c>
      <c r="T264" s="2">
        <f>(Table2[[#This Row],[Close Price]]-Table2[[#This Row],[50D EMA]])/Table2[[#This Row],[50D EMA]]</f>
        <v>1.014550568878566E-2</v>
      </c>
      <c r="U264" s="2">
        <f>(Table2[[#This Row],[Close Price]]-Table2[[#This Row],[200D EMA]])/Table2[[#This Row],[200D EMA]]</f>
        <v>0.15280645237629498</v>
      </c>
      <c r="V264">
        <v>1.0225434116057801</v>
      </c>
      <c r="W264">
        <v>384.55</v>
      </c>
      <c r="X264">
        <v>390</v>
      </c>
      <c r="Y264">
        <v>379.65</v>
      </c>
      <c r="Z264">
        <v>390</v>
      </c>
      <c r="AA264">
        <v>358</v>
      </c>
      <c r="AB264">
        <v>408</v>
      </c>
      <c r="AC264" s="2">
        <f>(Table2[[#This Row],[Close Price]]/Table2[[#This Row],[Day Low]])-1</f>
        <v>9.7516577818228534E-3</v>
      </c>
      <c r="AD264" s="2">
        <f>(Table2[[#This Row],[Day High]]/Table2[[#This Row],[Close Price]])-1</f>
        <v>4.3780582024208758E-3</v>
      </c>
      <c r="AE264" s="2">
        <f>(Table2[[#This Row],[Close Price]]/Table2[[#This Row],[Current Week Low]])-1</f>
        <v>2.2784143289872327E-2</v>
      </c>
      <c r="AF264" s="2">
        <f>(Table2[[#This Row],[Current Week High]]/Table2[[#This Row],[Close Price]])-1</f>
        <v>4.3780582024208758E-3</v>
      </c>
      <c r="AG264" s="2">
        <f>(Table2[[#This Row],[Close Price]]/Table2[[#This Row],[Current Month Low]])-1</f>
        <v>8.4636871508379841E-2</v>
      </c>
      <c r="AH264" s="2">
        <f>(Table2[[#This Row],[Current Month High]]/Table2[[#This Row],[Close Price]])-1</f>
        <v>5.0733968580993993E-2</v>
      </c>
      <c r="AI264">
        <v>16.057172289466902</v>
      </c>
      <c r="AJ264">
        <v>80.436802973977706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0.02</v>
      </c>
      <c r="AM264" t="s">
        <v>10345</v>
      </c>
      <c r="AN264">
        <v>-0.88</v>
      </c>
      <c r="AO264" t="s">
        <v>10344</v>
      </c>
      <c r="AP264">
        <v>4.7445584085410997E-2</v>
      </c>
      <c r="AQ264" s="4">
        <f>(Table2[[#This Row],[Sharpe Ratio]]-AVERAGE(Table2[Sharpe Ratio]))/_xlfn.STDEV.P(Table2[Sharpe Ratio])</f>
        <v>-0.17831757821050756</v>
      </c>
      <c r="AR2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0.78938417454268772</v>
      </c>
      <c r="AS264" s="4">
        <f>_xlfn.RANK.AVG(Table2[[#This Row],[1Y Return vs Nifty Z-Score]],Table2[1Y Return vs Nifty Z-Score])</f>
        <v>284</v>
      </c>
      <c r="AT264" s="4">
        <f>_xlfn.RANK.AVG(Table2[[#This Row],[6M Return vs Nifty Z-Score]],Table2[6M Return vs Nifty Z-Score])</f>
        <v>189</v>
      </c>
      <c r="AU264" s="4">
        <f>_xlfn.RANK.AVG(Table2[[#This Row],[Sharpe Ratio Z-Score]],Table2[Sharpe Ratio Z-Score])</f>
        <v>394</v>
      </c>
      <c r="AV264" s="4">
        <f>(Table2[[#This Row],[Rank 1Y]]+Table2[[#This Row],[Rank 6M]]+Table2[[#This Row],[Rank Sharpe]])/3</f>
        <v>289</v>
      </c>
    </row>
    <row r="265" spans="1:48" x14ac:dyDescent="0.3">
      <c r="A265" t="s">
        <v>1499</v>
      </c>
      <c r="B265" t="s">
        <v>1500</v>
      </c>
      <c r="C265" t="s">
        <v>10311</v>
      </c>
      <c r="D265" t="s">
        <v>632</v>
      </c>
      <c r="E265">
        <v>6675.7924280999996</v>
      </c>
      <c r="F265">
        <v>374.1</v>
      </c>
      <c r="G265">
        <v>33.202135832545899</v>
      </c>
      <c r="H265">
        <f>(Table2[[#This Row],[1Y Return vs Nifty]]-AVERAGE(Table2[1Y Return vs Nifty]))/_xlfn.STDEV.P(Table2[1Y Return vs Nifty])</f>
        <v>1.8599472385448016E-2</v>
      </c>
      <c r="I265">
        <v>5.0322811796224798</v>
      </c>
      <c r="J265">
        <f>(Table2[[#This Row],[1M Return vs Nifty]]-AVERAGE(Table2[1M Return vs Nifty]))/_xlfn.STDEV.P(Table2[1M Return vs Nifty])</f>
        <v>0.11701008570053539</v>
      </c>
      <c r="K265">
        <v>3.4460654321956001</v>
      </c>
      <c r="L265">
        <f>(Table2[[#This Row],[6M Return vs Nifty]]-AVERAGE(Table2[6M Return vs Nifty]))/_xlfn.STDEV.P(Table2[6M Return vs Nifty])</f>
        <v>-0.12664494720107547</v>
      </c>
      <c r="M265">
        <v>5.5785298472982596</v>
      </c>
      <c r="N265">
        <f>(Table2[[#This Row],[1W Return vs Nifty]]-AVERAGE(Table2[1W Return vs Nifty]))/_xlfn.STDEV.P(Table2[1W Return vs Nifty])</f>
        <v>1.3262691308992345</v>
      </c>
      <c r="O265">
        <v>361.11</v>
      </c>
      <c r="P265">
        <v>358.43037410116301</v>
      </c>
      <c r="Q265">
        <v>321.61616547953003</v>
      </c>
      <c r="R265">
        <v>64.985566348787998</v>
      </c>
      <c r="S265" s="2">
        <f>(Table2[[#This Row],[Close Price]]-Table2[[#This Row],[20D EMA]])/Table2[[#This Row],[20D EMA]]</f>
        <v>3.597241837667195E-2</v>
      </c>
      <c r="T265" s="2">
        <f>(Table2[[#This Row],[Close Price]]-Table2[[#This Row],[50D EMA]])/Table2[[#This Row],[50D EMA]]</f>
        <v>4.3717349396327758E-2</v>
      </c>
      <c r="U265" s="2">
        <f>(Table2[[#This Row],[Close Price]]-Table2[[#This Row],[200D EMA]])/Table2[[#This Row],[200D EMA]]</f>
        <v>0.16318780009772377</v>
      </c>
      <c r="V265">
        <v>0.61574869638466001</v>
      </c>
      <c r="W265">
        <v>372.45</v>
      </c>
      <c r="X265">
        <v>387.8</v>
      </c>
      <c r="Y265">
        <v>346</v>
      </c>
      <c r="Z265">
        <v>387.8</v>
      </c>
      <c r="AA265">
        <v>325.89999999999998</v>
      </c>
      <c r="AB265">
        <v>397.05</v>
      </c>
      <c r="AC265" s="2">
        <f>(Table2[[#This Row],[Close Price]]/Table2[[#This Row],[Day Low]])-1</f>
        <v>4.4301248489730938E-3</v>
      </c>
      <c r="AD265" s="2">
        <f>(Table2[[#This Row],[Day High]]/Table2[[#This Row],[Close Price]])-1</f>
        <v>3.6621224271585096E-2</v>
      </c>
      <c r="AE265" s="2">
        <f>(Table2[[#This Row],[Close Price]]/Table2[[#This Row],[Current Week Low]])-1</f>
        <v>8.1213872832369915E-2</v>
      </c>
      <c r="AF265" s="2">
        <f>(Table2[[#This Row],[Current Week High]]/Table2[[#This Row],[Close Price]])-1</f>
        <v>3.6621224271585096E-2</v>
      </c>
      <c r="AG265" s="2">
        <f>(Table2[[#This Row],[Close Price]]/Table2[[#This Row],[Current Month Low]])-1</f>
        <v>0.14789812826020277</v>
      </c>
      <c r="AH265" s="2">
        <f>(Table2[[#This Row],[Current Month High]]/Table2[[#This Row],[Close Price]])-1</f>
        <v>6.1347233360064202E-2</v>
      </c>
      <c r="AI265">
        <v>17.161186848436198</v>
      </c>
      <c r="AJ265">
        <v>84.240334892883496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</v>
      </c>
      <c r="AM265" t="s">
        <v>10345</v>
      </c>
      <c r="AN265">
        <v>0.12</v>
      </c>
      <c r="AO265" t="s">
        <v>10345</v>
      </c>
      <c r="AP265">
        <v>0.100572774267266</v>
      </c>
      <c r="AQ265" s="4">
        <f>(Table2[[#This Row],[Sharpe Ratio]]-AVERAGE(Table2[Sharpe Ratio]))/_xlfn.STDEV.P(Table2[Sharpe Ratio])</f>
        <v>0.42406105151985268</v>
      </c>
      <c r="AR26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1.7592947933039951</v>
      </c>
      <c r="AS265" s="4">
        <f>_xlfn.RANK.AVG(Table2[[#This Row],[1Y Return vs Nifty Z-Score]],Table2[1Y Return vs Nifty Z-Score])</f>
        <v>283</v>
      </c>
      <c r="AT265" s="4">
        <f>_xlfn.RANK.AVG(Table2[[#This Row],[6M Return vs Nifty Z-Score]],Table2[6M Return vs Nifty Z-Score])</f>
        <v>353</v>
      </c>
      <c r="AU265" s="4">
        <f>_xlfn.RANK.AVG(Table2[[#This Row],[Sharpe Ratio Z-Score]],Table2[Sharpe Ratio Z-Score])</f>
        <v>231</v>
      </c>
      <c r="AV265" s="4">
        <f>(Table2[[#This Row],[Rank 1Y]]+Table2[[#This Row],[Rank 6M]]+Table2[[#This Row],[Rank Sharpe]])/3</f>
        <v>289</v>
      </c>
    </row>
    <row r="266" spans="1:48" x14ac:dyDescent="0.3">
      <c r="A266" t="s">
        <v>1125</v>
      </c>
      <c r="B266" t="s">
        <v>1126</v>
      </c>
      <c r="C266" t="s">
        <v>10309</v>
      </c>
      <c r="D266" t="s">
        <v>127</v>
      </c>
      <c r="E266">
        <v>10990.18084427</v>
      </c>
      <c r="F266">
        <v>1292.3499999999999</v>
      </c>
      <c r="G266">
        <v>42.827113876636801</v>
      </c>
      <c r="H266">
        <f>(Table2[[#This Row],[1Y Return vs Nifty]]-AVERAGE(Table2[1Y Return vs Nifty]))/_xlfn.STDEV.P(Table2[1Y Return vs Nifty])</f>
        <v>0.16464761377302062</v>
      </c>
      <c r="I266">
        <v>3.3876413381114201</v>
      </c>
      <c r="J266">
        <f>(Table2[[#This Row],[1M Return vs Nifty]]-AVERAGE(Table2[1M Return vs Nifty]))/_xlfn.STDEV.P(Table2[1M Return vs Nifty])</f>
        <v>-2.666478052852855E-2</v>
      </c>
      <c r="K266">
        <v>29.537608704195598</v>
      </c>
      <c r="L266">
        <f>(Table2[[#This Row],[6M Return vs Nifty]]-AVERAGE(Table2[6M Return vs Nifty]))/_xlfn.STDEV.P(Table2[6M Return vs Nifty])</f>
        <v>0.77095316694842475</v>
      </c>
      <c r="M266">
        <v>-1.89615688999739</v>
      </c>
      <c r="N266">
        <f>(Table2[[#This Row],[1W Return vs Nifty]]-AVERAGE(Table2[1W Return vs Nifty]))/_xlfn.STDEV.P(Table2[1W Return vs Nifty])</f>
        <v>-0.30407731615220324</v>
      </c>
      <c r="O266">
        <v>1226.81</v>
      </c>
      <c r="P266">
        <v>1143.1713634984101</v>
      </c>
      <c r="Q266">
        <v>963.37465016951603</v>
      </c>
      <c r="R266">
        <v>61.713370317614498</v>
      </c>
      <c r="S266" s="2">
        <f>(Table2[[#This Row],[Close Price]]-Table2[[#This Row],[20D EMA]])/Table2[[#This Row],[20D EMA]]</f>
        <v>5.3423105452352009E-2</v>
      </c>
      <c r="T266" s="2">
        <f>(Table2[[#This Row],[Close Price]]-Table2[[#This Row],[50D EMA]])/Table2[[#This Row],[50D EMA]]</f>
        <v>0.13049542812642131</v>
      </c>
      <c r="U266" s="2">
        <f>(Table2[[#This Row],[Close Price]]-Table2[[#This Row],[200D EMA]])/Table2[[#This Row],[200D EMA]]</f>
        <v>0.34148225695226375</v>
      </c>
      <c r="V266">
        <v>0.85943050240289798</v>
      </c>
      <c r="W266">
        <v>1259.5</v>
      </c>
      <c r="X266">
        <v>1297</v>
      </c>
      <c r="Y266">
        <v>1259.5</v>
      </c>
      <c r="Z266">
        <v>1308</v>
      </c>
      <c r="AA266">
        <v>1138</v>
      </c>
      <c r="AB266">
        <v>1366.95</v>
      </c>
      <c r="AC266" s="2">
        <f>(Table2[[#This Row],[Close Price]]/Table2[[#This Row],[Day Low]])-1</f>
        <v>2.608177848352522E-2</v>
      </c>
      <c r="AD266" s="2">
        <f>(Table2[[#This Row],[Day High]]/Table2[[#This Row],[Close Price]])-1</f>
        <v>3.5980964908888247E-3</v>
      </c>
      <c r="AE266" s="2">
        <f>(Table2[[#This Row],[Close Price]]/Table2[[#This Row],[Current Week Low]])-1</f>
        <v>2.608177848352522E-2</v>
      </c>
      <c r="AF266" s="2">
        <f>(Table2[[#This Row],[Current Week High]]/Table2[[#This Row],[Close Price]])-1</f>
        <v>1.210972259836729E-2</v>
      </c>
      <c r="AG266" s="2">
        <f>(Table2[[#This Row],[Close Price]]/Table2[[#This Row],[Current Month Low]])-1</f>
        <v>0.13563268892794378</v>
      </c>
      <c r="AH266" s="2">
        <f>(Table2[[#This Row],[Current Month High]]/Table2[[#This Row],[Close Price]])-1</f>
        <v>5.7724300692536978E-2</v>
      </c>
      <c r="AI266">
        <v>5.7724300692536898</v>
      </c>
      <c r="AJ266">
        <v>86.472837457614801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0.23</v>
      </c>
      <c r="AM266" t="s">
        <v>10345</v>
      </c>
      <c r="AN266">
        <v>3.81</v>
      </c>
      <c r="AO266" t="s">
        <v>10345</v>
      </c>
      <c r="AP266">
        <v>1.4672728560534001E-2</v>
      </c>
      <c r="AQ266" s="4">
        <f>(Table2[[#This Row],[Sharpe Ratio]]-AVERAGE(Table2[Sharpe Ratio]))/_xlfn.STDEV.P(Table2[Sharpe Ratio])</f>
        <v>-0.54991012311737175</v>
      </c>
      <c r="AR26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5.4948560923341827E-2</v>
      </c>
      <c r="AS266" s="4">
        <f>_xlfn.RANK.AVG(Table2[[#This Row],[1Y Return vs Nifty Z-Score]],Table2[1Y Return vs Nifty Z-Score])</f>
        <v>244</v>
      </c>
      <c r="AT266" s="4">
        <f>_xlfn.RANK.AVG(Table2[[#This Row],[6M Return vs Nifty Z-Score]],Table2[6M Return vs Nifty Z-Score])</f>
        <v>139</v>
      </c>
      <c r="AU266" s="4">
        <f>_xlfn.RANK.AVG(Table2[[#This Row],[Sharpe Ratio Z-Score]],Table2[Sharpe Ratio Z-Score])</f>
        <v>486</v>
      </c>
      <c r="AV266" s="4">
        <f>(Table2[[#This Row],[Rank 1Y]]+Table2[[#This Row],[Rank 6M]]+Table2[[#This Row],[Rank Sharpe]])/3</f>
        <v>289.66666666666669</v>
      </c>
    </row>
    <row r="267" spans="1:48" x14ac:dyDescent="0.3">
      <c r="A267" t="s">
        <v>1764</v>
      </c>
      <c r="B267" t="s">
        <v>1765</v>
      </c>
      <c r="C267" t="s">
        <v>632</v>
      </c>
      <c r="D267" t="s">
        <v>632</v>
      </c>
      <c r="E267">
        <v>4413.0312082999999</v>
      </c>
      <c r="F267">
        <v>213.67</v>
      </c>
      <c r="G267">
        <v>27.749306464281901</v>
      </c>
      <c r="H267">
        <f>(Table2[[#This Row],[1Y Return vs Nifty]]-AVERAGE(Table2[1Y Return vs Nifty]))/_xlfn.STDEV.P(Table2[1Y Return vs Nifty])</f>
        <v>-6.4141037867190998E-2</v>
      </c>
      <c r="I267">
        <v>5.3667026659814301</v>
      </c>
      <c r="J267">
        <f>(Table2[[#This Row],[1M Return vs Nifty]]-AVERAGE(Table2[1M Return vs Nifty]))/_xlfn.STDEV.P(Table2[1M Return vs Nifty])</f>
        <v>0.14622496977667543</v>
      </c>
      <c r="K267">
        <v>9.0738287444057804</v>
      </c>
      <c r="L267">
        <f>(Table2[[#This Row],[6M Return vs Nifty]]-AVERAGE(Table2[6M Return vs Nifty]))/_xlfn.STDEV.P(Table2[6M Return vs Nifty])</f>
        <v>6.696068521625112E-2</v>
      </c>
      <c r="M267">
        <v>-4.4182264785093697</v>
      </c>
      <c r="N267">
        <f>(Table2[[#This Row],[1W Return vs Nifty]]-AVERAGE(Table2[1W Return vs Nifty]))/_xlfn.STDEV.P(Table2[1W Return vs Nifty])</f>
        <v>-0.85418026191587537</v>
      </c>
      <c r="O267">
        <v>216.72</v>
      </c>
      <c r="P267">
        <v>208.065984134677</v>
      </c>
      <c r="Q267">
        <v>176.505391427804</v>
      </c>
      <c r="R267">
        <v>42.547846682850199</v>
      </c>
      <c r="S267" s="2">
        <f>(Table2[[#This Row],[Close Price]]-Table2[[#This Row],[20D EMA]])/Table2[[#This Row],[20D EMA]]</f>
        <v>-1.4073458840900754E-2</v>
      </c>
      <c r="T267" s="2">
        <f>(Table2[[#This Row],[Close Price]]-Table2[[#This Row],[50D EMA]])/Table2[[#This Row],[50D EMA]]</f>
        <v>2.6933839707770895E-2</v>
      </c>
      <c r="U267" s="2">
        <f>(Table2[[#This Row],[Close Price]]-Table2[[#This Row],[200D EMA]])/Table2[[#This Row],[200D EMA]]</f>
        <v>0.21055792274423202</v>
      </c>
      <c r="V267">
        <v>0.54390815281906202</v>
      </c>
      <c r="W267">
        <v>213.35</v>
      </c>
      <c r="X267">
        <v>217</v>
      </c>
      <c r="Y267">
        <v>212.75</v>
      </c>
      <c r="Z267">
        <v>220.95</v>
      </c>
      <c r="AA267">
        <v>207.6</v>
      </c>
      <c r="AB267">
        <v>235.4</v>
      </c>
      <c r="AC267" s="2">
        <f>(Table2[[#This Row],[Close Price]]/Table2[[#This Row],[Day Low]])-1</f>
        <v>1.4998828216545856E-3</v>
      </c>
      <c r="AD267" s="2">
        <f>(Table2[[#This Row],[Day High]]/Table2[[#This Row],[Close Price]])-1</f>
        <v>1.5584780268638632E-2</v>
      </c>
      <c r="AE267" s="2">
        <f>(Table2[[#This Row],[Close Price]]/Table2[[#This Row],[Current Week Low]])-1</f>
        <v>4.3243243243242802E-3</v>
      </c>
      <c r="AF267" s="2">
        <f>(Table2[[#This Row],[Current Week High]]/Table2[[#This Row],[Close Price]])-1</f>
        <v>3.4071231338044683E-2</v>
      </c>
      <c r="AG267" s="2">
        <f>(Table2[[#This Row],[Close Price]]/Table2[[#This Row],[Current Month Low]])-1</f>
        <v>2.9238921001926821E-2</v>
      </c>
      <c r="AH267" s="2">
        <f>(Table2[[#This Row],[Current Month High]]/Table2[[#This Row],[Close Price]])-1</f>
        <v>0.10169888145270756</v>
      </c>
      <c r="AI267">
        <v>13.820377217204101</v>
      </c>
      <c r="AJ267">
        <v>68.975879794385094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0.19</v>
      </c>
      <c r="AM267" t="s">
        <v>10345</v>
      </c>
      <c r="AN267">
        <v>-4.37</v>
      </c>
      <c r="AO267" t="s">
        <v>10344</v>
      </c>
      <c r="AP267">
        <v>8.6681059197548996E-2</v>
      </c>
      <c r="AQ267" s="4">
        <f>(Table2[[#This Row],[Sharpe Ratio]]-AVERAGE(Table2[Sharpe Ratio]))/_xlfn.STDEV.P(Table2[Sharpe Ratio])</f>
        <v>0.26655089034519397</v>
      </c>
      <c r="AR2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-0.43858475444494582</v>
      </c>
      <c r="AS267" s="4">
        <f>_xlfn.RANK.AVG(Table2[[#This Row],[1Y Return vs Nifty Z-Score]],Table2[1Y Return vs Nifty Z-Score])</f>
        <v>307</v>
      </c>
      <c r="AT267" s="4">
        <f>_xlfn.RANK.AVG(Table2[[#This Row],[6M Return vs Nifty Z-Score]],Table2[6M Return vs Nifty Z-Score])</f>
        <v>299</v>
      </c>
      <c r="AU267" s="4">
        <f>_xlfn.RANK.AVG(Table2[[#This Row],[Sharpe Ratio Z-Score]],Table2[Sharpe Ratio Z-Score])</f>
        <v>269</v>
      </c>
      <c r="AV267" s="4">
        <f>(Table2[[#This Row],[Rank 1Y]]+Table2[[#This Row],[Rank 6M]]+Table2[[#This Row],[Rank Sharpe]])/3</f>
        <v>291.66666666666669</v>
      </c>
    </row>
    <row r="268" spans="1:48" x14ac:dyDescent="0.3">
      <c r="A268" t="s">
        <v>1561</v>
      </c>
      <c r="B268" t="s">
        <v>1562</v>
      </c>
      <c r="C268" t="s">
        <v>10316</v>
      </c>
      <c r="D268" t="s">
        <v>1563</v>
      </c>
      <c r="E268">
        <v>6158.9044984399998</v>
      </c>
      <c r="F268">
        <v>345.7</v>
      </c>
      <c r="G268">
        <v>14.776781601741099</v>
      </c>
      <c r="H268">
        <f>(Table2[[#This Row],[1Y Return vs Nifty]]-AVERAGE(Table2[1Y Return vs Nifty]))/_xlfn.STDEV.P(Table2[1Y Return vs Nifty])</f>
        <v>-0.26098441107793058</v>
      </c>
      <c r="I268">
        <v>-1.9599662383139</v>
      </c>
      <c r="J268">
        <f>(Table2[[#This Row],[1M Return vs Nifty]]-AVERAGE(Table2[1M Return vs Nifty]))/_xlfn.STDEV.P(Table2[1M Return vs Nifty])</f>
        <v>-0.49382894850984399</v>
      </c>
      <c r="K268">
        <v>1.8850994555684</v>
      </c>
      <c r="L268">
        <f>(Table2[[#This Row],[6M Return vs Nifty]]-AVERAGE(Table2[6M Return vs Nifty]))/_xlfn.STDEV.P(Table2[6M Return vs Nifty])</f>
        <v>-0.18034510982716712</v>
      </c>
      <c r="M268">
        <v>0.74966235724173302</v>
      </c>
      <c r="N268">
        <f>(Table2[[#This Row],[1W Return vs Nifty]]-AVERAGE(Table2[1W Return vs Nifty]))/_xlfn.STDEV.P(Table2[1W Return vs Nifty])</f>
        <v>0.27301737167645085</v>
      </c>
      <c r="O268">
        <v>341.21</v>
      </c>
      <c r="P268">
        <v>334.18971867902798</v>
      </c>
      <c r="Q268">
        <v>292.22124809859201</v>
      </c>
      <c r="R268">
        <v>56.132967591338897</v>
      </c>
      <c r="S268" s="2">
        <f>(Table2[[#This Row],[Close Price]]-Table2[[#This Row],[20D EMA]])/Table2[[#This Row],[20D EMA]]</f>
        <v>1.3159051610445208E-2</v>
      </c>
      <c r="T268" s="2">
        <f>(Table2[[#This Row],[Close Price]]-Table2[[#This Row],[50D EMA]])/Table2[[#This Row],[50D EMA]]</f>
        <v>3.4442356175616057E-2</v>
      </c>
      <c r="U268" s="2">
        <f>(Table2[[#This Row],[Close Price]]-Table2[[#This Row],[200D EMA]])/Table2[[#This Row],[200D EMA]]</f>
        <v>0.18300774584114046</v>
      </c>
      <c r="V268">
        <v>0.52785861184966698</v>
      </c>
      <c r="W268">
        <v>335.35</v>
      </c>
      <c r="X268">
        <v>349</v>
      </c>
      <c r="Y268">
        <v>335.35</v>
      </c>
      <c r="Z268">
        <v>349</v>
      </c>
      <c r="AA268">
        <v>306.25</v>
      </c>
      <c r="AB268">
        <v>355.45</v>
      </c>
      <c r="AC268" s="2">
        <f>(Table2[[#This Row],[Close Price]]/Table2[[#This Row],[Day Low]])-1</f>
        <v>3.0863277173102555E-2</v>
      </c>
      <c r="AD268" s="2">
        <f>(Table2[[#This Row],[Day High]]/Table2[[#This Row],[Close Price]])-1</f>
        <v>9.5458490020248199E-3</v>
      </c>
      <c r="AE268" s="2">
        <f>(Table2[[#This Row],[Close Price]]/Table2[[#This Row],[Current Week Low]])-1</f>
        <v>3.0863277173102555E-2</v>
      </c>
      <c r="AF268" s="2">
        <f>(Table2[[#This Row],[Current Week High]]/Table2[[#This Row],[Close Price]])-1</f>
        <v>9.5458490020248199E-3</v>
      </c>
      <c r="AG268" s="2">
        <f>(Table2[[#This Row],[Close Price]]/Table2[[#This Row],[Current Month Low]])-1</f>
        <v>0.12881632653061215</v>
      </c>
      <c r="AH268" s="2">
        <f>(Table2[[#This Row],[Current Month High]]/Table2[[#This Row],[Close Price]])-1</f>
        <v>2.8203644778709958E-2</v>
      </c>
      <c r="AI268">
        <v>16.8354064217529</v>
      </c>
      <c r="AJ268">
        <v>69.877149877149805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0.05</v>
      </c>
      <c r="AM268" t="s">
        <v>10345</v>
      </c>
      <c r="AN268">
        <v>-0.64</v>
      </c>
      <c r="AO268" t="s">
        <v>10344</v>
      </c>
      <c r="AP268">
        <v>0.14160695140309301</v>
      </c>
      <c r="AQ268" s="4">
        <f>(Table2[[#This Row],[Sharpe Ratio]]-AVERAGE(Table2[Sharpe Ratio]))/_xlfn.STDEV.P(Table2[Sharpe Ratio])</f>
        <v>0.88932396699838567</v>
      </c>
      <c r="AR26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0.22718286925989484</v>
      </c>
      <c r="AS268" s="4">
        <f>_xlfn.RANK.AVG(Table2[[#This Row],[1Y Return vs Nifty Z-Score]],Table2[1Y Return vs Nifty Z-Score])</f>
        <v>367</v>
      </c>
      <c r="AT268" s="4">
        <f>_xlfn.RANK.AVG(Table2[[#This Row],[6M Return vs Nifty Z-Score]],Table2[6M Return vs Nifty Z-Score])</f>
        <v>371</v>
      </c>
      <c r="AU268" s="4">
        <f>_xlfn.RANK.AVG(Table2[[#This Row],[Sharpe Ratio Z-Score]],Table2[Sharpe Ratio Z-Score])</f>
        <v>139</v>
      </c>
      <c r="AV268" s="4">
        <f>(Table2[[#This Row],[Rank 1Y]]+Table2[[#This Row],[Rank 6M]]+Table2[[#This Row],[Rank Sharpe]])/3</f>
        <v>292.33333333333331</v>
      </c>
    </row>
    <row r="269" spans="1:48" x14ac:dyDescent="0.3">
      <c r="A269" t="s">
        <v>927</v>
      </c>
      <c r="B269" t="s">
        <v>928</v>
      </c>
      <c r="C269" t="s">
        <v>10303</v>
      </c>
      <c r="D269" t="s">
        <v>929</v>
      </c>
      <c r="E269">
        <v>16014.35400696</v>
      </c>
      <c r="F269">
        <v>832.95</v>
      </c>
      <c r="G269">
        <v>49.089188675249197</v>
      </c>
      <c r="H269">
        <f>(Table2[[#This Row],[1Y Return vs Nifty]]-AVERAGE(Table2[1Y Return vs Nifty]))/_xlfn.STDEV.P(Table2[1Y Return vs Nifty])</f>
        <v>0.25966750694865032</v>
      </c>
      <c r="I269">
        <v>3.81207975529676</v>
      </c>
      <c r="J269">
        <f>(Table2[[#This Row],[1M Return vs Nifty]]-AVERAGE(Table2[1M Return vs Nifty]))/_xlfn.STDEV.P(Table2[1M Return vs Nifty])</f>
        <v>1.0413934988633673E-2</v>
      </c>
      <c r="K269">
        <v>47.164701564907098</v>
      </c>
      <c r="L269">
        <f>(Table2[[#This Row],[6M Return vs Nifty]]-AVERAGE(Table2[6M Return vs Nifty]))/_xlfn.STDEV.P(Table2[6M Return vs Nifty])</f>
        <v>1.3773582823825932</v>
      </c>
      <c r="M269">
        <v>-0.87275417693949797</v>
      </c>
      <c r="N269">
        <f>(Table2[[#This Row],[1W Return vs Nifty]]-AVERAGE(Table2[1W Return vs Nifty]))/_xlfn.STDEV.P(Table2[1W Return vs Nifty])</f>
        <v>-8.0857128366727996E-2</v>
      </c>
      <c r="O269">
        <v>812.71</v>
      </c>
      <c r="P269">
        <v>758.24997818013901</v>
      </c>
      <c r="Q269">
        <v>615.26794536802299</v>
      </c>
      <c r="R269">
        <v>57.6201103711523</v>
      </c>
      <c r="S269" s="2">
        <f>(Table2[[#This Row],[Close Price]]-Table2[[#This Row],[20D EMA]])/Table2[[#This Row],[20D EMA]]</f>
        <v>2.4904332418697946E-2</v>
      </c>
      <c r="T269" s="2">
        <f>(Table2[[#This Row],[Close Price]]-Table2[[#This Row],[50D EMA]])/Table2[[#This Row],[50D EMA]]</f>
        <v>9.8516352086349013E-2</v>
      </c>
      <c r="U269" s="2">
        <f>(Table2[[#This Row],[Close Price]]-Table2[[#This Row],[200D EMA]])/Table2[[#This Row],[200D EMA]]</f>
        <v>0.35380041536500062</v>
      </c>
      <c r="V269">
        <v>0.66450193419835202</v>
      </c>
      <c r="W269">
        <v>805.1</v>
      </c>
      <c r="X269">
        <v>842</v>
      </c>
      <c r="Y269">
        <v>801.15</v>
      </c>
      <c r="Z269">
        <v>842</v>
      </c>
      <c r="AA269">
        <v>777.25</v>
      </c>
      <c r="AB269">
        <v>854.5</v>
      </c>
      <c r="AC269" s="2">
        <f>(Table2[[#This Row],[Close Price]]/Table2[[#This Row],[Day Low]])-1</f>
        <v>3.4591976152030801E-2</v>
      </c>
      <c r="AD269" s="2">
        <f>(Table2[[#This Row],[Day High]]/Table2[[#This Row],[Close Price]])-1</f>
        <v>1.0864997899033391E-2</v>
      </c>
      <c r="AE269" s="2">
        <f>(Table2[[#This Row],[Close Price]]/Table2[[#This Row],[Current Week Low]])-1</f>
        <v>3.9692941396742176E-2</v>
      </c>
      <c r="AF269" s="2">
        <f>(Table2[[#This Row],[Current Week High]]/Table2[[#This Row],[Close Price]])-1</f>
        <v>1.0864997899033391E-2</v>
      </c>
      <c r="AG269" s="2">
        <f>(Table2[[#This Row],[Close Price]]/Table2[[#This Row],[Current Month Low]])-1</f>
        <v>7.1662914120296017E-2</v>
      </c>
      <c r="AH269" s="2">
        <f>(Table2[[#This Row],[Current Month High]]/Table2[[#This Row],[Close Price]])-1</f>
        <v>2.5871901074494108E-2</v>
      </c>
      <c r="AI269">
        <v>5.2524161114112502</v>
      </c>
      <c r="AJ269">
        <v>86.613644001344198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0.41</v>
      </c>
      <c r="AM269" t="s">
        <v>10345</v>
      </c>
      <c r="AN269">
        <v>-0.16</v>
      </c>
      <c r="AO269" t="s">
        <v>10344</v>
      </c>
      <c r="AP269">
        <v>-9.3957768814869995E-3</v>
      </c>
      <c r="AQ269" s="4">
        <f>(Table2[[#This Row],[Sharpe Ratio]]-AVERAGE(Table2[Sharpe Ratio]))/_xlfn.STDEV.P(Table2[Sharpe Ratio])</f>
        <v>-0.82280905261457071</v>
      </c>
      <c r="AR2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0.74377354333857848</v>
      </c>
      <c r="AS269" s="4">
        <f>_xlfn.RANK.AVG(Table2[[#This Row],[1Y Return vs Nifty Z-Score]],Table2[1Y Return vs Nifty Z-Score])</f>
        <v>222</v>
      </c>
      <c r="AT269" s="4">
        <f>_xlfn.RANK.AVG(Table2[[#This Row],[6M Return vs Nifty Z-Score]],Table2[6M Return vs Nifty Z-Score])</f>
        <v>68</v>
      </c>
      <c r="AU269" s="4">
        <f>_xlfn.RANK.AVG(Table2[[#This Row],[Sharpe Ratio Z-Score]],Table2[Sharpe Ratio Z-Score])</f>
        <v>588</v>
      </c>
      <c r="AV269" s="4">
        <f>(Table2[[#This Row],[Rank 1Y]]+Table2[[#This Row],[Rank 6M]]+Table2[[#This Row],[Rank Sharpe]])/3</f>
        <v>292.66666666666669</v>
      </c>
    </row>
    <row r="270" spans="1:48" x14ac:dyDescent="0.3">
      <c r="A270" t="s">
        <v>1429</v>
      </c>
      <c r="B270" t="s">
        <v>1430</v>
      </c>
      <c r="C270" t="s">
        <v>10303</v>
      </c>
      <c r="D270" t="s">
        <v>116</v>
      </c>
      <c r="E270">
        <v>7429.0680393049997</v>
      </c>
      <c r="F270">
        <v>1231.45</v>
      </c>
      <c r="G270">
        <v>37.987345297336198</v>
      </c>
      <c r="H270">
        <f>(Table2[[#This Row],[1Y Return vs Nifty]]-AVERAGE(Table2[1Y Return vs Nifty]))/_xlfn.STDEV.P(Table2[1Y Return vs Nifty])</f>
        <v>9.1209606692393752E-2</v>
      </c>
      <c r="I270">
        <v>5.4158478162331098</v>
      </c>
      <c r="J270">
        <f>(Table2[[#This Row],[1M Return vs Nifty]]-AVERAGE(Table2[1M Return vs Nifty]))/_xlfn.STDEV.P(Table2[1M Return vs Nifty])</f>
        <v>0.15051826409558838</v>
      </c>
      <c r="K270">
        <v>7.1233397850635596</v>
      </c>
      <c r="L270">
        <f>(Table2[[#This Row],[6M Return vs Nifty]]-AVERAGE(Table2[6M Return vs Nifty]))/_xlfn.STDEV.P(Table2[6M Return vs Nifty])</f>
        <v>-1.3979992269473452E-4</v>
      </c>
      <c r="M270">
        <v>-1.5562211823754299</v>
      </c>
      <c r="N270">
        <f>(Table2[[#This Row],[1W Return vs Nifty]]-AVERAGE(Table2[1W Return vs Nifty]))/_xlfn.STDEV.P(Table2[1W Return vs Nifty])</f>
        <v>-0.22993200510096132</v>
      </c>
      <c r="O270">
        <v>1188.76</v>
      </c>
      <c r="P270">
        <v>1125.9289708548899</v>
      </c>
      <c r="Q270">
        <v>953.46134362585804</v>
      </c>
      <c r="R270">
        <v>62.778312588535698</v>
      </c>
      <c r="S270" s="2">
        <f>(Table2[[#This Row],[Close Price]]-Table2[[#This Row],[20D EMA]])/Table2[[#This Row],[20D EMA]]</f>
        <v>3.5911369830748052E-2</v>
      </c>
      <c r="T270" s="2">
        <f>(Table2[[#This Row],[Close Price]]-Table2[[#This Row],[50D EMA]])/Table2[[#This Row],[50D EMA]]</f>
        <v>9.371908164419164E-2</v>
      </c>
      <c r="U270" s="2">
        <f>(Table2[[#This Row],[Close Price]]-Table2[[#This Row],[200D EMA]])/Table2[[#This Row],[200D EMA]]</f>
        <v>0.29155734339160144</v>
      </c>
      <c r="V270">
        <v>0.73396013528384796</v>
      </c>
      <c r="W270">
        <v>1205.0999999999999</v>
      </c>
      <c r="X270">
        <v>1259</v>
      </c>
      <c r="Y270">
        <v>1202</v>
      </c>
      <c r="Z270">
        <v>1259</v>
      </c>
      <c r="AA270">
        <v>1145.95</v>
      </c>
      <c r="AB270">
        <v>1259</v>
      </c>
      <c r="AC270" s="2">
        <f>(Table2[[#This Row],[Close Price]]/Table2[[#This Row],[Day Low]])-1</f>
        <v>2.1865405360551149E-2</v>
      </c>
      <c r="AD270" s="2">
        <f>(Table2[[#This Row],[Day High]]/Table2[[#This Row],[Close Price]])-1</f>
        <v>2.2372000487230537E-2</v>
      </c>
      <c r="AE270" s="2">
        <f>(Table2[[#This Row],[Close Price]]/Table2[[#This Row],[Current Week Low]])-1</f>
        <v>2.4500831946755453E-2</v>
      </c>
      <c r="AF270" s="2">
        <f>(Table2[[#This Row],[Current Week High]]/Table2[[#This Row],[Close Price]])-1</f>
        <v>2.2372000487230537E-2</v>
      </c>
      <c r="AG270" s="2">
        <f>(Table2[[#This Row],[Close Price]]/Table2[[#This Row],[Current Month Low]])-1</f>
        <v>7.4610585104062155E-2</v>
      </c>
      <c r="AH270" s="2">
        <f>(Table2[[#This Row],[Current Month High]]/Table2[[#This Row],[Close Price]])-1</f>
        <v>2.2372000487230537E-2</v>
      </c>
      <c r="AI270">
        <v>9.31016281619228</v>
      </c>
      <c r="AJ270">
        <v>89.090211132437602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0.27</v>
      </c>
      <c r="AM270" t="s">
        <v>10345</v>
      </c>
      <c r="AN270">
        <v>-0.86</v>
      </c>
      <c r="AO270" t="s">
        <v>10344</v>
      </c>
      <c r="AP270">
        <v>7.9116261071408997E-2</v>
      </c>
      <c r="AQ270" s="4">
        <f>(Table2[[#This Row],[Sharpe Ratio]]-AVERAGE(Table2[Sharpe Ratio]))/_xlfn.STDEV.P(Table2[Sharpe Ratio])</f>
        <v>0.18077799865239452</v>
      </c>
      <c r="AR2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0.19243406441672059</v>
      </c>
      <c r="AS270" s="4">
        <f>_xlfn.RANK.AVG(Table2[[#This Row],[1Y Return vs Nifty Z-Score]],Table2[1Y Return vs Nifty Z-Score])</f>
        <v>267</v>
      </c>
      <c r="AT270" s="4">
        <f>_xlfn.RANK.AVG(Table2[[#This Row],[6M Return vs Nifty Z-Score]],Table2[6M Return vs Nifty Z-Score])</f>
        <v>317</v>
      </c>
      <c r="AU270" s="4">
        <f>_xlfn.RANK.AVG(Table2[[#This Row],[Sharpe Ratio Z-Score]],Table2[Sharpe Ratio Z-Score])</f>
        <v>294</v>
      </c>
      <c r="AV270" s="4">
        <f>(Table2[[#This Row],[Rank 1Y]]+Table2[[#This Row],[Rank 6M]]+Table2[[#This Row],[Rank Sharpe]])/3</f>
        <v>292.66666666666669</v>
      </c>
    </row>
    <row r="271" spans="1:48" x14ac:dyDescent="0.3">
      <c r="A271" t="s">
        <v>1040</v>
      </c>
      <c r="B271" t="s">
        <v>1041</v>
      </c>
      <c r="C271" t="s">
        <v>10311</v>
      </c>
      <c r="D271" t="s">
        <v>259</v>
      </c>
      <c r="E271">
        <v>12758.68072</v>
      </c>
      <c r="F271">
        <v>4041.65</v>
      </c>
      <c r="G271">
        <v>0.48519365824976202</v>
      </c>
      <c r="H271">
        <f>(Table2[[#This Row],[1Y Return vs Nifty]]-AVERAGE(Table2[1Y Return vs Nifty]))/_xlfn.STDEV.P(Table2[1Y Return vs Nifty])</f>
        <v>-0.47784307268343834</v>
      </c>
      <c r="I271">
        <v>-1.2313930214450901</v>
      </c>
      <c r="J271">
        <f>(Table2[[#This Row],[1M Return vs Nifty]]-AVERAGE(Table2[1M Return vs Nifty]))/_xlfn.STDEV.P(Table2[1M Return vs Nifty])</f>
        <v>-0.43018117783712972</v>
      </c>
      <c r="K271">
        <v>3.57011393694683</v>
      </c>
      <c r="L271">
        <f>(Table2[[#This Row],[6M Return vs Nifty]]-AVERAGE(Table2[6M Return vs Nifty]))/_xlfn.STDEV.P(Table2[6M Return vs Nifty])</f>
        <v>-0.12237744555247582</v>
      </c>
      <c r="M271">
        <v>-2.9462266481864798</v>
      </c>
      <c r="N271">
        <f>(Table2[[#This Row],[1W Return vs Nifty]]-AVERAGE(Table2[1W Return vs Nifty]))/_xlfn.STDEV.P(Table2[1W Return vs Nifty])</f>
        <v>-0.53311400485752025</v>
      </c>
      <c r="O271">
        <v>4140.79</v>
      </c>
      <c r="P271">
        <v>4258.5862687177496</v>
      </c>
      <c r="Q271">
        <v>3830.2168374519201</v>
      </c>
      <c r="R271">
        <v>41.983564015941603</v>
      </c>
      <c r="S271" s="2">
        <f>(Table2[[#This Row],[Close Price]]-Table2[[#This Row],[20D EMA]])/Table2[[#This Row],[20D EMA]]</f>
        <v>-2.3942291205301374E-2</v>
      </c>
      <c r="T271" s="2">
        <f>(Table2[[#This Row],[Close Price]]-Table2[[#This Row],[50D EMA]])/Table2[[#This Row],[50D EMA]]</f>
        <v>-5.0940912084204065E-2</v>
      </c>
      <c r="U271" s="2">
        <f>(Table2[[#This Row],[Close Price]]-Table2[[#This Row],[200D EMA]])/Table2[[#This Row],[200D EMA]]</f>
        <v>5.5201355829435868E-2</v>
      </c>
      <c r="V271">
        <v>1.46889526363509</v>
      </c>
      <c r="W271">
        <v>4021</v>
      </c>
      <c r="X271">
        <v>4088.9</v>
      </c>
      <c r="Y271">
        <v>4002.35</v>
      </c>
      <c r="Z271">
        <v>4088.9</v>
      </c>
      <c r="AA271">
        <v>3903.05</v>
      </c>
      <c r="AB271">
        <v>4449</v>
      </c>
      <c r="AC271" s="2">
        <f>(Table2[[#This Row],[Close Price]]/Table2[[#This Row],[Day Low]])-1</f>
        <v>5.1355384232778523E-3</v>
      </c>
      <c r="AD271" s="2">
        <f>(Table2[[#This Row],[Day High]]/Table2[[#This Row],[Close Price]])-1</f>
        <v>1.1690769858844874E-2</v>
      </c>
      <c r="AE271" s="2">
        <f>(Table2[[#This Row],[Close Price]]/Table2[[#This Row],[Current Week Low]])-1</f>
        <v>9.8192312016691652E-3</v>
      </c>
      <c r="AF271" s="2">
        <f>(Table2[[#This Row],[Current Week High]]/Table2[[#This Row],[Close Price]])-1</f>
        <v>1.1690769858844874E-2</v>
      </c>
      <c r="AG271" s="2">
        <f>(Table2[[#This Row],[Close Price]]/Table2[[#This Row],[Current Month Low]])-1</f>
        <v>3.5510690357540842E-2</v>
      </c>
      <c r="AH271" s="2">
        <f>(Table2[[#This Row],[Current Month High]]/Table2[[#This Row],[Close Price]])-1</f>
        <v>0.10078804448678147</v>
      </c>
      <c r="AI271">
        <v>23.711850358145799</v>
      </c>
      <c r="AJ271">
        <v>46.436594202898497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-0.15</v>
      </c>
      <c r="AM271" t="s">
        <v>10344</v>
      </c>
      <c r="AN271">
        <v>-8.65</v>
      </c>
      <c r="AO271" t="s">
        <v>10344</v>
      </c>
      <c r="AP271">
        <v>0.186498912078118</v>
      </c>
      <c r="AQ271" s="4">
        <f>(Table2[[#This Row],[Sharpe Ratio]]-AVERAGE(Table2[Sharpe Ratio]))/_xlfn.STDEV.P(Table2[Sharpe Ratio])</f>
        <v>1.3983280695072107</v>
      </c>
      <c r="AR27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 s="4">
        <f>_xlfn.RANK.AVG(Table2[[#This Row],[1Y Return vs Nifty Z-Score]],Table2[1Y Return vs Nifty Z-Score])</f>
        <v>468</v>
      </c>
      <c r="AT271" s="4">
        <f>_xlfn.RANK.AVG(Table2[[#This Row],[6M Return vs Nifty Z-Score]],Table2[6M Return vs Nifty Z-Score])</f>
        <v>351</v>
      </c>
      <c r="AU271" s="4">
        <f>_xlfn.RANK.AVG(Table2[[#This Row],[Sharpe Ratio Z-Score]],Table2[Sharpe Ratio Z-Score])</f>
        <v>63</v>
      </c>
      <c r="AV271" s="4">
        <f>(Table2[[#This Row],[Rank 1Y]]+Table2[[#This Row],[Rank 6M]]+Table2[[#This Row],[Rank Sharpe]])/3</f>
        <v>294</v>
      </c>
    </row>
    <row r="272" spans="1:48" x14ac:dyDescent="0.3">
      <c r="A272" t="s">
        <v>81</v>
      </c>
      <c r="B272" t="s">
        <v>82</v>
      </c>
      <c r="C272" t="s">
        <v>10310</v>
      </c>
      <c r="D272" t="s">
        <v>83</v>
      </c>
      <c r="E272">
        <v>323253.99242452497</v>
      </c>
      <c r="F272">
        <v>1496.45</v>
      </c>
      <c r="G272">
        <v>47.128428632658299</v>
      </c>
      <c r="H272">
        <f>(Table2[[#This Row],[1Y Return vs Nifty]]-AVERAGE(Table2[1Y Return vs Nifty]))/_xlfn.STDEV.P(Table2[1Y Return vs Nifty])</f>
        <v>0.22991519389239062</v>
      </c>
      <c r="I272">
        <v>2.3263818314245799</v>
      </c>
      <c r="J272">
        <f>(Table2[[#This Row],[1M Return vs Nifty]]-AVERAGE(Table2[1M Return vs Nifty]))/_xlfn.STDEV.P(Table2[1M Return vs Nifty])</f>
        <v>-0.11937584942581503</v>
      </c>
      <c r="K272">
        <v>3.6907661612575602</v>
      </c>
      <c r="L272">
        <f>(Table2[[#This Row],[6M Return vs Nifty]]-AVERAGE(Table2[6M Return vs Nifty]))/_xlfn.STDEV.P(Table2[6M Return vs Nifty])</f>
        <v>-0.118226782332586</v>
      </c>
      <c r="M272">
        <v>-1.89630065373195</v>
      </c>
      <c r="N272">
        <f>(Table2[[#This Row],[1W Return vs Nifty]]-AVERAGE(Table2[1W Return vs Nifty]))/_xlfn.STDEV.P(Table2[1W Return vs Nifty])</f>
        <v>-0.30410867327820629</v>
      </c>
      <c r="O272">
        <v>1505.17</v>
      </c>
      <c r="P272">
        <v>1477.7377247008101</v>
      </c>
      <c r="Q272">
        <v>1276.7002541116699</v>
      </c>
      <c r="R272">
        <v>46.508711683841497</v>
      </c>
      <c r="S272" s="2">
        <f>(Table2[[#This Row],[Close Price]]-Table2[[#This Row],[20D EMA]])/Table2[[#This Row],[20D EMA]]</f>
        <v>-5.7933655334613541E-3</v>
      </c>
      <c r="T272" s="2">
        <f>(Table2[[#This Row],[Close Price]]-Table2[[#This Row],[50D EMA]])/Table2[[#This Row],[50D EMA]]</f>
        <v>1.2662785138667653E-2</v>
      </c>
      <c r="U272" s="2">
        <f>(Table2[[#This Row],[Close Price]]-Table2[[#This Row],[200D EMA]])/Table2[[#This Row],[200D EMA]]</f>
        <v>0.17212320995520783</v>
      </c>
      <c r="V272">
        <v>0.581851387450253</v>
      </c>
      <c r="W272">
        <v>1486.3</v>
      </c>
      <c r="X272">
        <v>1510</v>
      </c>
      <c r="Y272">
        <v>1486.3</v>
      </c>
      <c r="Z272">
        <v>1510</v>
      </c>
      <c r="AA272">
        <v>1452</v>
      </c>
      <c r="AB272">
        <v>1604.95</v>
      </c>
      <c r="AC272" s="2">
        <f>(Table2[[#This Row],[Close Price]]/Table2[[#This Row],[Day Low]])-1</f>
        <v>6.8290385521092567E-3</v>
      </c>
      <c r="AD272" s="2">
        <f>(Table2[[#This Row],[Day High]]/Table2[[#This Row],[Close Price]])-1</f>
        <v>9.0547629389554629E-3</v>
      </c>
      <c r="AE272" s="2">
        <f>(Table2[[#This Row],[Close Price]]/Table2[[#This Row],[Current Week Low]])-1</f>
        <v>6.8290385521092567E-3</v>
      </c>
      <c r="AF272" s="2">
        <f>(Table2[[#This Row],[Current Week High]]/Table2[[#This Row],[Close Price]])-1</f>
        <v>9.0547629389554629E-3</v>
      </c>
      <c r="AG272" s="2">
        <f>(Table2[[#This Row],[Close Price]]/Table2[[#This Row],[Current Month Low]])-1</f>
        <v>3.0612947658402279E-2</v>
      </c>
      <c r="AH272" s="2">
        <f>(Table2[[#This Row],[Current Month High]]/Table2[[#This Row],[Close Price]])-1</f>
        <v>7.2504928330381802E-2</v>
      </c>
      <c r="AI272">
        <v>8.3497611012730104</v>
      </c>
      <c r="AJ272">
        <v>98.336646785950904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0.01</v>
      </c>
      <c r="AM272" t="s">
        <v>10345</v>
      </c>
      <c r="AN272">
        <v>-6.14</v>
      </c>
      <c r="AO272" t="s">
        <v>10344</v>
      </c>
      <c r="AP272">
        <v>7.4649505723101001E-2</v>
      </c>
      <c r="AQ272" s="4">
        <f>(Table2[[#This Row],[Sharpe Ratio]]-AVERAGE(Table2[Sharpe Ratio]))/_xlfn.STDEV.P(Table2[Sharpe Ratio])</f>
        <v>0.13013203079969413</v>
      </c>
      <c r="AR27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-0.18166408034452258</v>
      </c>
      <c r="AS272" s="4">
        <f>_xlfn.RANK.AVG(Table2[[#This Row],[1Y Return vs Nifty Z-Score]],Table2[1Y Return vs Nifty Z-Score])</f>
        <v>229</v>
      </c>
      <c r="AT272" s="4">
        <f>_xlfn.RANK.AVG(Table2[[#This Row],[6M Return vs Nifty Z-Score]],Table2[6M Return vs Nifty Z-Score])</f>
        <v>350</v>
      </c>
      <c r="AU272" s="4">
        <f>_xlfn.RANK.AVG(Table2[[#This Row],[Sharpe Ratio Z-Score]],Table2[Sharpe Ratio Z-Score])</f>
        <v>305</v>
      </c>
      <c r="AV272" s="4">
        <f>(Table2[[#This Row],[Rank 1Y]]+Table2[[#This Row],[Rank 6M]]+Table2[[#This Row],[Rank Sharpe]])/3</f>
        <v>294.66666666666669</v>
      </c>
    </row>
    <row r="273" spans="1:48" x14ac:dyDescent="0.3">
      <c r="A273" t="s">
        <v>134</v>
      </c>
      <c r="B273" t="s">
        <v>135</v>
      </c>
      <c r="C273" t="s">
        <v>10313</v>
      </c>
      <c r="D273" t="s">
        <v>136</v>
      </c>
      <c r="E273">
        <v>212183.71943832</v>
      </c>
      <c r="F273">
        <v>857.2</v>
      </c>
      <c r="G273">
        <v>50.645178900680001</v>
      </c>
      <c r="H273">
        <f>(Table2[[#This Row],[1Y Return vs Nifty]]-AVERAGE(Table2[1Y Return vs Nifty]))/_xlfn.STDEV.P(Table2[1Y Return vs Nifty])</f>
        <v>0.28327789643737389</v>
      </c>
      <c r="I273">
        <v>6.1096403492278801</v>
      </c>
      <c r="J273">
        <f>(Table2[[#This Row],[1M Return vs Nifty]]-AVERAGE(Table2[1M Return vs Nifty]))/_xlfn.STDEV.P(Table2[1M Return vs Nifty])</f>
        <v>0.21112761263062246</v>
      </c>
      <c r="K273">
        <v>-10.6772792168568</v>
      </c>
      <c r="L273">
        <f>(Table2[[#This Row],[6M Return vs Nifty]]-AVERAGE(Table2[6M Return vs Nifty]))/_xlfn.STDEV.P(Table2[6M Return vs Nifty])</f>
        <v>-0.61251454066729316</v>
      </c>
      <c r="M273">
        <v>1.49269114172882</v>
      </c>
      <c r="N273">
        <f>(Table2[[#This Row],[1W Return vs Nifty]]-AVERAGE(Table2[1W Return vs Nifty]))/_xlfn.STDEV.P(Table2[1W Return vs Nifty])</f>
        <v>0.43508360688081138</v>
      </c>
      <c r="O273">
        <v>842.43</v>
      </c>
      <c r="P273">
        <v>840.68574336887002</v>
      </c>
      <c r="Q273">
        <v>780.52073653724199</v>
      </c>
      <c r="R273">
        <v>57.488077857095</v>
      </c>
      <c r="S273" s="2">
        <f>(Table2[[#This Row],[Close Price]]-Table2[[#This Row],[20D EMA]])/Table2[[#This Row],[20D EMA]]</f>
        <v>1.7532613985731867E-2</v>
      </c>
      <c r="T273" s="2">
        <f>(Table2[[#This Row],[Close Price]]-Table2[[#This Row],[50D EMA]])/Table2[[#This Row],[50D EMA]]</f>
        <v>1.9643792893349946E-2</v>
      </c>
      <c r="U273" s="2">
        <f>(Table2[[#This Row],[Close Price]]-Table2[[#This Row],[200D EMA]])/Table2[[#This Row],[200D EMA]]</f>
        <v>9.8241161154722714E-2</v>
      </c>
      <c r="V273">
        <v>0.78265156726707197</v>
      </c>
      <c r="W273">
        <v>860</v>
      </c>
      <c r="X273">
        <v>872</v>
      </c>
      <c r="Y273">
        <v>855.3</v>
      </c>
      <c r="Z273">
        <v>872.65</v>
      </c>
      <c r="AA273">
        <v>800.4</v>
      </c>
      <c r="AB273">
        <v>901</v>
      </c>
      <c r="AC273" s="2">
        <f>(Table2[[#This Row],[Close Price]]/Table2[[#This Row],[Day Low]])-1</f>
        <v>-3.2558139534882846E-3</v>
      </c>
      <c r="AD273" s="2">
        <f>(Table2[[#This Row],[Day High]]/Table2[[#This Row],[Close Price]])-1</f>
        <v>1.7265515632291173E-2</v>
      </c>
      <c r="AE273" s="2">
        <f>(Table2[[#This Row],[Close Price]]/Table2[[#This Row],[Current Week Low]])-1</f>
        <v>2.2214427686193527E-3</v>
      </c>
      <c r="AF273" s="2">
        <f>(Table2[[#This Row],[Current Week High]]/Table2[[#This Row],[Close Price]])-1</f>
        <v>1.8023798413439041E-2</v>
      </c>
      <c r="AG273" s="2">
        <f>(Table2[[#This Row],[Close Price]]/Table2[[#This Row],[Current Month Low]])-1</f>
        <v>7.0964517741129551E-2</v>
      </c>
      <c r="AH273" s="2">
        <f>(Table2[[#This Row],[Current Month High]]/Table2[[#This Row],[Close Price]])-1</f>
        <v>5.1096593560429282E-2</v>
      </c>
      <c r="AI273">
        <v>12.879141390573899</v>
      </c>
      <c r="AJ273">
        <v>81.187909532868304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0.02</v>
      </c>
      <c r="AM273" t="s">
        <v>10345</v>
      </c>
      <c r="AN273">
        <v>-0.75</v>
      </c>
      <c r="AO273" t="s">
        <v>10344</v>
      </c>
      <c r="AP273">
        <v>0.13934372716386001</v>
      </c>
      <c r="AQ273" s="4">
        <f>(Table2[[#This Row],[Sharpe Ratio]]-AVERAGE(Table2[Sharpe Ratio]))/_xlfn.STDEV.P(Table2[Sharpe Ratio])</f>
        <v>0.86366257005013636</v>
      </c>
      <c r="AR27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1.1806371453316511</v>
      </c>
      <c r="AS273" s="4">
        <f>_xlfn.RANK.AVG(Table2[[#This Row],[1Y Return vs Nifty Z-Score]],Table2[1Y Return vs Nifty Z-Score])</f>
        <v>215</v>
      </c>
      <c r="AT273" s="4">
        <f>_xlfn.RANK.AVG(Table2[[#This Row],[6M Return vs Nifty Z-Score]],Table2[6M Return vs Nifty Z-Score])</f>
        <v>527</v>
      </c>
      <c r="AU273" s="4">
        <f>_xlfn.RANK.AVG(Table2[[#This Row],[Sharpe Ratio Z-Score]],Table2[Sharpe Ratio Z-Score])</f>
        <v>142</v>
      </c>
      <c r="AV273" s="4">
        <f>(Table2[[#This Row],[Rank 1Y]]+Table2[[#This Row],[Rank 6M]]+Table2[[#This Row],[Rank Sharpe]])/3</f>
        <v>294.66666666666669</v>
      </c>
    </row>
    <row r="274" spans="1:48" x14ac:dyDescent="0.3">
      <c r="A274" t="s">
        <v>231</v>
      </c>
      <c r="B274" t="s">
        <v>232</v>
      </c>
      <c r="C274" t="s">
        <v>10301</v>
      </c>
      <c r="D274" t="s">
        <v>57</v>
      </c>
      <c r="E274">
        <v>113419.321474139</v>
      </c>
      <c r="F274">
        <v>1349.7</v>
      </c>
      <c r="G274">
        <v>1.9239297079236499</v>
      </c>
      <c r="H274">
        <f>(Table2[[#This Row],[1Y Return vs Nifty]]-AVERAGE(Table2[1Y Return vs Nifty]))/_xlfn.STDEV.P(Table2[1Y Return vs Nifty])</f>
        <v>-0.45601188251971925</v>
      </c>
      <c r="I274">
        <v>-4.4671516050637097</v>
      </c>
      <c r="J274">
        <f>(Table2[[#This Row],[1M Return vs Nifty]]-AVERAGE(Table2[1M Return vs Nifty]))/_xlfn.STDEV.P(Table2[1M Return vs Nifty])</f>
        <v>-0.71285533537414603</v>
      </c>
      <c r="K274">
        <v>15.103021702016701</v>
      </c>
      <c r="L274">
        <f>(Table2[[#This Row],[6M Return vs Nifty]]-AVERAGE(Table2[6M Return vs Nifty]))/_xlfn.STDEV.P(Table2[6M Return vs Nifty])</f>
        <v>0.27437625171524949</v>
      </c>
      <c r="M274">
        <v>-1.5380011617741101</v>
      </c>
      <c r="N274">
        <f>(Table2[[#This Row],[1W Return vs Nifty]]-AVERAGE(Table2[1W Return vs Nifty]))/_xlfn.STDEV.P(Table2[1W Return vs Nifty])</f>
        <v>-0.2259579327556481</v>
      </c>
      <c r="O274">
        <v>1370.81</v>
      </c>
      <c r="P274">
        <v>1363.98474061363</v>
      </c>
      <c r="Q274">
        <v>1246.38383520409</v>
      </c>
      <c r="R274">
        <v>45.547161123463098</v>
      </c>
      <c r="S274" s="2">
        <f>(Table2[[#This Row],[Close Price]]-Table2[[#This Row],[20D EMA]])/Table2[[#This Row],[20D EMA]]</f>
        <v>-1.5399654219038307E-2</v>
      </c>
      <c r="T274" s="2">
        <f>(Table2[[#This Row],[Close Price]]-Table2[[#This Row],[50D EMA]])/Table2[[#This Row],[50D EMA]]</f>
        <v>-1.047280089600091E-2</v>
      </c>
      <c r="U274" s="2">
        <f>(Table2[[#This Row],[Close Price]]-Table2[[#This Row],[200D EMA]])/Table2[[#This Row],[200D EMA]]</f>
        <v>8.289273486846245E-2</v>
      </c>
      <c r="V274">
        <v>0.94388555618342296</v>
      </c>
      <c r="W274">
        <v>1349</v>
      </c>
      <c r="X274">
        <v>1400.05</v>
      </c>
      <c r="Y274">
        <v>1347.1</v>
      </c>
      <c r="Z274">
        <v>1400.05</v>
      </c>
      <c r="AA274">
        <v>1302.5</v>
      </c>
      <c r="AB274">
        <v>1442.5</v>
      </c>
      <c r="AC274" s="2">
        <f>(Table2[[#This Row],[Close Price]]/Table2[[#This Row],[Day Low]])-1</f>
        <v>5.1890289103040388E-4</v>
      </c>
      <c r="AD274" s="2">
        <f>(Table2[[#This Row],[Day High]]/Table2[[#This Row],[Close Price]])-1</f>
        <v>3.7304586204341739E-2</v>
      </c>
      <c r="AE274" s="2">
        <f>(Table2[[#This Row],[Close Price]]/Table2[[#This Row],[Current Week Low]])-1</f>
        <v>1.9300720065327237E-3</v>
      </c>
      <c r="AF274" s="2">
        <f>(Table2[[#This Row],[Current Week High]]/Table2[[#This Row],[Close Price]])-1</f>
        <v>3.7304586204341739E-2</v>
      </c>
      <c r="AG274" s="2">
        <f>(Table2[[#This Row],[Close Price]]/Table2[[#This Row],[Current Month Low]])-1</f>
        <v>3.6238003838771737E-2</v>
      </c>
      <c r="AH274" s="2">
        <f>(Table2[[#This Row],[Current Month High]]/Table2[[#This Row],[Close Price]])-1</f>
        <v>6.8756019856264228E-2</v>
      </c>
      <c r="AI274">
        <v>9.4317255686448895</v>
      </c>
      <c r="AJ274">
        <v>33.475079113923996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0.04</v>
      </c>
      <c r="AM274" t="s">
        <v>10345</v>
      </c>
      <c r="AN274">
        <v>-0.2</v>
      </c>
      <c r="AO274" t="s">
        <v>10344</v>
      </c>
      <c r="AP274">
        <v>0.11995608827804601</v>
      </c>
      <c r="AQ274" s="4">
        <f>(Table2[[#This Row],[Sharpe Ratio]]-AVERAGE(Table2[Sharpe Ratio]))/_xlfn.STDEV.P(Table2[Sharpe Ratio])</f>
        <v>0.64383729215067731</v>
      </c>
      <c r="AR2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-0.47661160678358661</v>
      </c>
      <c r="AS274" s="4">
        <f>_xlfn.RANK.AVG(Table2[[#This Row],[1Y Return vs Nifty Z-Score]],Table2[1Y Return vs Nifty Z-Score])</f>
        <v>457</v>
      </c>
      <c r="AT274" s="4">
        <f>_xlfn.RANK.AVG(Table2[[#This Row],[6M Return vs Nifty Z-Score]],Table2[6M Return vs Nifty Z-Score])</f>
        <v>238</v>
      </c>
      <c r="AU274" s="4">
        <f>_xlfn.RANK.AVG(Table2[[#This Row],[Sharpe Ratio Z-Score]],Table2[Sharpe Ratio Z-Score])</f>
        <v>190</v>
      </c>
      <c r="AV274" s="4">
        <f>(Table2[[#This Row],[Rank 1Y]]+Table2[[#This Row],[Rank 6M]]+Table2[[#This Row],[Rank Sharpe]])/3</f>
        <v>295</v>
      </c>
    </row>
    <row r="275" spans="1:48" x14ac:dyDescent="0.3">
      <c r="A275" t="s">
        <v>691</v>
      </c>
      <c r="B275" t="s">
        <v>692</v>
      </c>
      <c r="C275" t="s">
        <v>10299</v>
      </c>
      <c r="D275" t="s">
        <v>300</v>
      </c>
      <c r="E275">
        <v>25064.36121056</v>
      </c>
      <c r="F275">
        <v>253.4</v>
      </c>
      <c r="G275">
        <v>45.598788942468502</v>
      </c>
      <c r="H275">
        <f>(Table2[[#This Row],[1Y Return vs Nifty]]-AVERAGE(Table2[1Y Return vs Nifty]))/_xlfn.STDEV.P(Table2[1Y Return vs Nifty])</f>
        <v>0.20670464393357429</v>
      </c>
      <c r="I275">
        <v>4.3979573576090001</v>
      </c>
      <c r="J275">
        <f>(Table2[[#This Row],[1M Return vs Nifty]]-AVERAGE(Table2[1M Return vs Nifty]))/_xlfn.STDEV.P(Table2[1M Return vs Nifty])</f>
        <v>6.1595892286638095E-2</v>
      </c>
      <c r="K275">
        <v>9.9760005852645293</v>
      </c>
      <c r="L275">
        <f>(Table2[[#This Row],[6M Return vs Nifty]]-AVERAGE(Table2[6M Return vs Nifty]))/_xlfn.STDEV.P(Table2[6M Return vs Nifty])</f>
        <v>9.7997091708258641E-2</v>
      </c>
      <c r="M275">
        <v>-2.3083999803611301</v>
      </c>
      <c r="N275">
        <f>(Table2[[#This Row],[1W Return vs Nifty]]-AVERAGE(Table2[1W Return vs Nifty]))/_xlfn.STDEV.P(Table2[1W Return vs Nifty])</f>
        <v>-0.39399400180305832</v>
      </c>
      <c r="O275">
        <v>252.36</v>
      </c>
      <c r="P275">
        <v>240.28846481555101</v>
      </c>
      <c r="Q275">
        <v>201.46893874112399</v>
      </c>
      <c r="R275">
        <v>50.116249078975301</v>
      </c>
      <c r="S275" s="2">
        <f>(Table2[[#This Row],[Close Price]]-Table2[[#This Row],[20D EMA]])/Table2[[#This Row],[20D EMA]]</f>
        <v>4.1210968457758438E-3</v>
      </c>
      <c r="T275" s="2">
        <f>(Table2[[#This Row],[Close Price]]-Table2[[#This Row],[50D EMA]])/Table2[[#This Row],[50D EMA]]</f>
        <v>5.4565811948208191E-2</v>
      </c>
      <c r="U275" s="2">
        <f>(Table2[[#This Row],[Close Price]]-Table2[[#This Row],[200D EMA]])/Table2[[#This Row],[200D EMA]]</f>
        <v>0.25776212245603003</v>
      </c>
      <c r="V275">
        <v>0.54856406822729997</v>
      </c>
      <c r="W275">
        <v>249.85</v>
      </c>
      <c r="X275">
        <v>256</v>
      </c>
      <c r="Y275">
        <v>249.85</v>
      </c>
      <c r="Z275">
        <v>256.7</v>
      </c>
      <c r="AA275">
        <v>240</v>
      </c>
      <c r="AB275">
        <v>266.85000000000002</v>
      </c>
      <c r="AC275" s="2">
        <f>(Table2[[#This Row],[Close Price]]/Table2[[#This Row],[Day Low]])-1</f>
        <v>1.4208525115068982E-2</v>
      </c>
      <c r="AD275" s="2">
        <f>(Table2[[#This Row],[Day High]]/Table2[[#This Row],[Close Price]])-1</f>
        <v>1.0260457774269982E-2</v>
      </c>
      <c r="AE275" s="2">
        <f>(Table2[[#This Row],[Close Price]]/Table2[[#This Row],[Current Week Low]])-1</f>
        <v>1.4208525115068982E-2</v>
      </c>
      <c r="AF275" s="2">
        <f>(Table2[[#This Row],[Current Week High]]/Table2[[#This Row],[Close Price]])-1</f>
        <v>1.3022888713496439E-2</v>
      </c>
      <c r="AG275" s="2">
        <f>(Table2[[#This Row],[Close Price]]/Table2[[#This Row],[Current Month Low]])-1</f>
        <v>5.5833333333333401E-2</v>
      </c>
      <c r="AH275" s="2">
        <f>(Table2[[#This Row],[Current Month High]]/Table2[[#This Row],[Close Price]])-1</f>
        <v>5.3078137332281061E-2</v>
      </c>
      <c r="AI275">
        <v>10.4183109707971</v>
      </c>
      <c r="AJ275">
        <v>91.389728096676706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0.22</v>
      </c>
      <c r="AM275" t="s">
        <v>10345</v>
      </c>
      <c r="AN275">
        <v>-1.96</v>
      </c>
      <c r="AO275" t="s">
        <v>10344</v>
      </c>
      <c r="AP275">
        <v>5.9100003706867001E-2</v>
      </c>
      <c r="AQ275" s="4">
        <f>(Table2[[#This Row],[Sharpe Ratio]]-AVERAGE(Table2[Sharpe Ratio]))/_xlfn.STDEV.P(Table2[Sharpe Ratio])</f>
        <v>-4.617482234774746E-2</v>
      </c>
      <c r="AR2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-7.3871196222334734E-2</v>
      </c>
      <c r="AS275" s="4">
        <f>_xlfn.RANK.AVG(Table2[[#This Row],[1Y Return vs Nifty Z-Score]],Table2[1Y Return vs Nifty Z-Score])</f>
        <v>236</v>
      </c>
      <c r="AT275" s="4">
        <f>_xlfn.RANK.AVG(Table2[[#This Row],[6M Return vs Nifty Z-Score]],Table2[6M Return vs Nifty Z-Score])</f>
        <v>291</v>
      </c>
      <c r="AU275" s="4">
        <f>_xlfn.RANK.AVG(Table2[[#This Row],[Sharpe Ratio Z-Score]],Table2[Sharpe Ratio Z-Score])</f>
        <v>359</v>
      </c>
      <c r="AV275" s="4">
        <f>(Table2[[#This Row],[Rank 1Y]]+Table2[[#This Row],[Rank 6M]]+Table2[[#This Row],[Rank Sharpe]])/3</f>
        <v>295.33333333333331</v>
      </c>
    </row>
    <row r="276" spans="1:48" x14ac:dyDescent="0.3">
      <c r="A276" t="s">
        <v>701</v>
      </c>
      <c r="B276" t="s">
        <v>702</v>
      </c>
      <c r="C276" t="s">
        <v>10305</v>
      </c>
      <c r="D276" t="s">
        <v>54</v>
      </c>
      <c r="E276">
        <v>24201.976114943998</v>
      </c>
      <c r="F276">
        <v>183.42</v>
      </c>
      <c r="G276">
        <v>56.3510965024158</v>
      </c>
      <c r="H276">
        <f>(Table2[[#This Row],[1Y Return vs Nifty]]-AVERAGE(Table2[1Y Return vs Nifty]))/_xlfn.STDEV.P(Table2[1Y Return vs Nifty])</f>
        <v>0.36985873400673996</v>
      </c>
      <c r="I276">
        <v>23.762238921391202</v>
      </c>
      <c r="J276">
        <f>(Table2[[#This Row],[1M Return vs Nifty]]-AVERAGE(Table2[1M Return vs Nifty]))/_xlfn.STDEV.P(Table2[1M Return vs Nifty])</f>
        <v>1.7532492823335115</v>
      </c>
      <c r="K276">
        <v>28.8478117717119</v>
      </c>
      <c r="L276">
        <f>(Table2[[#This Row],[6M Return vs Nifty]]-AVERAGE(Table2[6M Return vs Nifty]))/_xlfn.STDEV.P(Table2[6M Return vs Nifty])</f>
        <v>0.74722285635357666</v>
      </c>
      <c r="M276">
        <v>-2.57828276182466</v>
      </c>
      <c r="N276">
        <f>(Table2[[#This Row],[1W Return vs Nifty]]-AVERAGE(Table2[1W Return vs Nifty]))/_xlfn.STDEV.P(Table2[1W Return vs Nifty])</f>
        <v>-0.45285967060547011</v>
      </c>
      <c r="O276">
        <v>175.82</v>
      </c>
      <c r="P276">
        <v>164.75215734994501</v>
      </c>
      <c r="Q276">
        <v>142.64925904547701</v>
      </c>
      <c r="R276">
        <v>63.633139157668303</v>
      </c>
      <c r="S276" s="2">
        <f>(Table2[[#This Row],[Close Price]]-Table2[[#This Row],[20D EMA]])/Table2[[#This Row],[20D EMA]]</f>
        <v>4.322602661813215E-2</v>
      </c>
      <c r="T276" s="2">
        <f>(Table2[[#This Row],[Close Price]]-Table2[[#This Row],[50D EMA]])/Table2[[#This Row],[50D EMA]]</f>
        <v>0.11330863856552231</v>
      </c>
      <c r="U276" s="2">
        <f>(Table2[[#This Row],[Close Price]]-Table2[[#This Row],[200D EMA]])/Table2[[#This Row],[200D EMA]]</f>
        <v>0.28581109518083891</v>
      </c>
      <c r="V276">
        <v>1.2924522898985</v>
      </c>
      <c r="W276">
        <v>183.05</v>
      </c>
      <c r="X276">
        <v>187.3</v>
      </c>
      <c r="Y276">
        <v>182.85</v>
      </c>
      <c r="Z276">
        <v>187.3</v>
      </c>
      <c r="AA276">
        <v>166</v>
      </c>
      <c r="AB276">
        <v>193.25</v>
      </c>
      <c r="AC276" s="2">
        <f>(Table2[[#This Row],[Close Price]]/Table2[[#This Row],[Day Low]])-1</f>
        <v>2.0213056541926733E-3</v>
      </c>
      <c r="AD276" s="2">
        <f>(Table2[[#This Row],[Day High]]/Table2[[#This Row],[Close Price]])-1</f>
        <v>2.1153636462763137E-2</v>
      </c>
      <c r="AE276" s="2">
        <f>(Table2[[#This Row],[Close Price]]/Table2[[#This Row],[Current Week Low]])-1</f>
        <v>3.1173092698932869E-3</v>
      </c>
      <c r="AF276" s="2">
        <f>(Table2[[#This Row],[Current Week High]]/Table2[[#This Row],[Close Price]])-1</f>
        <v>2.1153636462763137E-2</v>
      </c>
      <c r="AG276" s="2">
        <f>(Table2[[#This Row],[Close Price]]/Table2[[#This Row],[Current Month Low]])-1</f>
        <v>0.1049397590361445</v>
      </c>
      <c r="AH276" s="2">
        <f>(Table2[[#This Row],[Current Month High]]/Table2[[#This Row],[Close Price]])-1</f>
        <v>5.3592847017773559E-2</v>
      </c>
      <c r="AI276">
        <v>5.3592847017773497</v>
      </c>
      <c r="AJ276">
        <v>109.622857142857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0.16</v>
      </c>
      <c r="AM276" t="s">
        <v>10345</v>
      </c>
      <c r="AN276">
        <v>6.89</v>
      </c>
      <c r="AO276" t="s">
        <v>10345</v>
      </c>
      <c r="AQ276" s="4">
        <f>(Table2[[#This Row],[Sharpe Ratio]]-AVERAGE(Table2[Sharpe Ratio]))/_xlfn.STDEV.P(Table2[Sharpe Ratio])</f>
        <v>-0.71627574671699312</v>
      </c>
      <c r="AR27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1.7011954553713651</v>
      </c>
      <c r="AS276" s="4">
        <f>_xlfn.RANK.AVG(Table2[[#This Row],[1Y Return vs Nifty Z-Score]],Table2[1Y Return vs Nifty Z-Score])</f>
        <v>196</v>
      </c>
      <c r="AT276" s="4">
        <f>_xlfn.RANK.AVG(Table2[[#This Row],[6M Return vs Nifty Z-Score]],Table2[6M Return vs Nifty Z-Score])</f>
        <v>150</v>
      </c>
      <c r="AU276" s="4">
        <f>_xlfn.RANK.AVG(Table2[[#This Row],[Sharpe Ratio Z-Score]],Table2[Sharpe Ratio Z-Score])</f>
        <v>542.5</v>
      </c>
      <c r="AV276" s="4">
        <f>(Table2[[#This Row],[Rank 1Y]]+Table2[[#This Row],[Rank 6M]]+Table2[[#This Row],[Rank Sharpe]])/3</f>
        <v>296.16666666666669</v>
      </c>
    </row>
    <row r="277" spans="1:48" x14ac:dyDescent="0.3">
      <c r="A277" t="s">
        <v>286</v>
      </c>
      <c r="B277" t="s">
        <v>287</v>
      </c>
      <c r="C277" t="s">
        <v>10309</v>
      </c>
      <c r="D277" t="s">
        <v>127</v>
      </c>
      <c r="E277">
        <v>95503.608350769995</v>
      </c>
      <c r="F277">
        <v>7393.45</v>
      </c>
      <c r="G277">
        <v>49.328577207386402</v>
      </c>
      <c r="H277">
        <f>(Table2[[#This Row],[1Y Return vs Nifty]]-AVERAGE(Table2[1Y Return vs Nifty]))/_xlfn.STDEV.P(Table2[1Y Return vs Nifty])</f>
        <v>0.26329995681274143</v>
      </c>
      <c r="I277">
        <v>8.8271012561392599</v>
      </c>
      <c r="J277">
        <f>(Table2[[#This Row],[1M Return vs Nifty]]-AVERAGE(Table2[1M Return vs Nifty]))/_xlfn.STDEV.P(Table2[1M Return vs Nifty])</f>
        <v>0.44852355940793259</v>
      </c>
      <c r="K277">
        <v>28.255837125039601</v>
      </c>
      <c r="L277">
        <f>(Table2[[#This Row],[6M Return vs Nifty]]-AVERAGE(Table2[6M Return vs Nifty]))/_xlfn.STDEV.P(Table2[6M Return vs Nifty])</f>
        <v>0.72685781619715195</v>
      </c>
      <c r="M277">
        <v>1.4925689508094999</v>
      </c>
      <c r="N277">
        <f>(Table2[[#This Row],[1W Return vs Nifty]]-AVERAGE(Table2[1W Return vs Nifty]))/_xlfn.STDEV.P(Table2[1W Return vs Nifty])</f>
        <v>0.43505695512426601</v>
      </c>
      <c r="O277">
        <v>7112.37</v>
      </c>
      <c r="P277">
        <v>6795.7561514080999</v>
      </c>
      <c r="Q277">
        <v>5840.6128990012603</v>
      </c>
      <c r="R277">
        <v>64.556272142464493</v>
      </c>
      <c r="S277" s="2">
        <f>(Table2[[#This Row],[Close Price]]-Table2[[#This Row],[20D EMA]])/Table2[[#This Row],[20D EMA]]</f>
        <v>3.9519878746465655E-2</v>
      </c>
      <c r="T277" s="2">
        <f>(Table2[[#This Row],[Close Price]]-Table2[[#This Row],[50D EMA]])/Table2[[#This Row],[50D EMA]]</f>
        <v>8.7951044045048041E-2</v>
      </c>
      <c r="U277" s="2">
        <f>(Table2[[#This Row],[Close Price]]-Table2[[#This Row],[200D EMA]])/Table2[[#This Row],[200D EMA]]</f>
        <v>0.26586886134232135</v>
      </c>
      <c r="V277">
        <v>0.87663952443388204</v>
      </c>
      <c r="W277">
        <v>7363</v>
      </c>
      <c r="X277">
        <v>7433.25</v>
      </c>
      <c r="Y277">
        <v>7361.1</v>
      </c>
      <c r="Z277">
        <v>7463.15</v>
      </c>
      <c r="AA277">
        <v>6782</v>
      </c>
      <c r="AB277">
        <v>7463.15</v>
      </c>
      <c r="AC277" s="2">
        <f>(Table2[[#This Row],[Close Price]]/Table2[[#This Row],[Day Low]])-1</f>
        <v>4.1355425777536148E-3</v>
      </c>
      <c r="AD277" s="2">
        <f>(Table2[[#This Row],[Day High]]/Table2[[#This Row],[Close Price]])-1</f>
        <v>5.3831431875510649E-3</v>
      </c>
      <c r="AE277" s="2">
        <f>(Table2[[#This Row],[Close Price]]/Table2[[#This Row],[Current Week Low]])-1</f>
        <v>4.3947236146770763E-3</v>
      </c>
      <c r="AF277" s="2">
        <f>(Table2[[#This Row],[Current Week High]]/Table2[[#This Row],[Close Price]])-1</f>
        <v>9.4272633209124823E-3</v>
      </c>
      <c r="AG277" s="2">
        <f>(Table2[[#This Row],[Close Price]]/Table2[[#This Row],[Current Month Low]])-1</f>
        <v>9.0157770569153639E-2</v>
      </c>
      <c r="AH277" s="2">
        <f>(Table2[[#This Row],[Current Month High]]/Table2[[#This Row],[Close Price]])-1</f>
        <v>9.4272633209124823E-3</v>
      </c>
      <c r="AI277">
        <v>0.94272633209124801</v>
      </c>
      <c r="AJ277">
        <v>86.136881459196104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0.17</v>
      </c>
      <c r="AM277" t="s">
        <v>10345</v>
      </c>
      <c r="AN277">
        <v>7.29</v>
      </c>
      <c r="AO277" t="s">
        <v>10345</v>
      </c>
      <c r="AP277">
        <v>2.578722563939E-3</v>
      </c>
      <c r="AQ277" s="4">
        <f>(Table2[[#This Row],[Sharpe Ratio]]-AVERAGE(Table2[Sharpe Ratio]))/_xlfn.STDEV.P(Table2[Sharpe Ratio])</f>
        <v>-0.68703709586414097</v>
      </c>
      <c r="AR27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1.1867011916779511</v>
      </c>
      <c r="AS277" s="4">
        <f>_xlfn.RANK.AVG(Table2[[#This Row],[1Y Return vs Nifty Z-Score]],Table2[1Y Return vs Nifty Z-Score])</f>
        <v>221</v>
      </c>
      <c r="AT277" s="4">
        <f>_xlfn.RANK.AVG(Table2[[#This Row],[6M Return vs Nifty Z-Score]],Table2[6M Return vs Nifty Z-Score])</f>
        <v>154</v>
      </c>
      <c r="AU277" s="4">
        <f>_xlfn.RANK.AVG(Table2[[#This Row],[Sharpe Ratio Z-Score]],Table2[Sharpe Ratio Z-Score])</f>
        <v>514</v>
      </c>
      <c r="AV277" s="4">
        <f>(Table2[[#This Row],[Rank 1Y]]+Table2[[#This Row],[Rank 6M]]+Table2[[#This Row],[Rank Sharpe]])/3</f>
        <v>296.33333333333331</v>
      </c>
    </row>
    <row r="278" spans="1:48" x14ac:dyDescent="0.3">
      <c r="A278" t="s">
        <v>854</v>
      </c>
      <c r="B278" t="s">
        <v>855</v>
      </c>
      <c r="C278" t="s">
        <v>10299</v>
      </c>
      <c r="D278" t="s">
        <v>166</v>
      </c>
      <c r="E278">
        <v>18183.507263129999</v>
      </c>
      <c r="F278">
        <v>1840.85</v>
      </c>
      <c r="G278">
        <v>58.046199426568997</v>
      </c>
      <c r="H278">
        <f>(Table2[[#This Row],[1Y Return vs Nifty]]-AVERAGE(Table2[1Y Return vs Nifty]))/_xlfn.STDEV.P(Table2[1Y Return vs Nifty])</f>
        <v>0.3955800011513651</v>
      </c>
      <c r="I278">
        <v>8.2426451226455004</v>
      </c>
      <c r="J278">
        <f>(Table2[[#This Row],[1M Return vs Nifty]]-AVERAGE(Table2[1M Return vs Nifty]))/_xlfn.STDEV.P(Table2[1M Return vs Nifty])</f>
        <v>0.39746578087368495</v>
      </c>
      <c r="K278">
        <v>10.3942198379695</v>
      </c>
      <c r="L278">
        <f>(Table2[[#This Row],[6M Return vs Nifty]]-AVERAGE(Table2[6M Return vs Nifty]))/_xlfn.STDEV.P(Table2[6M Return vs Nifty])</f>
        <v>0.11238461982859967</v>
      </c>
      <c r="M278">
        <v>-0.75812369827692505</v>
      </c>
      <c r="N278">
        <f>(Table2[[#This Row],[1W Return vs Nifty]]-AVERAGE(Table2[1W Return vs Nifty]))/_xlfn.STDEV.P(Table2[1W Return vs Nifty])</f>
        <v>-5.5854422543774998E-2</v>
      </c>
      <c r="O278">
        <v>1789.24</v>
      </c>
      <c r="P278">
        <v>1683.6833661350599</v>
      </c>
      <c r="Q278">
        <v>1427.1449763990499</v>
      </c>
      <c r="R278">
        <v>58.645650552945398</v>
      </c>
      <c r="S278" s="2">
        <f>(Table2[[#This Row],[Close Price]]-Table2[[#This Row],[20D EMA]])/Table2[[#This Row],[20D EMA]]</f>
        <v>2.8844649124768001E-2</v>
      </c>
      <c r="T278" s="2">
        <f>(Table2[[#This Row],[Close Price]]-Table2[[#This Row],[50D EMA]])/Table2[[#This Row],[50D EMA]]</f>
        <v>9.3346906565763707E-2</v>
      </c>
      <c r="U278" s="2">
        <f>(Table2[[#This Row],[Close Price]]-Table2[[#This Row],[200D EMA]])/Table2[[#This Row],[200D EMA]]</f>
        <v>0.28988296945472497</v>
      </c>
      <c r="V278">
        <v>0.60288163002279205</v>
      </c>
      <c r="W278">
        <v>1818.05</v>
      </c>
      <c r="X278">
        <v>1874.95</v>
      </c>
      <c r="Y278">
        <v>1817.9</v>
      </c>
      <c r="Z278">
        <v>1874.95</v>
      </c>
      <c r="AA278">
        <v>1719.15</v>
      </c>
      <c r="AB278">
        <v>1883.55</v>
      </c>
      <c r="AC278" s="2">
        <f>(Table2[[#This Row],[Close Price]]/Table2[[#This Row],[Day Low]])-1</f>
        <v>1.2540909215918106E-2</v>
      </c>
      <c r="AD278" s="2">
        <f>(Table2[[#This Row],[Day High]]/Table2[[#This Row],[Close Price]])-1</f>
        <v>1.8524051389303908E-2</v>
      </c>
      <c r="AE278" s="2">
        <f>(Table2[[#This Row],[Close Price]]/Table2[[#This Row],[Current Week Low]])-1</f>
        <v>1.2624456790802485E-2</v>
      </c>
      <c r="AF278" s="2">
        <f>(Table2[[#This Row],[Current Week High]]/Table2[[#This Row],[Close Price]])-1</f>
        <v>1.8524051389303908E-2</v>
      </c>
      <c r="AG278" s="2">
        <f>(Table2[[#This Row],[Close Price]]/Table2[[#This Row],[Current Month Low]])-1</f>
        <v>7.0790797777971592E-2</v>
      </c>
      <c r="AH278" s="2">
        <f>(Table2[[#This Row],[Current Month High]]/Table2[[#This Row],[Close Price]])-1</f>
        <v>2.3195806285140064E-2</v>
      </c>
      <c r="AI278">
        <v>3.8732107450362498</v>
      </c>
      <c r="AJ278">
        <v>88.081736909323098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0.31</v>
      </c>
      <c r="AM278" t="s">
        <v>10345</v>
      </c>
      <c r="AN278">
        <v>0.67</v>
      </c>
      <c r="AO278" t="s">
        <v>10345</v>
      </c>
      <c r="AP278">
        <v>3.8457091387515997E-2</v>
      </c>
      <c r="AQ278" s="4">
        <f>(Table2[[#This Row],[Sharpe Ratio]]-AVERAGE(Table2[Sharpe Ratio]))/_xlfn.STDEV.P(Table2[Sharpe Ratio])</f>
        <v>-0.28023292318104942</v>
      </c>
      <c r="AR27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0.5693430561288253</v>
      </c>
      <c r="AS278" s="4">
        <f>_xlfn.RANK.AVG(Table2[[#This Row],[1Y Return vs Nifty Z-Score]],Table2[1Y Return vs Nifty Z-Score])</f>
        <v>188</v>
      </c>
      <c r="AT278" s="4">
        <f>_xlfn.RANK.AVG(Table2[[#This Row],[6M Return vs Nifty Z-Score]],Table2[6M Return vs Nifty Z-Score])</f>
        <v>286</v>
      </c>
      <c r="AU278" s="4">
        <f>_xlfn.RANK.AVG(Table2[[#This Row],[Sharpe Ratio Z-Score]],Table2[Sharpe Ratio Z-Score])</f>
        <v>416</v>
      </c>
      <c r="AV278" s="4">
        <f>(Table2[[#This Row],[Rank 1Y]]+Table2[[#This Row],[Rank 6M]]+Table2[[#This Row],[Rank Sharpe]])/3</f>
        <v>296.66666666666669</v>
      </c>
    </row>
    <row r="279" spans="1:48" x14ac:dyDescent="0.3">
      <c r="A279" t="s">
        <v>373</v>
      </c>
      <c r="B279" t="s">
        <v>374</v>
      </c>
      <c r="C279" t="s">
        <v>10310</v>
      </c>
      <c r="D279" t="s">
        <v>83</v>
      </c>
      <c r="E279">
        <v>64759.994889529997</v>
      </c>
      <c r="F279">
        <v>313.7</v>
      </c>
      <c r="G279">
        <v>72.1753377812026</v>
      </c>
      <c r="H279">
        <f>(Table2[[#This Row],[1Y Return vs Nifty]]-AVERAGE(Table2[1Y Return vs Nifty]))/_xlfn.STDEV.P(Table2[1Y Return vs Nifty])</f>
        <v>0.60997367422254434</v>
      </c>
      <c r="I279">
        <v>-2.1236237345135902</v>
      </c>
      <c r="J279">
        <f>(Table2[[#This Row],[1M Return vs Nifty]]-AVERAGE(Table2[1M Return vs Nifty]))/_xlfn.STDEV.P(Table2[1M Return vs Nifty])</f>
        <v>-0.50812598077209925</v>
      </c>
      <c r="K279">
        <v>19.8423558181237</v>
      </c>
      <c r="L279">
        <f>(Table2[[#This Row],[6M Return vs Nifty]]-AVERAGE(Table2[6M Return vs Nifty]))/_xlfn.STDEV.P(Table2[6M Return vs Nifty])</f>
        <v>0.43741825044236993</v>
      </c>
      <c r="M279">
        <v>-3.2009515331742402</v>
      </c>
      <c r="N279">
        <f>(Table2[[#This Row],[1W Return vs Nifty]]-AVERAGE(Table2[1W Return vs Nifty]))/_xlfn.STDEV.P(Table2[1W Return vs Nifty])</f>
        <v>-0.58867349862777474</v>
      </c>
      <c r="O279">
        <v>320.93</v>
      </c>
      <c r="P279">
        <v>316.24460237431703</v>
      </c>
      <c r="Q279">
        <v>255.144763350094</v>
      </c>
      <c r="R279">
        <v>38.801115394201801</v>
      </c>
      <c r="S279" s="2">
        <f>(Table2[[#This Row],[Close Price]]-Table2[[#This Row],[20D EMA]])/Table2[[#This Row],[20D EMA]]</f>
        <v>-2.2528277194403819E-2</v>
      </c>
      <c r="T279" s="2">
        <f>(Table2[[#This Row],[Close Price]]-Table2[[#This Row],[50D EMA]])/Table2[[#This Row],[50D EMA]]</f>
        <v>-8.0463108467703302E-3</v>
      </c>
      <c r="U279" s="2">
        <f>(Table2[[#This Row],[Close Price]]-Table2[[#This Row],[200D EMA]])/Table2[[#This Row],[200D EMA]]</f>
        <v>0.22949809308670815</v>
      </c>
      <c r="V279">
        <v>0.32669619116717902</v>
      </c>
      <c r="W279">
        <v>310.5</v>
      </c>
      <c r="X279">
        <v>315.60000000000002</v>
      </c>
      <c r="Y279">
        <v>310.5</v>
      </c>
      <c r="Z279">
        <v>317.75</v>
      </c>
      <c r="AA279">
        <v>309.05</v>
      </c>
      <c r="AB279">
        <v>342</v>
      </c>
      <c r="AC279" s="2">
        <f>(Table2[[#This Row],[Close Price]]/Table2[[#This Row],[Day Low]])-1</f>
        <v>1.0305958132045046E-2</v>
      </c>
      <c r="AD279" s="2">
        <f>(Table2[[#This Row],[Day High]]/Table2[[#This Row],[Close Price]])-1</f>
        <v>6.056742110296609E-3</v>
      </c>
      <c r="AE279" s="2">
        <f>(Table2[[#This Row],[Close Price]]/Table2[[#This Row],[Current Week Low]])-1</f>
        <v>1.0305958132045046E-2</v>
      </c>
      <c r="AF279" s="2">
        <f>(Table2[[#This Row],[Current Week High]]/Table2[[#This Row],[Close Price]])-1</f>
        <v>1.2910423971947749E-2</v>
      </c>
      <c r="AG279" s="2">
        <f>(Table2[[#This Row],[Close Price]]/Table2[[#This Row],[Current Month Low]])-1</f>
        <v>1.5046109043844069E-2</v>
      </c>
      <c r="AH279" s="2">
        <f>(Table2[[#This Row],[Current Month High]]/Table2[[#This Row],[Close Price]])-1</f>
        <v>9.0213579853363202E-2</v>
      </c>
      <c r="AI279">
        <v>15.062161300605601</v>
      </c>
      <c r="AJ279">
        <v>120.604781997187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10345</v>
      </c>
      <c r="AN279">
        <v>-5.74</v>
      </c>
      <c r="AO279" t="s">
        <v>10344</v>
      </c>
      <c r="AQ279" s="4">
        <f>(Table2[[#This Row],[Sharpe Ratio]]-AVERAGE(Table2[Sharpe Ratio]))/_xlfn.STDEV.P(Table2[Sharpe Ratio])</f>
        <v>-0.71627574671699312</v>
      </c>
      <c r="AR27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-0.76568330145195285</v>
      </c>
      <c r="AS279" s="4">
        <f>_xlfn.RANK.AVG(Table2[[#This Row],[1Y Return vs Nifty Z-Score]],Table2[1Y Return vs Nifty Z-Score])</f>
        <v>148</v>
      </c>
      <c r="AT279" s="4">
        <f>_xlfn.RANK.AVG(Table2[[#This Row],[6M Return vs Nifty Z-Score]],Table2[6M Return vs Nifty Z-Score])</f>
        <v>201</v>
      </c>
      <c r="AU279" s="4">
        <f>_xlfn.RANK.AVG(Table2[[#This Row],[Sharpe Ratio Z-Score]],Table2[Sharpe Ratio Z-Score])</f>
        <v>542.5</v>
      </c>
      <c r="AV279" s="4">
        <f>(Table2[[#This Row],[Rank 1Y]]+Table2[[#This Row],[Rank 6M]]+Table2[[#This Row],[Rank Sharpe]])/3</f>
        <v>297.16666666666669</v>
      </c>
    </row>
    <row r="280" spans="1:48" x14ac:dyDescent="0.3">
      <c r="A280" t="s">
        <v>478</v>
      </c>
      <c r="B280" t="s">
        <v>479</v>
      </c>
      <c r="C280" t="s">
        <v>10301</v>
      </c>
      <c r="D280" t="s">
        <v>34</v>
      </c>
      <c r="E280">
        <v>44258.58524375</v>
      </c>
      <c r="F280">
        <v>62.5</v>
      </c>
      <c r="G280">
        <v>37.845532114498504</v>
      </c>
      <c r="H280">
        <f>(Table2[[#This Row],[1Y Return vs Nifty]]-AVERAGE(Table2[1Y Return vs Nifty]))/_xlfn.STDEV.P(Table2[1Y Return vs Nifty])</f>
        <v>8.9057752248381084E-2</v>
      </c>
      <c r="I280">
        <v>-4.9683656359459798</v>
      </c>
      <c r="J280">
        <f>(Table2[[#This Row],[1M Return vs Nifty]]-AVERAGE(Table2[1M Return vs Nifty]))/_xlfn.STDEV.P(Table2[1M Return vs Nifty])</f>
        <v>-0.75664112787506044</v>
      </c>
      <c r="K280">
        <v>-7.5520408297484103</v>
      </c>
      <c r="L280">
        <f>(Table2[[#This Row],[6M Return vs Nifty]]-AVERAGE(Table2[6M Return vs Nifty]))/_xlfn.STDEV.P(Table2[6M Return vs Nifty])</f>
        <v>-0.50500046787779629</v>
      </c>
      <c r="M280">
        <v>0.71573527201505804</v>
      </c>
      <c r="N280">
        <f>(Table2[[#This Row],[1W Return vs Nifty]]-AVERAGE(Table2[1W Return vs Nifty]))/_xlfn.STDEV.P(Table2[1W Return vs Nifty])</f>
        <v>0.26561734210970905</v>
      </c>
      <c r="O280">
        <v>63.26</v>
      </c>
      <c r="P280">
        <v>64.3534500205852</v>
      </c>
      <c r="Q280">
        <v>58.158677827361501</v>
      </c>
      <c r="R280">
        <v>48.4487652500138</v>
      </c>
      <c r="S280" s="2">
        <f>(Table2[[#This Row],[Close Price]]-Table2[[#This Row],[20D EMA]])/Table2[[#This Row],[20D EMA]]</f>
        <v>-1.2013910844135283E-2</v>
      </c>
      <c r="T280" s="2">
        <f>(Table2[[#This Row],[Close Price]]-Table2[[#This Row],[50D EMA]])/Table2[[#This Row],[50D EMA]]</f>
        <v>-2.8801097998511712E-2</v>
      </c>
      <c r="U280" s="2">
        <f>(Table2[[#This Row],[Close Price]]-Table2[[#This Row],[200D EMA]])/Table2[[#This Row],[200D EMA]]</f>
        <v>7.4646163475815264E-2</v>
      </c>
      <c r="V280">
        <v>0.51652610488824802</v>
      </c>
      <c r="W280">
        <v>62.35</v>
      </c>
      <c r="X280">
        <v>63.55</v>
      </c>
      <c r="Y280">
        <v>61.3</v>
      </c>
      <c r="Z280">
        <v>63.55</v>
      </c>
      <c r="AA280">
        <v>59.71</v>
      </c>
      <c r="AB280">
        <v>67.5</v>
      </c>
      <c r="AC280" s="2">
        <f>(Table2[[#This Row],[Close Price]]/Table2[[#This Row],[Day Low]])-1</f>
        <v>2.4057738572573761E-3</v>
      </c>
      <c r="AD280" s="2">
        <f>(Table2[[#This Row],[Day High]]/Table2[[#This Row],[Close Price]])-1</f>
        <v>1.6799999999999926E-2</v>
      </c>
      <c r="AE280" s="2">
        <f>(Table2[[#This Row],[Close Price]]/Table2[[#This Row],[Current Week Low]])-1</f>
        <v>1.9575856443719397E-2</v>
      </c>
      <c r="AF280" s="2">
        <f>(Table2[[#This Row],[Current Week High]]/Table2[[#This Row],[Close Price]])-1</f>
        <v>1.6799999999999926E-2</v>
      </c>
      <c r="AG280" s="2">
        <f>(Table2[[#This Row],[Close Price]]/Table2[[#This Row],[Current Month Low]])-1</f>
        <v>4.6725841567576643E-2</v>
      </c>
      <c r="AH280" s="2">
        <f>(Table2[[#This Row],[Current Month High]]/Table2[[#This Row],[Close Price]])-1</f>
        <v>8.0000000000000071E-2</v>
      </c>
      <c r="AI280">
        <v>17.599999999999898</v>
      </c>
      <c r="AJ280">
        <v>65.562913907284695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-0.14000000000000001</v>
      </c>
      <c r="AM280" t="s">
        <v>10344</v>
      </c>
      <c r="AN280">
        <v>-4.4800000000000004</v>
      </c>
      <c r="AO280" t="s">
        <v>10344</v>
      </c>
      <c r="AP280">
        <v>0.14198410354669999</v>
      </c>
      <c r="AQ280" s="4">
        <f>(Table2[[#This Row],[Sharpe Ratio]]-AVERAGE(Table2[Sharpe Ratio]))/_xlfn.STDEV.P(Table2[Sharpe Ratio])</f>
        <v>0.89360027806788078</v>
      </c>
      <c r="AR28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 s="4">
        <f>_xlfn.RANK.AVG(Table2[[#This Row],[1Y Return vs Nifty Z-Score]],Table2[1Y Return vs Nifty Z-Score])</f>
        <v>268</v>
      </c>
      <c r="AT280" s="4">
        <f>_xlfn.RANK.AVG(Table2[[#This Row],[6M Return vs Nifty Z-Score]],Table2[6M Return vs Nifty Z-Score])</f>
        <v>488</v>
      </c>
      <c r="AU280" s="4">
        <f>_xlfn.RANK.AVG(Table2[[#This Row],[Sharpe Ratio Z-Score]],Table2[Sharpe Ratio Z-Score])</f>
        <v>138</v>
      </c>
      <c r="AV280" s="4">
        <f>(Table2[[#This Row],[Rank 1Y]]+Table2[[#This Row],[Rank 6M]]+Table2[[#This Row],[Rank Sharpe]])/3</f>
        <v>298</v>
      </c>
    </row>
    <row r="281" spans="1:48" x14ac:dyDescent="0.3">
      <c r="A281" t="s">
        <v>1439</v>
      </c>
      <c r="B281" t="s">
        <v>1440</v>
      </c>
      <c r="C281" t="s">
        <v>10309</v>
      </c>
      <c r="D281" t="s">
        <v>80</v>
      </c>
      <c r="E281">
        <v>7305.7750243399996</v>
      </c>
      <c r="F281">
        <v>3694.1</v>
      </c>
      <c r="G281">
        <v>36.920046221629597</v>
      </c>
      <c r="H281">
        <f>(Table2[[#This Row],[1Y Return vs Nifty]]-AVERAGE(Table2[1Y Return vs Nifty]))/_xlfn.STDEV.P(Table2[1Y Return vs Nifty])</f>
        <v>7.5014551950703057E-2</v>
      </c>
      <c r="I281">
        <v>18.609247333961299</v>
      </c>
      <c r="J281">
        <f>(Table2[[#This Row],[1M Return vs Nifty]]-AVERAGE(Table2[1M Return vs Nifty]))/_xlfn.STDEV.P(Table2[1M Return vs Nifty])</f>
        <v>1.3030866641621919</v>
      </c>
      <c r="K281">
        <v>67.538501076157402</v>
      </c>
      <c r="L281">
        <f>(Table2[[#This Row],[6M Return vs Nifty]]-AVERAGE(Table2[6M Return vs Nifty]))/_xlfn.STDEV.P(Table2[6M Return vs Nifty])</f>
        <v>2.0782552676131831</v>
      </c>
      <c r="M281">
        <v>-1.1698478464508699</v>
      </c>
      <c r="N281">
        <f>(Table2[[#This Row],[1W Return vs Nifty]]-AVERAGE(Table2[1W Return vs Nifty]))/_xlfn.STDEV.P(Table2[1W Return vs Nifty])</f>
        <v>-0.14565791876140122</v>
      </c>
      <c r="O281">
        <v>3500.7</v>
      </c>
      <c r="P281">
        <v>3178.0601602099</v>
      </c>
      <c r="Q281">
        <v>2537.7583623871701</v>
      </c>
      <c r="R281">
        <v>67.649146687841593</v>
      </c>
      <c r="S281" s="2">
        <f>(Table2[[#This Row],[Close Price]]-Table2[[#This Row],[20D EMA]])/Table2[[#This Row],[20D EMA]]</f>
        <v>5.5246093638415206E-2</v>
      </c>
      <c r="T281" s="2">
        <f>(Table2[[#This Row],[Close Price]]-Table2[[#This Row],[50D EMA]])/Table2[[#This Row],[50D EMA]]</f>
        <v>0.16237573040656891</v>
      </c>
      <c r="U281" s="2">
        <f>(Table2[[#This Row],[Close Price]]-Table2[[#This Row],[200D EMA]])/Table2[[#This Row],[200D EMA]]</f>
        <v>0.45565474426221747</v>
      </c>
      <c r="V281">
        <v>1.39369260367404</v>
      </c>
      <c r="W281">
        <v>3550</v>
      </c>
      <c r="X281">
        <v>3715</v>
      </c>
      <c r="Y281">
        <v>3550</v>
      </c>
      <c r="Z281">
        <v>3725</v>
      </c>
      <c r="AA281">
        <v>3125.05</v>
      </c>
      <c r="AB281">
        <v>3820.05</v>
      </c>
      <c r="AC281" s="2">
        <f>(Table2[[#This Row],[Close Price]]/Table2[[#This Row],[Day Low]])-1</f>
        <v>4.0591549295774687E-2</v>
      </c>
      <c r="AD281" s="2">
        <f>(Table2[[#This Row],[Day High]]/Table2[[#This Row],[Close Price]])-1</f>
        <v>5.6576703391895133E-3</v>
      </c>
      <c r="AE281" s="2">
        <f>(Table2[[#This Row],[Close Price]]/Table2[[#This Row],[Current Week Low]])-1</f>
        <v>4.0591549295774687E-2</v>
      </c>
      <c r="AF281" s="2">
        <f>(Table2[[#This Row],[Current Week High]]/Table2[[#This Row],[Close Price]])-1</f>
        <v>8.3646896402371773E-3</v>
      </c>
      <c r="AG281" s="2">
        <f>(Table2[[#This Row],[Close Price]]/Table2[[#This Row],[Current Month Low]])-1</f>
        <v>0.18209308651061584</v>
      </c>
      <c r="AH281" s="2">
        <f>(Table2[[#This Row],[Current Month High]]/Table2[[#This Row],[Close Price]])-1</f>
        <v>3.4094908096694798E-2</v>
      </c>
      <c r="AI281">
        <v>3.4094908096694798</v>
      </c>
      <c r="AJ281">
        <v>131.605015673981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0.55000000000000004</v>
      </c>
      <c r="AM281" t="s">
        <v>10345</v>
      </c>
      <c r="AN281">
        <v>4.83</v>
      </c>
      <c r="AO281" t="s">
        <v>10345</v>
      </c>
      <c r="AP281">
        <v>-2.4985070470019001E-2</v>
      </c>
      <c r="AQ281" s="4">
        <f>(Table2[[#This Row],[Sharpe Ratio]]-AVERAGE(Table2[Sharpe Ratio]))/_xlfn.STDEV.P(Table2[Sharpe Ratio])</f>
        <v>-0.99956707949647183</v>
      </c>
      <c r="AR28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2.3111314854682052</v>
      </c>
      <c r="AS281" s="4">
        <f>_xlfn.RANK.AVG(Table2[[#This Row],[1Y Return vs Nifty Z-Score]],Table2[1Y Return vs Nifty Z-Score])</f>
        <v>270</v>
      </c>
      <c r="AT281" s="4">
        <f>_xlfn.RANK.AVG(Table2[[#This Row],[6M Return vs Nifty Z-Score]],Table2[6M Return vs Nifty Z-Score])</f>
        <v>26</v>
      </c>
      <c r="AU281" s="4">
        <f>_xlfn.RANK.AVG(Table2[[#This Row],[Sharpe Ratio Z-Score]],Table2[Sharpe Ratio Z-Score])</f>
        <v>615</v>
      </c>
      <c r="AV281" s="4">
        <f>(Table2[[#This Row],[Rank 1Y]]+Table2[[#This Row],[Rank 6M]]+Table2[[#This Row],[Rank Sharpe]])/3</f>
        <v>303.66666666666669</v>
      </c>
    </row>
    <row r="282" spans="1:48" x14ac:dyDescent="0.3">
      <c r="A282" t="s">
        <v>358</v>
      </c>
      <c r="B282" t="s">
        <v>359</v>
      </c>
      <c r="C282" t="s">
        <v>10311</v>
      </c>
      <c r="D282" t="s">
        <v>360</v>
      </c>
      <c r="E282">
        <v>66912.674041200007</v>
      </c>
      <c r="F282">
        <v>5267.6</v>
      </c>
      <c r="G282">
        <v>-4.8441228379478698</v>
      </c>
      <c r="H282">
        <f>(Table2[[#This Row],[1Y Return vs Nifty]]-AVERAGE(Table2[1Y Return vs Nifty]))/_xlfn.STDEV.P(Table2[1Y Return vs Nifty])</f>
        <v>-0.55870941498264415</v>
      </c>
      <c r="I282">
        <v>-7.9180043691847697</v>
      </c>
      <c r="J282">
        <f>(Table2[[#This Row],[1M Return vs Nifty]]-AVERAGE(Table2[1M Return vs Nifty]))/_xlfn.STDEV.P(Table2[1M Return vs Nifty])</f>
        <v>-1.0143200066943772</v>
      </c>
      <c r="K282">
        <v>22.478419107749499</v>
      </c>
      <c r="L282">
        <f>(Table2[[#This Row],[6M Return vs Nifty]]-AVERAGE(Table2[6M Return vs Nifty]))/_xlfn.STDEV.P(Table2[6M Return vs Nifty])</f>
        <v>0.52810378072627762</v>
      </c>
      <c r="M282">
        <v>0.66624866389555204</v>
      </c>
      <c r="N282">
        <f>(Table2[[#This Row],[1W Return vs Nifty]]-AVERAGE(Table2[1W Return vs Nifty]))/_xlfn.STDEV.P(Table2[1W Return vs Nifty])</f>
        <v>0.25482353648817019</v>
      </c>
      <c r="O282">
        <v>5306.3</v>
      </c>
      <c r="P282">
        <v>5411.9208444488204</v>
      </c>
      <c r="Q282">
        <v>4810.1885993546202</v>
      </c>
      <c r="R282">
        <v>53.791488615147998</v>
      </c>
      <c r="S282" s="2">
        <f>(Table2[[#This Row],[Close Price]]-Table2[[#This Row],[20D EMA]])/Table2[[#This Row],[20D EMA]]</f>
        <v>-7.2932174961837471E-3</v>
      </c>
      <c r="T282" s="2">
        <f>(Table2[[#This Row],[Close Price]]-Table2[[#This Row],[50D EMA]])/Table2[[#This Row],[50D EMA]]</f>
        <v>-2.6667212732214018E-2</v>
      </c>
      <c r="U282" s="2">
        <f>(Table2[[#This Row],[Close Price]]-Table2[[#This Row],[200D EMA]])/Table2[[#This Row],[200D EMA]]</f>
        <v>9.5092196739801571E-2</v>
      </c>
      <c r="V282">
        <v>0.449724907699592</v>
      </c>
      <c r="W282">
        <v>5260.45</v>
      </c>
      <c r="X282">
        <v>5495</v>
      </c>
      <c r="Y282">
        <v>5222.05</v>
      </c>
      <c r="Z282">
        <v>5495</v>
      </c>
      <c r="AA282">
        <v>4920.05</v>
      </c>
      <c r="AB282">
        <v>5495</v>
      </c>
      <c r="AC282" s="2">
        <f>(Table2[[#This Row],[Close Price]]/Table2[[#This Row],[Day Low]])-1</f>
        <v>1.3591993080441789E-3</v>
      </c>
      <c r="AD282" s="2">
        <f>(Table2[[#This Row],[Day High]]/Table2[[#This Row],[Close Price]])-1</f>
        <v>4.3169564887235001E-2</v>
      </c>
      <c r="AE282" s="2">
        <f>(Table2[[#This Row],[Close Price]]/Table2[[#This Row],[Current Week Low]])-1</f>
        <v>8.7226280866710137E-3</v>
      </c>
      <c r="AF282" s="2">
        <f>(Table2[[#This Row],[Current Week High]]/Table2[[#This Row],[Close Price]])-1</f>
        <v>4.3169564887235001E-2</v>
      </c>
      <c r="AG282" s="2">
        <f>(Table2[[#This Row],[Close Price]]/Table2[[#This Row],[Current Month Low]])-1</f>
        <v>7.0639526021077037E-2</v>
      </c>
      <c r="AH282" s="2">
        <f>(Table2[[#This Row],[Current Month High]]/Table2[[#This Row],[Close Price]])-1</f>
        <v>4.3169564887235001E-2</v>
      </c>
      <c r="AI282">
        <v>22.6364947983901</v>
      </c>
      <c r="AJ282">
        <v>46.281588447653398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</v>
      </c>
      <c r="AM282" t="s">
        <v>10344</v>
      </c>
      <c r="AN282">
        <v>3.56</v>
      </c>
      <c r="AO282" t="s">
        <v>10345</v>
      </c>
      <c r="AP282">
        <v>0.10278632681104399</v>
      </c>
      <c r="AQ282" s="4">
        <f>(Table2[[#This Row],[Sharpe Ratio]]-AVERAGE(Table2[Sharpe Ratio]))/_xlfn.STDEV.P(Table2[Sharpe Ratio])</f>
        <v>0.44915924970411397</v>
      </c>
      <c r="AR28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 s="4">
        <f>_xlfn.RANK.AVG(Table2[[#This Row],[1Y Return vs Nifty Z-Score]],Table2[1Y Return vs Nifty Z-Score])</f>
        <v>503</v>
      </c>
      <c r="AT282" s="4">
        <f>_xlfn.RANK.AVG(Table2[[#This Row],[6M Return vs Nifty Z-Score]],Table2[6M Return vs Nifty Z-Score])</f>
        <v>185</v>
      </c>
      <c r="AU282" s="4">
        <f>_xlfn.RANK.AVG(Table2[[#This Row],[Sharpe Ratio Z-Score]],Table2[Sharpe Ratio Z-Score])</f>
        <v>224</v>
      </c>
      <c r="AV282" s="4">
        <f>(Table2[[#This Row],[Rank 1Y]]+Table2[[#This Row],[Rank 6M]]+Table2[[#This Row],[Rank Sharpe]])/3</f>
        <v>304</v>
      </c>
    </row>
    <row r="283" spans="1:48" x14ac:dyDescent="0.3">
      <c r="A283" t="s">
        <v>1098</v>
      </c>
      <c r="B283" t="s">
        <v>1099</v>
      </c>
      <c r="C283" t="s">
        <v>10308</v>
      </c>
      <c r="D283" t="s">
        <v>141</v>
      </c>
      <c r="E283">
        <v>11645.16</v>
      </c>
      <c r="F283">
        <v>366.2</v>
      </c>
      <c r="G283">
        <v>73.845790537472297</v>
      </c>
      <c r="H283">
        <f>(Table2[[#This Row],[1Y Return vs Nifty]]-AVERAGE(Table2[1Y Return vs Nifty]))/_xlfn.STDEV.P(Table2[1Y Return vs Nifty])</f>
        <v>0.63532090298622101</v>
      </c>
      <c r="I283">
        <v>-7.4613327515475003</v>
      </c>
      <c r="J283">
        <f>(Table2[[#This Row],[1M Return vs Nifty]]-AVERAGE(Table2[1M Return vs Nifty]))/_xlfn.STDEV.P(Table2[1M Return vs Nifty])</f>
        <v>-0.97442541584319009</v>
      </c>
      <c r="K283">
        <v>-21.526752648184001</v>
      </c>
      <c r="L283">
        <f>(Table2[[#This Row],[6M Return vs Nifty]]-AVERAGE(Table2[6M Return vs Nifty]))/_xlfn.STDEV.P(Table2[6M Return vs Nifty])</f>
        <v>-0.98575681269208315</v>
      </c>
      <c r="M283">
        <v>-2.6971944970879802</v>
      </c>
      <c r="N283">
        <f>(Table2[[#This Row],[1W Return vs Nifty]]-AVERAGE(Table2[1W Return vs Nifty]))/_xlfn.STDEV.P(Table2[1W Return vs Nifty])</f>
        <v>-0.47879618566127252</v>
      </c>
      <c r="O283">
        <v>378.3</v>
      </c>
      <c r="P283">
        <v>390.16375751362602</v>
      </c>
      <c r="Q283">
        <v>374.518059165772</v>
      </c>
      <c r="R283">
        <v>38.9442979862839</v>
      </c>
      <c r="S283" s="2">
        <f>(Table2[[#This Row],[Close Price]]-Table2[[#This Row],[20D EMA]])/Table2[[#This Row],[20D EMA]]</f>
        <v>-3.1985196933650602E-2</v>
      </c>
      <c r="T283" s="2">
        <f>(Table2[[#This Row],[Close Price]]-Table2[[#This Row],[50D EMA]])/Table2[[#This Row],[50D EMA]]</f>
        <v>-6.141974248540788E-2</v>
      </c>
      <c r="U283" s="2">
        <f>(Table2[[#This Row],[Close Price]]-Table2[[#This Row],[200D EMA]])/Table2[[#This Row],[200D EMA]]</f>
        <v>-2.2210034902723372E-2</v>
      </c>
      <c r="V283">
        <v>0.53260902886677497</v>
      </c>
      <c r="W283">
        <v>366.2</v>
      </c>
      <c r="X283">
        <v>373.7</v>
      </c>
      <c r="Y283">
        <v>361</v>
      </c>
      <c r="Z283">
        <v>373.7</v>
      </c>
      <c r="AA283">
        <v>355.6</v>
      </c>
      <c r="AB283">
        <v>412.35</v>
      </c>
      <c r="AC283" s="2">
        <f>(Table2[[#This Row],[Close Price]]/Table2[[#This Row],[Day Low]])-1</f>
        <v>0</v>
      </c>
      <c r="AD283" s="2">
        <f>(Table2[[#This Row],[Day High]]/Table2[[#This Row],[Close Price]])-1</f>
        <v>2.0480611687602401E-2</v>
      </c>
      <c r="AE283" s="2">
        <f>(Table2[[#This Row],[Close Price]]/Table2[[#This Row],[Current Week Low]])-1</f>
        <v>1.440443213296394E-2</v>
      </c>
      <c r="AF283" s="2">
        <f>(Table2[[#This Row],[Current Week High]]/Table2[[#This Row],[Close Price]])-1</f>
        <v>2.0480611687602401E-2</v>
      </c>
      <c r="AG283" s="2">
        <f>(Table2[[#This Row],[Close Price]]/Table2[[#This Row],[Current Month Low]])-1</f>
        <v>2.9808773903261976E-2</v>
      </c>
      <c r="AH283" s="2">
        <f>(Table2[[#This Row],[Current Month High]]/Table2[[#This Row],[Close Price]])-1</f>
        <v>0.12602403058438028</v>
      </c>
      <c r="AI283">
        <v>38.175860185690802</v>
      </c>
      <c r="AJ283">
        <v>102.54424778761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-0.13</v>
      </c>
      <c r="AM283" t="s">
        <v>10344</v>
      </c>
      <c r="AN283">
        <v>-8.1</v>
      </c>
      <c r="AO283" t="s">
        <v>10344</v>
      </c>
      <c r="AP283">
        <v>0.143740090226427</v>
      </c>
      <c r="AQ283" s="4">
        <f>(Table2[[#This Row],[Sharpe Ratio]]-AVERAGE(Table2[Sharpe Ratio]))/_xlfn.STDEV.P(Table2[Sharpe Ratio])</f>
        <v>0.91351040029226283</v>
      </c>
      <c r="AR28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 s="4">
        <f>_xlfn.RANK.AVG(Table2[[#This Row],[1Y Return vs Nifty Z-Score]],Table2[1Y Return vs Nifty Z-Score])</f>
        <v>142</v>
      </c>
      <c r="AT283" s="4">
        <f>_xlfn.RANK.AVG(Table2[[#This Row],[6M Return vs Nifty Z-Score]],Table2[6M Return vs Nifty Z-Score])</f>
        <v>637</v>
      </c>
      <c r="AU283" s="4">
        <f>_xlfn.RANK.AVG(Table2[[#This Row],[Sharpe Ratio Z-Score]],Table2[Sharpe Ratio Z-Score])</f>
        <v>133</v>
      </c>
      <c r="AV283" s="4">
        <f>(Table2[[#This Row],[Rank 1Y]]+Table2[[#This Row],[Rank 6M]]+Table2[[#This Row],[Rank Sharpe]])/3</f>
        <v>304</v>
      </c>
    </row>
    <row r="284" spans="1:48" x14ac:dyDescent="0.3">
      <c r="A284" t="s">
        <v>240</v>
      </c>
      <c r="B284" t="s">
        <v>241</v>
      </c>
      <c r="C284" t="s">
        <v>10302</v>
      </c>
      <c r="D284" t="s">
        <v>27</v>
      </c>
      <c r="E284">
        <v>111171.20754079999</v>
      </c>
      <c r="F284">
        <v>15.95</v>
      </c>
      <c r="G284">
        <v>84.005771044507597</v>
      </c>
      <c r="H284">
        <f>(Table2[[#This Row],[1Y Return vs Nifty]]-AVERAGE(Table2[1Y Return vs Nifty]))/_xlfn.STDEV.P(Table2[1Y Return vs Nifty])</f>
        <v>0.78948710085068852</v>
      </c>
      <c r="I284">
        <v>0.90711954345818901</v>
      </c>
      <c r="J284">
        <f>(Table2[[#This Row],[1M Return vs Nifty]]-AVERAGE(Table2[1M Return vs Nifty]))/_xlfn.STDEV.P(Table2[1M Return vs Nifty])</f>
        <v>-0.24336185184454287</v>
      </c>
      <c r="K284">
        <v>-11.139326918447701</v>
      </c>
      <c r="L284">
        <f>(Table2[[#This Row],[6M Return vs Nifty]]-AVERAGE(Table2[6M Return vs Nifty]))/_xlfn.STDEV.P(Table2[6M Return vs Nifty])</f>
        <v>-0.628409849782265</v>
      </c>
      <c r="M284">
        <v>-1.5498611904951201</v>
      </c>
      <c r="N284">
        <f>(Table2[[#This Row],[1W Return vs Nifty]]-AVERAGE(Table2[1W Return vs Nifty]))/_xlfn.STDEV.P(Table2[1W Return vs Nifty])</f>
        <v>-0.22854479109055972</v>
      </c>
      <c r="O284">
        <v>15.92</v>
      </c>
      <c r="P284">
        <v>15.8513150810103</v>
      </c>
      <c r="Q284">
        <v>14.225790585864001</v>
      </c>
      <c r="R284">
        <v>52.515519831723203</v>
      </c>
      <c r="S284" s="2">
        <f>(Table2[[#This Row],[Close Price]]-Table2[[#This Row],[20D EMA]])/Table2[[#This Row],[20D EMA]]</f>
        <v>1.8844221105527236E-3</v>
      </c>
      <c r="T284" s="2">
        <f>(Table2[[#This Row],[Close Price]]-Table2[[#This Row],[50D EMA]])/Table2[[#This Row],[50D EMA]]</f>
        <v>6.2256613085637565E-3</v>
      </c>
      <c r="U284" s="2">
        <f>(Table2[[#This Row],[Close Price]]-Table2[[#This Row],[200D EMA]])/Table2[[#This Row],[200D EMA]]</f>
        <v>0.12120306451363939</v>
      </c>
      <c r="V284">
        <v>0.43023660123815199</v>
      </c>
      <c r="W284">
        <v>15.91</v>
      </c>
      <c r="X284">
        <v>16.29</v>
      </c>
      <c r="Y284">
        <v>15.72</v>
      </c>
      <c r="Z284">
        <v>16.29</v>
      </c>
      <c r="AA284">
        <v>15.05</v>
      </c>
      <c r="AB284">
        <v>16.420000000000002</v>
      </c>
      <c r="AC284" s="2">
        <f>(Table2[[#This Row],[Close Price]]/Table2[[#This Row],[Day Low]])-1</f>
        <v>2.5141420490257804E-3</v>
      </c>
      <c r="AD284" s="2">
        <f>(Table2[[#This Row],[Day High]]/Table2[[#This Row],[Close Price]])-1</f>
        <v>2.1316614420062718E-2</v>
      </c>
      <c r="AE284" s="2">
        <f>(Table2[[#This Row],[Close Price]]/Table2[[#This Row],[Current Week Low]])-1</f>
        <v>1.4631043256997378E-2</v>
      </c>
      <c r="AF284" s="2">
        <f>(Table2[[#This Row],[Current Week High]]/Table2[[#This Row],[Close Price]])-1</f>
        <v>2.1316614420062718E-2</v>
      </c>
      <c r="AG284" s="2">
        <f>(Table2[[#This Row],[Close Price]]/Table2[[#This Row],[Current Month Low]])-1</f>
        <v>5.980066445182719E-2</v>
      </c>
      <c r="AH284" s="2">
        <f>(Table2[[#This Row],[Current Month High]]/Table2[[#This Row],[Close Price]])-1</f>
        <v>2.9467084639498653E-2</v>
      </c>
      <c r="AI284">
        <v>20.2507836990595</v>
      </c>
      <c r="AJ284">
        <v>112.666666666666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-0.01</v>
      </c>
      <c r="AM284" t="s">
        <v>10344</v>
      </c>
      <c r="AN284">
        <v>-0.31</v>
      </c>
      <c r="AO284" t="s">
        <v>10344</v>
      </c>
      <c r="AP284">
        <v>9.0926864009425998E-2</v>
      </c>
      <c r="AQ284" s="4">
        <f>(Table2[[#This Row],[Sharpe Ratio]]-AVERAGE(Table2[Sharpe Ratio]))/_xlfn.STDEV.P(Table2[Sharpe Ratio])</f>
        <v>0.31469162724331345</v>
      </c>
      <c r="AR28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3.8622353766345208E-3</v>
      </c>
      <c r="AS284" s="4">
        <f>_xlfn.RANK.AVG(Table2[[#This Row],[1Y Return vs Nifty Z-Score]],Table2[1Y Return vs Nifty Z-Score])</f>
        <v>121</v>
      </c>
      <c r="AT284" s="4">
        <f>_xlfn.RANK.AVG(Table2[[#This Row],[6M Return vs Nifty Z-Score]],Table2[6M Return vs Nifty Z-Score])</f>
        <v>534</v>
      </c>
      <c r="AU284" s="4">
        <f>_xlfn.RANK.AVG(Table2[[#This Row],[Sharpe Ratio Z-Score]],Table2[Sharpe Ratio Z-Score])</f>
        <v>258</v>
      </c>
      <c r="AV284" s="4">
        <f>(Table2[[#This Row],[Rank 1Y]]+Table2[[#This Row],[Rank 6M]]+Table2[[#This Row],[Rank Sharpe]])/3</f>
        <v>304.33333333333331</v>
      </c>
    </row>
    <row r="285" spans="1:48" x14ac:dyDescent="0.3">
      <c r="A285" t="s">
        <v>271</v>
      </c>
      <c r="B285" t="s">
        <v>272</v>
      </c>
      <c r="C285" t="s">
        <v>10301</v>
      </c>
      <c r="D285" t="s">
        <v>34</v>
      </c>
      <c r="E285">
        <v>99686.457347400006</v>
      </c>
      <c r="F285">
        <v>109.9</v>
      </c>
      <c r="G285">
        <v>40.201401172467598</v>
      </c>
      <c r="H285">
        <f>(Table2[[#This Row],[1Y Return vs Nifty]]-AVERAGE(Table2[1Y Return vs Nifty]))/_xlfn.STDEV.P(Table2[1Y Return vs Nifty])</f>
        <v>0.12480539714613897</v>
      </c>
      <c r="I285">
        <v>-1.6051710895164999</v>
      </c>
      <c r="J285">
        <f>(Table2[[#This Row],[1M Return vs Nifty]]-AVERAGE(Table2[1M Return vs Nifty]))/_xlfn.STDEV.P(Table2[1M Return vs Nifty])</f>
        <v>-0.46283423206459939</v>
      </c>
      <c r="K285">
        <v>-13.2207434717144</v>
      </c>
      <c r="L285">
        <f>(Table2[[#This Row],[6M Return vs Nifty]]-AVERAGE(Table2[6M Return vs Nifty]))/_xlfn.STDEV.P(Table2[6M Return vs Nifty])</f>
        <v>-0.70001449016306883</v>
      </c>
      <c r="M285">
        <v>-0.78100906933872705</v>
      </c>
      <c r="N285">
        <f>(Table2[[#This Row],[1W Return vs Nifty]]-AVERAGE(Table2[1W Return vs Nifty]))/_xlfn.STDEV.P(Table2[1W Return vs Nifty])</f>
        <v>-6.0846081018757707E-2</v>
      </c>
      <c r="O285">
        <v>110.35</v>
      </c>
      <c r="P285">
        <v>113.075653387005</v>
      </c>
      <c r="Q285">
        <v>104.833377310885</v>
      </c>
      <c r="R285">
        <v>52.295726957315097</v>
      </c>
      <c r="S285" s="2">
        <f>(Table2[[#This Row],[Close Price]]-Table2[[#This Row],[20D EMA]])/Table2[[#This Row],[20D EMA]]</f>
        <v>-4.0779338468508262E-3</v>
      </c>
      <c r="T285" s="2">
        <f>(Table2[[#This Row],[Close Price]]-Table2[[#This Row],[50D EMA]])/Table2[[#This Row],[50D EMA]]</f>
        <v>-2.8084324891196735E-2</v>
      </c>
      <c r="U285" s="2">
        <f>(Table2[[#This Row],[Close Price]]-Table2[[#This Row],[200D EMA]])/Table2[[#This Row],[200D EMA]]</f>
        <v>4.8330243850580712E-2</v>
      </c>
      <c r="V285">
        <v>0.64595609663912401</v>
      </c>
      <c r="W285">
        <v>109.6</v>
      </c>
      <c r="X285">
        <v>111.96</v>
      </c>
      <c r="Y285">
        <v>108.08</v>
      </c>
      <c r="Z285">
        <v>111.96</v>
      </c>
      <c r="AA285">
        <v>104.04</v>
      </c>
      <c r="AB285">
        <v>115.6</v>
      </c>
      <c r="AC285" s="2">
        <f>(Table2[[#This Row],[Close Price]]/Table2[[#This Row],[Day Low]])-1</f>
        <v>2.7372262773723843E-3</v>
      </c>
      <c r="AD285" s="2">
        <f>(Table2[[#This Row],[Day High]]/Table2[[#This Row],[Close Price]])-1</f>
        <v>1.8744313011828773E-2</v>
      </c>
      <c r="AE285" s="2">
        <f>(Table2[[#This Row],[Close Price]]/Table2[[#This Row],[Current Week Low]])-1</f>
        <v>1.6839378238342029E-2</v>
      </c>
      <c r="AF285" s="2">
        <f>(Table2[[#This Row],[Current Week High]]/Table2[[#This Row],[Close Price]])-1</f>
        <v>1.8744313011828773E-2</v>
      </c>
      <c r="AG285" s="2">
        <f>(Table2[[#This Row],[Close Price]]/Table2[[#This Row],[Current Month Low]])-1</f>
        <v>5.6324490580546005E-2</v>
      </c>
      <c r="AH285" s="2">
        <f>(Table2[[#This Row],[Current Month High]]/Table2[[#This Row],[Close Price]])-1</f>
        <v>5.186533212010902E-2</v>
      </c>
      <c r="AI285">
        <v>17.288444040036399</v>
      </c>
      <c r="AJ285">
        <v>72.122161315583398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-0.12</v>
      </c>
      <c r="AM285" t="s">
        <v>10344</v>
      </c>
      <c r="AN285">
        <v>-1.18</v>
      </c>
      <c r="AO285" t="s">
        <v>10344</v>
      </c>
      <c r="AP285">
        <v>0.15759171889982901</v>
      </c>
      <c r="AQ285" s="4">
        <f>(Table2[[#This Row],[Sharpe Ratio]]-AVERAGE(Table2[Sharpe Ratio]))/_xlfn.STDEV.P(Table2[Sharpe Ratio])</f>
        <v>1.0705660448926324</v>
      </c>
      <c r="AR28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 s="4">
        <f>_xlfn.RANK.AVG(Table2[[#This Row],[1Y Return vs Nifty Z-Score]],Table2[1Y Return vs Nifty Z-Score])</f>
        <v>256</v>
      </c>
      <c r="AT285" s="4">
        <f>_xlfn.RANK.AVG(Table2[[#This Row],[6M Return vs Nifty Z-Score]],Table2[6M Return vs Nifty Z-Score])</f>
        <v>552</v>
      </c>
      <c r="AU285" s="4">
        <f>_xlfn.RANK.AVG(Table2[[#This Row],[Sharpe Ratio Z-Score]],Table2[Sharpe Ratio Z-Score])</f>
        <v>106</v>
      </c>
      <c r="AV285" s="4">
        <f>(Table2[[#This Row],[Rank 1Y]]+Table2[[#This Row],[Rank 6M]]+Table2[[#This Row],[Rank Sharpe]])/3</f>
        <v>304.66666666666669</v>
      </c>
    </row>
    <row r="286" spans="1:48" x14ac:dyDescent="0.3">
      <c r="A286" t="s">
        <v>618</v>
      </c>
      <c r="B286" t="s">
        <v>619</v>
      </c>
      <c r="C286" t="s">
        <v>10305</v>
      </c>
      <c r="D286" t="s">
        <v>54</v>
      </c>
      <c r="E286">
        <v>30174.877952409999</v>
      </c>
      <c r="F286">
        <v>1943.95</v>
      </c>
      <c r="G286">
        <v>18.599348918919901</v>
      </c>
      <c r="H286">
        <f>(Table2[[#This Row],[1Y Return vs Nifty]]-AVERAGE(Table2[1Y Return vs Nifty]))/_xlfn.STDEV.P(Table2[1Y Return vs Nifty])</f>
        <v>-0.20298128115436781</v>
      </c>
      <c r="I286">
        <v>8.4303651481766995</v>
      </c>
      <c r="J286">
        <f>(Table2[[#This Row],[1M Return vs Nifty]]-AVERAGE(Table2[1M Return vs Nifty]))/_xlfn.STDEV.P(Table2[1M Return vs Nifty])</f>
        <v>0.41386490296471456</v>
      </c>
      <c r="K286">
        <v>6.7347034918988902</v>
      </c>
      <c r="L286">
        <f>(Table2[[#This Row],[6M Return vs Nifty]]-AVERAGE(Table2[6M Return vs Nifty]))/_xlfn.STDEV.P(Table2[6M Return vs Nifty])</f>
        <v>-1.3509618648941353E-2</v>
      </c>
      <c r="M286">
        <v>-1.57587679205455</v>
      </c>
      <c r="N286">
        <f>(Table2[[#This Row],[1W Return vs Nifty]]-AVERAGE(Table2[1W Return vs Nifty]))/_xlfn.STDEV.P(Table2[1W Return vs Nifty])</f>
        <v>-0.23421920194696277</v>
      </c>
      <c r="O286">
        <v>1911.4</v>
      </c>
      <c r="P286">
        <v>1852.3097031817099</v>
      </c>
      <c r="Q286">
        <v>1680.6801877504499</v>
      </c>
      <c r="R286">
        <v>58.157261820443601</v>
      </c>
      <c r="S286" s="2">
        <f>(Table2[[#This Row],[Close Price]]-Table2[[#This Row],[20D EMA]])/Table2[[#This Row],[20D EMA]]</f>
        <v>1.7029402532175344E-2</v>
      </c>
      <c r="T286" s="2">
        <f>(Table2[[#This Row],[Close Price]]-Table2[[#This Row],[50D EMA]])/Table2[[#This Row],[50D EMA]]</f>
        <v>4.9473528460645504E-2</v>
      </c>
      <c r="U286" s="2">
        <f>(Table2[[#This Row],[Close Price]]-Table2[[#This Row],[200D EMA]])/Table2[[#This Row],[200D EMA]]</f>
        <v>0.1566448002233729</v>
      </c>
      <c r="V286">
        <v>0.98013175355450199</v>
      </c>
      <c r="W286">
        <v>1923.4</v>
      </c>
      <c r="X286">
        <v>1959.6</v>
      </c>
      <c r="Y286">
        <v>1923.4</v>
      </c>
      <c r="Z286">
        <v>1984.35</v>
      </c>
      <c r="AA286">
        <v>1825</v>
      </c>
      <c r="AB286">
        <v>2030</v>
      </c>
      <c r="AC286" s="2">
        <f>(Table2[[#This Row],[Close Price]]/Table2[[#This Row],[Day Low]])-1</f>
        <v>1.0684205053550944E-2</v>
      </c>
      <c r="AD286" s="2">
        <f>(Table2[[#This Row],[Day High]]/Table2[[#This Row],[Close Price]])-1</f>
        <v>8.0506185858688628E-3</v>
      </c>
      <c r="AE286" s="2">
        <f>(Table2[[#This Row],[Close Price]]/Table2[[#This Row],[Current Week Low]])-1</f>
        <v>1.0684205053550944E-2</v>
      </c>
      <c r="AF286" s="2">
        <f>(Table2[[#This Row],[Current Week High]]/Table2[[#This Row],[Close Price]])-1</f>
        <v>2.0782427531572223E-2</v>
      </c>
      <c r="AG286" s="2">
        <f>(Table2[[#This Row],[Close Price]]/Table2[[#This Row],[Current Month Low]])-1</f>
        <v>6.5178082191780895E-2</v>
      </c>
      <c r="AH286" s="2">
        <f>(Table2[[#This Row],[Current Month High]]/Table2[[#This Row],[Close Price]])-1</f>
        <v>4.4265541809202835E-2</v>
      </c>
      <c r="AI286">
        <v>4.42655418092028</v>
      </c>
      <c r="AJ286">
        <v>56.209570492988803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0.01</v>
      </c>
      <c r="AM286" t="s">
        <v>10345</v>
      </c>
      <c r="AN286">
        <v>1.57</v>
      </c>
      <c r="AO286" t="s">
        <v>10345</v>
      </c>
      <c r="AP286">
        <v>9.4620416733606993E-2</v>
      </c>
      <c r="AQ286" s="4">
        <f>(Table2[[#This Row],[Sharpe Ratio]]-AVERAGE(Table2[Sharpe Ratio]))/_xlfn.STDEV.P(Table2[Sharpe Ratio])</f>
        <v>0.35657069559255367</v>
      </c>
      <c r="AR2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0.31972549680699625</v>
      </c>
      <c r="AS286" s="4">
        <f>_xlfn.RANK.AVG(Table2[[#This Row],[1Y Return vs Nifty Z-Score]],Table2[1Y Return vs Nifty Z-Score])</f>
        <v>344</v>
      </c>
      <c r="AT286" s="4">
        <f>_xlfn.RANK.AVG(Table2[[#This Row],[6M Return vs Nifty Z-Score]],Table2[6M Return vs Nifty Z-Score])</f>
        <v>320</v>
      </c>
      <c r="AU286" s="4">
        <f>_xlfn.RANK.AVG(Table2[[#This Row],[Sharpe Ratio Z-Score]],Table2[Sharpe Ratio Z-Score])</f>
        <v>250</v>
      </c>
      <c r="AV286" s="4">
        <f>(Table2[[#This Row],[Rank 1Y]]+Table2[[#This Row],[Rank 6M]]+Table2[[#This Row],[Rank Sharpe]])/3</f>
        <v>304.66666666666669</v>
      </c>
    </row>
    <row r="287" spans="1:48" x14ac:dyDescent="0.3">
      <c r="A287" t="s">
        <v>262</v>
      </c>
      <c r="B287" t="s">
        <v>263</v>
      </c>
      <c r="C287" t="s">
        <v>10306</v>
      </c>
      <c r="D287" t="s">
        <v>104</v>
      </c>
      <c r="E287">
        <v>103767.683429019</v>
      </c>
      <c r="F287">
        <v>5188.8999999999996</v>
      </c>
      <c r="G287">
        <v>49.752439172051197</v>
      </c>
      <c r="H287">
        <f>(Table2[[#This Row],[1Y Return vs Nifty]]-AVERAGE(Table2[1Y Return vs Nifty]))/_xlfn.STDEV.P(Table2[1Y Return vs Nifty])</f>
        <v>0.26973158209651893</v>
      </c>
      <c r="I287">
        <v>-4.4622844067177398</v>
      </c>
      <c r="J287">
        <f>(Table2[[#This Row],[1M Return vs Nifty]]-AVERAGE(Table2[1M Return vs Nifty]))/_xlfn.STDEV.P(Table2[1M Return vs Nifty])</f>
        <v>-0.71243013950230993</v>
      </c>
      <c r="K287">
        <v>1.3832958829187301</v>
      </c>
      <c r="L287">
        <f>(Table2[[#This Row],[6M Return vs Nifty]]-AVERAGE(Table2[6M Return vs Nifty]))/_xlfn.STDEV.P(Table2[6M Return vs Nifty])</f>
        <v>-0.19760809560720682</v>
      </c>
      <c r="M287">
        <v>-3.9017521352568401</v>
      </c>
      <c r="N287">
        <f>(Table2[[#This Row],[1W Return vs Nifty]]-AVERAGE(Table2[1W Return vs Nifty]))/_xlfn.STDEV.P(Table2[1W Return vs Nifty])</f>
        <v>-0.7415291047357907</v>
      </c>
      <c r="O287">
        <v>5281.66</v>
      </c>
      <c r="P287">
        <v>5313.0142122831503</v>
      </c>
      <c r="Q287">
        <v>4662.4018712431998</v>
      </c>
      <c r="R287">
        <v>44.227654635533703</v>
      </c>
      <c r="S287" s="2">
        <f>(Table2[[#This Row],[Close Price]]-Table2[[#This Row],[20D EMA]])/Table2[[#This Row],[20D EMA]]</f>
        <v>-1.7562660224247722E-2</v>
      </c>
      <c r="T287" s="2">
        <f>(Table2[[#This Row],[Close Price]]-Table2[[#This Row],[50D EMA]])/Table2[[#This Row],[50D EMA]]</f>
        <v>-2.3360414131061647E-2</v>
      </c>
      <c r="U287" s="2">
        <f>(Table2[[#This Row],[Close Price]]-Table2[[#This Row],[200D EMA]])/Table2[[#This Row],[200D EMA]]</f>
        <v>0.11292422731814244</v>
      </c>
      <c r="V287">
        <v>1.0604375003209401</v>
      </c>
      <c r="W287">
        <v>5190</v>
      </c>
      <c r="X287">
        <v>5350</v>
      </c>
      <c r="Y287">
        <v>5107.55</v>
      </c>
      <c r="Z287">
        <v>5350</v>
      </c>
      <c r="AA287">
        <v>4991</v>
      </c>
      <c r="AB287">
        <v>5487.45</v>
      </c>
      <c r="AC287" s="2">
        <f>(Table2[[#This Row],[Close Price]]/Table2[[#This Row],[Day Low]])-1</f>
        <v>-2.119460500964454E-4</v>
      </c>
      <c r="AD287" s="2">
        <f>(Table2[[#This Row],[Day High]]/Table2[[#This Row],[Close Price]])-1</f>
        <v>3.1047042725818708E-2</v>
      </c>
      <c r="AE287" s="2">
        <f>(Table2[[#This Row],[Close Price]]/Table2[[#This Row],[Current Week Low]])-1</f>
        <v>1.5927401591761203E-2</v>
      </c>
      <c r="AF287" s="2">
        <f>(Table2[[#This Row],[Current Week High]]/Table2[[#This Row],[Close Price]])-1</f>
        <v>3.1047042725818708E-2</v>
      </c>
      <c r="AG287" s="2">
        <f>(Table2[[#This Row],[Close Price]]/Table2[[#This Row],[Current Month Low]])-1</f>
        <v>3.9651372470446811E-2</v>
      </c>
      <c r="AH287" s="2">
        <f>(Table2[[#This Row],[Current Month High]]/Table2[[#This Row],[Close Price]])-1</f>
        <v>5.7536279365568932E-2</v>
      </c>
      <c r="AI287">
        <v>13.599221414943401</v>
      </c>
      <c r="AJ287">
        <v>79.546712802768099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-7.0000000000000007E-2</v>
      </c>
      <c r="AM287" t="s">
        <v>10344</v>
      </c>
      <c r="AN287">
        <v>-2.37</v>
      </c>
      <c r="AO287" t="s">
        <v>10344</v>
      </c>
      <c r="AP287">
        <v>7.1625881057365004E-2</v>
      </c>
      <c r="AQ287" s="4">
        <f>(Table2[[#This Row],[Sharpe Ratio]]-AVERAGE(Table2[Sharpe Ratio]))/_xlfn.STDEV.P(Table2[Sharpe Ratio])</f>
        <v>9.5848891097963088E-2</v>
      </c>
      <c r="AR28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 s="4">
        <f>_xlfn.RANK.AVG(Table2[[#This Row],[1Y Return vs Nifty Z-Score]],Table2[1Y Return vs Nifty Z-Score])</f>
        <v>219</v>
      </c>
      <c r="AT287" s="4">
        <f>_xlfn.RANK.AVG(Table2[[#This Row],[6M Return vs Nifty Z-Score]],Table2[6M Return vs Nifty Z-Score])</f>
        <v>380</v>
      </c>
      <c r="AU287" s="4">
        <f>_xlfn.RANK.AVG(Table2[[#This Row],[Sharpe Ratio Z-Score]],Table2[Sharpe Ratio Z-Score])</f>
        <v>320</v>
      </c>
      <c r="AV287" s="4">
        <f>(Table2[[#This Row],[Rank 1Y]]+Table2[[#This Row],[Rank 6M]]+Table2[[#This Row],[Rank Sharpe]])/3</f>
        <v>306.33333333333331</v>
      </c>
    </row>
    <row r="288" spans="1:48" x14ac:dyDescent="0.3">
      <c r="A288" t="s">
        <v>588</v>
      </c>
      <c r="B288" t="s">
        <v>589</v>
      </c>
      <c r="C288" t="s">
        <v>10309</v>
      </c>
      <c r="D288" t="s">
        <v>121</v>
      </c>
      <c r="E288">
        <v>32359.015658025</v>
      </c>
      <c r="F288">
        <v>320.25</v>
      </c>
      <c r="G288">
        <v>21.1472165921118</v>
      </c>
      <c r="H288">
        <f>(Table2[[#This Row],[1Y Return vs Nifty]]-AVERAGE(Table2[1Y Return vs Nifty]))/_xlfn.STDEV.P(Table2[1Y Return vs Nifty])</f>
        <v>-0.16432027471190558</v>
      </c>
      <c r="I288">
        <v>1.28711680101332</v>
      </c>
      <c r="J288">
        <f>(Table2[[#This Row],[1M Return vs Nifty]]-AVERAGE(Table2[1M Return vs Nifty]))/_xlfn.STDEV.P(Table2[1M Return vs Nifty])</f>
        <v>-0.2101654925149021</v>
      </c>
      <c r="K288">
        <v>25.9344234280858</v>
      </c>
      <c r="L288">
        <f>(Table2[[#This Row],[6M Return vs Nifty]]-AVERAGE(Table2[6M Return vs Nifty]))/_xlfn.STDEV.P(Table2[6M Return vs Nifty])</f>
        <v>0.64699682312271556</v>
      </c>
      <c r="M288">
        <v>-2.2821139448392298</v>
      </c>
      <c r="N288">
        <f>(Table2[[#This Row],[1W Return vs Nifty]]-AVERAGE(Table2[1W Return vs Nifty]))/_xlfn.STDEV.P(Table2[1W Return vs Nifty])</f>
        <v>-0.38826060505662785</v>
      </c>
      <c r="O288">
        <v>322.31</v>
      </c>
      <c r="P288">
        <v>315.27294416657401</v>
      </c>
      <c r="Q288">
        <v>272.92630819589601</v>
      </c>
      <c r="R288">
        <v>48.0329049526473</v>
      </c>
      <c r="S288" s="2">
        <f>(Table2[[#This Row],[Close Price]]-Table2[[#This Row],[20D EMA]])/Table2[[#This Row],[20D EMA]]</f>
        <v>-6.3913623530141859E-3</v>
      </c>
      <c r="T288" s="2">
        <f>(Table2[[#This Row],[Close Price]]-Table2[[#This Row],[50D EMA]])/Table2[[#This Row],[50D EMA]]</f>
        <v>1.5786498415152214E-2</v>
      </c>
      <c r="U288" s="2">
        <f>(Table2[[#This Row],[Close Price]]-Table2[[#This Row],[200D EMA]])/Table2[[#This Row],[200D EMA]]</f>
        <v>0.17339366115683089</v>
      </c>
      <c r="V288">
        <v>0.54863653177515503</v>
      </c>
      <c r="W288">
        <v>316.3</v>
      </c>
      <c r="X288">
        <v>324.2</v>
      </c>
      <c r="Y288">
        <v>316.3</v>
      </c>
      <c r="Z288">
        <v>324.2</v>
      </c>
      <c r="AA288">
        <v>309</v>
      </c>
      <c r="AB288">
        <v>345.65</v>
      </c>
      <c r="AC288" s="2">
        <f>(Table2[[#This Row],[Close Price]]/Table2[[#This Row],[Day Low]])-1</f>
        <v>1.2488144166930004E-2</v>
      </c>
      <c r="AD288" s="2">
        <f>(Table2[[#This Row],[Day High]]/Table2[[#This Row],[Close Price]])-1</f>
        <v>1.2334113973458294E-2</v>
      </c>
      <c r="AE288" s="2">
        <f>(Table2[[#This Row],[Close Price]]/Table2[[#This Row],[Current Week Low]])-1</f>
        <v>1.2488144166930004E-2</v>
      </c>
      <c r="AF288" s="2">
        <f>(Table2[[#This Row],[Current Week High]]/Table2[[#This Row],[Close Price]])-1</f>
        <v>1.2334113973458294E-2</v>
      </c>
      <c r="AG288" s="2">
        <f>(Table2[[#This Row],[Close Price]]/Table2[[#This Row],[Current Month Low]])-1</f>
        <v>3.6407766990291357E-2</v>
      </c>
      <c r="AH288" s="2">
        <f>(Table2[[#This Row],[Current Month High]]/Table2[[#This Row],[Close Price]])-1</f>
        <v>7.9313036690085825E-2</v>
      </c>
      <c r="AI288">
        <v>8.9461358313817296</v>
      </c>
      <c r="AJ288">
        <v>61.132075471698101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</v>
      </c>
      <c r="AM288" t="s">
        <v>10346</v>
      </c>
      <c r="AN288">
        <v>-4.4800000000000004</v>
      </c>
      <c r="AO288" t="s">
        <v>10344</v>
      </c>
      <c r="AP288">
        <v>3.7216883636609001E-2</v>
      </c>
      <c r="AQ288" s="4">
        <f>(Table2[[#This Row],[Sharpe Ratio]]-AVERAGE(Table2[Sharpe Ratio]))/_xlfn.STDEV.P(Table2[Sharpe Ratio])</f>
        <v>-0.29429492501128141</v>
      </c>
      <c r="AR28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-0.41004447417200141</v>
      </c>
      <c r="AS288" s="4">
        <f>_xlfn.RANK.AVG(Table2[[#This Row],[1Y Return vs Nifty Z-Score]],Table2[1Y Return vs Nifty Z-Score])</f>
        <v>333</v>
      </c>
      <c r="AT288" s="4">
        <f>_xlfn.RANK.AVG(Table2[[#This Row],[6M Return vs Nifty Z-Score]],Table2[6M Return vs Nifty Z-Score])</f>
        <v>164</v>
      </c>
      <c r="AU288" s="4">
        <f>_xlfn.RANK.AVG(Table2[[#This Row],[Sharpe Ratio Z-Score]],Table2[Sharpe Ratio Z-Score])</f>
        <v>422</v>
      </c>
      <c r="AV288" s="4">
        <f>(Table2[[#This Row],[Rank 1Y]]+Table2[[#This Row],[Rank 6M]]+Table2[[#This Row],[Rank Sharpe]])/3</f>
        <v>306.33333333333331</v>
      </c>
    </row>
    <row r="289" spans="1:48" x14ac:dyDescent="0.3">
      <c r="A289" t="s">
        <v>910</v>
      </c>
      <c r="B289" t="s">
        <v>911</v>
      </c>
      <c r="C289" t="s">
        <v>10305</v>
      </c>
      <c r="D289" t="s">
        <v>54</v>
      </c>
      <c r="E289">
        <v>16237.92045315</v>
      </c>
      <c r="F289">
        <v>1193.25</v>
      </c>
      <c r="G289">
        <v>13.751924213435601</v>
      </c>
      <c r="H289">
        <f>(Table2[[#This Row],[1Y Return vs Nifty]]-AVERAGE(Table2[1Y Return vs Nifty]))/_xlfn.STDEV.P(Table2[1Y Return vs Nifty])</f>
        <v>-0.27653546127915496</v>
      </c>
      <c r="I289">
        <v>18.922575589213299</v>
      </c>
      <c r="J289">
        <f>(Table2[[#This Row],[1M Return vs Nifty]]-AVERAGE(Table2[1M Return vs Nifty]))/_xlfn.STDEV.P(Table2[1M Return vs Nifty])</f>
        <v>1.3304588547311349</v>
      </c>
      <c r="K289">
        <v>30.715550920400201</v>
      </c>
      <c r="L289">
        <f>(Table2[[#This Row],[6M Return vs Nifty]]-AVERAGE(Table2[6M Return vs Nifty]))/_xlfn.STDEV.P(Table2[6M Return vs Nifty])</f>
        <v>0.81147659252045634</v>
      </c>
      <c r="M289">
        <v>-1.10666434610147</v>
      </c>
      <c r="N289">
        <f>(Table2[[#This Row],[1W Return vs Nifty]]-AVERAGE(Table2[1W Return vs Nifty]))/_xlfn.STDEV.P(Table2[1W Return vs Nifty])</f>
        <v>-0.13187660605528681</v>
      </c>
      <c r="O289">
        <v>1142.6199999999999</v>
      </c>
      <c r="P289">
        <v>1068.3929075531801</v>
      </c>
      <c r="Q289">
        <v>939.74556488282803</v>
      </c>
      <c r="R289">
        <v>63.984728642386202</v>
      </c>
      <c r="S289" s="2">
        <f>(Table2[[#This Row],[Close Price]]-Table2[[#This Row],[20D EMA]])/Table2[[#This Row],[20D EMA]]</f>
        <v>4.4310444417216675E-2</v>
      </c>
      <c r="T289" s="2">
        <f>(Table2[[#This Row],[Close Price]]-Table2[[#This Row],[50D EMA]])/Table2[[#This Row],[50D EMA]]</f>
        <v>0.11686439657556888</v>
      </c>
      <c r="U289" s="2">
        <f>(Table2[[#This Row],[Close Price]]-Table2[[#This Row],[200D EMA]])/Table2[[#This Row],[200D EMA]]</f>
        <v>0.26975858635606342</v>
      </c>
      <c r="V289">
        <v>1.34854756902599</v>
      </c>
      <c r="W289">
        <v>1175.9000000000001</v>
      </c>
      <c r="X289">
        <v>1219.5</v>
      </c>
      <c r="Y289">
        <v>1175.9000000000001</v>
      </c>
      <c r="Z289">
        <v>1223.95</v>
      </c>
      <c r="AA289">
        <v>1051.05</v>
      </c>
      <c r="AB289">
        <v>1225</v>
      </c>
      <c r="AC289" s="2">
        <f>(Table2[[#This Row],[Close Price]]/Table2[[#This Row],[Day Low]])-1</f>
        <v>1.4754656008163947E-2</v>
      </c>
      <c r="AD289" s="2">
        <f>(Table2[[#This Row],[Day High]]/Table2[[#This Row],[Close Price]])-1</f>
        <v>2.1998742928975412E-2</v>
      </c>
      <c r="AE289" s="2">
        <f>(Table2[[#This Row],[Close Price]]/Table2[[#This Row],[Current Week Low]])-1</f>
        <v>1.4754656008163947E-2</v>
      </c>
      <c r="AF289" s="2">
        <f>(Table2[[#This Row],[Current Week High]]/Table2[[#This Row],[Close Price]])-1</f>
        <v>2.572805363503039E-2</v>
      </c>
      <c r="AG289" s="2">
        <f>(Table2[[#This Row],[Close Price]]/Table2[[#This Row],[Current Month Low]])-1</f>
        <v>0.13529327815042103</v>
      </c>
      <c r="AH289" s="2">
        <f>(Table2[[#This Row],[Current Month High]]/Table2[[#This Row],[Close Price]])-1</f>
        <v>2.660800335218938E-2</v>
      </c>
      <c r="AI289">
        <v>2.66080033521893</v>
      </c>
      <c r="AJ289">
        <v>50.596327380576703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0.21</v>
      </c>
      <c r="AM289" t="s">
        <v>10345</v>
      </c>
      <c r="AN289">
        <v>8.07</v>
      </c>
      <c r="AO289" t="s">
        <v>10345</v>
      </c>
      <c r="AP289">
        <v>4.0876515658326E-2</v>
      </c>
      <c r="AQ289" s="4">
        <f>(Table2[[#This Row],[Sharpe Ratio]]-AVERAGE(Table2[Sharpe Ratio]))/_xlfn.STDEV.P(Table2[Sharpe Ratio])</f>
        <v>-0.2528004639826959</v>
      </c>
      <c r="AR28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1.4807229159344537</v>
      </c>
      <c r="AS289" s="4">
        <f>_xlfn.RANK.AVG(Table2[[#This Row],[1Y Return vs Nifty Z-Score]],Table2[1Y Return vs Nifty Z-Score])</f>
        <v>376</v>
      </c>
      <c r="AT289" s="4">
        <f>_xlfn.RANK.AVG(Table2[[#This Row],[6M Return vs Nifty Z-Score]],Table2[6M Return vs Nifty Z-Score])</f>
        <v>135</v>
      </c>
      <c r="AU289" s="4">
        <f>_xlfn.RANK.AVG(Table2[[#This Row],[Sharpe Ratio Z-Score]],Table2[Sharpe Ratio Z-Score])</f>
        <v>409</v>
      </c>
      <c r="AV289" s="4">
        <f>(Table2[[#This Row],[Rank 1Y]]+Table2[[#This Row],[Rank 6M]]+Table2[[#This Row],[Rank Sharpe]])/3</f>
        <v>306.66666666666669</v>
      </c>
    </row>
    <row r="290" spans="1:48" x14ac:dyDescent="0.3">
      <c r="A290" t="s">
        <v>191</v>
      </c>
      <c r="B290" t="s">
        <v>192</v>
      </c>
      <c r="C290" t="s">
        <v>10306</v>
      </c>
      <c r="D290" t="s">
        <v>193</v>
      </c>
      <c r="E290">
        <v>131913.64154429999</v>
      </c>
      <c r="F290">
        <v>4813.3</v>
      </c>
      <c r="G290">
        <v>15.7642360760047</v>
      </c>
      <c r="H290">
        <f>(Table2[[#This Row],[1Y Return vs Nifty]]-AVERAGE(Table2[1Y Return vs Nifty]))/_xlfn.STDEV.P(Table2[1Y Return vs Nifty])</f>
        <v>-0.24600090773793282</v>
      </c>
      <c r="I290">
        <v>0.80106723995526097</v>
      </c>
      <c r="J290">
        <f>(Table2[[#This Row],[1M Return vs Nifty]]-AVERAGE(Table2[1M Return vs Nifty]))/_xlfn.STDEV.P(Table2[1M Return vs Nifty])</f>
        <v>-0.25262652495684434</v>
      </c>
      <c r="K290">
        <v>16.486651052240699</v>
      </c>
      <c r="L290">
        <f>(Table2[[#This Row],[6M Return vs Nifty]]-AVERAGE(Table2[6M Return vs Nifty]))/_xlfn.STDEV.P(Table2[6M Return vs Nifty])</f>
        <v>0.32197570118038499</v>
      </c>
      <c r="M290">
        <v>-0.86340196312805795</v>
      </c>
      <c r="N290">
        <f>(Table2[[#This Row],[1W Return vs Nifty]]-AVERAGE(Table2[1W Return vs Nifty]))/_xlfn.STDEV.P(Table2[1W Return vs Nifty])</f>
        <v>-7.881726380846249E-2</v>
      </c>
      <c r="O290">
        <v>4804.16</v>
      </c>
      <c r="P290">
        <v>4763.9760558623402</v>
      </c>
      <c r="Q290">
        <v>4310.8042286788896</v>
      </c>
      <c r="R290">
        <v>53.341398535105398</v>
      </c>
      <c r="S290" s="2">
        <f>(Table2[[#This Row],[Close Price]]-Table2[[#This Row],[20D EMA]])/Table2[[#This Row],[20D EMA]]</f>
        <v>1.9025178178912292E-3</v>
      </c>
      <c r="T290" s="2">
        <f>(Table2[[#This Row],[Close Price]]-Table2[[#This Row],[50D EMA]])/Table2[[#This Row],[50D EMA]]</f>
        <v>1.0353524778312872E-2</v>
      </c>
      <c r="U290" s="2">
        <f>(Table2[[#This Row],[Close Price]]-Table2[[#This Row],[200D EMA]])/Table2[[#This Row],[200D EMA]]</f>
        <v>0.11656659515598275</v>
      </c>
      <c r="V290">
        <v>1.11230791374842</v>
      </c>
      <c r="W290">
        <v>4824.3</v>
      </c>
      <c r="X290">
        <v>4898</v>
      </c>
      <c r="Y290">
        <v>4780</v>
      </c>
      <c r="Z290">
        <v>4898</v>
      </c>
      <c r="AA290">
        <v>4548</v>
      </c>
      <c r="AB290">
        <v>5023</v>
      </c>
      <c r="AC290" s="2">
        <f>(Table2[[#This Row],[Close Price]]/Table2[[#This Row],[Day Low]])-1</f>
        <v>-2.2801235412391874E-3</v>
      </c>
      <c r="AD290" s="2">
        <f>(Table2[[#This Row],[Day High]]/Table2[[#This Row],[Close Price]])-1</f>
        <v>1.7597074771986021E-2</v>
      </c>
      <c r="AE290" s="2">
        <f>(Table2[[#This Row],[Close Price]]/Table2[[#This Row],[Current Week Low]])-1</f>
        <v>6.9665271966528053E-3</v>
      </c>
      <c r="AF290" s="2">
        <f>(Table2[[#This Row],[Current Week High]]/Table2[[#This Row],[Close Price]])-1</f>
        <v>1.7597074771986021E-2</v>
      </c>
      <c r="AG290" s="2">
        <f>(Table2[[#This Row],[Close Price]]/Table2[[#This Row],[Current Month Low]])-1</f>
        <v>5.8333333333333348E-2</v>
      </c>
      <c r="AH290" s="2">
        <f>(Table2[[#This Row],[Current Month High]]/Table2[[#This Row],[Close Price]])-1</f>
        <v>4.3566783703488321E-2</v>
      </c>
      <c r="AI290">
        <v>5.1025284108615603</v>
      </c>
      <c r="AJ290">
        <v>46.970992366412197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-0.06</v>
      </c>
      <c r="AM290" t="s">
        <v>10344</v>
      </c>
      <c r="AN290">
        <v>-1.72</v>
      </c>
      <c r="AO290" t="s">
        <v>10344</v>
      </c>
      <c r="AP290">
        <v>6.9313239622806999E-2</v>
      </c>
      <c r="AQ290" s="4">
        <f>(Table2[[#This Row],[Sharpe Ratio]]-AVERAGE(Table2[Sharpe Ratio]))/_xlfn.STDEV.P(Table2[Sharpe Ratio])</f>
        <v>6.9627181016211043E-2</v>
      </c>
      <c r="AR29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-0.18584181430664365</v>
      </c>
      <c r="AS290" s="4">
        <f>_xlfn.RANK.AVG(Table2[[#This Row],[1Y Return vs Nifty Z-Score]],Table2[1Y Return vs Nifty Z-Score])</f>
        <v>362</v>
      </c>
      <c r="AT290" s="4">
        <f>_xlfn.RANK.AVG(Table2[[#This Row],[6M Return vs Nifty Z-Score]],Table2[6M Return vs Nifty Z-Score])</f>
        <v>227</v>
      </c>
      <c r="AU290" s="4">
        <f>_xlfn.RANK.AVG(Table2[[#This Row],[Sharpe Ratio Z-Score]],Table2[Sharpe Ratio Z-Score])</f>
        <v>332</v>
      </c>
      <c r="AV290" s="4">
        <f>(Table2[[#This Row],[Rank 1Y]]+Table2[[#This Row],[Rank 6M]]+Table2[[#This Row],[Rank Sharpe]])/3</f>
        <v>307</v>
      </c>
    </row>
    <row r="291" spans="1:48" x14ac:dyDescent="0.3">
      <c r="A291" t="s">
        <v>1303</v>
      </c>
      <c r="B291" t="s">
        <v>1304</v>
      </c>
      <c r="C291" t="s">
        <v>10313</v>
      </c>
      <c r="D291" t="s">
        <v>136</v>
      </c>
      <c r="E291">
        <v>8587.0338817800002</v>
      </c>
      <c r="F291">
        <v>586.20000000000005</v>
      </c>
      <c r="G291">
        <v>32.322829771004997</v>
      </c>
      <c r="H291">
        <f>(Table2[[#This Row],[1Y Return vs Nifty]]-AVERAGE(Table2[1Y Return vs Nifty]))/_xlfn.STDEV.P(Table2[1Y Return vs Nifty])</f>
        <v>5.2569987288231847E-3</v>
      </c>
      <c r="I291">
        <v>-1.1582857329818701</v>
      </c>
      <c r="J291">
        <f>(Table2[[#This Row],[1M Return vs Nifty]]-AVERAGE(Table2[1M Return vs Nifty]))/_xlfn.STDEV.P(Table2[1M Return vs Nifty])</f>
        <v>-0.42379456380455699</v>
      </c>
      <c r="K291">
        <v>16.008858552994798</v>
      </c>
      <c r="L291">
        <f>(Table2[[#This Row],[6M Return vs Nifty]]-AVERAGE(Table2[6M Return vs Nifty]))/_xlfn.STDEV.P(Table2[6M Return vs Nifty])</f>
        <v>0.30553874144185805</v>
      </c>
      <c r="M291">
        <v>-1.45285608437891</v>
      </c>
      <c r="N291">
        <f>(Table2[[#This Row],[1W Return vs Nifty]]-AVERAGE(Table2[1W Return vs Nifty]))/_xlfn.STDEV.P(Table2[1W Return vs Nifty])</f>
        <v>-0.2073864555427572</v>
      </c>
      <c r="O291">
        <v>583.13</v>
      </c>
      <c r="P291">
        <v>560.93137124494604</v>
      </c>
      <c r="Q291">
        <v>488.13747306963199</v>
      </c>
      <c r="R291">
        <v>55.369021644482203</v>
      </c>
      <c r="S291" s="2">
        <f>(Table2[[#This Row],[Close Price]]-Table2[[#This Row],[20D EMA]])/Table2[[#This Row],[20D EMA]]</f>
        <v>5.2646922641607363E-3</v>
      </c>
      <c r="T291" s="2">
        <f>(Table2[[#This Row],[Close Price]]-Table2[[#This Row],[50D EMA]])/Table2[[#This Row],[50D EMA]]</f>
        <v>4.5047629800009474E-2</v>
      </c>
      <c r="U291" s="2">
        <f>(Table2[[#This Row],[Close Price]]-Table2[[#This Row],[200D EMA]])/Table2[[#This Row],[200D EMA]]</f>
        <v>0.20089120860503901</v>
      </c>
      <c r="V291">
        <v>0.40664327829726599</v>
      </c>
      <c r="W291">
        <v>587.5</v>
      </c>
      <c r="X291">
        <v>621.95000000000005</v>
      </c>
      <c r="Y291">
        <v>581.4</v>
      </c>
      <c r="Z291">
        <v>621.95000000000005</v>
      </c>
      <c r="AA291">
        <v>543.15</v>
      </c>
      <c r="AB291">
        <v>621.95000000000005</v>
      </c>
      <c r="AC291" s="2">
        <f>(Table2[[#This Row],[Close Price]]/Table2[[#This Row],[Day Low]])-1</f>
        <v>-2.2127659574466829E-3</v>
      </c>
      <c r="AD291" s="2">
        <f>(Table2[[#This Row],[Day High]]/Table2[[#This Row],[Close Price]])-1</f>
        <v>6.0986011600136392E-2</v>
      </c>
      <c r="AE291" s="2">
        <f>(Table2[[#This Row],[Close Price]]/Table2[[#This Row],[Current Week Low]])-1</f>
        <v>8.2559339525285491E-3</v>
      </c>
      <c r="AF291" s="2">
        <f>(Table2[[#This Row],[Current Week High]]/Table2[[#This Row],[Close Price]])-1</f>
        <v>6.0986011600136392E-2</v>
      </c>
      <c r="AG291" s="2">
        <f>(Table2[[#This Row],[Close Price]]/Table2[[#This Row],[Current Month Low]])-1</f>
        <v>7.9259872963269862E-2</v>
      </c>
      <c r="AH291" s="2">
        <f>(Table2[[#This Row],[Current Month High]]/Table2[[#This Row],[Close Price]])-1</f>
        <v>6.0986011600136392E-2</v>
      </c>
      <c r="AI291">
        <v>19.2425793244626</v>
      </c>
      <c r="AJ291">
        <v>66.889679715302506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0.18</v>
      </c>
      <c r="AM291" t="s">
        <v>10345</v>
      </c>
      <c r="AN291">
        <v>3.76</v>
      </c>
      <c r="AO291" t="s">
        <v>10345</v>
      </c>
      <c r="AP291">
        <v>4.4162827365522003E-2</v>
      </c>
      <c r="AQ291" s="4">
        <f>(Table2[[#This Row],[Sharpe Ratio]]-AVERAGE(Table2[Sharpe Ratio]))/_xlfn.STDEV.P(Table2[Sharpe Ratio])</f>
        <v>-0.21553886711918099</v>
      </c>
      <c r="AR29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-0.53592414629581397</v>
      </c>
      <c r="AS291" s="4">
        <f>_xlfn.RANK.AVG(Table2[[#This Row],[1Y Return vs Nifty Z-Score]],Table2[1Y Return vs Nifty Z-Score])</f>
        <v>288</v>
      </c>
      <c r="AT291" s="4">
        <f>_xlfn.RANK.AVG(Table2[[#This Row],[6M Return vs Nifty Z-Score]],Table2[6M Return vs Nifty Z-Score])</f>
        <v>232</v>
      </c>
      <c r="AU291" s="4">
        <f>_xlfn.RANK.AVG(Table2[[#This Row],[Sharpe Ratio Z-Score]],Table2[Sharpe Ratio Z-Score])</f>
        <v>401</v>
      </c>
      <c r="AV291" s="4">
        <f>(Table2[[#This Row],[Rank 1Y]]+Table2[[#This Row],[Rank 6M]]+Table2[[#This Row],[Rank Sharpe]])/3</f>
        <v>307</v>
      </c>
    </row>
    <row r="292" spans="1:48" x14ac:dyDescent="0.3">
      <c r="A292" t="s">
        <v>915</v>
      </c>
      <c r="B292" t="s">
        <v>916</v>
      </c>
      <c r="C292" t="s">
        <v>10309</v>
      </c>
      <c r="D292" t="s">
        <v>718</v>
      </c>
      <c r="E292">
        <v>16115.820425800001</v>
      </c>
      <c r="F292">
        <v>391.7</v>
      </c>
      <c r="G292">
        <v>10.742913015070799</v>
      </c>
      <c r="H292">
        <f>(Table2[[#This Row],[1Y Return vs Nifty]]-AVERAGE(Table2[1Y Return vs Nifty]))/_xlfn.STDEV.P(Table2[1Y Return vs Nifty])</f>
        <v>-0.32219379846418067</v>
      </c>
      <c r="I292">
        <v>15.0526333752656</v>
      </c>
      <c r="J292">
        <f>(Table2[[#This Row],[1M Return vs Nifty]]-AVERAGE(Table2[1M Return vs Nifty]))/_xlfn.STDEV.P(Table2[1M Return vs Nifty])</f>
        <v>0.99238275085158278</v>
      </c>
      <c r="K292">
        <v>-6.9849567738200804</v>
      </c>
      <c r="L292">
        <f>(Table2[[#This Row],[6M Return vs Nifty]]-AVERAGE(Table2[6M Return vs Nifty]))/_xlfn.STDEV.P(Table2[6M Return vs Nifty])</f>
        <v>-0.48549171081198628</v>
      </c>
      <c r="M292">
        <v>2.2607576278051602</v>
      </c>
      <c r="N292">
        <f>(Table2[[#This Row],[1W Return vs Nifty]]-AVERAGE(Table2[1W Return vs Nifty]))/_xlfn.STDEV.P(Table2[1W Return vs Nifty])</f>
        <v>0.60261095761590011</v>
      </c>
      <c r="O292">
        <v>373.73</v>
      </c>
      <c r="P292">
        <v>360.16684377429101</v>
      </c>
      <c r="Q292">
        <v>328.50167153938401</v>
      </c>
      <c r="R292">
        <v>63.254870137158399</v>
      </c>
      <c r="S292" s="2">
        <f>(Table2[[#This Row],[Close Price]]-Table2[[#This Row],[20D EMA]])/Table2[[#This Row],[20D EMA]]</f>
        <v>4.8082840553340563E-2</v>
      </c>
      <c r="T292" s="2">
        <f>(Table2[[#This Row],[Close Price]]-Table2[[#This Row],[50D EMA]])/Table2[[#This Row],[50D EMA]]</f>
        <v>8.7551524441461762E-2</v>
      </c>
      <c r="U292" s="2">
        <f>(Table2[[#This Row],[Close Price]]-Table2[[#This Row],[200D EMA]])/Table2[[#This Row],[200D EMA]]</f>
        <v>0.19238358259933283</v>
      </c>
      <c r="V292">
        <v>1.9654655384109401</v>
      </c>
      <c r="W292">
        <v>390</v>
      </c>
      <c r="X292">
        <v>409</v>
      </c>
      <c r="Y292">
        <v>383.5</v>
      </c>
      <c r="Z292">
        <v>409</v>
      </c>
      <c r="AA292">
        <v>336</v>
      </c>
      <c r="AB292">
        <v>409.25</v>
      </c>
      <c r="AC292" s="2">
        <f>(Table2[[#This Row],[Close Price]]/Table2[[#This Row],[Day Low]])-1</f>
        <v>4.3589743589742547E-3</v>
      </c>
      <c r="AD292" s="2">
        <f>(Table2[[#This Row],[Day High]]/Table2[[#This Row],[Close Price]])-1</f>
        <v>4.4166453918815352E-2</v>
      </c>
      <c r="AE292" s="2">
        <f>(Table2[[#This Row],[Close Price]]/Table2[[#This Row],[Current Week Low]])-1</f>
        <v>2.1382007822685845E-2</v>
      </c>
      <c r="AF292" s="2">
        <f>(Table2[[#This Row],[Current Week High]]/Table2[[#This Row],[Close Price]])-1</f>
        <v>4.4166453918815352E-2</v>
      </c>
      <c r="AG292" s="2">
        <f>(Table2[[#This Row],[Close Price]]/Table2[[#This Row],[Current Month Low]])-1</f>
        <v>0.16577380952380949</v>
      </c>
      <c r="AH292" s="2">
        <f>(Table2[[#This Row],[Current Month High]]/Table2[[#This Row],[Close Price]])-1</f>
        <v>4.4804697472555555E-2</v>
      </c>
      <c r="AI292">
        <v>9.7651263722236408</v>
      </c>
      <c r="AJ292">
        <v>70.452567449956405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0.17</v>
      </c>
      <c r="AM292" t="s">
        <v>10345</v>
      </c>
      <c r="AN292">
        <v>10.37</v>
      </c>
      <c r="AO292" t="s">
        <v>10345</v>
      </c>
      <c r="AP292">
        <v>0.19170328846540299</v>
      </c>
      <c r="AQ292" s="4">
        <f>(Table2[[#This Row],[Sharpe Ratio]]-AVERAGE(Table2[Sharpe Ratio]))/_xlfn.STDEV.P(Table2[Sharpe Ratio])</f>
        <v>1.4573374977499358</v>
      </c>
      <c r="AR29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2.2446456969412516</v>
      </c>
      <c r="AS292" s="4">
        <f>_xlfn.RANK.AVG(Table2[[#This Row],[1Y Return vs Nifty Z-Score]],Table2[1Y Return vs Nifty Z-Score])</f>
        <v>392</v>
      </c>
      <c r="AT292" s="4">
        <f>_xlfn.RANK.AVG(Table2[[#This Row],[6M Return vs Nifty Z-Score]],Table2[6M Return vs Nifty Z-Score])</f>
        <v>480</v>
      </c>
      <c r="AU292" s="4">
        <f>_xlfn.RANK.AVG(Table2[[#This Row],[Sharpe Ratio Z-Score]],Table2[Sharpe Ratio Z-Score])</f>
        <v>52</v>
      </c>
      <c r="AV292" s="4">
        <f>(Table2[[#This Row],[Rank 1Y]]+Table2[[#This Row],[Rank 6M]]+Table2[[#This Row],[Rank Sharpe]])/3</f>
        <v>308</v>
      </c>
    </row>
    <row r="293" spans="1:48" x14ac:dyDescent="0.3">
      <c r="A293" t="s">
        <v>1337</v>
      </c>
      <c r="B293" t="s">
        <v>1338</v>
      </c>
      <c r="C293" t="s">
        <v>10299</v>
      </c>
      <c r="D293" t="s">
        <v>1339</v>
      </c>
      <c r="E293">
        <v>8335.8873854100002</v>
      </c>
      <c r="F293">
        <v>514.45000000000005</v>
      </c>
      <c r="G293">
        <v>124.710428768112</v>
      </c>
      <c r="H293">
        <f>(Table2[[#This Row],[1Y Return vs Nifty]]-AVERAGE(Table2[1Y Return vs Nifty]))/_xlfn.STDEV.P(Table2[1Y Return vs Nifty])</f>
        <v>1.4071341831730697</v>
      </c>
      <c r="I293">
        <v>0.15156935947366099</v>
      </c>
      <c r="J293">
        <f>(Table2[[#This Row],[1M Return vs Nifty]]-AVERAGE(Table2[1M Return vs Nifty]))/_xlfn.STDEV.P(Table2[1M Return vs Nifty])</f>
        <v>-0.30936631608857157</v>
      </c>
      <c r="K293">
        <v>6.8396077373453501</v>
      </c>
      <c r="L293">
        <f>(Table2[[#This Row],[6M Return vs Nifty]]-AVERAGE(Table2[6M Return vs Nifty]))/_xlfn.STDEV.P(Table2[6M Return vs Nifty])</f>
        <v>-9.9007154921829706E-3</v>
      </c>
      <c r="M293">
        <v>-5.8343867892190504</v>
      </c>
      <c r="N293">
        <f>(Table2[[#This Row],[1W Return vs Nifty]]-AVERAGE(Table2[1W Return vs Nifty]))/_xlfn.STDEV.P(Table2[1W Return vs Nifty])</f>
        <v>-1.1630670436856927</v>
      </c>
      <c r="O293">
        <v>537.89</v>
      </c>
      <c r="P293">
        <v>541.62780852949697</v>
      </c>
      <c r="Q293">
        <v>457.05754117064703</v>
      </c>
      <c r="R293">
        <v>39.247106978010301</v>
      </c>
      <c r="S293" s="2">
        <f>(Table2[[#This Row],[Close Price]]-Table2[[#This Row],[20D EMA]])/Table2[[#This Row],[20D EMA]]</f>
        <v>-4.357768316942115E-2</v>
      </c>
      <c r="T293" s="2">
        <f>(Table2[[#This Row],[Close Price]]-Table2[[#This Row],[50D EMA]])/Table2[[#This Row],[50D EMA]]</f>
        <v>-5.0178015422221126E-2</v>
      </c>
      <c r="U293" s="2">
        <f>(Table2[[#This Row],[Close Price]]-Table2[[#This Row],[200D EMA]])/Table2[[#This Row],[200D EMA]]</f>
        <v>0.12556943854893091</v>
      </c>
      <c r="V293">
        <v>0.85781745242872098</v>
      </c>
      <c r="W293">
        <v>512.54999999999995</v>
      </c>
      <c r="X293">
        <v>525.35</v>
      </c>
      <c r="Y293">
        <v>486</v>
      </c>
      <c r="Z293">
        <v>525.35</v>
      </c>
      <c r="AA293">
        <v>486</v>
      </c>
      <c r="AB293">
        <v>614.65</v>
      </c>
      <c r="AC293" s="2">
        <f>(Table2[[#This Row],[Close Price]]/Table2[[#This Row],[Day Low]])-1</f>
        <v>3.7069554189836929E-3</v>
      </c>
      <c r="AD293" s="2">
        <f>(Table2[[#This Row],[Day High]]/Table2[[#This Row],[Close Price]])-1</f>
        <v>2.1187676159004631E-2</v>
      </c>
      <c r="AE293" s="2">
        <f>(Table2[[#This Row],[Close Price]]/Table2[[#This Row],[Current Week Low]])-1</f>
        <v>5.8539094650205792E-2</v>
      </c>
      <c r="AF293" s="2">
        <f>(Table2[[#This Row],[Current Week High]]/Table2[[#This Row],[Close Price]])-1</f>
        <v>2.1187676159004631E-2</v>
      </c>
      <c r="AG293" s="2">
        <f>(Table2[[#This Row],[Close Price]]/Table2[[#This Row],[Current Month Low]])-1</f>
        <v>5.8539094650205792E-2</v>
      </c>
      <c r="AH293" s="2">
        <f>(Table2[[#This Row],[Current Month High]]/Table2[[#This Row],[Close Price]])-1</f>
        <v>0.19477111478277753</v>
      </c>
      <c r="AI293">
        <v>23.3939158324423</v>
      </c>
      <c r="AJ293">
        <v>152.18137254901899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-0.08</v>
      </c>
      <c r="AM293" t="s">
        <v>10344</v>
      </c>
      <c r="AN293">
        <v>-13.04</v>
      </c>
      <c r="AO293" t="s">
        <v>10344</v>
      </c>
      <c r="AQ293" s="4">
        <f>(Table2[[#This Row],[Sharpe Ratio]]-AVERAGE(Table2[Sharpe Ratio]))/_xlfn.STDEV.P(Table2[Sharpe Ratio])</f>
        <v>-0.71627574671699312</v>
      </c>
      <c r="AR29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 s="4">
        <f>_xlfn.RANK.AVG(Table2[[#This Row],[1Y Return vs Nifty Z-Score]],Table2[1Y Return vs Nifty Z-Score])</f>
        <v>64</v>
      </c>
      <c r="AT293" s="4">
        <f>_xlfn.RANK.AVG(Table2[[#This Row],[6M Return vs Nifty Z-Score]],Table2[6M Return vs Nifty Z-Score])</f>
        <v>318</v>
      </c>
      <c r="AU293" s="4">
        <f>_xlfn.RANK.AVG(Table2[[#This Row],[Sharpe Ratio Z-Score]],Table2[Sharpe Ratio Z-Score])</f>
        <v>542.5</v>
      </c>
      <c r="AV293" s="4">
        <f>(Table2[[#This Row],[Rank 1Y]]+Table2[[#This Row],[Rank 6M]]+Table2[[#This Row],[Rank Sharpe]])/3</f>
        <v>308.16666666666669</v>
      </c>
    </row>
    <row r="294" spans="1:48" x14ac:dyDescent="0.3">
      <c r="A294" t="s">
        <v>1897</v>
      </c>
      <c r="B294" t="s">
        <v>1898</v>
      </c>
      <c r="C294" t="s">
        <v>10308</v>
      </c>
      <c r="D294" t="s">
        <v>130</v>
      </c>
      <c r="E294">
        <v>3664.0233384599901</v>
      </c>
      <c r="F294">
        <v>679.1</v>
      </c>
      <c r="G294">
        <v>69.219267092360596</v>
      </c>
      <c r="H294">
        <f>(Table2[[#This Row],[1Y Return vs Nifty]]-AVERAGE(Table2[1Y Return vs Nifty]))/_xlfn.STDEV.P(Table2[1Y Return vs Nifty])</f>
        <v>0.56511864931360867</v>
      </c>
      <c r="I294">
        <v>-2.5843334736794801</v>
      </c>
      <c r="J294">
        <f>(Table2[[#This Row],[1M Return vs Nifty]]-AVERAGE(Table2[1M Return vs Nifty]))/_xlfn.STDEV.P(Table2[1M Return vs Nifty])</f>
        <v>-0.5483733397830971</v>
      </c>
      <c r="K294">
        <v>-3.9298470464590798</v>
      </c>
      <c r="L294">
        <f>(Table2[[#This Row],[6M Return vs Nifty]]-AVERAGE(Table2[6M Return vs Nifty]))/_xlfn.STDEV.P(Table2[6M Return vs Nifty])</f>
        <v>-0.38039019568843013</v>
      </c>
      <c r="M294">
        <v>-1.78812209960669</v>
      </c>
      <c r="N294">
        <f>(Table2[[#This Row],[1W Return vs Nifty]]-AVERAGE(Table2[1W Return vs Nifty]))/_xlfn.STDEV.P(Table2[1W Return vs Nifty])</f>
        <v>-0.28051323342046991</v>
      </c>
      <c r="O294">
        <v>695.32</v>
      </c>
      <c r="P294">
        <v>710.83365635709197</v>
      </c>
      <c r="Q294">
        <v>628.96095600481704</v>
      </c>
      <c r="R294">
        <v>41.334403964335401</v>
      </c>
      <c r="S294" s="2">
        <f>(Table2[[#This Row],[Close Price]]-Table2[[#This Row],[20D EMA]])/Table2[[#This Row],[20D EMA]]</f>
        <v>-2.3327388828165485E-2</v>
      </c>
      <c r="T294" s="2">
        <f>(Table2[[#This Row],[Close Price]]-Table2[[#This Row],[50D EMA]])/Table2[[#This Row],[50D EMA]]</f>
        <v>-4.4642872595146696E-2</v>
      </c>
      <c r="U294" s="2">
        <f>(Table2[[#This Row],[Close Price]]-Table2[[#This Row],[200D EMA]])/Table2[[#This Row],[200D EMA]]</f>
        <v>7.9717259897447407E-2</v>
      </c>
      <c r="V294">
        <v>0.236317451895355</v>
      </c>
      <c r="W294">
        <v>677.05</v>
      </c>
      <c r="X294">
        <v>685.8</v>
      </c>
      <c r="Y294">
        <v>673.75</v>
      </c>
      <c r="Z294">
        <v>692.95</v>
      </c>
      <c r="AA294">
        <v>659</v>
      </c>
      <c r="AB294">
        <v>748.9</v>
      </c>
      <c r="AC294" s="2">
        <f>(Table2[[#This Row],[Close Price]]/Table2[[#This Row],[Day Low]])-1</f>
        <v>3.0278413706521512E-3</v>
      </c>
      <c r="AD294" s="2">
        <f>(Table2[[#This Row],[Day High]]/Table2[[#This Row],[Close Price]])-1</f>
        <v>9.865999116477564E-3</v>
      </c>
      <c r="AE294" s="2">
        <f>(Table2[[#This Row],[Close Price]]/Table2[[#This Row],[Current Week Low]])-1</f>
        <v>7.940630797773629E-3</v>
      </c>
      <c r="AF294" s="2">
        <f>(Table2[[#This Row],[Current Week High]]/Table2[[#This Row],[Close Price]])-1</f>
        <v>2.0394639964659067E-2</v>
      </c>
      <c r="AG294" s="2">
        <f>(Table2[[#This Row],[Close Price]]/Table2[[#This Row],[Current Month Low]])-1</f>
        <v>3.0500758725341415E-2</v>
      </c>
      <c r="AH294" s="2">
        <f>(Table2[[#This Row],[Current Month High]]/Table2[[#This Row],[Close Price]])-1</f>
        <v>0.10278309527315566</v>
      </c>
      <c r="AI294">
        <v>29.5832719776174</v>
      </c>
      <c r="AJ294">
        <v>102.20336459729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</v>
      </c>
      <c r="AM294" t="s">
        <v>10344</v>
      </c>
      <c r="AN294">
        <v>-4.97</v>
      </c>
      <c r="AO294" t="s">
        <v>10344</v>
      </c>
      <c r="AP294">
        <v>6.7613634647076995E-2</v>
      </c>
      <c r="AQ294" s="4">
        <f>(Table2[[#This Row],[Sharpe Ratio]]-AVERAGE(Table2[Sharpe Ratio]))/_xlfn.STDEV.P(Table2[Sharpe Ratio])</f>
        <v>5.0356338480427719E-2</v>
      </c>
      <c r="AR29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 s="4">
        <f>_xlfn.RANK.AVG(Table2[[#This Row],[1Y Return vs Nifty Z-Score]],Table2[1Y Return vs Nifty Z-Score])</f>
        <v>154</v>
      </c>
      <c r="AT294" s="4">
        <f>_xlfn.RANK.AVG(Table2[[#This Row],[6M Return vs Nifty Z-Score]],Table2[6M Return vs Nifty Z-Score])</f>
        <v>438</v>
      </c>
      <c r="AU294" s="4">
        <f>_xlfn.RANK.AVG(Table2[[#This Row],[Sharpe Ratio Z-Score]],Table2[Sharpe Ratio Z-Score])</f>
        <v>338</v>
      </c>
      <c r="AV294" s="4">
        <f>(Table2[[#This Row],[Rank 1Y]]+Table2[[#This Row],[Rank 6M]]+Table2[[#This Row],[Rank Sharpe]])/3</f>
        <v>310</v>
      </c>
    </row>
    <row r="295" spans="1:48" x14ac:dyDescent="0.3">
      <c r="A295" t="s">
        <v>564</v>
      </c>
      <c r="B295" t="s">
        <v>565</v>
      </c>
      <c r="C295" t="s">
        <v>10306</v>
      </c>
      <c r="D295" t="s">
        <v>207</v>
      </c>
      <c r="E295">
        <v>35039.115436799999</v>
      </c>
      <c r="F295">
        <v>2491</v>
      </c>
      <c r="G295">
        <v>26.446511841244501</v>
      </c>
      <c r="H295">
        <f>(Table2[[#This Row],[1Y Return vs Nifty]]-AVERAGE(Table2[1Y Return vs Nifty]))/_xlfn.STDEV.P(Table2[1Y Return vs Nifty])</f>
        <v>-8.3909470837399081E-2</v>
      </c>
      <c r="I295">
        <v>-3.5898585234481102</v>
      </c>
      <c r="J295">
        <f>(Table2[[#This Row],[1M Return vs Nifty]]-AVERAGE(Table2[1M Return vs Nifty]))/_xlfn.STDEV.P(Table2[1M Return vs Nifty])</f>
        <v>-0.63621547601807127</v>
      </c>
      <c r="K295">
        <v>25.673382654840299</v>
      </c>
      <c r="L295">
        <f>(Table2[[#This Row],[6M Return vs Nifty]]-AVERAGE(Table2[6M Return vs Nifty]))/_xlfn.STDEV.P(Table2[6M Return vs Nifty])</f>
        <v>0.6380165300316305</v>
      </c>
      <c r="M295">
        <v>-3.69618312121389</v>
      </c>
      <c r="N295">
        <f>(Table2[[#This Row],[1W Return vs Nifty]]-AVERAGE(Table2[1W Return vs Nifty]))/_xlfn.STDEV.P(Table2[1W Return vs Nifty])</f>
        <v>-0.69669127762036998</v>
      </c>
      <c r="O295">
        <v>2540.15</v>
      </c>
      <c r="P295">
        <v>2502.2002539269201</v>
      </c>
      <c r="Q295">
        <v>2132.9622863697</v>
      </c>
      <c r="R295">
        <v>40.1124335347208</v>
      </c>
      <c r="S295" s="2">
        <f>(Table2[[#This Row],[Close Price]]-Table2[[#This Row],[20D EMA]])/Table2[[#This Row],[20D EMA]]</f>
        <v>-1.9349251028482607E-2</v>
      </c>
      <c r="T295" s="2">
        <f>(Table2[[#This Row],[Close Price]]-Table2[[#This Row],[50D EMA]])/Table2[[#This Row],[50D EMA]]</f>
        <v>-4.4761620934785735E-3</v>
      </c>
      <c r="U295" s="2">
        <f>(Table2[[#This Row],[Close Price]]-Table2[[#This Row],[200D EMA]])/Table2[[#This Row],[200D EMA]]</f>
        <v>0.16785937375371032</v>
      </c>
      <c r="V295">
        <v>0.469437751139204</v>
      </c>
      <c r="W295">
        <v>2442</v>
      </c>
      <c r="X295">
        <v>2535.1</v>
      </c>
      <c r="Y295">
        <v>2442</v>
      </c>
      <c r="Z295">
        <v>2546.4</v>
      </c>
      <c r="AA295">
        <v>2416.5500000000002</v>
      </c>
      <c r="AB295">
        <v>2628.1</v>
      </c>
      <c r="AC295" s="2">
        <f>(Table2[[#This Row],[Close Price]]/Table2[[#This Row],[Day Low]])-1</f>
        <v>2.0065520065519982E-2</v>
      </c>
      <c r="AD295" s="2">
        <f>(Table2[[#This Row],[Day High]]/Table2[[#This Row],[Close Price]])-1</f>
        <v>1.7703733440385339E-2</v>
      </c>
      <c r="AE295" s="2">
        <f>(Table2[[#This Row],[Close Price]]/Table2[[#This Row],[Current Week Low]])-1</f>
        <v>2.0065520065519982E-2</v>
      </c>
      <c r="AF295" s="2">
        <f>(Table2[[#This Row],[Current Week High]]/Table2[[#This Row],[Close Price]])-1</f>
        <v>2.224006423123237E-2</v>
      </c>
      <c r="AG295" s="2">
        <f>(Table2[[#This Row],[Close Price]]/Table2[[#This Row],[Current Month Low]])-1</f>
        <v>3.0808383853013543E-2</v>
      </c>
      <c r="AH295" s="2">
        <f>(Table2[[#This Row],[Current Month High]]/Table2[[#This Row],[Close Price]])-1</f>
        <v>5.5038137294259215E-2</v>
      </c>
      <c r="AI295">
        <v>22.894419911682</v>
      </c>
      <c r="AJ295">
        <v>61.747995194961199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10345</v>
      </c>
      <c r="AN295">
        <v>-2.5</v>
      </c>
      <c r="AO295" t="s">
        <v>10344</v>
      </c>
      <c r="AP295">
        <v>2.2515501529118999E-2</v>
      </c>
      <c r="AQ295" s="4">
        <f>(Table2[[#This Row],[Sharpe Ratio]]-AVERAGE(Table2[Sharpe Ratio]))/_xlfn.STDEV.P(Table2[Sharpe Ratio])</f>
        <v>-0.46098543468700037</v>
      </c>
      <c r="AR29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-1.2397851291312103</v>
      </c>
      <c r="AS295" s="4">
        <f>_xlfn.RANK.AVG(Table2[[#This Row],[1Y Return vs Nifty Z-Score]],Table2[1Y Return vs Nifty Z-Score])</f>
        <v>309</v>
      </c>
      <c r="AT295" s="4">
        <f>_xlfn.RANK.AVG(Table2[[#This Row],[6M Return vs Nifty Z-Score]],Table2[6M Return vs Nifty Z-Score])</f>
        <v>167</v>
      </c>
      <c r="AU295" s="4">
        <f>_xlfn.RANK.AVG(Table2[[#This Row],[Sharpe Ratio Z-Score]],Table2[Sharpe Ratio Z-Score])</f>
        <v>459</v>
      </c>
      <c r="AV295" s="4">
        <f>(Table2[[#This Row],[Rank 1Y]]+Table2[[#This Row],[Rank 6M]]+Table2[[#This Row],[Rank Sharpe]])/3</f>
        <v>311.66666666666669</v>
      </c>
    </row>
    <row r="296" spans="1:48" x14ac:dyDescent="0.3">
      <c r="A296" t="s">
        <v>755</v>
      </c>
      <c r="B296" t="s">
        <v>756</v>
      </c>
      <c r="C296" t="s">
        <v>10313</v>
      </c>
      <c r="D296" t="s">
        <v>136</v>
      </c>
      <c r="E296">
        <v>21752.460073710001</v>
      </c>
      <c r="F296">
        <v>1548.1</v>
      </c>
      <c r="G296">
        <v>210.35516926998201</v>
      </c>
      <c r="H296">
        <f>(Table2[[#This Row],[1Y Return vs Nifty]]-AVERAGE(Table2[1Y Return vs Nifty]))/_xlfn.STDEV.P(Table2[1Y Return vs Nifty])</f>
        <v>2.7066961263401317</v>
      </c>
      <c r="I296">
        <v>5.1463138531548704</v>
      </c>
      <c r="J296">
        <f>(Table2[[#This Row],[1M Return vs Nifty]]-AVERAGE(Table2[1M Return vs Nifty]))/_xlfn.STDEV.P(Table2[1M Return vs Nifty])</f>
        <v>0.12697191971548655</v>
      </c>
      <c r="K296">
        <v>1.38671211482156</v>
      </c>
      <c r="L296">
        <f>(Table2[[#This Row],[6M Return vs Nifty]]-AVERAGE(Table2[6M Return vs Nifty]))/_xlfn.STDEV.P(Table2[6M Return vs Nifty])</f>
        <v>-0.19749057081070429</v>
      </c>
      <c r="M296">
        <v>4.0291239723962597</v>
      </c>
      <c r="N296">
        <f>(Table2[[#This Row],[1W Return vs Nifty]]-AVERAGE(Table2[1W Return vs Nifty]))/_xlfn.STDEV.P(Table2[1W Return vs Nifty])</f>
        <v>0.98831940110212546</v>
      </c>
      <c r="O296">
        <v>1475.21</v>
      </c>
      <c r="P296">
        <v>1431.3379737202299</v>
      </c>
      <c r="Q296">
        <v>1159.7133056846201</v>
      </c>
      <c r="R296">
        <v>73.597666898996394</v>
      </c>
      <c r="S296" s="2">
        <f>(Table2[[#This Row],[Close Price]]-Table2[[#This Row],[20D EMA]])/Table2[[#This Row],[20D EMA]]</f>
        <v>4.940991452064443E-2</v>
      </c>
      <c r="T296" s="2">
        <f>(Table2[[#This Row],[Close Price]]-Table2[[#This Row],[50D EMA]])/Table2[[#This Row],[50D EMA]]</f>
        <v>8.1575440897645304E-2</v>
      </c>
      <c r="U296" s="2">
        <f>(Table2[[#This Row],[Close Price]]-Table2[[#This Row],[200D EMA]])/Table2[[#This Row],[200D EMA]]</f>
        <v>0.33489888613988206</v>
      </c>
      <c r="V296">
        <v>0.86647581327980605</v>
      </c>
      <c r="W296">
        <v>1526.1</v>
      </c>
      <c r="X296">
        <v>1558</v>
      </c>
      <c r="Y296">
        <v>1526.1</v>
      </c>
      <c r="Z296">
        <v>1558</v>
      </c>
      <c r="AA296">
        <v>1371.25</v>
      </c>
      <c r="AB296">
        <v>1558</v>
      </c>
      <c r="AC296" s="2">
        <f>(Table2[[#This Row],[Close Price]]/Table2[[#This Row],[Day Low]])-1</f>
        <v>1.4415831203721918E-2</v>
      </c>
      <c r="AD296" s="2">
        <f>(Table2[[#This Row],[Day High]]/Table2[[#This Row],[Close Price]])-1</f>
        <v>6.3949357276662511E-3</v>
      </c>
      <c r="AE296" s="2">
        <f>(Table2[[#This Row],[Close Price]]/Table2[[#This Row],[Current Week Low]])-1</f>
        <v>1.4415831203721918E-2</v>
      </c>
      <c r="AF296" s="2">
        <f>(Table2[[#This Row],[Current Week High]]/Table2[[#This Row],[Close Price]])-1</f>
        <v>6.3949357276662511E-3</v>
      </c>
      <c r="AG296" s="2">
        <f>(Table2[[#This Row],[Close Price]]/Table2[[#This Row],[Current Month Low]])-1</f>
        <v>0.12896991795806745</v>
      </c>
      <c r="AH296" s="2">
        <f>(Table2[[#This Row],[Current Month High]]/Table2[[#This Row],[Close Price]])-1</f>
        <v>6.3949357276662511E-3</v>
      </c>
      <c r="AI296">
        <v>1.7376138492345401</v>
      </c>
      <c r="AJ296">
        <v>248.67117117117101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0.11</v>
      </c>
      <c r="AM296" t="s">
        <v>10345</v>
      </c>
      <c r="AN296">
        <v>5.9</v>
      </c>
      <c r="AO296" t="s">
        <v>10345</v>
      </c>
      <c r="AQ296" s="4">
        <f>(Table2[[#This Row],[Sharpe Ratio]]-AVERAGE(Table2[Sharpe Ratio]))/_xlfn.STDEV.P(Table2[Sharpe Ratio])</f>
        <v>-0.71627574671699312</v>
      </c>
      <c r="AR29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2.9082211296300464</v>
      </c>
      <c r="AS296" s="4">
        <f>_xlfn.RANK.AVG(Table2[[#This Row],[1Y Return vs Nifty Z-Score]],Table2[1Y Return vs Nifty Z-Score])</f>
        <v>17</v>
      </c>
      <c r="AT296" s="4">
        <f>_xlfn.RANK.AVG(Table2[[#This Row],[6M Return vs Nifty Z-Score]],Table2[6M Return vs Nifty Z-Score])</f>
        <v>378</v>
      </c>
      <c r="AU296" s="4">
        <f>_xlfn.RANK.AVG(Table2[[#This Row],[Sharpe Ratio Z-Score]],Table2[Sharpe Ratio Z-Score])</f>
        <v>542.5</v>
      </c>
      <c r="AV296" s="4">
        <f>(Table2[[#This Row],[Rank 1Y]]+Table2[[#This Row],[Rank 6M]]+Table2[[#This Row],[Rank Sharpe]])/3</f>
        <v>312.5</v>
      </c>
    </row>
    <row r="297" spans="1:48" x14ac:dyDescent="0.3">
      <c r="A297" t="s">
        <v>603</v>
      </c>
      <c r="B297" t="s">
        <v>604</v>
      </c>
      <c r="C297" t="s">
        <v>10308</v>
      </c>
      <c r="D297" t="s">
        <v>183</v>
      </c>
      <c r="E297">
        <v>31474.358933819</v>
      </c>
      <c r="F297">
        <v>171.37</v>
      </c>
      <c r="G297">
        <v>67.596839118255104</v>
      </c>
      <c r="H297">
        <f>(Table2[[#This Row],[1Y Return vs Nifty]]-AVERAGE(Table2[1Y Return vs Nifty]))/_xlfn.STDEV.P(Table2[1Y Return vs Nifty])</f>
        <v>0.54050014223049025</v>
      </c>
      <c r="I297">
        <v>-6.5969708398606404</v>
      </c>
      <c r="J297">
        <f>(Table2[[#This Row],[1M Return vs Nifty]]-AVERAGE(Table2[1M Return vs Nifty]))/_xlfn.STDEV.P(Table2[1M Return vs Nifty])</f>
        <v>-0.89891521664905694</v>
      </c>
      <c r="K297">
        <v>-3.7068962042912599</v>
      </c>
      <c r="L297">
        <f>(Table2[[#This Row],[6M Return vs Nifty]]-AVERAGE(Table2[6M Return vs Nifty]))/_xlfn.STDEV.P(Table2[6M Return vs Nifty])</f>
        <v>-0.37272026779678891</v>
      </c>
      <c r="M297">
        <v>-3.1463677425763401</v>
      </c>
      <c r="N297">
        <f>(Table2[[#This Row],[1W Return vs Nifty]]-AVERAGE(Table2[1W Return vs Nifty]))/_xlfn.STDEV.P(Table2[1W Return vs Nifty])</f>
        <v>-0.57676791753848844</v>
      </c>
      <c r="O297">
        <v>177.97</v>
      </c>
      <c r="P297">
        <v>183.327725245425</v>
      </c>
      <c r="Q297">
        <v>159.722226246042</v>
      </c>
      <c r="R297">
        <v>42.072750851579201</v>
      </c>
      <c r="S297" s="2">
        <f>(Table2[[#This Row],[Close Price]]-Table2[[#This Row],[20D EMA]])/Table2[[#This Row],[20D EMA]]</f>
        <v>-3.7084901949766783E-2</v>
      </c>
      <c r="T297" s="2">
        <f>(Table2[[#This Row],[Close Price]]-Table2[[#This Row],[50D EMA]])/Table2[[#This Row],[50D EMA]]</f>
        <v>-6.5225951117960562E-2</v>
      </c>
      <c r="U297" s="2">
        <f>(Table2[[#This Row],[Close Price]]-Table2[[#This Row],[200D EMA]])/Table2[[#This Row],[200D EMA]]</f>
        <v>7.2925190361517664E-2</v>
      </c>
      <c r="V297">
        <v>0.96423851687991402</v>
      </c>
      <c r="W297">
        <v>168.24</v>
      </c>
      <c r="X297">
        <v>174.7</v>
      </c>
      <c r="Y297">
        <v>164.85</v>
      </c>
      <c r="Z297">
        <v>174.7</v>
      </c>
      <c r="AA297">
        <v>163.16</v>
      </c>
      <c r="AB297">
        <v>200.4</v>
      </c>
      <c r="AC297" s="2">
        <f>(Table2[[#This Row],[Close Price]]/Table2[[#This Row],[Day Low]])-1</f>
        <v>1.8604374702805515E-2</v>
      </c>
      <c r="AD297" s="2">
        <f>(Table2[[#This Row],[Day High]]/Table2[[#This Row],[Close Price]])-1</f>
        <v>1.943163914337398E-2</v>
      </c>
      <c r="AE297" s="2">
        <f>(Table2[[#This Row],[Close Price]]/Table2[[#This Row],[Current Week Low]])-1</f>
        <v>3.9551107067030689E-2</v>
      </c>
      <c r="AF297" s="2">
        <f>(Table2[[#This Row],[Current Week High]]/Table2[[#This Row],[Close Price]])-1</f>
        <v>1.943163914337398E-2</v>
      </c>
      <c r="AG297" s="2">
        <f>(Table2[[#This Row],[Close Price]]/Table2[[#This Row],[Current Month Low]])-1</f>
        <v>5.031870556508955E-2</v>
      </c>
      <c r="AH297" s="2">
        <f>(Table2[[#This Row],[Current Month High]]/Table2[[#This Row],[Close Price]])-1</f>
        <v>0.16939954484448849</v>
      </c>
      <c r="AI297">
        <v>21.9583357647196</v>
      </c>
      <c r="AJ297">
        <v>97.203682393555795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-0.17</v>
      </c>
      <c r="AM297" t="s">
        <v>10344</v>
      </c>
      <c r="AN297">
        <v>-10.74</v>
      </c>
      <c r="AO297" t="s">
        <v>10344</v>
      </c>
      <c r="AP297">
        <v>6.6989470550026006E-2</v>
      </c>
      <c r="AQ297" s="4">
        <f>(Table2[[#This Row],[Sharpe Ratio]]-AVERAGE(Table2[Sharpe Ratio]))/_xlfn.STDEV.P(Table2[Sharpe Ratio])</f>
        <v>4.3279301049660768E-2</v>
      </c>
      <c r="AR29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 s="4">
        <f>_xlfn.RANK.AVG(Table2[[#This Row],[1Y Return vs Nifty Z-Score]],Table2[1Y Return vs Nifty Z-Score])</f>
        <v>160</v>
      </c>
      <c r="AT297" s="4">
        <f>_xlfn.RANK.AVG(Table2[[#This Row],[6M Return vs Nifty Z-Score]],Table2[6M Return vs Nifty Z-Score])</f>
        <v>436</v>
      </c>
      <c r="AU297" s="4">
        <f>_xlfn.RANK.AVG(Table2[[#This Row],[Sharpe Ratio Z-Score]],Table2[Sharpe Ratio Z-Score])</f>
        <v>342</v>
      </c>
      <c r="AV297" s="4">
        <f>(Table2[[#This Row],[Rank 1Y]]+Table2[[#This Row],[Rank 6M]]+Table2[[#This Row],[Rank Sharpe]])/3</f>
        <v>312.66666666666669</v>
      </c>
    </row>
    <row r="298" spans="1:48" x14ac:dyDescent="0.3">
      <c r="A298" t="s">
        <v>848</v>
      </c>
      <c r="B298" t="s">
        <v>849</v>
      </c>
      <c r="C298" t="s">
        <v>10311</v>
      </c>
      <c r="D298" t="s">
        <v>450</v>
      </c>
      <c r="E298">
        <v>18246.443336550001</v>
      </c>
      <c r="F298">
        <v>295.10000000000002</v>
      </c>
      <c r="G298">
        <v>15.860974955068301</v>
      </c>
      <c r="H298">
        <f>(Table2[[#This Row],[1Y Return vs Nifty]]-AVERAGE(Table2[1Y Return vs Nifty]))/_xlfn.STDEV.P(Table2[1Y Return vs Nifty])</f>
        <v>-0.24453300480636925</v>
      </c>
      <c r="I298">
        <v>-6.5322433285883603</v>
      </c>
      <c r="J298">
        <f>(Table2[[#This Row],[1M Return vs Nifty]]-AVERAGE(Table2[1M Return vs Nifty]))/_xlfn.STDEV.P(Table2[1M Return vs Nifty])</f>
        <v>-0.89326065551739864</v>
      </c>
      <c r="K298">
        <v>19.727040374125501</v>
      </c>
      <c r="L298">
        <f>(Table2[[#This Row],[6M Return vs Nifty]]-AVERAGE(Table2[6M Return vs Nifty]))/_xlfn.STDEV.P(Table2[6M Return vs Nifty])</f>
        <v>0.43345118249295606</v>
      </c>
      <c r="M298">
        <v>0.51698688760391398</v>
      </c>
      <c r="N298">
        <f>(Table2[[#This Row],[1W Return vs Nifty]]-AVERAGE(Table2[1W Return vs Nifty]))/_xlfn.STDEV.P(Table2[1W Return vs Nifty])</f>
        <v>0.22226720132519287</v>
      </c>
      <c r="O298">
        <v>299</v>
      </c>
      <c r="P298">
        <v>306.19795330473801</v>
      </c>
      <c r="Q298">
        <v>268.16405987927698</v>
      </c>
      <c r="R298">
        <v>49.7158150602353</v>
      </c>
      <c r="S298" s="2">
        <f>(Table2[[#This Row],[Close Price]]-Table2[[#This Row],[20D EMA]])/Table2[[#This Row],[20D EMA]]</f>
        <v>-1.304347826086949E-2</v>
      </c>
      <c r="T298" s="2">
        <f>(Table2[[#This Row],[Close Price]]-Table2[[#This Row],[50D EMA]])/Table2[[#This Row],[50D EMA]]</f>
        <v>-3.6244374545812023E-2</v>
      </c>
      <c r="U298" s="2">
        <f>(Table2[[#This Row],[Close Price]]-Table2[[#This Row],[200D EMA]])/Table2[[#This Row],[200D EMA]]</f>
        <v>0.1004457500115756</v>
      </c>
      <c r="V298">
        <v>0.596736316503932</v>
      </c>
      <c r="W298">
        <v>290.89999999999998</v>
      </c>
      <c r="X298">
        <v>297.5</v>
      </c>
      <c r="Y298">
        <v>287.2</v>
      </c>
      <c r="Z298">
        <v>297.5</v>
      </c>
      <c r="AA298">
        <v>275.25</v>
      </c>
      <c r="AB298">
        <v>320</v>
      </c>
      <c r="AC298" s="2">
        <f>(Table2[[#This Row],[Close Price]]/Table2[[#This Row],[Day Low]])-1</f>
        <v>1.4437951185974685E-2</v>
      </c>
      <c r="AD298" s="2">
        <f>(Table2[[#This Row],[Day High]]/Table2[[#This Row],[Close Price]])-1</f>
        <v>8.1328363266688353E-3</v>
      </c>
      <c r="AE298" s="2">
        <f>(Table2[[#This Row],[Close Price]]/Table2[[#This Row],[Current Week Low]])-1</f>
        <v>2.7506963788300975E-2</v>
      </c>
      <c r="AF298" s="2">
        <f>(Table2[[#This Row],[Current Week High]]/Table2[[#This Row],[Close Price]])-1</f>
        <v>8.1328363266688353E-3</v>
      </c>
      <c r="AG298" s="2">
        <f>(Table2[[#This Row],[Close Price]]/Table2[[#This Row],[Current Month Low]])-1</f>
        <v>7.2116257947320683E-2</v>
      </c>
      <c r="AH298" s="2">
        <f>(Table2[[#This Row],[Current Month High]]/Table2[[#This Row],[Close Price]])-1</f>
        <v>8.4378176889190026E-2</v>
      </c>
      <c r="AI298">
        <v>20.603185360894599</v>
      </c>
      <c r="AJ298">
        <v>58.826695371367002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-0.14000000000000001</v>
      </c>
      <c r="AM298" t="s">
        <v>10344</v>
      </c>
      <c r="AN298">
        <v>-7.02</v>
      </c>
      <c r="AO298" t="s">
        <v>10344</v>
      </c>
      <c r="AP298">
        <v>5.2223287690651002E-2</v>
      </c>
      <c r="AQ298" s="4">
        <f>(Table2[[#This Row],[Sharpe Ratio]]-AVERAGE(Table2[Sharpe Ratio]))/_xlfn.STDEV.P(Table2[Sharpe Ratio])</f>
        <v>-0.12414594705269752</v>
      </c>
      <c r="AR29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 s="4">
        <f>_xlfn.RANK.AVG(Table2[[#This Row],[1Y Return vs Nifty Z-Score]],Table2[1Y Return vs Nifty Z-Score])</f>
        <v>360</v>
      </c>
      <c r="AT298" s="4">
        <f>_xlfn.RANK.AVG(Table2[[#This Row],[6M Return vs Nifty Z-Score]],Table2[6M Return vs Nifty Z-Score])</f>
        <v>202</v>
      </c>
      <c r="AU298" s="4">
        <f>_xlfn.RANK.AVG(Table2[[#This Row],[Sharpe Ratio Z-Score]],Table2[Sharpe Ratio Z-Score])</f>
        <v>376</v>
      </c>
      <c r="AV298" s="4">
        <f>(Table2[[#This Row],[Rank 1Y]]+Table2[[#This Row],[Rank 6M]]+Table2[[#This Row],[Rank Sharpe]])/3</f>
        <v>312.66666666666669</v>
      </c>
    </row>
    <row r="299" spans="1:48" x14ac:dyDescent="0.3">
      <c r="A299" t="s">
        <v>612</v>
      </c>
      <c r="B299" t="s">
        <v>613</v>
      </c>
      <c r="C299" t="s">
        <v>10315</v>
      </c>
      <c r="D299" t="s">
        <v>173</v>
      </c>
      <c r="E299">
        <v>30844.658658484899</v>
      </c>
      <c r="F299">
        <v>915.95</v>
      </c>
      <c r="G299">
        <v>58.708309059608098</v>
      </c>
      <c r="H299">
        <f>(Table2[[#This Row],[1Y Return vs Nifty]]-AVERAGE(Table2[1Y Return vs Nifty]))/_xlfn.STDEV.P(Table2[1Y Return vs Nifty])</f>
        <v>0.405626764983677</v>
      </c>
      <c r="I299">
        <v>5.2993211415007</v>
      </c>
      <c r="J299">
        <f>(Table2[[#This Row],[1M Return vs Nifty]]-AVERAGE(Table2[1M Return vs Nifty]))/_xlfn.STDEV.P(Table2[1M Return vs Nifty])</f>
        <v>0.14033855545560159</v>
      </c>
      <c r="K299">
        <v>3.9184343899835699</v>
      </c>
      <c r="L299">
        <f>(Table2[[#This Row],[6M Return vs Nifty]]-AVERAGE(Table2[6M Return vs Nifty]))/_xlfn.STDEV.P(Table2[6M Return vs Nifty])</f>
        <v>-0.11039456747944908</v>
      </c>
      <c r="M299">
        <v>0.58599238964260403</v>
      </c>
      <c r="N299">
        <f>(Table2[[#This Row],[1W Return vs Nifty]]-AVERAGE(Table2[1W Return vs Nifty]))/_xlfn.STDEV.P(Table2[1W Return vs Nifty])</f>
        <v>0.23731838394057067</v>
      </c>
      <c r="O299">
        <v>897.62</v>
      </c>
      <c r="P299">
        <v>877.84450880415295</v>
      </c>
      <c r="Q299">
        <v>791.561894200859</v>
      </c>
      <c r="R299">
        <v>63.005910860114398</v>
      </c>
      <c r="S299" s="2">
        <f>(Table2[[#This Row],[Close Price]]-Table2[[#This Row],[20D EMA]])/Table2[[#This Row],[20D EMA]]</f>
        <v>2.0420667988681224E-2</v>
      </c>
      <c r="T299" s="2">
        <f>(Table2[[#This Row],[Close Price]]-Table2[[#This Row],[50D EMA]])/Table2[[#This Row],[50D EMA]]</f>
        <v>4.3408019089572529E-2</v>
      </c>
      <c r="U299" s="2">
        <f>(Table2[[#This Row],[Close Price]]-Table2[[#This Row],[200D EMA]])/Table2[[#This Row],[200D EMA]]</f>
        <v>0.15714261476005001</v>
      </c>
      <c r="V299">
        <v>0.663960448815753</v>
      </c>
      <c r="W299">
        <v>910.15</v>
      </c>
      <c r="X299">
        <v>955</v>
      </c>
      <c r="Y299">
        <v>898.6</v>
      </c>
      <c r="Z299">
        <v>955</v>
      </c>
      <c r="AA299">
        <v>862.05</v>
      </c>
      <c r="AB299">
        <v>966.75</v>
      </c>
      <c r="AC299" s="2">
        <f>(Table2[[#This Row],[Close Price]]/Table2[[#This Row],[Day Low]])-1</f>
        <v>6.37257594901941E-3</v>
      </c>
      <c r="AD299" s="2">
        <f>(Table2[[#This Row],[Day High]]/Table2[[#This Row],[Close Price]])-1</f>
        <v>4.2633331513728834E-2</v>
      </c>
      <c r="AE299" s="2">
        <f>(Table2[[#This Row],[Close Price]]/Table2[[#This Row],[Current Week Low]])-1</f>
        <v>1.9307812152236759E-2</v>
      </c>
      <c r="AF299" s="2">
        <f>(Table2[[#This Row],[Current Week High]]/Table2[[#This Row],[Close Price]])-1</f>
        <v>4.2633331513728834E-2</v>
      </c>
      <c r="AG299" s="2">
        <f>(Table2[[#This Row],[Close Price]]/Table2[[#This Row],[Current Month Low]])-1</f>
        <v>6.252537555826243E-2</v>
      </c>
      <c r="AH299" s="2">
        <f>(Table2[[#This Row],[Current Month High]]/Table2[[#This Row],[Close Price]])-1</f>
        <v>5.5461542660625529E-2</v>
      </c>
      <c r="AI299">
        <v>8.0845024291718897</v>
      </c>
      <c r="AJ299">
        <v>87.349151155655505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0.06</v>
      </c>
      <c r="AM299" t="s">
        <v>10345</v>
      </c>
      <c r="AN299">
        <v>-1.99</v>
      </c>
      <c r="AO299" t="s">
        <v>10344</v>
      </c>
      <c r="AP299">
        <v>3.9963240681057E-2</v>
      </c>
      <c r="AQ299" s="4">
        <f>(Table2[[#This Row],[Sharpe Ratio]]-AVERAGE(Table2[Sharpe Ratio]))/_xlfn.STDEV.P(Table2[Sharpe Ratio])</f>
        <v>-0.26315556327349598</v>
      </c>
      <c r="AR29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0.40973357362690421</v>
      </c>
      <c r="AS299" s="4">
        <f>_xlfn.RANK.AVG(Table2[[#This Row],[1Y Return vs Nifty Z-Score]],Table2[1Y Return vs Nifty Z-Score])</f>
        <v>183</v>
      </c>
      <c r="AT299" s="4">
        <f>_xlfn.RANK.AVG(Table2[[#This Row],[6M Return vs Nifty Z-Score]],Table2[6M Return vs Nifty Z-Score])</f>
        <v>347</v>
      </c>
      <c r="AU299" s="4">
        <f>_xlfn.RANK.AVG(Table2[[#This Row],[Sharpe Ratio Z-Score]],Table2[Sharpe Ratio Z-Score])</f>
        <v>411</v>
      </c>
      <c r="AV299" s="4">
        <f>(Table2[[#This Row],[Rank 1Y]]+Table2[[#This Row],[Rank 6M]]+Table2[[#This Row],[Rank Sharpe]])/3</f>
        <v>313.66666666666669</v>
      </c>
    </row>
    <row r="300" spans="1:48" x14ac:dyDescent="0.3">
      <c r="A300" t="s">
        <v>266</v>
      </c>
      <c r="B300" t="s">
        <v>267</v>
      </c>
      <c r="C300" t="s">
        <v>10303</v>
      </c>
      <c r="D300" t="s">
        <v>268</v>
      </c>
      <c r="E300">
        <v>102040.05116736999</v>
      </c>
      <c r="F300">
        <v>1402.9</v>
      </c>
      <c r="G300">
        <v>12.6876425247474</v>
      </c>
      <c r="H300">
        <f>(Table2[[#This Row],[1Y Return vs Nifty]]-AVERAGE(Table2[1Y Return vs Nifty]))/_xlfn.STDEV.P(Table2[1Y Return vs Nifty])</f>
        <v>-0.29268473059007732</v>
      </c>
      <c r="I300">
        <v>7.8740130429270101</v>
      </c>
      <c r="J300">
        <f>(Table2[[#This Row],[1M Return vs Nifty]]-AVERAGE(Table2[1M Return vs Nifty]))/_xlfn.STDEV.P(Table2[1M Return vs Nifty])</f>
        <v>0.36526227746552581</v>
      </c>
      <c r="K300">
        <v>11.977758653046701</v>
      </c>
      <c r="L300">
        <f>(Table2[[#This Row],[6M Return vs Nifty]]-AVERAGE(Table2[6M Return vs Nifty]))/_xlfn.STDEV.P(Table2[6M Return vs Nifty])</f>
        <v>0.16686133051137395</v>
      </c>
      <c r="M300">
        <v>-2.5363744546496099</v>
      </c>
      <c r="N300">
        <f>(Table2[[#This Row],[1W Return vs Nifty]]-AVERAGE(Table2[1W Return vs Nifty]))/_xlfn.STDEV.P(Table2[1W Return vs Nifty])</f>
        <v>-0.44371881131515778</v>
      </c>
      <c r="O300">
        <v>1397.96</v>
      </c>
      <c r="P300">
        <v>1338.7748804008199</v>
      </c>
      <c r="Q300">
        <v>1188.75304127348</v>
      </c>
      <c r="R300">
        <v>46.656097115779403</v>
      </c>
      <c r="S300" s="2">
        <f>(Table2[[#This Row],[Close Price]]-Table2[[#This Row],[20D EMA]])/Table2[[#This Row],[20D EMA]]</f>
        <v>3.5337205642508042E-3</v>
      </c>
      <c r="T300" s="2">
        <f>(Table2[[#This Row],[Close Price]]-Table2[[#This Row],[50D EMA]])/Table2[[#This Row],[50D EMA]]</f>
        <v>4.7898358818908776E-2</v>
      </c>
      <c r="U300" s="2">
        <f>(Table2[[#This Row],[Close Price]]-Table2[[#This Row],[200D EMA]])/Table2[[#This Row],[200D EMA]]</f>
        <v>0.18014419420295241</v>
      </c>
      <c r="V300">
        <v>0.67496128954948698</v>
      </c>
      <c r="W300">
        <v>1398.75</v>
      </c>
      <c r="X300">
        <v>1411.45</v>
      </c>
      <c r="Y300">
        <v>1398.75</v>
      </c>
      <c r="Z300">
        <v>1423.75</v>
      </c>
      <c r="AA300">
        <v>1382.65</v>
      </c>
      <c r="AB300">
        <v>1480.4</v>
      </c>
      <c r="AC300" s="2">
        <f>(Table2[[#This Row],[Close Price]]/Table2[[#This Row],[Day Low]])-1</f>
        <v>2.9669347631815501E-3</v>
      </c>
      <c r="AD300" s="2">
        <f>(Table2[[#This Row],[Day High]]/Table2[[#This Row],[Close Price]])-1</f>
        <v>6.0945184973981714E-3</v>
      </c>
      <c r="AE300" s="2">
        <f>(Table2[[#This Row],[Close Price]]/Table2[[#This Row],[Current Week Low]])-1</f>
        <v>2.9669347631815501E-3</v>
      </c>
      <c r="AF300" s="2">
        <f>(Table2[[#This Row],[Current Week High]]/Table2[[#This Row],[Close Price]])-1</f>
        <v>1.486207142347995E-2</v>
      </c>
      <c r="AG300" s="2">
        <f>(Table2[[#This Row],[Close Price]]/Table2[[#This Row],[Current Month Low]])-1</f>
        <v>1.4645788883665523E-2</v>
      </c>
      <c r="AH300" s="2">
        <f>(Table2[[#This Row],[Current Month High]]/Table2[[#This Row],[Close Price]])-1</f>
        <v>5.5242711526124477E-2</v>
      </c>
      <c r="AI300">
        <v>5.5242711526124397</v>
      </c>
      <c r="AJ300">
        <v>42.956131859173503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0.09</v>
      </c>
      <c r="AM300" t="s">
        <v>10345</v>
      </c>
      <c r="AN300">
        <v>-0.46</v>
      </c>
      <c r="AO300" t="s">
        <v>10344</v>
      </c>
      <c r="AP300">
        <v>7.9921105366111994E-2</v>
      </c>
      <c r="AQ300" s="4">
        <f>(Table2[[#This Row],[Sharpe Ratio]]-AVERAGE(Table2[Sharpe Ratio]))/_xlfn.STDEV.P(Table2[Sharpe Ratio])</f>
        <v>0.18990366484573057</v>
      </c>
      <c r="AR3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-1.4376269082604809E-2</v>
      </c>
      <c r="AS300" s="4">
        <f>_xlfn.RANK.AVG(Table2[[#This Row],[1Y Return vs Nifty Z-Score]],Table2[1Y Return vs Nifty Z-Score])</f>
        <v>381</v>
      </c>
      <c r="AT300" s="4">
        <f>_xlfn.RANK.AVG(Table2[[#This Row],[6M Return vs Nifty Z-Score]],Table2[6M Return vs Nifty Z-Score])</f>
        <v>273</v>
      </c>
      <c r="AU300" s="4">
        <f>_xlfn.RANK.AVG(Table2[[#This Row],[Sharpe Ratio Z-Score]],Table2[Sharpe Ratio Z-Score])</f>
        <v>289</v>
      </c>
      <c r="AV300" s="4">
        <f>(Table2[[#This Row],[Rank 1Y]]+Table2[[#This Row],[Rank 6M]]+Table2[[#This Row],[Rank Sharpe]])/3</f>
        <v>314.33333333333331</v>
      </c>
    </row>
    <row r="301" spans="1:48" x14ac:dyDescent="0.3">
      <c r="A301" t="s">
        <v>1435</v>
      </c>
      <c r="B301" t="s">
        <v>1436</v>
      </c>
      <c r="C301" t="s">
        <v>10311</v>
      </c>
      <c r="D301" t="s">
        <v>130</v>
      </c>
      <c r="E301">
        <v>7382.22950303999</v>
      </c>
      <c r="F301">
        <v>680.4</v>
      </c>
      <c r="G301">
        <v>38.7898332075182</v>
      </c>
      <c r="H301">
        <f>(Table2[[#This Row],[1Y Return vs Nifty]]-AVERAGE(Table2[1Y Return vs Nifty]))/_xlfn.STDEV.P(Table2[1Y Return vs Nifty])</f>
        <v>0.10338645189985195</v>
      </c>
      <c r="I301">
        <v>15.151840387263899</v>
      </c>
      <c r="J301">
        <f>(Table2[[#This Row],[1M Return vs Nifty]]-AVERAGE(Table2[1M Return vs Nifty]))/_xlfn.STDEV.P(Table2[1M Return vs Nifty])</f>
        <v>1.0010494229204929</v>
      </c>
      <c r="K301">
        <v>-1.27037404592993</v>
      </c>
      <c r="L301">
        <f>(Table2[[#This Row],[6M Return vs Nifty]]-AVERAGE(Table2[6M Return vs Nifty]))/_xlfn.STDEV.P(Table2[6M Return vs Nifty])</f>
        <v>-0.28889932736297458</v>
      </c>
      <c r="M301">
        <v>6.40026803685089</v>
      </c>
      <c r="N301">
        <f>(Table2[[#This Row],[1W Return vs Nifty]]-AVERAGE(Table2[1W Return vs Nifty]))/_xlfn.STDEV.P(Table2[1W Return vs Nifty])</f>
        <v>1.5055031222127386</v>
      </c>
      <c r="O301">
        <v>626.78</v>
      </c>
      <c r="P301">
        <v>612.876781641241</v>
      </c>
      <c r="Q301">
        <v>581.48638320689099</v>
      </c>
      <c r="R301">
        <v>78.360174595949701</v>
      </c>
      <c r="S301" s="2">
        <f>(Table2[[#This Row],[Close Price]]-Table2[[#This Row],[20D EMA]])/Table2[[#This Row],[20D EMA]]</f>
        <v>8.5548358275631009E-2</v>
      </c>
      <c r="T301" s="2">
        <f>(Table2[[#This Row],[Close Price]]-Table2[[#This Row],[50D EMA]])/Table2[[#This Row],[50D EMA]]</f>
        <v>0.1101742150811074</v>
      </c>
      <c r="U301" s="2">
        <f>(Table2[[#This Row],[Close Price]]-Table2[[#This Row],[200D EMA]])/Table2[[#This Row],[200D EMA]]</f>
        <v>0.17010478602714904</v>
      </c>
      <c r="V301">
        <v>1.8234120213256899</v>
      </c>
      <c r="W301">
        <v>676.35</v>
      </c>
      <c r="X301">
        <v>714.9</v>
      </c>
      <c r="Y301">
        <v>656</v>
      </c>
      <c r="Z301">
        <v>714.9</v>
      </c>
      <c r="AA301">
        <v>549.29999999999995</v>
      </c>
      <c r="AB301">
        <v>714.9</v>
      </c>
      <c r="AC301" s="2">
        <f>(Table2[[#This Row],[Close Price]]/Table2[[#This Row],[Day Low]])-1</f>
        <v>5.9880239520957446E-3</v>
      </c>
      <c r="AD301" s="2">
        <f>(Table2[[#This Row],[Day High]]/Table2[[#This Row],[Close Price]])-1</f>
        <v>5.0705467372134105E-2</v>
      </c>
      <c r="AE301" s="2">
        <f>(Table2[[#This Row],[Close Price]]/Table2[[#This Row],[Current Week Low]])-1</f>
        <v>3.7195121951219434E-2</v>
      </c>
      <c r="AF301" s="2">
        <f>(Table2[[#This Row],[Current Week High]]/Table2[[#This Row],[Close Price]])-1</f>
        <v>5.0705467372134105E-2</v>
      </c>
      <c r="AG301" s="2">
        <f>(Table2[[#This Row],[Close Price]]/Table2[[#This Row],[Current Month Low]])-1</f>
        <v>0.23866739486619348</v>
      </c>
      <c r="AH301" s="2">
        <f>(Table2[[#This Row],[Current Month High]]/Table2[[#This Row],[Close Price]])-1</f>
        <v>5.0705467372134105E-2</v>
      </c>
      <c r="AI301">
        <v>23.6992945326278</v>
      </c>
      <c r="AJ301">
        <v>81.198402130492596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0.08</v>
      </c>
      <c r="AM301" t="s">
        <v>10345</v>
      </c>
      <c r="AN301">
        <v>14.92</v>
      </c>
      <c r="AO301" t="s">
        <v>10345</v>
      </c>
      <c r="AP301">
        <v>8.4396363785859005E-2</v>
      </c>
      <c r="AQ301" s="4">
        <f>(Table2[[#This Row],[Sharpe Ratio]]-AVERAGE(Table2[Sharpe Ratio]))/_xlfn.STDEV.P(Table2[Sharpe Ratio])</f>
        <v>0.24064604413115309</v>
      </c>
      <c r="AR30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2.5616857138012623</v>
      </c>
      <c r="AS301" s="4">
        <f>_xlfn.RANK.AVG(Table2[[#This Row],[1Y Return vs Nifty Z-Score]],Table2[1Y Return vs Nifty Z-Score])</f>
        <v>262</v>
      </c>
      <c r="AT301" s="4">
        <f>_xlfn.RANK.AVG(Table2[[#This Row],[6M Return vs Nifty Z-Score]],Table2[6M Return vs Nifty Z-Score])</f>
        <v>412</v>
      </c>
      <c r="AU301" s="4">
        <f>_xlfn.RANK.AVG(Table2[[#This Row],[Sharpe Ratio Z-Score]],Table2[Sharpe Ratio Z-Score])</f>
        <v>274</v>
      </c>
      <c r="AV301" s="4">
        <f>(Table2[[#This Row],[Rank 1Y]]+Table2[[#This Row],[Rank 6M]]+Table2[[#This Row],[Rank Sharpe]])/3</f>
        <v>316</v>
      </c>
    </row>
    <row r="302" spans="1:48" x14ac:dyDescent="0.3">
      <c r="A302" t="s">
        <v>352</v>
      </c>
      <c r="B302" t="s">
        <v>353</v>
      </c>
      <c r="C302" t="s">
        <v>10301</v>
      </c>
      <c r="D302" t="s">
        <v>37</v>
      </c>
      <c r="E302">
        <v>70105.823999999993</v>
      </c>
      <c r="F302">
        <v>399.6</v>
      </c>
      <c r="G302">
        <v>67.1527470948716</v>
      </c>
      <c r="H302">
        <f>(Table2[[#This Row],[1Y Return vs Nifty]]-AVERAGE(Table2[1Y Return vs Nifty]))/_xlfn.STDEV.P(Table2[1Y Return vs Nifty])</f>
        <v>0.53376154871650017</v>
      </c>
      <c r="I302">
        <v>3.35312255113499</v>
      </c>
      <c r="J302">
        <f>(Table2[[#This Row],[1M Return vs Nifty]]-AVERAGE(Table2[1M Return vs Nifty]))/_xlfn.STDEV.P(Table2[1M Return vs Nifty])</f>
        <v>-2.9680323491826508E-2</v>
      </c>
      <c r="K302">
        <v>-11.223852193535601</v>
      </c>
      <c r="L302">
        <f>(Table2[[#This Row],[6M Return vs Nifty]]-AVERAGE(Table2[6M Return vs Nifty]))/_xlfn.STDEV.P(Table2[6M Return vs Nifty])</f>
        <v>-0.63131767806692951</v>
      </c>
      <c r="M302">
        <v>-0.52479818074229501</v>
      </c>
      <c r="N302">
        <f>(Table2[[#This Row],[1W Return vs Nifty]]-AVERAGE(Table2[1W Return vs Nifty]))/_xlfn.STDEV.P(Table2[1W Return vs Nifty])</f>
        <v>-4.9624665476830808E-3</v>
      </c>
      <c r="O302">
        <v>394.62</v>
      </c>
      <c r="P302">
        <v>387.93754239996798</v>
      </c>
      <c r="Q302">
        <v>340.780842888395</v>
      </c>
      <c r="R302">
        <v>55.5310426737502</v>
      </c>
      <c r="S302" s="2">
        <f>(Table2[[#This Row],[Close Price]]-Table2[[#This Row],[20D EMA]])/Table2[[#This Row],[20D EMA]]</f>
        <v>1.2619735441690786E-2</v>
      </c>
      <c r="T302" s="2">
        <f>(Table2[[#This Row],[Close Price]]-Table2[[#This Row],[50D EMA]])/Table2[[#This Row],[50D EMA]]</f>
        <v>3.0062719704523767E-2</v>
      </c>
      <c r="U302" s="2">
        <f>(Table2[[#This Row],[Close Price]]-Table2[[#This Row],[200D EMA]])/Table2[[#This Row],[200D EMA]]</f>
        <v>0.17260112573542807</v>
      </c>
      <c r="V302">
        <v>0.51551929288054299</v>
      </c>
      <c r="W302">
        <v>398.3</v>
      </c>
      <c r="X302">
        <v>411.4</v>
      </c>
      <c r="Y302">
        <v>385.25</v>
      </c>
      <c r="Z302">
        <v>411.4</v>
      </c>
      <c r="AA302">
        <v>374</v>
      </c>
      <c r="AB302">
        <v>442.5</v>
      </c>
      <c r="AC302" s="2">
        <f>(Table2[[#This Row],[Close Price]]/Table2[[#This Row],[Day Low]])-1</f>
        <v>3.2638714536781244E-3</v>
      </c>
      <c r="AD302" s="2">
        <f>(Table2[[#This Row],[Day High]]/Table2[[#This Row],[Close Price]])-1</f>
        <v>2.9529529529529475E-2</v>
      </c>
      <c r="AE302" s="2">
        <f>(Table2[[#This Row],[Close Price]]/Table2[[#This Row],[Current Week Low]])-1</f>
        <v>3.7248539909150002E-2</v>
      </c>
      <c r="AF302" s="2">
        <f>(Table2[[#This Row],[Current Week High]]/Table2[[#This Row],[Close Price]])-1</f>
        <v>2.9529529529529475E-2</v>
      </c>
      <c r="AG302" s="2">
        <f>(Table2[[#This Row],[Close Price]]/Table2[[#This Row],[Current Month Low]])-1</f>
        <v>6.8449197860962707E-2</v>
      </c>
      <c r="AH302" s="2">
        <f>(Table2[[#This Row],[Current Month High]]/Table2[[#This Row],[Close Price]])-1</f>
        <v>0.10735735735735719</v>
      </c>
      <c r="AI302">
        <v>17.067067067067001</v>
      </c>
      <c r="AJ302">
        <v>97.3333333333333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0.04</v>
      </c>
      <c r="AM302" t="s">
        <v>10345</v>
      </c>
      <c r="AN302">
        <v>-1.21</v>
      </c>
      <c r="AO302" t="s">
        <v>10344</v>
      </c>
      <c r="AP302">
        <v>9.5205527192637002E-2</v>
      </c>
      <c r="AQ302" s="4">
        <f>(Table2[[#This Row],[Sharpe Ratio]]-AVERAGE(Table2[Sharpe Ratio]))/_xlfn.STDEV.P(Table2[Sharpe Ratio])</f>
        <v>0.36320492630087703</v>
      </c>
      <c r="AR30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0.23100600691093806</v>
      </c>
      <c r="AS302" s="4">
        <f>_xlfn.RANK.AVG(Table2[[#This Row],[1Y Return vs Nifty Z-Score]],Table2[1Y Return vs Nifty Z-Score])</f>
        <v>165</v>
      </c>
      <c r="AT302" s="4">
        <f>_xlfn.RANK.AVG(Table2[[#This Row],[6M Return vs Nifty Z-Score]],Table2[6M Return vs Nifty Z-Score])</f>
        <v>536</v>
      </c>
      <c r="AU302" s="4">
        <f>_xlfn.RANK.AVG(Table2[[#This Row],[Sharpe Ratio Z-Score]],Table2[Sharpe Ratio Z-Score])</f>
        <v>248</v>
      </c>
      <c r="AV302" s="4">
        <f>(Table2[[#This Row],[Rank 1Y]]+Table2[[#This Row],[Rank 6M]]+Table2[[#This Row],[Rank Sharpe]])/3</f>
        <v>316.33333333333331</v>
      </c>
    </row>
    <row r="303" spans="1:48" x14ac:dyDescent="0.3">
      <c r="A303" t="s">
        <v>870</v>
      </c>
      <c r="B303" t="s">
        <v>871</v>
      </c>
      <c r="C303" t="s">
        <v>10301</v>
      </c>
      <c r="D303" t="s">
        <v>872</v>
      </c>
      <c r="E303">
        <v>17457.312807599999</v>
      </c>
      <c r="F303">
        <v>196.32</v>
      </c>
      <c r="G303">
        <v>30.624453091815901</v>
      </c>
      <c r="H303">
        <f>(Table2[[#This Row],[1Y Return vs Nifty]]-AVERAGE(Table2[1Y Return vs Nifty]))/_xlfn.STDEV.P(Table2[1Y Return vs Nifty])</f>
        <v>-2.051394394089523E-2</v>
      </c>
      <c r="I303">
        <v>17.2460744315425</v>
      </c>
      <c r="J303">
        <f>(Table2[[#This Row],[1M Return vs Nifty]]-AVERAGE(Table2[1M Return vs Nifty]))/_xlfn.STDEV.P(Table2[1M Return vs Nifty])</f>
        <v>1.1840006007830146</v>
      </c>
      <c r="K303">
        <v>22.293119774497399</v>
      </c>
      <c r="L303">
        <f>(Table2[[#This Row],[6M Return vs Nifty]]-AVERAGE(Table2[6M Return vs Nifty]))/_xlfn.STDEV.P(Table2[6M Return vs Nifty])</f>
        <v>0.52172913548792044</v>
      </c>
      <c r="M303">
        <v>0.43626487929144098</v>
      </c>
      <c r="N303">
        <f>(Table2[[#This Row],[1W Return vs Nifty]]-AVERAGE(Table2[1W Return vs Nifty]))/_xlfn.STDEV.P(Table2[1W Return vs Nifty])</f>
        <v>0.20466046487235368</v>
      </c>
      <c r="O303">
        <v>189.11</v>
      </c>
      <c r="P303">
        <v>180.314151407483</v>
      </c>
      <c r="Q303">
        <v>160.366003247218</v>
      </c>
      <c r="R303">
        <v>61.6333549634722</v>
      </c>
      <c r="S303" s="2">
        <f>(Table2[[#This Row],[Close Price]]-Table2[[#This Row],[20D EMA]])/Table2[[#This Row],[20D EMA]]</f>
        <v>3.8125958436888471E-2</v>
      </c>
      <c r="T303" s="2">
        <f>(Table2[[#This Row],[Close Price]]-Table2[[#This Row],[50D EMA]])/Table2[[#This Row],[50D EMA]]</f>
        <v>8.8766458248449809E-2</v>
      </c>
      <c r="U303" s="2">
        <f>(Table2[[#This Row],[Close Price]]-Table2[[#This Row],[200D EMA]])/Table2[[#This Row],[200D EMA]]</f>
        <v>0.22419961852734963</v>
      </c>
      <c r="V303">
        <v>0.83741753353543502</v>
      </c>
      <c r="W303">
        <v>193.42</v>
      </c>
      <c r="X303">
        <v>197.25</v>
      </c>
      <c r="Y303">
        <v>193.42</v>
      </c>
      <c r="Z303">
        <v>198.17</v>
      </c>
      <c r="AA303">
        <v>184.3</v>
      </c>
      <c r="AB303">
        <v>200.9</v>
      </c>
      <c r="AC303" s="2">
        <f>(Table2[[#This Row],[Close Price]]/Table2[[#This Row],[Day Low]])-1</f>
        <v>1.4993278874987137E-2</v>
      </c>
      <c r="AD303" s="2">
        <f>(Table2[[#This Row],[Day High]]/Table2[[#This Row],[Close Price]])-1</f>
        <v>4.7371638141808781E-3</v>
      </c>
      <c r="AE303" s="2">
        <f>(Table2[[#This Row],[Close Price]]/Table2[[#This Row],[Current Week Low]])-1</f>
        <v>1.4993278874987137E-2</v>
      </c>
      <c r="AF303" s="2">
        <f>(Table2[[#This Row],[Current Week High]]/Table2[[#This Row],[Close Price]])-1</f>
        <v>9.4233903830480692E-3</v>
      </c>
      <c r="AG303" s="2">
        <f>(Table2[[#This Row],[Close Price]]/Table2[[#This Row],[Current Month Low]])-1</f>
        <v>6.5219750406945165E-2</v>
      </c>
      <c r="AH303" s="2">
        <f>(Table2[[#This Row],[Current Month High]]/Table2[[#This Row],[Close Price]])-1</f>
        <v>2.332925835370836E-2</v>
      </c>
      <c r="AI303">
        <v>2.3329258353708302</v>
      </c>
      <c r="AJ303">
        <v>61.7799752781211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0.15</v>
      </c>
      <c r="AM303" t="s">
        <v>10345</v>
      </c>
      <c r="AN303">
        <v>2.57</v>
      </c>
      <c r="AO303" t="s">
        <v>10345</v>
      </c>
      <c r="AP303">
        <v>1.975368987748E-2</v>
      </c>
      <c r="AQ303" s="4">
        <f>(Table2[[#This Row],[Sharpe Ratio]]-AVERAGE(Table2[Sharpe Ratio]))/_xlfn.STDEV.P(Table2[Sharpe Ratio])</f>
        <v>-0.49230002732013101</v>
      </c>
      <c r="AR30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1.3975762298822625</v>
      </c>
      <c r="AS303" s="4">
        <f>_xlfn.RANK.AVG(Table2[[#This Row],[1Y Return vs Nifty Z-Score]],Table2[1Y Return vs Nifty Z-Score])</f>
        <v>295</v>
      </c>
      <c r="AT303" s="4">
        <f>_xlfn.RANK.AVG(Table2[[#This Row],[6M Return vs Nifty Z-Score]],Table2[6M Return vs Nifty Z-Score])</f>
        <v>187</v>
      </c>
      <c r="AU303" s="4">
        <f>_xlfn.RANK.AVG(Table2[[#This Row],[Sharpe Ratio Z-Score]],Table2[Sharpe Ratio Z-Score])</f>
        <v>467</v>
      </c>
      <c r="AV303" s="4">
        <f>(Table2[[#This Row],[Rank 1Y]]+Table2[[#This Row],[Rank 6M]]+Table2[[#This Row],[Rank Sharpe]])/3</f>
        <v>316.33333333333331</v>
      </c>
    </row>
    <row r="304" spans="1:48" x14ac:dyDescent="0.3">
      <c r="A304" t="s">
        <v>326</v>
      </c>
      <c r="B304" t="s">
        <v>327</v>
      </c>
      <c r="C304" t="s">
        <v>10306</v>
      </c>
      <c r="D304" t="s">
        <v>328</v>
      </c>
      <c r="E304">
        <v>77054.371172879997</v>
      </c>
      <c r="F304">
        <v>3983.8</v>
      </c>
      <c r="G304">
        <v>14.1423464924236</v>
      </c>
      <c r="H304">
        <f>(Table2[[#This Row],[1Y Return vs Nifty]]-AVERAGE(Table2[1Y Return vs Nifty]))/_xlfn.STDEV.P(Table2[1Y Return vs Nifty])</f>
        <v>-0.27061124535457892</v>
      </c>
      <c r="I304">
        <v>-0.70946549386436297</v>
      </c>
      <c r="J304">
        <f>(Table2[[#This Row],[1M Return vs Nifty]]-AVERAGE(Table2[1M Return vs Nifty]))/_xlfn.STDEV.P(Table2[1M Return vs Nifty])</f>
        <v>-0.38458586522599303</v>
      </c>
      <c r="K304">
        <v>-0.59830473273853702</v>
      </c>
      <c r="L304">
        <f>(Table2[[#This Row],[6M Return vs Nifty]]-AVERAGE(Table2[6M Return vs Nifty]))/_xlfn.STDEV.P(Table2[6M Return vs Nifty])</f>
        <v>-0.2657788801816951</v>
      </c>
      <c r="M304">
        <v>-5.5789848454435402E-2</v>
      </c>
      <c r="N304">
        <f>(Table2[[#This Row],[1W Return vs Nifty]]-AVERAGE(Table2[1W Return vs Nifty]))/_xlfn.STDEV.P(Table2[1W Return vs Nifty])</f>
        <v>9.7335608951288524E-2</v>
      </c>
      <c r="O304">
        <v>4045.68</v>
      </c>
      <c r="P304">
        <v>4042.9662015212598</v>
      </c>
      <c r="Q304">
        <v>3734.7405868068299</v>
      </c>
      <c r="R304">
        <v>45.374135045078901</v>
      </c>
      <c r="S304" s="2">
        <f>(Table2[[#This Row],[Close Price]]-Table2[[#This Row],[20D EMA]])/Table2[[#This Row],[20D EMA]]</f>
        <v>-1.5295327361531228E-2</v>
      </c>
      <c r="T304" s="2">
        <f>(Table2[[#This Row],[Close Price]]-Table2[[#This Row],[50D EMA]])/Table2[[#This Row],[50D EMA]]</f>
        <v>-1.4634354721787422E-2</v>
      </c>
      <c r="U304" s="2">
        <f>(Table2[[#This Row],[Close Price]]-Table2[[#This Row],[200D EMA]])/Table2[[#This Row],[200D EMA]]</f>
        <v>6.6687205551300116E-2</v>
      </c>
      <c r="V304">
        <v>0.53982459975649499</v>
      </c>
      <c r="W304">
        <v>3983.8</v>
      </c>
      <c r="X304">
        <v>4128</v>
      </c>
      <c r="Y304">
        <v>3965</v>
      </c>
      <c r="Z304">
        <v>4128</v>
      </c>
      <c r="AA304">
        <v>3859.5</v>
      </c>
      <c r="AB304">
        <v>4171.1499999999996</v>
      </c>
      <c r="AC304" s="2">
        <f>(Table2[[#This Row],[Close Price]]/Table2[[#This Row],[Day Low]])-1</f>
        <v>0</v>
      </c>
      <c r="AD304" s="2">
        <f>(Table2[[#This Row],[Day High]]/Table2[[#This Row],[Close Price]])-1</f>
        <v>3.6196596214669308E-2</v>
      </c>
      <c r="AE304" s="2">
        <f>(Table2[[#This Row],[Close Price]]/Table2[[#This Row],[Current Week Low]])-1</f>
        <v>4.7414880201765985E-3</v>
      </c>
      <c r="AF304" s="2">
        <f>(Table2[[#This Row],[Current Week High]]/Table2[[#This Row],[Close Price]])-1</f>
        <v>3.6196596214669308E-2</v>
      </c>
      <c r="AG304" s="2">
        <f>(Table2[[#This Row],[Close Price]]/Table2[[#This Row],[Current Month Low]])-1</f>
        <v>3.2206244332167344E-2</v>
      </c>
      <c r="AH304" s="2">
        <f>(Table2[[#This Row],[Current Month High]]/Table2[[#This Row],[Close Price]])-1</f>
        <v>4.7027963251166982E-2</v>
      </c>
      <c r="AI304">
        <v>17.5184497213715</v>
      </c>
      <c r="AJ304">
        <v>44.1786399334081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0.01</v>
      </c>
      <c r="AM304" t="s">
        <v>10345</v>
      </c>
      <c r="AN304">
        <v>0.57999999999999996</v>
      </c>
      <c r="AO304" t="s">
        <v>10345</v>
      </c>
      <c r="AP304">
        <v>0.12600682736827001</v>
      </c>
      <c r="AQ304" s="4">
        <f>(Table2[[#This Row],[Sharpe Ratio]]-AVERAGE(Table2[Sharpe Ratio]))/_xlfn.STDEV.P(Table2[Sharpe Ratio])</f>
        <v>0.71244313991994102</v>
      </c>
      <c r="AR30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-0.11119724189103751</v>
      </c>
      <c r="AS304" s="4">
        <f>_xlfn.RANK.AVG(Table2[[#This Row],[1Y Return vs Nifty Z-Score]],Table2[1Y Return vs Nifty Z-Score])</f>
        <v>372</v>
      </c>
      <c r="AT304" s="4">
        <f>_xlfn.RANK.AVG(Table2[[#This Row],[6M Return vs Nifty Z-Score]],Table2[6M Return vs Nifty Z-Score])</f>
        <v>407</v>
      </c>
      <c r="AU304" s="4">
        <f>_xlfn.RANK.AVG(Table2[[#This Row],[Sharpe Ratio Z-Score]],Table2[Sharpe Ratio Z-Score])</f>
        <v>172</v>
      </c>
      <c r="AV304" s="4">
        <f>(Table2[[#This Row],[Rank 1Y]]+Table2[[#This Row],[Rank 6M]]+Table2[[#This Row],[Rank Sharpe]])/3</f>
        <v>317</v>
      </c>
    </row>
    <row r="305" spans="1:48" x14ac:dyDescent="0.3">
      <c r="A305" t="s">
        <v>1415</v>
      </c>
      <c r="B305" t="s">
        <v>1416</v>
      </c>
      <c r="C305" t="s">
        <v>632</v>
      </c>
      <c r="D305" t="s">
        <v>632</v>
      </c>
      <c r="E305">
        <v>7624.0693194399901</v>
      </c>
      <c r="F305">
        <v>576.79999999999995</v>
      </c>
      <c r="G305">
        <v>51.905747286139501</v>
      </c>
      <c r="H305">
        <f>(Table2[[#This Row],[1Y Return vs Nifty]]-AVERAGE(Table2[1Y Return vs Nifty]))/_xlfn.STDEV.P(Table2[1Y Return vs Nifty])</f>
        <v>0.3024055940741826</v>
      </c>
      <c r="I305">
        <v>14.433422622477501</v>
      </c>
      <c r="J305">
        <f>(Table2[[#This Row],[1M Return vs Nifty]]-AVERAGE(Table2[1M Return vs Nifty]))/_xlfn.STDEV.P(Table2[1M Return vs Nifty])</f>
        <v>0.93828882716754447</v>
      </c>
      <c r="K305">
        <v>-4.0350299559732097</v>
      </c>
      <c r="L305">
        <f>(Table2[[#This Row],[6M Return vs Nifty]]-AVERAGE(Table2[6M Return vs Nifty]))/_xlfn.STDEV.P(Table2[6M Return vs Nifty])</f>
        <v>-0.38400868541272171</v>
      </c>
      <c r="M305">
        <v>4.7142174100320702</v>
      </c>
      <c r="N305">
        <f>(Table2[[#This Row],[1W Return vs Nifty]]-AVERAGE(Table2[1W Return vs Nifty]))/_xlfn.STDEV.P(Table2[1W Return vs Nifty])</f>
        <v>1.1377490282160918</v>
      </c>
      <c r="O305">
        <v>556.01</v>
      </c>
      <c r="P305">
        <v>532.95571951789498</v>
      </c>
      <c r="Q305">
        <v>499.70260012170701</v>
      </c>
      <c r="R305">
        <v>64.799140908035795</v>
      </c>
      <c r="S305" s="2">
        <f>(Table2[[#This Row],[Close Price]]-Table2[[#This Row],[20D EMA]])/Table2[[#This Row],[20D EMA]]</f>
        <v>3.7391413823492321E-2</v>
      </c>
      <c r="T305" s="2">
        <f>(Table2[[#This Row],[Close Price]]-Table2[[#This Row],[50D EMA]])/Table2[[#This Row],[50D EMA]]</f>
        <v>8.2266272555937589E-2</v>
      </c>
      <c r="U305" s="2">
        <f>(Table2[[#This Row],[Close Price]]-Table2[[#This Row],[200D EMA]])/Table2[[#This Row],[200D EMA]]</f>
        <v>0.15428656937049195</v>
      </c>
      <c r="V305">
        <v>1.3752395690885699</v>
      </c>
      <c r="W305">
        <v>571.54999999999995</v>
      </c>
      <c r="X305">
        <v>583</v>
      </c>
      <c r="Y305">
        <v>559.65</v>
      </c>
      <c r="Z305">
        <v>583</v>
      </c>
      <c r="AA305">
        <v>535</v>
      </c>
      <c r="AB305">
        <v>604.5</v>
      </c>
      <c r="AC305" s="2">
        <f>(Table2[[#This Row],[Close Price]]/Table2[[#This Row],[Day Low]])-1</f>
        <v>9.185548071034999E-3</v>
      </c>
      <c r="AD305" s="2">
        <f>(Table2[[#This Row],[Day High]]/Table2[[#This Row],[Close Price]])-1</f>
        <v>1.0748959778086098E-2</v>
      </c>
      <c r="AE305" s="2">
        <f>(Table2[[#This Row],[Close Price]]/Table2[[#This Row],[Current Week Low]])-1</f>
        <v>3.064415259537201E-2</v>
      </c>
      <c r="AF305" s="2">
        <f>(Table2[[#This Row],[Current Week High]]/Table2[[#This Row],[Close Price]])-1</f>
        <v>1.0748959778086098E-2</v>
      </c>
      <c r="AG305" s="2">
        <f>(Table2[[#This Row],[Close Price]]/Table2[[#This Row],[Current Month Low]])-1</f>
        <v>7.8130841121495154E-2</v>
      </c>
      <c r="AH305" s="2">
        <f>(Table2[[#This Row],[Current Month High]]/Table2[[#This Row],[Close Price]])-1</f>
        <v>4.8023578363384223E-2</v>
      </c>
      <c r="AI305">
        <v>15.4646324549237</v>
      </c>
      <c r="AJ305">
        <v>82.560531729703996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0.24</v>
      </c>
      <c r="AM305" t="s">
        <v>10345</v>
      </c>
      <c r="AN305">
        <v>-1.54</v>
      </c>
      <c r="AO305" t="s">
        <v>10344</v>
      </c>
      <c r="AP305">
        <v>7.6926452572974993E-2</v>
      </c>
      <c r="AQ305" s="4">
        <f>(Table2[[#This Row],[Sharpe Ratio]]-AVERAGE(Table2[Sharpe Ratio]))/_xlfn.STDEV.P(Table2[Sharpe Ratio])</f>
        <v>0.15594902053133636</v>
      </c>
      <c r="AR30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2.1503837845764338</v>
      </c>
      <c r="AS305" s="4">
        <f>_xlfn.RANK.AVG(Table2[[#This Row],[1Y Return vs Nifty Z-Score]],Table2[1Y Return vs Nifty Z-Score])</f>
        <v>211</v>
      </c>
      <c r="AT305" s="4">
        <f>_xlfn.RANK.AVG(Table2[[#This Row],[6M Return vs Nifty Z-Score]],Table2[6M Return vs Nifty Z-Score])</f>
        <v>441</v>
      </c>
      <c r="AU305" s="4">
        <f>_xlfn.RANK.AVG(Table2[[#This Row],[Sharpe Ratio Z-Score]],Table2[Sharpe Ratio Z-Score])</f>
        <v>299</v>
      </c>
      <c r="AV305" s="4">
        <f>(Table2[[#This Row],[Rank 1Y]]+Table2[[#This Row],[Rank 6M]]+Table2[[#This Row],[Rank Sharpe]])/3</f>
        <v>317</v>
      </c>
    </row>
    <row r="306" spans="1:48" x14ac:dyDescent="0.3">
      <c r="A306" t="s">
        <v>594</v>
      </c>
      <c r="B306" t="s">
        <v>595</v>
      </c>
      <c r="C306" t="s">
        <v>10316</v>
      </c>
      <c r="D306" t="s">
        <v>596</v>
      </c>
      <c r="E306">
        <v>32086.369760400001</v>
      </c>
      <c r="F306">
        <v>814.2</v>
      </c>
      <c r="G306">
        <v>19.834476911096601</v>
      </c>
      <c r="H306">
        <f>(Table2[[#This Row],[1Y Return vs Nifty]]-AVERAGE(Table2[1Y Return vs Nifty]))/_xlfn.STDEV.P(Table2[1Y Return vs Nifty])</f>
        <v>-0.18423961267399994</v>
      </c>
      <c r="I306">
        <v>4.3417120149199402</v>
      </c>
      <c r="J306">
        <f>(Table2[[#This Row],[1M Return vs Nifty]]-AVERAGE(Table2[1M Return vs Nifty]))/_xlfn.STDEV.P(Table2[1M Return vs Nifty])</f>
        <v>5.668232891373947E-2</v>
      </c>
      <c r="K306">
        <v>16.349733081643102</v>
      </c>
      <c r="L306">
        <f>(Table2[[#This Row],[6M Return vs Nifty]]-AVERAGE(Table2[6M Return vs Nifty]))/_xlfn.STDEV.P(Table2[6M Return vs Nifty])</f>
        <v>0.31726546572514969</v>
      </c>
      <c r="M306">
        <v>-0.26537533243387101</v>
      </c>
      <c r="N306">
        <f>(Table2[[#This Row],[1W Return vs Nifty]]-AVERAGE(Table2[1W Return vs Nifty]))/_xlfn.STDEV.P(Table2[1W Return vs Nifty])</f>
        <v>5.1621726728706539E-2</v>
      </c>
      <c r="O306">
        <v>834.85</v>
      </c>
      <c r="P306">
        <v>801.15668327824699</v>
      </c>
      <c r="Q306">
        <v>694.89601983321199</v>
      </c>
      <c r="R306">
        <v>37.472570988949002</v>
      </c>
      <c r="S306" s="2">
        <f>(Table2[[#This Row],[Close Price]]-Table2[[#This Row],[20D EMA]])/Table2[[#This Row],[20D EMA]]</f>
        <v>-2.4734982332155448E-2</v>
      </c>
      <c r="T306" s="2">
        <f>(Table2[[#This Row],[Close Price]]-Table2[[#This Row],[50D EMA]])/Table2[[#This Row],[50D EMA]]</f>
        <v>1.6280606520538789E-2</v>
      </c>
      <c r="U306" s="2">
        <f>(Table2[[#This Row],[Close Price]]-Table2[[#This Row],[200D EMA]])/Table2[[#This Row],[200D EMA]]</f>
        <v>0.17168608937409546</v>
      </c>
      <c r="V306">
        <v>0.97020836058729099</v>
      </c>
      <c r="W306">
        <v>786.5</v>
      </c>
      <c r="X306">
        <v>814.2</v>
      </c>
      <c r="Y306">
        <v>786.5</v>
      </c>
      <c r="Z306">
        <v>826.3</v>
      </c>
      <c r="AA306">
        <v>778.6</v>
      </c>
      <c r="AB306">
        <v>921</v>
      </c>
      <c r="AC306" s="2">
        <f>(Table2[[#This Row],[Close Price]]/Table2[[#This Row],[Day Low]])-1</f>
        <v>3.521932612841705E-2</v>
      </c>
      <c r="AD306" s="2">
        <f>(Table2[[#This Row],[Day High]]/Table2[[#This Row],[Close Price]])-1</f>
        <v>0</v>
      </c>
      <c r="AE306" s="2">
        <f>(Table2[[#This Row],[Close Price]]/Table2[[#This Row],[Current Week Low]])-1</f>
        <v>3.521932612841705E-2</v>
      </c>
      <c r="AF306" s="2">
        <f>(Table2[[#This Row],[Current Week High]]/Table2[[#This Row],[Close Price]])-1</f>
        <v>1.4861213461065947E-2</v>
      </c>
      <c r="AG306" s="2">
        <f>(Table2[[#This Row],[Close Price]]/Table2[[#This Row],[Current Month Low]])-1</f>
        <v>4.5723092730542092E-2</v>
      </c>
      <c r="AH306" s="2">
        <f>(Table2[[#This Row],[Current Month High]]/Table2[[#This Row],[Close Price]])-1</f>
        <v>0.13117170228445096</v>
      </c>
      <c r="AI306">
        <v>13.117170228445</v>
      </c>
      <c r="AJ306">
        <v>51.0294936004452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0.08</v>
      </c>
      <c r="AM306" t="s">
        <v>10345</v>
      </c>
      <c r="AN306">
        <v>-11.05</v>
      </c>
      <c r="AO306" t="s">
        <v>10344</v>
      </c>
      <c r="AP306">
        <v>4.8778479606668999E-2</v>
      </c>
      <c r="AQ306" s="4">
        <f>(Table2[[#This Row],[Sharpe Ratio]]-AVERAGE(Table2[Sharpe Ratio]))/_xlfn.STDEV.P(Table2[Sharpe Ratio])</f>
        <v>-0.16320464310287686</v>
      </c>
      <c r="AR30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7.8125265590718945E-2</v>
      </c>
      <c r="AS306" s="4">
        <f>_xlfn.RANK.AVG(Table2[[#This Row],[1Y Return vs Nifty Z-Score]],Table2[1Y Return vs Nifty Z-Score])</f>
        <v>336</v>
      </c>
      <c r="AT306" s="4">
        <f>_xlfn.RANK.AVG(Table2[[#This Row],[6M Return vs Nifty Z-Score]],Table2[6M Return vs Nifty Z-Score])</f>
        <v>228</v>
      </c>
      <c r="AU306" s="4">
        <f>_xlfn.RANK.AVG(Table2[[#This Row],[Sharpe Ratio Z-Score]],Table2[Sharpe Ratio Z-Score])</f>
        <v>389</v>
      </c>
      <c r="AV306" s="4">
        <f>(Table2[[#This Row],[Rank 1Y]]+Table2[[#This Row],[Rank 6M]]+Table2[[#This Row],[Rank Sharpe]])/3</f>
        <v>317.66666666666669</v>
      </c>
    </row>
    <row r="307" spans="1:48" x14ac:dyDescent="0.3">
      <c r="A307" t="s">
        <v>520</v>
      </c>
      <c r="B307" t="s">
        <v>521</v>
      </c>
      <c r="C307" t="s">
        <v>10305</v>
      </c>
      <c r="D307" t="s">
        <v>279</v>
      </c>
      <c r="E307">
        <v>39499.410303359997</v>
      </c>
      <c r="F307">
        <v>523.20000000000005</v>
      </c>
      <c r="G307">
        <v>35.231964948501698</v>
      </c>
      <c r="H307">
        <f>(Table2[[#This Row],[1Y Return vs Nifty]]-AVERAGE(Table2[1Y Return vs Nifty]))/_xlfn.STDEV.P(Table2[1Y Return vs Nifty])</f>
        <v>4.9399830408262041E-2</v>
      </c>
      <c r="I307">
        <v>9.0345654119394094</v>
      </c>
      <c r="J307">
        <f>(Table2[[#This Row],[1M Return vs Nifty]]-AVERAGE(Table2[1M Return vs Nifty]))/_xlfn.STDEV.P(Table2[1M Return vs Nifty])</f>
        <v>0.46664751827088086</v>
      </c>
      <c r="K307">
        <v>8.22398942368884</v>
      </c>
      <c r="L307">
        <f>(Table2[[#This Row],[6M Return vs Nifty]]-AVERAGE(Table2[6M Return vs Nifty]))/_xlfn.STDEV.P(Table2[6M Return vs Nifty])</f>
        <v>3.772461574909055E-2</v>
      </c>
      <c r="M307">
        <v>3.5043294935573401</v>
      </c>
      <c r="N307">
        <f>(Table2[[#This Row],[1W Return vs Nifty]]-AVERAGE(Table2[1W Return vs Nifty]))/_xlfn.STDEV.P(Table2[1W Return vs Nifty])</f>
        <v>0.87385349181683547</v>
      </c>
      <c r="O307">
        <v>505.3</v>
      </c>
      <c r="P307">
        <v>487.22400423352201</v>
      </c>
      <c r="Q307">
        <v>434.48037351233501</v>
      </c>
      <c r="R307">
        <v>65.772710092073396</v>
      </c>
      <c r="S307" s="2">
        <f>(Table2[[#This Row],[Close Price]]-Table2[[#This Row],[20D EMA]])/Table2[[#This Row],[20D EMA]]</f>
        <v>3.5424500296853421E-2</v>
      </c>
      <c r="T307" s="2">
        <f>(Table2[[#This Row],[Close Price]]-Table2[[#This Row],[50D EMA]])/Table2[[#This Row],[50D EMA]]</f>
        <v>7.3838717825641179E-2</v>
      </c>
      <c r="U307" s="2">
        <f>(Table2[[#This Row],[Close Price]]-Table2[[#This Row],[200D EMA]])/Table2[[#This Row],[200D EMA]]</f>
        <v>0.20419708667265327</v>
      </c>
      <c r="V307">
        <v>1.1451349993942801</v>
      </c>
      <c r="W307">
        <v>520</v>
      </c>
      <c r="X307">
        <v>535.95000000000005</v>
      </c>
      <c r="Y307">
        <v>519.25</v>
      </c>
      <c r="Z307">
        <v>542.5</v>
      </c>
      <c r="AA307">
        <v>480.55</v>
      </c>
      <c r="AB307">
        <v>542.5</v>
      </c>
      <c r="AC307" s="2">
        <f>(Table2[[#This Row],[Close Price]]/Table2[[#This Row],[Day Low]])-1</f>
        <v>6.1538461538461764E-3</v>
      </c>
      <c r="AD307" s="2">
        <f>(Table2[[#This Row],[Day High]]/Table2[[#This Row],[Close Price]])-1</f>
        <v>2.4369266055045857E-2</v>
      </c>
      <c r="AE307" s="2">
        <f>(Table2[[#This Row],[Close Price]]/Table2[[#This Row],[Current Week Low]])-1</f>
        <v>7.6071256620127148E-3</v>
      </c>
      <c r="AF307" s="2">
        <f>(Table2[[#This Row],[Current Week High]]/Table2[[#This Row],[Close Price]])-1</f>
        <v>3.6888379204892852E-2</v>
      </c>
      <c r="AG307" s="2">
        <f>(Table2[[#This Row],[Close Price]]/Table2[[#This Row],[Current Month Low]])-1</f>
        <v>8.8752471126833932E-2</v>
      </c>
      <c r="AH307" s="2">
        <f>(Table2[[#This Row],[Current Month High]]/Table2[[#This Row],[Close Price]])-1</f>
        <v>3.6888379204892852E-2</v>
      </c>
      <c r="AI307">
        <v>3.6888379204892798</v>
      </c>
      <c r="AJ307">
        <v>66.730401529636694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0.05</v>
      </c>
      <c r="AM307" t="s">
        <v>10345</v>
      </c>
      <c r="AN307">
        <v>4.7</v>
      </c>
      <c r="AO307" t="s">
        <v>10345</v>
      </c>
      <c r="AP307">
        <v>5.5734228008727002E-2</v>
      </c>
      <c r="AQ307" s="4">
        <f>(Table2[[#This Row],[Sharpe Ratio]]-AVERAGE(Table2[Sharpe Ratio]))/_xlfn.STDEV.P(Table2[Sharpe Ratio])</f>
        <v>-8.4337415665505469E-2</v>
      </c>
      <c r="AR30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1.3432880405795635</v>
      </c>
      <c r="AS307" s="4">
        <f>_xlfn.RANK.AVG(Table2[[#This Row],[1Y Return vs Nifty Z-Score]],Table2[1Y Return vs Nifty Z-Score])</f>
        <v>277</v>
      </c>
      <c r="AT307" s="4">
        <f>_xlfn.RANK.AVG(Table2[[#This Row],[6M Return vs Nifty Z-Score]],Table2[6M Return vs Nifty Z-Score])</f>
        <v>308</v>
      </c>
      <c r="AU307" s="4">
        <f>_xlfn.RANK.AVG(Table2[[#This Row],[Sharpe Ratio Z-Score]],Table2[Sharpe Ratio Z-Score])</f>
        <v>370</v>
      </c>
      <c r="AV307" s="4">
        <f>(Table2[[#This Row],[Rank 1Y]]+Table2[[#This Row],[Rank 6M]]+Table2[[#This Row],[Rank Sharpe]])/3</f>
        <v>318.33333333333331</v>
      </c>
    </row>
    <row r="308" spans="1:48" x14ac:dyDescent="0.3">
      <c r="A308" t="s">
        <v>540</v>
      </c>
      <c r="B308" t="s">
        <v>541</v>
      </c>
      <c r="C308" t="s">
        <v>10299</v>
      </c>
      <c r="D308" t="s">
        <v>18</v>
      </c>
      <c r="E308">
        <v>37074.474528658</v>
      </c>
      <c r="F308">
        <v>211.54</v>
      </c>
      <c r="G308">
        <v>102.932476576723</v>
      </c>
      <c r="H308">
        <f>(Table2[[#This Row],[1Y Return vs Nifty]]-AVERAGE(Table2[1Y Return vs Nifty]))/_xlfn.STDEV.P(Table2[1Y Return vs Nifty])</f>
        <v>1.0766784225251302</v>
      </c>
      <c r="I308">
        <v>-1.3104869964136401</v>
      </c>
      <c r="J308">
        <f>(Table2[[#This Row],[1M Return vs Nifty]]-AVERAGE(Table2[1M Return vs Nifty]))/_xlfn.STDEV.P(Table2[1M Return vs Nifty])</f>
        <v>-0.43709078563471937</v>
      </c>
      <c r="K308">
        <v>-33.397275210373898</v>
      </c>
      <c r="L308">
        <f>(Table2[[#This Row],[6M Return vs Nifty]]-AVERAGE(Table2[6M Return vs Nifty]))/_xlfn.STDEV.P(Table2[6M Return vs Nifty])</f>
        <v>-1.3941250933535441</v>
      </c>
      <c r="M308">
        <v>0.96616416917983405</v>
      </c>
      <c r="N308">
        <f>(Table2[[#This Row],[1W Return vs Nifty]]-AVERAGE(Table2[1W Return vs Nifty]))/_xlfn.STDEV.P(Table2[1W Return vs Nifty])</f>
        <v>0.32023981353642739</v>
      </c>
      <c r="O308">
        <v>210.92</v>
      </c>
      <c r="P308">
        <v>214.61591926179801</v>
      </c>
      <c r="Q308">
        <v>189.64495950040401</v>
      </c>
      <c r="R308">
        <v>55.339043493500597</v>
      </c>
      <c r="S308" s="2">
        <f>(Table2[[#This Row],[Close Price]]-Table2[[#This Row],[20D EMA]])/Table2[[#This Row],[20D EMA]]</f>
        <v>2.9395031291485139E-3</v>
      </c>
      <c r="T308" s="2">
        <f>(Table2[[#This Row],[Close Price]]-Table2[[#This Row],[50D EMA]])/Table2[[#This Row],[50D EMA]]</f>
        <v>-1.4332204583788949E-2</v>
      </c>
      <c r="U308" s="2">
        <f>(Table2[[#This Row],[Close Price]]-Table2[[#This Row],[200D EMA]])/Table2[[#This Row],[200D EMA]]</f>
        <v>0.11545279430191939</v>
      </c>
      <c r="V308">
        <v>0.55775166007161303</v>
      </c>
      <c r="W308">
        <v>210.4</v>
      </c>
      <c r="X308">
        <v>214.2</v>
      </c>
      <c r="Y308">
        <v>205.8</v>
      </c>
      <c r="Z308">
        <v>216</v>
      </c>
      <c r="AA308">
        <v>197.88</v>
      </c>
      <c r="AB308">
        <v>223.38</v>
      </c>
      <c r="AC308" s="2">
        <f>(Table2[[#This Row],[Close Price]]/Table2[[#This Row],[Day Low]])-1</f>
        <v>5.418250950570247E-3</v>
      </c>
      <c r="AD308" s="2">
        <f>(Table2[[#This Row],[Day High]]/Table2[[#This Row],[Close Price]])-1</f>
        <v>1.2574454003970947E-2</v>
      </c>
      <c r="AE308" s="2">
        <f>(Table2[[#This Row],[Close Price]]/Table2[[#This Row],[Current Week Low]])-1</f>
        <v>2.7891156462584998E-2</v>
      </c>
      <c r="AF308" s="2">
        <f>(Table2[[#This Row],[Current Week High]]/Table2[[#This Row],[Close Price]])-1</f>
        <v>2.1083483029214367E-2</v>
      </c>
      <c r="AG308" s="2">
        <f>(Table2[[#This Row],[Close Price]]/Table2[[#This Row],[Current Month Low]])-1</f>
        <v>6.9031736405902544E-2</v>
      </c>
      <c r="AH308" s="2">
        <f>(Table2[[#This Row],[Current Month High]]/Table2[[#This Row],[Close Price]])-1</f>
        <v>5.5970502032712588E-2</v>
      </c>
      <c r="AI308">
        <v>36.735369197314903</v>
      </c>
      <c r="AJ308">
        <v>147.704918032786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-7.0000000000000007E-2</v>
      </c>
      <c r="AM308" t="s">
        <v>10344</v>
      </c>
      <c r="AN308">
        <v>-4.08</v>
      </c>
      <c r="AO308" t="s">
        <v>10344</v>
      </c>
      <c r="AP308">
        <v>0.13350266415894499</v>
      </c>
      <c r="AQ308" s="4">
        <f>(Table2[[#This Row],[Sharpe Ratio]]-AVERAGE(Table2[Sharpe Ratio]))/_xlfn.STDEV.P(Table2[Sharpe Ratio])</f>
        <v>0.79743411872369818</v>
      </c>
      <c r="AR30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 s="4">
        <f>_xlfn.RANK.AVG(Table2[[#This Row],[1Y Return vs Nifty Z-Score]],Table2[1Y Return vs Nifty Z-Score])</f>
        <v>93</v>
      </c>
      <c r="AT308" s="4">
        <f>_xlfn.RANK.AVG(Table2[[#This Row],[6M Return vs Nifty Z-Score]],Table2[6M Return vs Nifty Z-Score])</f>
        <v>708</v>
      </c>
      <c r="AU308" s="4">
        <f>_xlfn.RANK.AVG(Table2[[#This Row],[Sharpe Ratio Z-Score]],Table2[Sharpe Ratio Z-Score])</f>
        <v>156</v>
      </c>
      <c r="AV308" s="4">
        <f>(Table2[[#This Row],[Rank 1Y]]+Table2[[#This Row],[Rank 6M]]+Table2[[#This Row],[Rank Sharpe]])/3</f>
        <v>319</v>
      </c>
    </row>
    <row r="309" spans="1:48" x14ac:dyDescent="0.3">
      <c r="A309" t="s">
        <v>217</v>
      </c>
      <c r="B309" t="s">
        <v>218</v>
      </c>
      <c r="C309" t="s">
        <v>10312</v>
      </c>
      <c r="D309" t="s">
        <v>219</v>
      </c>
      <c r="E309">
        <v>117976.76518795</v>
      </c>
      <c r="F309">
        <v>1881.85</v>
      </c>
      <c r="G309">
        <v>18.582117821316899</v>
      </c>
      <c r="H309">
        <f>(Table2[[#This Row],[1Y Return vs Nifty]]-AVERAGE(Table2[1Y Return vs Nifty]))/_xlfn.STDEV.P(Table2[1Y Return vs Nifty])</f>
        <v>-0.20324274354601776</v>
      </c>
      <c r="I309">
        <v>6.3355510132669197</v>
      </c>
      <c r="J309">
        <f>(Table2[[#This Row],[1M Return vs Nifty]]-AVERAGE(Table2[1M Return vs Nifty]))/_xlfn.STDEV.P(Table2[1M Return vs Nifty])</f>
        <v>0.23086304869163057</v>
      </c>
      <c r="K309">
        <v>24.366316254023499</v>
      </c>
      <c r="L309">
        <f>(Table2[[#This Row],[6M Return vs Nifty]]-AVERAGE(Table2[6M Return vs Nifty]))/_xlfn.STDEV.P(Table2[6M Return vs Nifty])</f>
        <v>0.59305098988666061</v>
      </c>
      <c r="M309">
        <v>2.8106852228803598</v>
      </c>
      <c r="N309">
        <f>(Table2[[#This Row],[1W Return vs Nifty]]-AVERAGE(Table2[1W Return vs Nifty]))/_xlfn.STDEV.P(Table2[1W Return vs Nifty])</f>
        <v>0.72255879386338606</v>
      </c>
      <c r="O309">
        <v>1838.84</v>
      </c>
      <c r="P309">
        <v>1818.4265246780501</v>
      </c>
      <c r="Q309">
        <v>1622.9457828443201</v>
      </c>
      <c r="R309">
        <v>68.562210272150296</v>
      </c>
      <c r="S309" s="2">
        <f>(Table2[[#This Row],[Close Price]]-Table2[[#This Row],[20D EMA]])/Table2[[#This Row],[20D EMA]]</f>
        <v>2.338974570925148E-2</v>
      </c>
      <c r="T309" s="2">
        <f>(Table2[[#This Row],[Close Price]]-Table2[[#This Row],[50D EMA]])/Table2[[#This Row],[50D EMA]]</f>
        <v>3.4878217217590823E-2</v>
      </c>
      <c r="U309" s="2">
        <f>(Table2[[#This Row],[Close Price]]-Table2[[#This Row],[200D EMA]])/Table2[[#This Row],[200D EMA]]</f>
        <v>0.1595273359667832</v>
      </c>
      <c r="V309">
        <v>0.61963574357124096</v>
      </c>
      <c r="W309">
        <v>1866</v>
      </c>
      <c r="X309">
        <v>1902.55</v>
      </c>
      <c r="Y309">
        <v>1866</v>
      </c>
      <c r="Z309">
        <v>1902.55</v>
      </c>
      <c r="AA309">
        <v>1765.1</v>
      </c>
      <c r="AB309">
        <v>1902.55</v>
      </c>
      <c r="AC309" s="2">
        <f>(Table2[[#This Row],[Close Price]]/Table2[[#This Row],[Day Low]])-1</f>
        <v>8.4941050375133553E-3</v>
      </c>
      <c r="AD309" s="2">
        <f>(Table2[[#This Row],[Day High]]/Table2[[#This Row],[Close Price]])-1</f>
        <v>1.0999814012806475E-2</v>
      </c>
      <c r="AE309" s="2">
        <f>(Table2[[#This Row],[Close Price]]/Table2[[#This Row],[Current Week Low]])-1</f>
        <v>8.4941050375133553E-3</v>
      </c>
      <c r="AF309" s="2">
        <f>(Table2[[#This Row],[Current Week High]]/Table2[[#This Row],[Close Price]])-1</f>
        <v>1.0999814012806475E-2</v>
      </c>
      <c r="AG309" s="2">
        <f>(Table2[[#This Row],[Close Price]]/Table2[[#This Row],[Current Month Low]])-1</f>
        <v>6.6143561271316154E-2</v>
      </c>
      <c r="AH309" s="2">
        <f>(Table2[[#This Row],[Current Month High]]/Table2[[#This Row],[Close Price]])-1</f>
        <v>1.0999814012806475E-2</v>
      </c>
      <c r="AI309">
        <v>5.5025639663097401</v>
      </c>
      <c r="AJ309">
        <v>52.642251693231103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-0.08</v>
      </c>
      <c r="AM309" t="s">
        <v>10344</v>
      </c>
      <c r="AN309">
        <v>2.81</v>
      </c>
      <c r="AO309" t="s">
        <v>10345</v>
      </c>
      <c r="AP309">
        <v>2.7453118674521999E-2</v>
      </c>
      <c r="AQ309" s="4">
        <f>(Table2[[#This Row],[Sharpe Ratio]]-AVERAGE(Table2[Sharpe Ratio]))/_xlfn.STDEV.P(Table2[Sharpe Ratio])</f>
        <v>-0.40500063594270624</v>
      </c>
      <c r="AR30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0.93822945295295324</v>
      </c>
      <c r="AS309" s="4">
        <f>_xlfn.RANK.AVG(Table2[[#This Row],[1Y Return vs Nifty Z-Score]],Table2[1Y Return vs Nifty Z-Score])</f>
        <v>345</v>
      </c>
      <c r="AT309" s="4">
        <f>_xlfn.RANK.AVG(Table2[[#This Row],[6M Return vs Nifty Z-Score]],Table2[6M Return vs Nifty Z-Score])</f>
        <v>172</v>
      </c>
      <c r="AU309" s="4">
        <f>_xlfn.RANK.AVG(Table2[[#This Row],[Sharpe Ratio Z-Score]],Table2[Sharpe Ratio Z-Score])</f>
        <v>443</v>
      </c>
      <c r="AV309" s="4">
        <f>(Table2[[#This Row],[Rank 1Y]]+Table2[[#This Row],[Rank 6M]]+Table2[[#This Row],[Rank Sharpe]])/3</f>
        <v>320</v>
      </c>
    </row>
    <row r="310" spans="1:48" x14ac:dyDescent="0.3">
      <c r="A310" t="s">
        <v>1219</v>
      </c>
      <c r="B310" t="s">
        <v>1220</v>
      </c>
      <c r="C310" t="s">
        <v>10303</v>
      </c>
      <c r="D310" t="s">
        <v>372</v>
      </c>
      <c r="E310">
        <v>9556.94971635</v>
      </c>
      <c r="F310">
        <v>701.45</v>
      </c>
      <c r="G310">
        <v>45.646186514784702</v>
      </c>
      <c r="H310">
        <f>(Table2[[#This Row],[1Y Return vs Nifty]]-AVERAGE(Table2[1Y Return vs Nifty]))/_xlfn.STDEV.P(Table2[1Y Return vs Nifty])</f>
        <v>0.20742384841501349</v>
      </c>
      <c r="I310">
        <v>14.5395366606677</v>
      </c>
      <c r="J310">
        <f>(Table2[[#This Row],[1M Return vs Nifty]]-AVERAGE(Table2[1M Return vs Nifty]))/_xlfn.STDEV.P(Table2[1M Return vs Nifty])</f>
        <v>0.94755889338945665</v>
      </c>
      <c r="K310">
        <v>26.7942591426443</v>
      </c>
      <c r="L310">
        <f>(Table2[[#This Row],[6M Return vs Nifty]]-AVERAGE(Table2[6M Return vs Nifty]))/_xlfn.STDEV.P(Table2[6M Return vs Nifty])</f>
        <v>0.67657678732108995</v>
      </c>
      <c r="M310">
        <v>-5.96945071102604</v>
      </c>
      <c r="N310">
        <f>(Table2[[#This Row],[1W Return vs Nifty]]-AVERAGE(Table2[1W Return vs Nifty]))/_xlfn.STDEV.P(Table2[1W Return vs Nifty])</f>
        <v>-1.1925266040367835</v>
      </c>
      <c r="O310">
        <v>684.45</v>
      </c>
      <c r="P310">
        <v>643.51073115433303</v>
      </c>
      <c r="Q310">
        <v>545.03981426147095</v>
      </c>
      <c r="R310">
        <v>52.728937589519703</v>
      </c>
      <c r="S310" s="2">
        <f>(Table2[[#This Row],[Close Price]]-Table2[[#This Row],[20D EMA]])/Table2[[#This Row],[20D EMA]]</f>
        <v>2.4837460734896632E-2</v>
      </c>
      <c r="T310" s="2">
        <f>(Table2[[#This Row],[Close Price]]-Table2[[#This Row],[50D EMA]])/Table2[[#This Row],[50D EMA]]</f>
        <v>9.0036212359248843E-2</v>
      </c>
      <c r="U310" s="2">
        <f>(Table2[[#This Row],[Close Price]]-Table2[[#This Row],[200D EMA]])/Table2[[#This Row],[200D EMA]]</f>
        <v>0.28697020226029712</v>
      </c>
      <c r="V310">
        <v>1.5178240547458499</v>
      </c>
      <c r="W310">
        <v>686</v>
      </c>
      <c r="X310">
        <v>708.45</v>
      </c>
      <c r="Y310">
        <v>686</v>
      </c>
      <c r="Z310">
        <v>724.4</v>
      </c>
      <c r="AA310">
        <v>635.5</v>
      </c>
      <c r="AB310">
        <v>793</v>
      </c>
      <c r="AC310" s="2">
        <f>(Table2[[#This Row],[Close Price]]/Table2[[#This Row],[Day Low]])-1</f>
        <v>2.2521865889212789E-2</v>
      </c>
      <c r="AD310" s="2">
        <f>(Table2[[#This Row],[Day High]]/Table2[[#This Row],[Close Price]])-1</f>
        <v>9.979328533751497E-3</v>
      </c>
      <c r="AE310" s="2">
        <f>(Table2[[#This Row],[Close Price]]/Table2[[#This Row],[Current Week Low]])-1</f>
        <v>2.2521865889212789E-2</v>
      </c>
      <c r="AF310" s="2">
        <f>(Table2[[#This Row],[Current Week High]]/Table2[[#This Row],[Close Price]])-1</f>
        <v>3.2717941407085283E-2</v>
      </c>
      <c r="AG310" s="2">
        <f>(Table2[[#This Row],[Close Price]]/Table2[[#This Row],[Current Month Low]])-1</f>
        <v>0.10377655389457119</v>
      </c>
      <c r="AH310" s="2">
        <f>(Table2[[#This Row],[Current Month High]]/Table2[[#This Row],[Close Price]])-1</f>
        <v>0.13051536103785</v>
      </c>
      <c r="AI310">
        <v>13.051536103785001</v>
      </c>
      <c r="AJ310">
        <v>81.769888572168895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0.24</v>
      </c>
      <c r="AM310" t="s">
        <v>10345</v>
      </c>
      <c r="AN310">
        <v>-3.02</v>
      </c>
      <c r="AO310" t="s">
        <v>10344</v>
      </c>
      <c r="AP310">
        <v>-7.1389455344799996E-4</v>
      </c>
      <c r="AQ310" s="4">
        <f>(Table2[[#This Row],[Sharpe Ratio]]-AVERAGE(Table2[Sharpe Ratio]))/_xlfn.STDEV.P(Table2[Sharpe Ratio])</f>
        <v>-0.72437018614444948</v>
      </c>
      <c r="AR31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-8.5337261055672853E-2</v>
      </c>
      <c r="AS310" s="4">
        <f>_xlfn.RANK.AVG(Table2[[#This Row],[1Y Return vs Nifty Z-Score]],Table2[1Y Return vs Nifty Z-Score])</f>
        <v>235</v>
      </c>
      <c r="AT310" s="4">
        <f>_xlfn.RANK.AVG(Table2[[#This Row],[6M Return vs Nifty Z-Score]],Table2[6M Return vs Nifty Z-Score])</f>
        <v>162</v>
      </c>
      <c r="AU310" s="4">
        <f>_xlfn.RANK.AVG(Table2[[#This Row],[Sharpe Ratio Z-Score]],Table2[Sharpe Ratio Z-Score])</f>
        <v>566</v>
      </c>
      <c r="AV310" s="4">
        <f>(Table2[[#This Row],[Rank 1Y]]+Table2[[#This Row],[Rank 6M]]+Table2[[#This Row],[Rank Sharpe]])/3</f>
        <v>321</v>
      </c>
    </row>
    <row r="311" spans="1:48" x14ac:dyDescent="0.3">
      <c r="A311" t="s">
        <v>1729</v>
      </c>
      <c r="B311" t="s">
        <v>1730</v>
      </c>
      <c r="C311" t="s">
        <v>10315</v>
      </c>
      <c r="D311" t="s">
        <v>111</v>
      </c>
      <c r="E311">
        <v>4588.0331881800003</v>
      </c>
      <c r="F311">
        <v>268.3</v>
      </c>
      <c r="G311">
        <v>58.165599325902797</v>
      </c>
      <c r="H311">
        <f>(Table2[[#This Row],[1Y Return vs Nifty]]-AVERAGE(Table2[1Y Return vs Nifty]))/_xlfn.STDEV.P(Table2[1Y Return vs Nifty])</f>
        <v>0.39739175940158478</v>
      </c>
      <c r="I311">
        <v>-0.76300566369029299</v>
      </c>
      <c r="J311">
        <f>(Table2[[#This Row],[1M Return vs Nifty]]-AVERAGE(Table2[1M Return vs Nifty]))/_xlfn.STDEV.P(Table2[1M Return vs Nifty])</f>
        <v>-0.38926310612911641</v>
      </c>
      <c r="K311">
        <v>-6.4192022023048603</v>
      </c>
      <c r="L311">
        <f>(Table2[[#This Row],[6M Return vs Nifty]]-AVERAGE(Table2[6M Return vs Nifty]))/_xlfn.STDEV.P(Table2[6M Return vs Nifty])</f>
        <v>-0.46602869050806717</v>
      </c>
      <c r="M311">
        <v>-1.1128201357554599</v>
      </c>
      <c r="N311">
        <f>(Table2[[#This Row],[1W Return vs Nifty]]-AVERAGE(Table2[1W Return vs Nifty]))/_xlfn.STDEV.P(Table2[1W Return vs Nifty])</f>
        <v>-0.13321928035641872</v>
      </c>
      <c r="O311">
        <v>273.02</v>
      </c>
      <c r="P311">
        <v>274.90060724696502</v>
      </c>
      <c r="Q311">
        <v>243.49903189030201</v>
      </c>
      <c r="R311">
        <v>45.000183427273598</v>
      </c>
      <c r="S311" s="2">
        <f>(Table2[[#This Row],[Close Price]]-Table2[[#This Row],[20D EMA]])/Table2[[#This Row],[20D EMA]]</f>
        <v>-1.7288110761116294E-2</v>
      </c>
      <c r="T311" s="2">
        <f>(Table2[[#This Row],[Close Price]]-Table2[[#This Row],[50D EMA]])/Table2[[#This Row],[50D EMA]]</f>
        <v>-2.4010886382055761E-2</v>
      </c>
      <c r="U311" s="2">
        <f>(Table2[[#This Row],[Close Price]]-Table2[[#This Row],[200D EMA]])/Table2[[#This Row],[200D EMA]]</f>
        <v>0.10185243003705663</v>
      </c>
      <c r="V311">
        <v>0.405751315336072</v>
      </c>
      <c r="W311">
        <v>266.85000000000002</v>
      </c>
      <c r="X311">
        <v>275</v>
      </c>
      <c r="Y311">
        <v>265</v>
      </c>
      <c r="Z311">
        <v>275</v>
      </c>
      <c r="AA311">
        <v>260</v>
      </c>
      <c r="AB311">
        <v>297.5</v>
      </c>
      <c r="AC311" s="2">
        <f>(Table2[[#This Row],[Close Price]]/Table2[[#This Row],[Day Low]])-1</f>
        <v>5.433764287052556E-3</v>
      </c>
      <c r="AD311" s="2">
        <f>(Table2[[#This Row],[Day High]]/Table2[[#This Row],[Close Price]])-1</f>
        <v>2.4972046216921395E-2</v>
      </c>
      <c r="AE311" s="2">
        <f>(Table2[[#This Row],[Close Price]]/Table2[[#This Row],[Current Week Low]])-1</f>
        <v>1.2452830188679265E-2</v>
      </c>
      <c r="AF311" s="2">
        <f>(Table2[[#This Row],[Current Week High]]/Table2[[#This Row],[Close Price]])-1</f>
        <v>2.4972046216921395E-2</v>
      </c>
      <c r="AG311" s="2">
        <f>(Table2[[#This Row],[Close Price]]/Table2[[#This Row],[Current Month Low]])-1</f>
        <v>3.1923076923076943E-2</v>
      </c>
      <c r="AH311" s="2">
        <f>(Table2[[#This Row],[Current Month High]]/Table2[[#This Row],[Close Price]])-1</f>
        <v>0.10883339545285131</v>
      </c>
      <c r="AI311">
        <v>19.4371971673499</v>
      </c>
      <c r="AJ311">
        <v>107.34157650695499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-0.08</v>
      </c>
      <c r="AM311" t="s">
        <v>10344</v>
      </c>
      <c r="AN311">
        <v>-6.1</v>
      </c>
      <c r="AO311" t="s">
        <v>10344</v>
      </c>
      <c r="AP311">
        <v>7.4883515990011001E-2</v>
      </c>
      <c r="AQ311" s="4">
        <f>(Table2[[#This Row],[Sharpe Ratio]]-AVERAGE(Table2[Sharpe Ratio]))/_xlfn.STDEV.P(Table2[Sharpe Ratio])</f>
        <v>0.13278533852106175</v>
      </c>
      <c r="AR31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 s="4">
        <f>_xlfn.RANK.AVG(Table2[[#This Row],[1Y Return vs Nifty Z-Score]],Table2[1Y Return vs Nifty Z-Score])</f>
        <v>187</v>
      </c>
      <c r="AT311" s="4">
        <f>_xlfn.RANK.AVG(Table2[[#This Row],[6M Return vs Nifty Z-Score]],Table2[6M Return vs Nifty Z-Score])</f>
        <v>475</v>
      </c>
      <c r="AU311" s="4">
        <f>_xlfn.RANK.AVG(Table2[[#This Row],[Sharpe Ratio Z-Score]],Table2[Sharpe Ratio Z-Score])</f>
        <v>303</v>
      </c>
      <c r="AV311" s="4">
        <f>(Table2[[#This Row],[Rank 1Y]]+Table2[[#This Row],[Rank 6M]]+Table2[[#This Row],[Rank Sharpe]])/3</f>
        <v>321.66666666666669</v>
      </c>
    </row>
    <row r="312" spans="1:48" x14ac:dyDescent="0.3">
      <c r="A312" t="s">
        <v>147</v>
      </c>
      <c r="B312" t="s">
        <v>148</v>
      </c>
      <c r="C312" t="s">
        <v>6473</v>
      </c>
      <c r="D312" t="s">
        <v>77</v>
      </c>
      <c r="E312">
        <v>174255.35613857</v>
      </c>
      <c r="F312">
        <v>2598.4</v>
      </c>
      <c r="G312">
        <v>17.003840327828001</v>
      </c>
      <c r="H312">
        <f>(Table2[[#This Row],[1Y Return vs Nifty]]-AVERAGE(Table2[1Y Return vs Nifty]))/_xlfn.STDEV.P(Table2[1Y Return vs Nifty])</f>
        <v>-0.22719131708685869</v>
      </c>
      <c r="I312">
        <v>-4.6565836303229</v>
      </c>
      <c r="J312">
        <f>(Table2[[#This Row],[1M Return vs Nifty]]-AVERAGE(Table2[1M Return vs Nifty]))/_xlfn.STDEV.P(Table2[1M Return vs Nifty])</f>
        <v>-0.72940401685544143</v>
      </c>
      <c r="K312">
        <v>9.1970604192490697</v>
      </c>
      <c r="L312">
        <f>(Table2[[#This Row],[6M Return vs Nifty]]-AVERAGE(Table2[6M Return vs Nifty]))/_xlfn.STDEV.P(Table2[6M Return vs Nifty])</f>
        <v>7.1200086381207284E-2</v>
      </c>
      <c r="M312">
        <v>-1.8070366915884099E-2</v>
      </c>
      <c r="N312">
        <f>(Table2[[#This Row],[1W Return vs Nifty]]-AVERAGE(Table2[1W Return vs Nifty]))/_xlfn.STDEV.P(Table2[1W Return vs Nifty])</f>
        <v>0.10556281965219459</v>
      </c>
      <c r="O312">
        <v>2641.74</v>
      </c>
      <c r="P312">
        <v>2620.5198724599099</v>
      </c>
      <c r="Q312">
        <v>2334.6081994924698</v>
      </c>
      <c r="R312">
        <v>44.776178614335798</v>
      </c>
      <c r="S312" s="2">
        <f>(Table2[[#This Row],[Close Price]]-Table2[[#This Row],[20D EMA]])/Table2[[#This Row],[20D EMA]]</f>
        <v>-1.6405853717625388E-2</v>
      </c>
      <c r="T312" s="2">
        <f>(Table2[[#This Row],[Close Price]]-Table2[[#This Row],[50D EMA]])/Table2[[#This Row],[50D EMA]]</f>
        <v>-8.4410245052428078E-3</v>
      </c>
      <c r="U312" s="2">
        <f>(Table2[[#This Row],[Close Price]]-Table2[[#This Row],[200D EMA]])/Table2[[#This Row],[200D EMA]]</f>
        <v>0.11299189327137509</v>
      </c>
      <c r="V312">
        <v>1.0432154299691401</v>
      </c>
      <c r="W312">
        <v>2589.0500000000002</v>
      </c>
      <c r="X312">
        <v>2648.9</v>
      </c>
      <c r="Y312">
        <v>2557.0500000000002</v>
      </c>
      <c r="Z312">
        <v>2648.9</v>
      </c>
      <c r="AA312">
        <v>2505.0500000000002</v>
      </c>
      <c r="AB312">
        <v>2788.65</v>
      </c>
      <c r="AC312" s="2">
        <f>(Table2[[#This Row],[Close Price]]/Table2[[#This Row],[Day Low]])-1</f>
        <v>3.6113632413432573E-3</v>
      </c>
      <c r="AD312" s="2">
        <f>(Table2[[#This Row],[Day High]]/Table2[[#This Row],[Close Price]])-1</f>
        <v>1.9435036945812723E-2</v>
      </c>
      <c r="AE312" s="2">
        <f>(Table2[[#This Row],[Close Price]]/Table2[[#This Row],[Current Week Low]])-1</f>
        <v>1.6170978275747316E-2</v>
      </c>
      <c r="AF312" s="2">
        <f>(Table2[[#This Row],[Current Week High]]/Table2[[#This Row],[Close Price]])-1</f>
        <v>1.9435036945812723E-2</v>
      </c>
      <c r="AG312" s="2">
        <f>(Table2[[#This Row],[Close Price]]/Table2[[#This Row],[Current Month Low]])-1</f>
        <v>3.7264725254984921E-2</v>
      </c>
      <c r="AH312" s="2">
        <f>(Table2[[#This Row],[Current Month High]]/Table2[[#This Row],[Close Price]])-1</f>
        <v>7.3218134236453292E-2</v>
      </c>
      <c r="AI312">
        <v>10.750846674876801</v>
      </c>
      <c r="AJ312">
        <v>48.387803925162601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0.02</v>
      </c>
      <c r="AM312" t="s">
        <v>10345</v>
      </c>
      <c r="AN312">
        <v>-4.71</v>
      </c>
      <c r="AO312" t="s">
        <v>10344</v>
      </c>
      <c r="AP312">
        <v>7.2532521208060002E-2</v>
      </c>
      <c r="AQ312" s="4">
        <f>(Table2[[#This Row],[Sharpe Ratio]]-AVERAGE(Table2[Sharpe Ratio]))/_xlfn.STDEV.P(Table2[Sharpe Ratio])</f>
        <v>0.10612876190921312</v>
      </c>
      <c r="AR31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-0.67370366599968501</v>
      </c>
      <c r="AS312" s="4">
        <f>_xlfn.RANK.AVG(Table2[[#This Row],[1Y Return vs Nifty Z-Score]],Table2[1Y Return vs Nifty Z-Score])</f>
        <v>353</v>
      </c>
      <c r="AT312" s="4">
        <f>_xlfn.RANK.AVG(Table2[[#This Row],[6M Return vs Nifty Z-Score]],Table2[6M Return vs Nifty Z-Score])</f>
        <v>297</v>
      </c>
      <c r="AU312" s="4">
        <f>_xlfn.RANK.AVG(Table2[[#This Row],[Sharpe Ratio Z-Score]],Table2[Sharpe Ratio Z-Score])</f>
        <v>316</v>
      </c>
      <c r="AV312" s="4">
        <f>(Table2[[#This Row],[Rank 1Y]]+Table2[[#This Row],[Rank 6M]]+Table2[[#This Row],[Rank Sharpe]])/3</f>
        <v>322</v>
      </c>
    </row>
    <row r="313" spans="1:48" x14ac:dyDescent="0.3">
      <c r="A313" t="s">
        <v>203</v>
      </c>
      <c r="B313" t="s">
        <v>204</v>
      </c>
      <c r="C313" t="s">
        <v>10301</v>
      </c>
      <c r="D313" t="s">
        <v>34</v>
      </c>
      <c r="E313">
        <v>126857.910243718</v>
      </c>
      <c r="F313">
        <v>115.21</v>
      </c>
      <c r="G313">
        <v>57.5269636285636</v>
      </c>
      <c r="H313">
        <f>(Table2[[#This Row],[1Y Return vs Nifty]]-AVERAGE(Table2[1Y Return vs Nifty]))/_xlfn.STDEV.P(Table2[1Y Return vs Nifty])</f>
        <v>0.38770118595893588</v>
      </c>
      <c r="I313">
        <v>-0.73979737744318796</v>
      </c>
      <c r="J313">
        <f>(Table2[[#This Row],[1M Return vs Nifty]]-AVERAGE(Table2[1M Return vs Nifty]))/_xlfn.STDEV.P(Table2[1M Return vs Nifty])</f>
        <v>-0.38723564252413956</v>
      </c>
      <c r="K313">
        <v>-20.458870375922199</v>
      </c>
      <c r="L313">
        <f>(Table2[[#This Row],[6M Return vs Nifty]]-AVERAGE(Table2[6M Return vs Nifty]))/_xlfn.STDEV.P(Table2[6M Return vs Nifty])</f>
        <v>-0.94901965599255911</v>
      </c>
      <c r="M313">
        <v>-1.03951847895611</v>
      </c>
      <c r="N313">
        <f>(Table2[[#This Row],[1W Return vs Nifty]]-AVERAGE(Table2[1W Return vs Nifty]))/_xlfn.STDEV.P(Table2[1W Return vs Nifty])</f>
        <v>-0.1172310389857788</v>
      </c>
      <c r="O313">
        <v>116.98</v>
      </c>
      <c r="P313">
        <v>119.97478165046</v>
      </c>
      <c r="Q313">
        <v>110.760762679913</v>
      </c>
      <c r="R313">
        <v>45.934242030424102</v>
      </c>
      <c r="S313" s="2">
        <f>(Table2[[#This Row],[Close Price]]-Table2[[#This Row],[20D EMA]])/Table2[[#This Row],[20D EMA]]</f>
        <v>-1.513079158830578E-2</v>
      </c>
      <c r="T313" s="2">
        <f>(Table2[[#This Row],[Close Price]]-Table2[[#This Row],[50D EMA]])/Table2[[#This Row],[50D EMA]]</f>
        <v>-3.9714859947334105E-2</v>
      </c>
      <c r="U313" s="2">
        <f>(Table2[[#This Row],[Close Price]]-Table2[[#This Row],[200D EMA]])/Table2[[#This Row],[200D EMA]]</f>
        <v>4.0169796708107032E-2</v>
      </c>
      <c r="V313">
        <v>0.62754242323426301</v>
      </c>
      <c r="W313">
        <v>114.97</v>
      </c>
      <c r="X313">
        <v>117.9</v>
      </c>
      <c r="Y313">
        <v>113.85</v>
      </c>
      <c r="Z313">
        <v>117.9</v>
      </c>
      <c r="AA313">
        <v>111.9</v>
      </c>
      <c r="AB313">
        <v>125.7</v>
      </c>
      <c r="AC313" s="2">
        <f>(Table2[[#This Row],[Close Price]]/Table2[[#This Row],[Day Low]])-1</f>
        <v>2.0875010872400956E-3</v>
      </c>
      <c r="AD313" s="2">
        <f>(Table2[[#This Row],[Day High]]/Table2[[#This Row],[Close Price]])-1</f>
        <v>2.3348667650377575E-2</v>
      </c>
      <c r="AE313" s="2">
        <f>(Table2[[#This Row],[Close Price]]/Table2[[#This Row],[Current Week Low]])-1</f>
        <v>1.1945542380324969E-2</v>
      </c>
      <c r="AF313" s="2">
        <f>(Table2[[#This Row],[Current Week High]]/Table2[[#This Row],[Close Price]])-1</f>
        <v>2.3348667650377575E-2</v>
      </c>
      <c r="AG313" s="2">
        <f>(Table2[[#This Row],[Close Price]]/Table2[[#This Row],[Current Month Low]])-1</f>
        <v>2.957998212689894E-2</v>
      </c>
      <c r="AH313" s="2">
        <f>(Table2[[#This Row],[Current Month High]]/Table2[[#This Row],[Close Price]])-1</f>
        <v>9.10511240343721E-2</v>
      </c>
      <c r="AI313">
        <v>24.034372016317999</v>
      </c>
      <c r="AJ313">
        <v>88.405560098119295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-0.16</v>
      </c>
      <c r="AM313" t="s">
        <v>10344</v>
      </c>
      <c r="AN313">
        <v>-4.55</v>
      </c>
      <c r="AO313" t="s">
        <v>10344</v>
      </c>
      <c r="AP313">
        <v>0.135359530778139</v>
      </c>
      <c r="AQ313" s="4">
        <f>(Table2[[#This Row],[Sharpe Ratio]]-AVERAGE(Table2[Sharpe Ratio]))/_xlfn.STDEV.P(Table2[Sharpe Ratio])</f>
        <v>0.8184880605157141</v>
      </c>
      <c r="AR31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 s="4">
        <f>_xlfn.RANK.AVG(Table2[[#This Row],[1Y Return vs Nifty Z-Score]],Table2[1Y Return vs Nifty Z-Score])</f>
        <v>192</v>
      </c>
      <c r="AT313" s="4">
        <f>_xlfn.RANK.AVG(Table2[[#This Row],[6M Return vs Nifty Z-Score]],Table2[6M Return vs Nifty Z-Score])</f>
        <v>626</v>
      </c>
      <c r="AU313" s="4">
        <f>_xlfn.RANK.AVG(Table2[[#This Row],[Sharpe Ratio Z-Score]],Table2[Sharpe Ratio Z-Score])</f>
        <v>151</v>
      </c>
      <c r="AV313" s="4">
        <f>(Table2[[#This Row],[Rank 1Y]]+Table2[[#This Row],[Rank 6M]]+Table2[[#This Row],[Rank Sharpe]])/3</f>
        <v>323</v>
      </c>
    </row>
    <row r="314" spans="1:48" x14ac:dyDescent="0.3">
      <c r="A314" t="s">
        <v>342</v>
      </c>
      <c r="B314" t="s">
        <v>343</v>
      </c>
      <c r="C314" t="s">
        <v>10301</v>
      </c>
      <c r="D314" t="s">
        <v>34</v>
      </c>
      <c r="E314">
        <v>74083.018955000007</v>
      </c>
      <c r="F314">
        <v>550</v>
      </c>
      <c r="G314">
        <v>7.5844627443626704</v>
      </c>
      <c r="H314">
        <f>(Table2[[#This Row],[1Y Return vs Nifty]]-AVERAGE(Table2[1Y Return vs Nifty]))/_xlfn.STDEV.P(Table2[1Y Return vs Nifty])</f>
        <v>-0.37011970433003322</v>
      </c>
      <c r="I314">
        <v>-1.6127165824505401</v>
      </c>
      <c r="J314">
        <f>(Table2[[#This Row],[1M Return vs Nifty]]-AVERAGE(Table2[1M Return vs Nifty]))/_xlfn.STDEV.P(Table2[1M Return vs Nifty])</f>
        <v>-0.46349340233432518</v>
      </c>
      <c r="K314">
        <v>-7.1019498059326596</v>
      </c>
      <c r="L314">
        <f>(Table2[[#This Row],[6M Return vs Nifty]]-AVERAGE(Table2[6M Return vs Nifty]))/_xlfn.STDEV.P(Table2[6M Return vs Nifty])</f>
        <v>-0.48951649094469607</v>
      </c>
      <c r="M314">
        <v>-3.1229494242006299</v>
      </c>
      <c r="N314">
        <f>(Table2[[#This Row],[1W Return vs Nifty]]-AVERAGE(Table2[1W Return vs Nifty]))/_xlfn.STDEV.P(Table2[1W Return vs Nifty])</f>
        <v>-0.57166001489298279</v>
      </c>
      <c r="O314">
        <v>563.76</v>
      </c>
      <c r="P314">
        <v>558.82063794686098</v>
      </c>
      <c r="Q314">
        <v>503.35858596687501</v>
      </c>
      <c r="R314">
        <v>37.5660939293615</v>
      </c>
      <c r="S314" s="2">
        <f>(Table2[[#This Row],[Close Price]]-Table2[[#This Row],[20D EMA]])/Table2[[#This Row],[20D EMA]]</f>
        <v>-2.4407549311763855E-2</v>
      </c>
      <c r="T314" s="2">
        <f>(Table2[[#This Row],[Close Price]]-Table2[[#This Row],[50D EMA]])/Table2[[#This Row],[50D EMA]]</f>
        <v>-1.5784381155407059E-2</v>
      </c>
      <c r="U314" s="2">
        <f>(Table2[[#This Row],[Close Price]]-Table2[[#This Row],[200D EMA]])/Table2[[#This Row],[200D EMA]]</f>
        <v>9.2660412146410395E-2</v>
      </c>
      <c r="V314">
        <v>0.66379581021490097</v>
      </c>
      <c r="W314">
        <v>550.04999999999995</v>
      </c>
      <c r="X314">
        <v>565</v>
      </c>
      <c r="Y314">
        <v>546.95000000000005</v>
      </c>
      <c r="Z314">
        <v>565</v>
      </c>
      <c r="AA314">
        <v>531.04999999999995</v>
      </c>
      <c r="AB314">
        <v>613.20000000000005</v>
      </c>
      <c r="AC314" s="2">
        <f>(Table2[[#This Row],[Close Price]]/Table2[[#This Row],[Day Low]])-1</f>
        <v>-9.0900827197426537E-5</v>
      </c>
      <c r="AD314" s="2">
        <f>(Table2[[#This Row],[Day High]]/Table2[[#This Row],[Close Price]])-1</f>
        <v>2.7272727272727337E-2</v>
      </c>
      <c r="AE314" s="2">
        <f>(Table2[[#This Row],[Close Price]]/Table2[[#This Row],[Current Week Low]])-1</f>
        <v>5.576378096718182E-3</v>
      </c>
      <c r="AF314" s="2">
        <f>(Table2[[#This Row],[Current Week High]]/Table2[[#This Row],[Close Price]])-1</f>
        <v>2.7272727272727337E-2</v>
      </c>
      <c r="AG314" s="2">
        <f>(Table2[[#This Row],[Close Price]]/Table2[[#This Row],[Current Month Low]])-1</f>
        <v>3.5684022220130007E-2</v>
      </c>
      <c r="AH314" s="2">
        <f>(Table2[[#This Row],[Current Month High]]/Table2[[#This Row],[Close Price]])-1</f>
        <v>0.11490909090909107</v>
      </c>
      <c r="AI314">
        <v>15.0363636363636</v>
      </c>
      <c r="AJ314">
        <v>46.862483311081398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-0.12</v>
      </c>
      <c r="AM314" t="s">
        <v>10344</v>
      </c>
      <c r="AN314">
        <v>-6.24</v>
      </c>
      <c r="AO314" t="s">
        <v>10344</v>
      </c>
      <c r="AP314">
        <v>0.176519278714</v>
      </c>
      <c r="AQ314" s="4">
        <f>(Table2[[#This Row],[Sharpe Ratio]]-AVERAGE(Table2[Sharpe Ratio]))/_xlfn.STDEV.P(Table2[Sharpe Ratio])</f>
        <v>1.2851747510179157</v>
      </c>
      <c r="AR3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-0.6096148614841217</v>
      </c>
      <c r="AS314" s="4">
        <f>_xlfn.RANK.AVG(Table2[[#This Row],[1Y Return vs Nifty Z-Score]],Table2[1Y Return vs Nifty Z-Score])</f>
        <v>414</v>
      </c>
      <c r="AT314" s="4">
        <f>_xlfn.RANK.AVG(Table2[[#This Row],[6M Return vs Nifty Z-Score]],Table2[6M Return vs Nifty Z-Score])</f>
        <v>482</v>
      </c>
      <c r="AU314" s="4">
        <f>_xlfn.RANK.AVG(Table2[[#This Row],[Sharpe Ratio Z-Score]],Table2[Sharpe Ratio Z-Score])</f>
        <v>76</v>
      </c>
      <c r="AV314" s="4">
        <f>(Table2[[#This Row],[Rank 1Y]]+Table2[[#This Row],[Rank 6M]]+Table2[[#This Row],[Rank Sharpe]])/3</f>
        <v>324</v>
      </c>
    </row>
    <row r="315" spans="1:48" x14ac:dyDescent="0.3">
      <c r="A315" t="s">
        <v>1142</v>
      </c>
      <c r="B315" t="s">
        <v>1143</v>
      </c>
      <c r="C315" t="s">
        <v>10303</v>
      </c>
      <c r="D315" t="s">
        <v>1006</v>
      </c>
      <c r="E315">
        <v>10733.059834</v>
      </c>
      <c r="F315">
        <v>532</v>
      </c>
      <c r="G315">
        <v>9.3679346039997604</v>
      </c>
      <c r="H315">
        <f>(Table2[[#This Row],[1Y Return vs Nifty]]-AVERAGE(Table2[1Y Return vs Nifty]))/_xlfn.STDEV.P(Table2[1Y Return vs Nifty])</f>
        <v>-0.3430575386685803</v>
      </c>
      <c r="I315">
        <v>21.4298064889588</v>
      </c>
      <c r="J315">
        <f>(Table2[[#This Row],[1M Return vs Nifty]]-AVERAGE(Table2[1M Return vs Nifty]))/_xlfn.STDEV.P(Table2[1M Return vs Nifty])</f>
        <v>1.549489219333845</v>
      </c>
      <c r="K315">
        <v>37.737237619455797</v>
      </c>
      <c r="L315">
        <f>(Table2[[#This Row],[6M Return vs Nifty]]-AVERAGE(Table2[6M Return vs Nifty]))/_xlfn.STDEV.P(Table2[6M Return vs Nifty])</f>
        <v>1.0530358086050253</v>
      </c>
      <c r="M315">
        <v>4.8911927635365204</v>
      </c>
      <c r="N315">
        <f>(Table2[[#This Row],[1W Return vs Nifty]]-AVERAGE(Table2[1W Return vs Nifty]))/_xlfn.STDEV.P(Table2[1W Return vs Nifty])</f>
        <v>1.1763501293648531</v>
      </c>
      <c r="O315">
        <v>493.89</v>
      </c>
      <c r="P315">
        <v>455.603686378796</v>
      </c>
      <c r="Q315">
        <v>415.42062682460801</v>
      </c>
      <c r="R315">
        <v>80.107169496170599</v>
      </c>
      <c r="S315" s="2">
        <f>(Table2[[#This Row],[Close Price]]-Table2[[#This Row],[20D EMA]])/Table2[[#This Row],[20D EMA]]</f>
        <v>7.7162931017028119E-2</v>
      </c>
      <c r="T315" s="2">
        <f>(Table2[[#This Row],[Close Price]]-Table2[[#This Row],[50D EMA]])/Table2[[#This Row],[50D EMA]]</f>
        <v>0.16768150896322406</v>
      </c>
      <c r="U315" s="2">
        <f>(Table2[[#This Row],[Close Price]]-Table2[[#This Row],[200D EMA]])/Table2[[#This Row],[200D EMA]]</f>
        <v>0.28062971756241706</v>
      </c>
      <c r="V315">
        <v>1.30432015709644</v>
      </c>
      <c r="W315">
        <v>535</v>
      </c>
      <c r="X315">
        <v>578.20000000000005</v>
      </c>
      <c r="Y315">
        <v>525.9</v>
      </c>
      <c r="Z315">
        <v>578.20000000000005</v>
      </c>
      <c r="AA315">
        <v>467</v>
      </c>
      <c r="AB315">
        <v>578.20000000000005</v>
      </c>
      <c r="AC315" s="2">
        <f>(Table2[[#This Row],[Close Price]]/Table2[[#This Row],[Day Low]])-1</f>
        <v>-5.6074766355139749E-3</v>
      </c>
      <c r="AD315" s="2">
        <f>(Table2[[#This Row],[Day High]]/Table2[[#This Row],[Close Price]])-1</f>
        <v>8.6842105263158054E-2</v>
      </c>
      <c r="AE315" s="2">
        <f>(Table2[[#This Row],[Close Price]]/Table2[[#This Row],[Current Week Low]])-1</f>
        <v>1.1599163339037988E-2</v>
      </c>
      <c r="AF315" s="2">
        <f>(Table2[[#This Row],[Current Week High]]/Table2[[#This Row],[Close Price]])-1</f>
        <v>8.6842105263158054E-2</v>
      </c>
      <c r="AG315" s="2">
        <f>(Table2[[#This Row],[Close Price]]/Table2[[#This Row],[Current Month Low]])-1</f>
        <v>0.13918629550321193</v>
      </c>
      <c r="AH315" s="2">
        <f>(Table2[[#This Row],[Current Month High]]/Table2[[#This Row],[Close Price]])-1</f>
        <v>8.6842105263158054E-2</v>
      </c>
      <c r="AI315">
        <v>2.3590225563909701</v>
      </c>
      <c r="AJ315">
        <v>54.876273653566201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0.38</v>
      </c>
      <c r="AM315" t="s">
        <v>10345</v>
      </c>
      <c r="AN315">
        <v>17.86</v>
      </c>
      <c r="AO315" t="s">
        <v>10345</v>
      </c>
      <c r="AP315">
        <v>2.0089924126850001E-2</v>
      </c>
      <c r="AQ315" s="4">
        <f>(Table2[[#This Row],[Sharpe Ratio]]-AVERAGE(Table2[Sharpe Ratio]))/_xlfn.STDEV.P(Table2[Sharpe Ratio])</f>
        <v>-0.48848766070125615</v>
      </c>
      <c r="AR31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2.9473299579338867</v>
      </c>
      <c r="AS315" s="4">
        <f>_xlfn.RANK.AVG(Table2[[#This Row],[1Y Return vs Nifty Z-Score]],Table2[1Y Return vs Nifty Z-Score])</f>
        <v>403</v>
      </c>
      <c r="AT315" s="4">
        <f>_xlfn.RANK.AVG(Table2[[#This Row],[6M Return vs Nifty Z-Score]],Table2[6M Return vs Nifty Z-Score])</f>
        <v>103</v>
      </c>
      <c r="AU315" s="4">
        <f>_xlfn.RANK.AVG(Table2[[#This Row],[Sharpe Ratio Z-Score]],Table2[Sharpe Ratio Z-Score])</f>
        <v>466</v>
      </c>
      <c r="AV315" s="4">
        <f>(Table2[[#This Row],[Rank 1Y]]+Table2[[#This Row],[Rank 6M]]+Table2[[#This Row],[Rank Sharpe]])/3</f>
        <v>324</v>
      </c>
    </row>
    <row r="316" spans="1:48" x14ac:dyDescent="0.3">
      <c r="A316" t="s">
        <v>890</v>
      </c>
      <c r="B316" t="s">
        <v>891</v>
      </c>
      <c r="C316" t="s">
        <v>10309</v>
      </c>
      <c r="D316" t="s">
        <v>315</v>
      </c>
      <c r="E316">
        <v>16936.829639795</v>
      </c>
      <c r="F316">
        <v>776.15</v>
      </c>
      <c r="G316">
        <v>26.9596923822217</v>
      </c>
      <c r="H316">
        <f>(Table2[[#This Row],[1Y Return vs Nifty]]-AVERAGE(Table2[1Y Return vs Nifty]))/_xlfn.STDEV.P(Table2[1Y Return vs Nifty])</f>
        <v>-7.6122537312703645E-2</v>
      </c>
      <c r="I316">
        <v>1.9480881809527699</v>
      </c>
      <c r="J316">
        <f>(Table2[[#This Row],[1M Return vs Nifty]]-AVERAGE(Table2[1M Return vs Nifty]))/_xlfn.STDEV.P(Table2[1M Return vs Nifty])</f>
        <v>-0.15242338254218704</v>
      </c>
      <c r="K316">
        <v>-19.494480892262899</v>
      </c>
      <c r="L316">
        <f>(Table2[[#This Row],[6M Return vs Nifty]]-AVERAGE(Table2[6M Return vs Nifty]))/_xlfn.STDEV.P(Table2[6M Return vs Nifty])</f>
        <v>-0.91584284568225649</v>
      </c>
      <c r="M316">
        <v>-3.0331335132033099</v>
      </c>
      <c r="N316">
        <f>(Table2[[#This Row],[1W Return vs Nifty]]-AVERAGE(Table2[1W Return vs Nifty]))/_xlfn.STDEV.P(Table2[1W Return vs Nifty])</f>
        <v>-0.55206975559120663</v>
      </c>
      <c r="O316">
        <v>795.18</v>
      </c>
      <c r="P316">
        <v>808.99102472522804</v>
      </c>
      <c r="Q316">
        <v>749.57655967920698</v>
      </c>
      <c r="R316">
        <v>39.723454348879699</v>
      </c>
      <c r="S316" s="2">
        <f>(Table2[[#This Row],[Close Price]]-Table2[[#This Row],[20D EMA]])/Table2[[#This Row],[20D EMA]]</f>
        <v>-2.3931688422747018E-2</v>
      </c>
      <c r="T316" s="2">
        <f>(Table2[[#This Row],[Close Price]]-Table2[[#This Row],[50D EMA]])/Table2[[#This Row],[50D EMA]]</f>
        <v>-4.0595042122231757E-2</v>
      </c>
      <c r="U316" s="2">
        <f>(Table2[[#This Row],[Close Price]]-Table2[[#This Row],[200D EMA]])/Table2[[#This Row],[200D EMA]]</f>
        <v>3.5451269090065352E-2</v>
      </c>
      <c r="V316">
        <v>0.38662485527924201</v>
      </c>
      <c r="W316">
        <v>765</v>
      </c>
      <c r="X316">
        <v>780.1</v>
      </c>
      <c r="Y316">
        <v>765</v>
      </c>
      <c r="Z316">
        <v>820</v>
      </c>
      <c r="AA316">
        <v>761</v>
      </c>
      <c r="AB316">
        <v>849.35</v>
      </c>
      <c r="AC316" s="2">
        <f>(Table2[[#This Row],[Close Price]]/Table2[[#This Row],[Day Low]])-1</f>
        <v>1.4575163398692803E-2</v>
      </c>
      <c r="AD316" s="2">
        <f>(Table2[[#This Row],[Day High]]/Table2[[#This Row],[Close Price]])-1</f>
        <v>5.0892224441152489E-3</v>
      </c>
      <c r="AE316" s="2">
        <f>(Table2[[#This Row],[Close Price]]/Table2[[#This Row],[Current Week Low]])-1</f>
        <v>1.4575163398692803E-2</v>
      </c>
      <c r="AF316" s="2">
        <f>(Table2[[#This Row],[Current Week High]]/Table2[[#This Row],[Close Price]])-1</f>
        <v>5.6496811183405216E-2</v>
      </c>
      <c r="AG316" s="2">
        <f>(Table2[[#This Row],[Close Price]]/Table2[[#This Row],[Current Month Low]])-1</f>
        <v>1.9908015768725251E-2</v>
      </c>
      <c r="AH316" s="2">
        <f>(Table2[[#This Row],[Current Month High]]/Table2[[#This Row],[Close Price]])-1</f>
        <v>9.4311666559299123E-2</v>
      </c>
      <c r="AI316">
        <v>23.429749404110002</v>
      </c>
      <c r="AJ316">
        <v>58.059260767742501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-0.08</v>
      </c>
      <c r="AM316" t="s">
        <v>10344</v>
      </c>
      <c r="AN316">
        <v>-7.86</v>
      </c>
      <c r="AO316" t="s">
        <v>10344</v>
      </c>
      <c r="AP316">
        <v>0.19288609161751899</v>
      </c>
      <c r="AQ316" s="4">
        <f>(Table2[[#This Row],[Sharpe Ratio]]-AVERAGE(Table2[Sharpe Ratio]))/_xlfn.STDEV.P(Table2[Sharpe Ratio])</f>
        <v>1.4707486218762731</v>
      </c>
      <c r="AR31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 s="4">
        <f>_xlfn.RANK.AVG(Table2[[#This Row],[1Y Return vs Nifty Z-Score]],Table2[1Y Return vs Nifty Z-Score])</f>
        <v>308</v>
      </c>
      <c r="AT316" s="4">
        <f>_xlfn.RANK.AVG(Table2[[#This Row],[6M Return vs Nifty Z-Score]],Table2[6M Return vs Nifty Z-Score])</f>
        <v>619</v>
      </c>
      <c r="AU316" s="4">
        <f>_xlfn.RANK.AVG(Table2[[#This Row],[Sharpe Ratio Z-Score]],Table2[Sharpe Ratio Z-Score])</f>
        <v>51</v>
      </c>
      <c r="AV316" s="4">
        <f>(Table2[[#This Row],[Rank 1Y]]+Table2[[#This Row],[Rank 6M]]+Table2[[#This Row],[Rank Sharpe]])/3</f>
        <v>326</v>
      </c>
    </row>
    <row r="317" spans="1:48" x14ac:dyDescent="0.3">
      <c r="A317" t="s">
        <v>1035</v>
      </c>
      <c r="B317" t="s">
        <v>1036</v>
      </c>
      <c r="C317" t="s">
        <v>10306</v>
      </c>
      <c r="D317" t="s">
        <v>259</v>
      </c>
      <c r="E317">
        <v>12942.011611245</v>
      </c>
      <c r="F317">
        <v>5425.15</v>
      </c>
      <c r="G317">
        <v>-12.8063164190651</v>
      </c>
      <c r="H317">
        <f>(Table2[[#This Row],[1Y Return vs Nifty]]-AVERAGE(Table2[1Y Return vs Nifty]))/_xlfn.STDEV.P(Table2[1Y Return vs Nifty])</f>
        <v>-0.67952668527285054</v>
      </c>
      <c r="I317">
        <v>6.9414265444381398</v>
      </c>
      <c r="J317">
        <f>(Table2[[#This Row],[1M Return vs Nifty]]-AVERAGE(Table2[1M Return vs Nifty]))/_xlfn.STDEV.P(Table2[1M Return vs Nifty])</f>
        <v>0.28379201447207114</v>
      </c>
      <c r="K317">
        <v>13.8647039863878</v>
      </c>
      <c r="L317">
        <f>(Table2[[#This Row],[6M Return vs Nifty]]-AVERAGE(Table2[6M Return vs Nifty]))/_xlfn.STDEV.P(Table2[6M Return vs Nifty])</f>
        <v>0.23177579551842381</v>
      </c>
      <c r="M317">
        <v>6.2581195663174299E-2</v>
      </c>
      <c r="N317">
        <f>(Table2[[#This Row],[1W Return vs Nifty]]-AVERAGE(Table2[1W Return vs Nifty]))/_xlfn.STDEV.P(Table2[1W Return vs Nifty])</f>
        <v>0.12315419078535968</v>
      </c>
      <c r="O317">
        <v>5354.91</v>
      </c>
      <c r="P317">
        <v>5163.7406688647798</v>
      </c>
      <c r="Q317">
        <v>4712.43483587632</v>
      </c>
      <c r="R317">
        <v>60.685454357781403</v>
      </c>
      <c r="S317" s="2">
        <f>(Table2[[#This Row],[Close Price]]-Table2[[#This Row],[20D EMA]])/Table2[[#This Row],[20D EMA]]</f>
        <v>1.3116933804676415E-2</v>
      </c>
      <c r="T317" s="2">
        <f>(Table2[[#This Row],[Close Price]]-Table2[[#This Row],[50D EMA]])/Table2[[#This Row],[50D EMA]]</f>
        <v>5.0624023919599602E-2</v>
      </c>
      <c r="U317" s="2">
        <f>(Table2[[#This Row],[Close Price]]-Table2[[#This Row],[200D EMA]])/Table2[[#This Row],[200D EMA]]</f>
        <v>0.15124138347711366</v>
      </c>
      <c r="V317">
        <v>0.438520246965588</v>
      </c>
      <c r="W317">
        <v>5360</v>
      </c>
      <c r="X317">
        <v>5614.5</v>
      </c>
      <c r="Y317">
        <v>5360</v>
      </c>
      <c r="Z317">
        <v>5614.5</v>
      </c>
      <c r="AA317">
        <v>5091.05</v>
      </c>
      <c r="AB317">
        <v>5637.9</v>
      </c>
      <c r="AC317" s="2">
        <f>(Table2[[#This Row],[Close Price]]/Table2[[#This Row],[Day Low]])-1</f>
        <v>1.2154850746268542E-2</v>
      </c>
      <c r="AD317" s="2">
        <f>(Table2[[#This Row],[Day High]]/Table2[[#This Row],[Close Price]])-1</f>
        <v>3.4902260766983551E-2</v>
      </c>
      <c r="AE317" s="2">
        <f>(Table2[[#This Row],[Close Price]]/Table2[[#This Row],[Current Week Low]])-1</f>
        <v>1.2154850746268542E-2</v>
      </c>
      <c r="AF317" s="2">
        <f>(Table2[[#This Row],[Current Week High]]/Table2[[#This Row],[Close Price]])-1</f>
        <v>3.4902260766983551E-2</v>
      </c>
      <c r="AG317" s="2">
        <f>(Table2[[#This Row],[Close Price]]/Table2[[#This Row],[Current Month Low]])-1</f>
        <v>6.5624969308885062E-2</v>
      </c>
      <c r="AH317" s="2">
        <f>(Table2[[#This Row],[Current Month High]]/Table2[[#This Row],[Close Price]])-1</f>
        <v>3.9215505562058217E-2</v>
      </c>
      <c r="AI317">
        <v>7.6467931762255397</v>
      </c>
      <c r="AJ317">
        <v>43.444692693116103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0.21</v>
      </c>
      <c r="AM317" t="s">
        <v>10345</v>
      </c>
      <c r="AN317">
        <v>0.35</v>
      </c>
      <c r="AO317" t="s">
        <v>10345</v>
      </c>
      <c r="AP317">
        <v>0.12745716333677501</v>
      </c>
      <c r="AQ317" s="4">
        <f>(Table2[[#This Row],[Sharpe Ratio]]-AVERAGE(Table2[Sharpe Ratio]))/_xlfn.STDEV.P(Table2[Sharpe Ratio])</f>
        <v>0.72888766466077848</v>
      </c>
      <c r="AR31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0.68808298016378266</v>
      </c>
      <c r="AS317" s="4">
        <f>_xlfn.RANK.AVG(Table2[[#This Row],[1Y Return vs Nifty Z-Score]],Table2[1Y Return vs Nifty Z-Score])</f>
        <v>563</v>
      </c>
      <c r="AT317" s="4">
        <f>_xlfn.RANK.AVG(Table2[[#This Row],[6M Return vs Nifty Z-Score]],Table2[6M Return vs Nifty Z-Score])</f>
        <v>252</v>
      </c>
      <c r="AU317" s="4">
        <f>_xlfn.RANK.AVG(Table2[[#This Row],[Sharpe Ratio Z-Score]],Table2[Sharpe Ratio Z-Score])</f>
        <v>165</v>
      </c>
      <c r="AV317" s="4">
        <f>(Table2[[#This Row],[Rank 1Y]]+Table2[[#This Row],[Rank 6M]]+Table2[[#This Row],[Rank Sharpe]])/3</f>
        <v>326.66666666666669</v>
      </c>
    </row>
    <row r="318" spans="1:48" x14ac:dyDescent="0.3">
      <c r="A318" t="s">
        <v>1335</v>
      </c>
      <c r="B318" t="s">
        <v>1336</v>
      </c>
      <c r="C318" t="s">
        <v>10317</v>
      </c>
      <c r="D318" t="s">
        <v>713</v>
      </c>
      <c r="E318">
        <v>8340.5244068399898</v>
      </c>
      <c r="F318">
        <v>492.35</v>
      </c>
      <c r="G318">
        <v>7.03086941592671</v>
      </c>
      <c r="H318">
        <f>(Table2[[#This Row],[1Y Return vs Nifty]]-AVERAGE(Table2[1Y Return vs Nifty]))/_xlfn.STDEV.P(Table2[1Y Return vs Nifty])</f>
        <v>-0.37851985613632949</v>
      </c>
      <c r="I318">
        <v>-10.086944037067999</v>
      </c>
      <c r="J318">
        <f>(Table2[[#This Row],[1M Return vs Nifty]]-AVERAGE(Table2[1M Return vs Nifty]))/_xlfn.STDEV.P(Table2[1M Return vs Nifty])</f>
        <v>-1.2037974283016037</v>
      </c>
      <c r="K318">
        <v>14.2331501821674</v>
      </c>
      <c r="L318">
        <f>(Table2[[#This Row],[6M Return vs Nifty]]-AVERAGE(Table2[6M Return vs Nifty]))/_xlfn.STDEV.P(Table2[6M Return vs Nifty])</f>
        <v>0.24445103695775378</v>
      </c>
      <c r="M318">
        <v>-0.44721639425885901</v>
      </c>
      <c r="N318">
        <f>(Table2[[#This Row],[1W Return vs Nifty]]-AVERAGE(Table2[1W Return vs Nifty]))/_xlfn.STDEV.P(Table2[1W Return vs Nifty])</f>
        <v>1.1959338257602396E-2</v>
      </c>
      <c r="O318">
        <v>497.6</v>
      </c>
      <c r="P318">
        <v>494.50957191605102</v>
      </c>
      <c r="Q318">
        <v>429.420438473395</v>
      </c>
      <c r="R318">
        <v>48.898252455247601</v>
      </c>
      <c r="S318" s="2">
        <f>(Table2[[#This Row],[Close Price]]-Table2[[#This Row],[20D EMA]])/Table2[[#This Row],[20D EMA]]</f>
        <v>-1.0550643086816719E-2</v>
      </c>
      <c r="T318" s="2">
        <f>(Table2[[#This Row],[Close Price]]-Table2[[#This Row],[50D EMA]])/Table2[[#This Row],[50D EMA]]</f>
        <v>-4.3670983105208857E-3</v>
      </c>
      <c r="U318" s="2">
        <f>(Table2[[#This Row],[Close Price]]-Table2[[#This Row],[200D EMA]])/Table2[[#This Row],[200D EMA]]</f>
        <v>0.14654533386981269</v>
      </c>
      <c r="V318">
        <v>0.30906332936845499</v>
      </c>
      <c r="W318">
        <v>474.5</v>
      </c>
      <c r="X318">
        <v>486.85</v>
      </c>
      <c r="Y318">
        <v>474.5</v>
      </c>
      <c r="Z318">
        <v>501</v>
      </c>
      <c r="AA318">
        <v>454.05</v>
      </c>
      <c r="AB318">
        <v>509.45</v>
      </c>
      <c r="AC318" s="2">
        <f>(Table2[[#This Row],[Close Price]]/Table2[[#This Row],[Day Low]])-1</f>
        <v>3.761854583772406E-2</v>
      </c>
      <c r="AD318" s="2">
        <f>(Table2[[#This Row],[Day High]]/Table2[[#This Row],[Close Price]])-1</f>
        <v>-1.1170914999492187E-2</v>
      </c>
      <c r="AE318" s="2">
        <f>(Table2[[#This Row],[Close Price]]/Table2[[#This Row],[Current Week Low]])-1</f>
        <v>3.761854583772406E-2</v>
      </c>
      <c r="AF318" s="2">
        <f>(Table2[[#This Row],[Current Week High]]/Table2[[#This Row],[Close Price]])-1</f>
        <v>1.7568802681019458E-2</v>
      </c>
      <c r="AG318" s="2">
        <f>(Table2[[#This Row],[Close Price]]/Table2[[#This Row],[Current Month Low]])-1</f>
        <v>8.4351943618544256E-2</v>
      </c>
      <c r="AH318" s="2">
        <f>(Table2[[#This Row],[Current Month High]]/Table2[[#This Row],[Close Price]])-1</f>
        <v>3.4731390271148577E-2</v>
      </c>
      <c r="AI318">
        <v>29.7349446531938</v>
      </c>
      <c r="AJ318">
        <v>54.293324976496301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0.14000000000000001</v>
      </c>
      <c r="AM318" t="s">
        <v>10345</v>
      </c>
      <c r="AN318">
        <v>-3.75</v>
      </c>
      <c r="AO318" t="s">
        <v>10344</v>
      </c>
      <c r="AP318">
        <v>7.1877189356935003E-2</v>
      </c>
      <c r="AQ318" s="4">
        <f>(Table2[[#This Row],[Sharpe Ratio]]-AVERAGE(Table2[Sharpe Ratio]))/_xlfn.STDEV.P(Table2[Sharpe Ratio])</f>
        <v>9.8698331255002422E-2</v>
      </c>
      <c r="AR31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-1.2272085779675745</v>
      </c>
      <c r="AS318" s="4">
        <f>_xlfn.RANK.AVG(Table2[[#This Row],[1Y Return vs Nifty Z-Score]],Table2[1Y Return vs Nifty Z-Score])</f>
        <v>420</v>
      </c>
      <c r="AT318" s="4">
        <f>_xlfn.RANK.AVG(Table2[[#This Row],[6M Return vs Nifty Z-Score]],Table2[6M Return vs Nifty Z-Score])</f>
        <v>246</v>
      </c>
      <c r="AU318" s="4">
        <f>_xlfn.RANK.AVG(Table2[[#This Row],[Sharpe Ratio Z-Score]],Table2[Sharpe Ratio Z-Score])</f>
        <v>318</v>
      </c>
      <c r="AV318" s="4">
        <f>(Table2[[#This Row],[Rank 1Y]]+Table2[[#This Row],[Rank 6M]]+Table2[[#This Row],[Rank Sharpe]])/3</f>
        <v>328</v>
      </c>
    </row>
    <row r="319" spans="1:48" x14ac:dyDescent="0.3">
      <c r="A319" t="s">
        <v>653</v>
      </c>
      <c r="B319" t="s">
        <v>654</v>
      </c>
      <c r="C319" t="s">
        <v>10302</v>
      </c>
      <c r="D319" t="s">
        <v>655</v>
      </c>
      <c r="E319">
        <v>27519.80190432</v>
      </c>
      <c r="F319">
        <v>286.39999999999998</v>
      </c>
      <c r="G319">
        <v>126.19882033243999</v>
      </c>
      <c r="H319">
        <f>(Table2[[#This Row],[1Y Return vs Nifty]]-AVERAGE(Table2[1Y Return vs Nifty]))/_xlfn.STDEV.P(Table2[1Y Return vs Nifty])</f>
        <v>1.4297188395360523</v>
      </c>
      <c r="I319">
        <v>-2.0375911468129901</v>
      </c>
      <c r="J319">
        <f>(Table2[[#This Row],[1M Return vs Nifty]]-AVERAGE(Table2[1M Return vs Nifty]))/_xlfn.STDEV.P(Table2[1M Return vs Nifty])</f>
        <v>-0.50061021943807549</v>
      </c>
      <c r="K319">
        <v>-21.402383913166499</v>
      </c>
      <c r="L319">
        <f>(Table2[[#This Row],[6M Return vs Nifty]]-AVERAGE(Table2[6M Return vs Nifty]))/_xlfn.STDEV.P(Table2[6M Return vs Nifty])</f>
        <v>-0.98147829452061619</v>
      </c>
      <c r="M319">
        <v>-1.9805308082953399</v>
      </c>
      <c r="N319">
        <f>(Table2[[#This Row],[1W Return vs Nifty]]-AVERAGE(Table2[1W Return vs Nifty]))/_xlfn.STDEV.P(Table2[1W Return vs Nifty])</f>
        <v>-0.32248059146734237</v>
      </c>
      <c r="O319">
        <v>293.14999999999998</v>
      </c>
      <c r="P319">
        <v>297.79544141239199</v>
      </c>
      <c r="Q319">
        <v>275.92921644339901</v>
      </c>
      <c r="R319">
        <v>42.880571278789098</v>
      </c>
      <c r="S319" s="2">
        <f>(Table2[[#This Row],[Close Price]]-Table2[[#This Row],[20D EMA]])/Table2[[#This Row],[20D EMA]]</f>
        <v>-2.3025754733071807E-2</v>
      </c>
      <c r="T319" s="2">
        <f>(Table2[[#This Row],[Close Price]]-Table2[[#This Row],[50D EMA]])/Table2[[#This Row],[50D EMA]]</f>
        <v>-3.8266003530293885E-2</v>
      </c>
      <c r="U319" s="2">
        <f>(Table2[[#This Row],[Close Price]]-Table2[[#This Row],[200D EMA]])/Table2[[#This Row],[200D EMA]]</f>
        <v>3.794735364222955E-2</v>
      </c>
      <c r="V319">
        <v>0.26096843772530498</v>
      </c>
      <c r="W319">
        <v>285.10000000000002</v>
      </c>
      <c r="X319">
        <v>294.35000000000002</v>
      </c>
      <c r="Y319">
        <v>282.2</v>
      </c>
      <c r="Z319">
        <v>294.35000000000002</v>
      </c>
      <c r="AA319">
        <v>279</v>
      </c>
      <c r="AB319">
        <v>310.89999999999998</v>
      </c>
      <c r="AC319" s="2">
        <f>(Table2[[#This Row],[Close Price]]/Table2[[#This Row],[Day Low]])-1</f>
        <v>4.5598035776919232E-3</v>
      </c>
      <c r="AD319" s="2">
        <f>(Table2[[#This Row],[Day High]]/Table2[[#This Row],[Close Price]])-1</f>
        <v>2.7758379888268347E-2</v>
      </c>
      <c r="AE319" s="2">
        <f>(Table2[[#This Row],[Close Price]]/Table2[[#This Row],[Current Week Low]])-1</f>
        <v>1.4883061658398367E-2</v>
      </c>
      <c r="AF319" s="2">
        <f>(Table2[[#This Row],[Current Week High]]/Table2[[#This Row],[Close Price]])-1</f>
        <v>2.7758379888268347E-2</v>
      </c>
      <c r="AG319" s="2">
        <f>(Table2[[#This Row],[Close Price]]/Table2[[#This Row],[Current Month Low]])-1</f>
        <v>2.6523297491039433E-2</v>
      </c>
      <c r="AH319" s="2">
        <f>(Table2[[#This Row],[Current Month High]]/Table2[[#This Row],[Close Price]])-1</f>
        <v>8.554469273743015E-2</v>
      </c>
      <c r="AI319">
        <v>34.182960893854698</v>
      </c>
      <c r="AJ319">
        <v>154.35168738898699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-0.12</v>
      </c>
      <c r="AM319" t="s">
        <v>10344</v>
      </c>
      <c r="AN319">
        <v>-4.1100000000000003</v>
      </c>
      <c r="AO319" t="s">
        <v>10344</v>
      </c>
      <c r="AP319">
        <v>7.9052774235180007E-2</v>
      </c>
      <c r="AQ319" s="4">
        <f>(Table2[[#This Row],[Sharpe Ratio]]-AVERAGE(Table2[Sharpe Ratio]))/_xlfn.STDEV.P(Table2[Sharpe Ratio])</f>
        <v>0.18005815795909549</v>
      </c>
      <c r="AR31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 s="4">
        <f>_xlfn.RANK.AVG(Table2[[#This Row],[1Y Return vs Nifty Z-Score]],Table2[1Y Return vs Nifty Z-Score])</f>
        <v>57</v>
      </c>
      <c r="AT319" s="4">
        <f>_xlfn.RANK.AVG(Table2[[#This Row],[6M Return vs Nifty Z-Score]],Table2[6M Return vs Nifty Z-Score])</f>
        <v>635</v>
      </c>
      <c r="AU319" s="4">
        <f>_xlfn.RANK.AVG(Table2[[#This Row],[Sharpe Ratio Z-Score]],Table2[Sharpe Ratio Z-Score])</f>
        <v>295</v>
      </c>
      <c r="AV319" s="4">
        <f>(Table2[[#This Row],[Rank 1Y]]+Table2[[#This Row],[Rank 6M]]+Table2[[#This Row],[Rank Sharpe]])/3</f>
        <v>329</v>
      </c>
    </row>
    <row r="320" spans="1:48" x14ac:dyDescent="0.3">
      <c r="A320" t="s">
        <v>557</v>
      </c>
      <c r="B320" t="s">
        <v>558</v>
      </c>
      <c r="C320" t="s">
        <v>10312</v>
      </c>
      <c r="D320" t="s">
        <v>559</v>
      </c>
      <c r="E320">
        <v>35937.267978600001</v>
      </c>
      <c r="F320">
        <v>1321.5</v>
      </c>
      <c r="G320">
        <v>-1.29029248396394</v>
      </c>
      <c r="H320">
        <f>(Table2[[#This Row],[1Y Return vs Nifty]]-AVERAGE(Table2[1Y Return vs Nifty]))/_xlfn.STDEV.P(Table2[1Y Return vs Nifty])</f>
        <v>-0.50478406412693577</v>
      </c>
      <c r="I320">
        <v>1.7187810456280599</v>
      </c>
      <c r="J320">
        <f>(Table2[[#This Row],[1M Return vs Nifty]]-AVERAGE(Table2[1M Return vs Nifty]))/_xlfn.STDEV.P(Table2[1M Return vs Nifty])</f>
        <v>-0.172455532537336</v>
      </c>
      <c r="K320">
        <v>5.6588254081071501</v>
      </c>
      <c r="L320">
        <f>(Table2[[#This Row],[6M Return vs Nifty]]-AVERAGE(Table2[6M Return vs Nifty]))/_xlfn.STDEV.P(Table2[6M Return vs Nifty])</f>
        <v>-5.0521846289097318E-2</v>
      </c>
      <c r="M320">
        <v>-0.48979512060024499</v>
      </c>
      <c r="N320">
        <f>(Table2[[#This Row],[1W Return vs Nifty]]-AVERAGE(Table2[1W Return vs Nifty]))/_xlfn.STDEV.P(Table2[1W Return vs Nifty])</f>
        <v>2.6722500289698674E-3</v>
      </c>
      <c r="O320">
        <v>1317.08</v>
      </c>
      <c r="P320">
        <v>1274.67809919724</v>
      </c>
      <c r="Q320">
        <v>1177.6928444312</v>
      </c>
      <c r="R320">
        <v>51.585072135700401</v>
      </c>
      <c r="S320" s="2">
        <f>(Table2[[#This Row],[Close Price]]-Table2[[#This Row],[20D EMA]])/Table2[[#This Row],[20D EMA]]</f>
        <v>3.3559085249188149E-3</v>
      </c>
      <c r="T320" s="2">
        <f>(Table2[[#This Row],[Close Price]]-Table2[[#This Row],[50D EMA]])/Table2[[#This Row],[50D EMA]]</f>
        <v>3.6732333310070364E-2</v>
      </c>
      <c r="U320" s="2">
        <f>(Table2[[#This Row],[Close Price]]-Table2[[#This Row],[200D EMA]])/Table2[[#This Row],[200D EMA]]</f>
        <v>0.12210922079454063</v>
      </c>
      <c r="V320">
        <v>0.886279986048085</v>
      </c>
      <c r="W320">
        <v>1305.0999999999999</v>
      </c>
      <c r="X320">
        <v>1358</v>
      </c>
      <c r="Y320">
        <v>1304.3</v>
      </c>
      <c r="Z320">
        <v>1358</v>
      </c>
      <c r="AA320">
        <v>1226.25</v>
      </c>
      <c r="AB320">
        <v>1430</v>
      </c>
      <c r="AC320" s="2">
        <f>(Table2[[#This Row],[Close Price]]/Table2[[#This Row],[Day Low]])-1</f>
        <v>1.256608688989358E-2</v>
      </c>
      <c r="AD320" s="2">
        <f>(Table2[[#This Row],[Day High]]/Table2[[#This Row],[Close Price]])-1</f>
        <v>2.7620128641695052E-2</v>
      </c>
      <c r="AE320" s="2">
        <f>(Table2[[#This Row],[Close Price]]/Table2[[#This Row],[Current Week Low]])-1</f>
        <v>1.3187150195507202E-2</v>
      </c>
      <c r="AF320" s="2">
        <f>(Table2[[#This Row],[Current Week High]]/Table2[[#This Row],[Close Price]])-1</f>
        <v>2.7620128641695052E-2</v>
      </c>
      <c r="AG320" s="2">
        <f>(Table2[[#This Row],[Close Price]]/Table2[[#This Row],[Current Month Low]])-1</f>
        <v>7.7675840978593369E-2</v>
      </c>
      <c r="AH320" s="2">
        <f>(Table2[[#This Row],[Current Month High]]/Table2[[#This Row],[Close Price]])-1</f>
        <v>8.2103670071888013E-2</v>
      </c>
      <c r="AI320">
        <v>9.0578887627695792</v>
      </c>
      <c r="AJ320">
        <v>34.0875653188575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0.05</v>
      </c>
      <c r="AM320" t="s">
        <v>10345</v>
      </c>
      <c r="AN320">
        <v>-0.69</v>
      </c>
      <c r="AO320" t="s">
        <v>10344</v>
      </c>
      <c r="AP320">
        <v>0.12518632752452499</v>
      </c>
      <c r="AQ320" s="4">
        <f>(Table2[[#This Row],[Sharpe Ratio]]-AVERAGE(Table2[Sharpe Ratio]))/_xlfn.STDEV.P(Table2[Sharpe Ratio])</f>
        <v>0.70313996446727223</v>
      </c>
      <c r="AR32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-2.1949228457126997E-2</v>
      </c>
      <c r="AS320" s="4">
        <f>_xlfn.RANK.AVG(Table2[[#This Row],[1Y Return vs Nifty Z-Score]],Table2[1Y Return vs Nifty Z-Score])</f>
        <v>481</v>
      </c>
      <c r="AT320" s="4">
        <f>_xlfn.RANK.AVG(Table2[[#This Row],[6M Return vs Nifty Z-Score]],Table2[6M Return vs Nifty Z-Score])</f>
        <v>333</v>
      </c>
      <c r="AU320" s="4">
        <f>_xlfn.RANK.AVG(Table2[[#This Row],[Sharpe Ratio Z-Score]],Table2[Sharpe Ratio Z-Score])</f>
        <v>175</v>
      </c>
      <c r="AV320" s="4">
        <f>(Table2[[#This Row],[Rank 1Y]]+Table2[[#This Row],[Rank 6M]]+Table2[[#This Row],[Rank Sharpe]])/3</f>
        <v>329.66666666666669</v>
      </c>
    </row>
    <row r="321" spans="1:48" x14ac:dyDescent="0.3">
      <c r="A321" t="s">
        <v>181</v>
      </c>
      <c r="B321" t="s">
        <v>182</v>
      </c>
      <c r="C321" t="s">
        <v>10308</v>
      </c>
      <c r="D321" t="s">
        <v>183</v>
      </c>
      <c r="E321">
        <v>147408.81957665499</v>
      </c>
      <c r="F321">
        <v>658.85</v>
      </c>
      <c r="G321">
        <v>19.354079458669801</v>
      </c>
      <c r="H321">
        <f>(Table2[[#This Row],[1Y Return vs Nifty]]-AVERAGE(Table2[1Y Return vs Nifty]))/_xlfn.STDEV.P(Table2[1Y Return vs Nifty])</f>
        <v>-0.19152909995728087</v>
      </c>
      <c r="I321">
        <v>0.203054508459134</v>
      </c>
      <c r="J321">
        <f>(Table2[[#This Row],[1M Return vs Nifty]]-AVERAGE(Table2[1M Return vs Nifty]))/_xlfn.STDEV.P(Table2[1M Return vs Nifty])</f>
        <v>-0.30486860071857602</v>
      </c>
      <c r="K321">
        <v>20.4519069265673</v>
      </c>
      <c r="L321">
        <f>(Table2[[#This Row],[6M Return vs Nifty]]-AVERAGE(Table2[6M Return vs Nifty]))/_xlfn.STDEV.P(Table2[6M Return vs Nifty])</f>
        <v>0.45838795390961806</v>
      </c>
      <c r="M321">
        <v>2.92722707795979</v>
      </c>
      <c r="N321">
        <f>(Table2[[#This Row],[1W Return vs Nifty]]-AVERAGE(Table2[1W Return vs Nifty]))/_xlfn.STDEV.P(Table2[1W Return vs Nifty])</f>
        <v>0.74797840087025791</v>
      </c>
      <c r="O321">
        <v>646.64</v>
      </c>
      <c r="P321">
        <v>654.371185903266</v>
      </c>
      <c r="Q321">
        <v>599.73741091069598</v>
      </c>
      <c r="R321">
        <v>63.394227914748697</v>
      </c>
      <c r="S321" s="2">
        <f>(Table2[[#This Row],[Close Price]]-Table2[[#This Row],[20D EMA]])/Table2[[#This Row],[20D EMA]]</f>
        <v>1.8882221947296853E-2</v>
      </c>
      <c r="T321" s="2">
        <f>(Table2[[#This Row],[Close Price]]-Table2[[#This Row],[50D EMA]])/Table2[[#This Row],[50D EMA]]</f>
        <v>6.8444549411992572E-3</v>
      </c>
      <c r="U321" s="2">
        <f>(Table2[[#This Row],[Close Price]]-Table2[[#This Row],[200D EMA]])/Table2[[#This Row],[200D EMA]]</f>
        <v>9.8564118252256583E-2</v>
      </c>
      <c r="V321">
        <v>0.87739647777535301</v>
      </c>
      <c r="W321">
        <v>661.05</v>
      </c>
      <c r="X321">
        <v>674.3</v>
      </c>
      <c r="Y321">
        <v>636.5</v>
      </c>
      <c r="Z321">
        <v>674.3</v>
      </c>
      <c r="AA321">
        <v>608</v>
      </c>
      <c r="AB321">
        <v>690.9</v>
      </c>
      <c r="AC321" s="2">
        <f>(Table2[[#This Row],[Close Price]]/Table2[[#This Row],[Day Low]])-1</f>
        <v>-3.328038726268745E-3</v>
      </c>
      <c r="AD321" s="2">
        <f>(Table2[[#This Row],[Day High]]/Table2[[#This Row],[Close Price]])-1</f>
        <v>2.3449950671624586E-2</v>
      </c>
      <c r="AE321" s="2">
        <f>(Table2[[#This Row],[Close Price]]/Table2[[#This Row],[Current Week Low]])-1</f>
        <v>3.5113904163393661E-2</v>
      </c>
      <c r="AF321" s="2">
        <f>(Table2[[#This Row],[Current Week High]]/Table2[[#This Row],[Close Price]])-1</f>
        <v>2.3449950671624586E-2</v>
      </c>
      <c r="AG321" s="2">
        <f>(Table2[[#This Row],[Close Price]]/Table2[[#This Row],[Current Month Low]])-1</f>
        <v>8.3634868421052611E-2</v>
      </c>
      <c r="AH321" s="2">
        <f>(Table2[[#This Row],[Current Month High]]/Table2[[#This Row],[Close Price]])-1</f>
        <v>4.8645366927221545E-2</v>
      </c>
      <c r="AI321">
        <v>8.5603703422630204</v>
      </c>
      <c r="AJ321">
        <v>49.772675608092698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-0.12</v>
      </c>
      <c r="AM321" t="s">
        <v>10344</v>
      </c>
      <c r="AN321">
        <v>-0.09</v>
      </c>
      <c r="AO321" t="s">
        <v>10344</v>
      </c>
      <c r="AP321">
        <v>2.2436009470023999E-2</v>
      </c>
      <c r="AQ321" s="4">
        <f>(Table2[[#This Row],[Sharpe Ratio]]-AVERAGE(Table2[Sharpe Ratio]))/_xlfn.STDEV.P(Table2[Sharpe Ratio])</f>
        <v>-0.46188674938985186</v>
      </c>
      <c r="AR32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 s="4">
        <f>_xlfn.RANK.AVG(Table2[[#This Row],[1Y Return vs Nifty Z-Score]],Table2[1Y Return vs Nifty Z-Score])</f>
        <v>339</v>
      </c>
      <c r="AT321" s="4">
        <f>_xlfn.RANK.AVG(Table2[[#This Row],[6M Return vs Nifty Z-Score]],Table2[6M Return vs Nifty Z-Score])</f>
        <v>199</v>
      </c>
      <c r="AU321" s="4">
        <f>_xlfn.RANK.AVG(Table2[[#This Row],[Sharpe Ratio Z-Score]],Table2[Sharpe Ratio Z-Score])</f>
        <v>460</v>
      </c>
      <c r="AV321" s="4">
        <f>(Table2[[#This Row],[Rank 1Y]]+Table2[[#This Row],[Rank 6M]]+Table2[[#This Row],[Rank Sharpe]])/3</f>
        <v>332.66666666666669</v>
      </c>
    </row>
    <row r="322" spans="1:48" x14ac:dyDescent="0.3">
      <c r="A322" t="s">
        <v>220</v>
      </c>
      <c r="B322" t="s">
        <v>221</v>
      </c>
      <c r="C322" t="s">
        <v>10301</v>
      </c>
      <c r="D322" t="s">
        <v>34</v>
      </c>
      <c r="E322">
        <v>117024.834276896</v>
      </c>
      <c r="F322">
        <v>61.91</v>
      </c>
      <c r="G322">
        <v>72.490258172124101</v>
      </c>
      <c r="H322">
        <f>(Table2[[#This Row],[1Y Return vs Nifty]]-AVERAGE(Table2[1Y Return vs Nifty]))/_xlfn.STDEV.P(Table2[1Y Return vs Nifty])</f>
        <v>0.61475223450272809</v>
      </c>
      <c r="I322">
        <v>-3.66200956715966</v>
      </c>
      <c r="J322">
        <f>(Table2[[#This Row],[1M Return vs Nifty]]-AVERAGE(Table2[1M Return vs Nifty]))/_xlfn.STDEV.P(Table2[1M Return vs Nifty])</f>
        <v>-0.64251855301517224</v>
      </c>
      <c r="K322">
        <v>-21.759592891598</v>
      </c>
      <c r="L322">
        <f>(Table2[[#This Row],[6M Return vs Nifty]]-AVERAGE(Table2[6M Return vs Nifty]))/_xlfn.STDEV.P(Table2[6M Return vs Nifty])</f>
        <v>-0.99376695456861985</v>
      </c>
      <c r="M322">
        <v>0.24985462241386</v>
      </c>
      <c r="N322">
        <f>(Table2[[#This Row],[1W Return vs Nifty]]-AVERAGE(Table2[1W Return vs Nifty]))/_xlfn.STDEV.P(Table2[1W Return vs Nifty])</f>
        <v>0.16400146327461365</v>
      </c>
      <c r="O322">
        <v>62.74</v>
      </c>
      <c r="P322">
        <v>63.968804813168397</v>
      </c>
      <c r="Q322">
        <v>57.302641738614</v>
      </c>
      <c r="R322">
        <v>47.549217741731397</v>
      </c>
      <c r="S322" s="2">
        <f>(Table2[[#This Row],[Close Price]]-Table2[[#This Row],[20D EMA]])/Table2[[#This Row],[20D EMA]]</f>
        <v>-1.3229199872489725E-2</v>
      </c>
      <c r="T322" s="2">
        <f>(Table2[[#This Row],[Close Price]]-Table2[[#This Row],[50D EMA]])/Table2[[#This Row],[50D EMA]]</f>
        <v>-3.2184512735254078E-2</v>
      </c>
      <c r="U322" s="2">
        <f>(Table2[[#This Row],[Close Price]]-Table2[[#This Row],[200D EMA]])/Table2[[#This Row],[200D EMA]]</f>
        <v>8.0403941626329578E-2</v>
      </c>
      <c r="V322">
        <v>0.46931173052946801</v>
      </c>
      <c r="W322">
        <v>61.56</v>
      </c>
      <c r="X322">
        <v>62.35</v>
      </c>
      <c r="Y322">
        <v>61.1</v>
      </c>
      <c r="Z322">
        <v>62.45</v>
      </c>
      <c r="AA322">
        <v>59.21</v>
      </c>
      <c r="AB322">
        <v>68.459999999999994</v>
      </c>
      <c r="AC322" s="2">
        <f>(Table2[[#This Row],[Close Price]]/Table2[[#This Row],[Day Low]])-1</f>
        <v>5.6855100714749973E-3</v>
      </c>
      <c r="AD322" s="2">
        <f>(Table2[[#This Row],[Day High]]/Table2[[#This Row],[Close Price]])-1</f>
        <v>7.1070909384591818E-3</v>
      </c>
      <c r="AE322" s="2">
        <f>(Table2[[#This Row],[Close Price]]/Table2[[#This Row],[Current Week Low]])-1</f>
        <v>1.3256955810147186E-2</v>
      </c>
      <c r="AF322" s="2">
        <f>(Table2[[#This Row],[Current Week High]]/Table2[[#This Row],[Close Price]])-1</f>
        <v>8.7223388790180767E-3</v>
      </c>
      <c r="AG322" s="2">
        <f>(Table2[[#This Row],[Close Price]]/Table2[[#This Row],[Current Month Low]])-1</f>
        <v>4.5600405336936323E-2</v>
      </c>
      <c r="AH322" s="2">
        <f>(Table2[[#This Row],[Current Month High]]/Table2[[#This Row],[Close Price]])-1</f>
        <v>0.10579874010660628</v>
      </c>
      <c r="AI322">
        <v>35.277015021805802</v>
      </c>
      <c r="AJ322">
        <v>106.36666666666601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-0.16</v>
      </c>
      <c r="AM322" t="s">
        <v>10344</v>
      </c>
      <c r="AN322">
        <v>-6.78</v>
      </c>
      <c r="AO322" t="s">
        <v>10344</v>
      </c>
      <c r="AP322">
        <v>0.108784173052868</v>
      </c>
      <c r="AQ322" s="4">
        <f>(Table2[[#This Row],[Sharpe Ratio]]-AVERAGE(Table2[Sharpe Ratio]))/_xlfn.STDEV.P(Table2[Sharpe Ratio])</f>
        <v>0.51716537591022582</v>
      </c>
      <c r="AR32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 s="4">
        <f>_xlfn.RANK.AVG(Table2[[#This Row],[1Y Return vs Nifty Z-Score]],Table2[1Y Return vs Nifty Z-Score])</f>
        <v>147</v>
      </c>
      <c r="AT322" s="4">
        <f>_xlfn.RANK.AVG(Table2[[#This Row],[6M Return vs Nifty Z-Score]],Table2[6M Return vs Nifty Z-Score])</f>
        <v>642</v>
      </c>
      <c r="AU322" s="4">
        <f>_xlfn.RANK.AVG(Table2[[#This Row],[Sharpe Ratio Z-Score]],Table2[Sharpe Ratio Z-Score])</f>
        <v>211</v>
      </c>
      <c r="AV322" s="4">
        <f>(Table2[[#This Row],[Rank 1Y]]+Table2[[#This Row],[Rank 6M]]+Table2[[#This Row],[Rank Sharpe]])/3</f>
        <v>333.33333333333331</v>
      </c>
    </row>
    <row r="323" spans="1:48" x14ac:dyDescent="0.3">
      <c r="A323" t="s">
        <v>697</v>
      </c>
      <c r="B323" t="s">
        <v>698</v>
      </c>
      <c r="C323" t="s">
        <v>10311</v>
      </c>
      <c r="D323" t="s">
        <v>450</v>
      </c>
      <c r="E323">
        <v>24534.65322</v>
      </c>
      <c r="F323">
        <v>3500.35</v>
      </c>
      <c r="G323">
        <v>8.4620555538991393</v>
      </c>
      <c r="H323">
        <f>(Table2[[#This Row],[1Y Return vs Nifty]]-AVERAGE(Table2[1Y Return vs Nifty]))/_xlfn.STDEV.P(Table2[1Y Return vs Nifty])</f>
        <v>-0.35680322733229214</v>
      </c>
      <c r="I323">
        <v>-0.158764776344964</v>
      </c>
      <c r="J323">
        <f>(Table2[[#This Row],[1M Return vs Nifty]]-AVERAGE(Table2[1M Return vs Nifty]))/_xlfn.STDEV.P(Table2[1M Return vs Nifty])</f>
        <v>-0.3364769419682701</v>
      </c>
      <c r="K323">
        <v>3.2479279671519001</v>
      </c>
      <c r="L323">
        <f>(Table2[[#This Row],[6M Return vs Nifty]]-AVERAGE(Table2[6M Return vs Nifty]))/_xlfn.STDEV.P(Table2[6M Return vs Nifty])</f>
        <v>-0.13346124829570807</v>
      </c>
      <c r="M323">
        <v>-4.41867478737624</v>
      </c>
      <c r="N323">
        <f>(Table2[[#This Row],[1W Return vs Nifty]]-AVERAGE(Table2[1W Return vs Nifty]))/_xlfn.STDEV.P(Table2[1W Return vs Nifty])</f>
        <v>-0.85427804511321481</v>
      </c>
      <c r="O323">
        <v>3556.72</v>
      </c>
      <c r="P323">
        <v>3514.9739618307099</v>
      </c>
      <c r="Q323">
        <v>3210.7615787529598</v>
      </c>
      <c r="R323">
        <v>36.935546186532903</v>
      </c>
      <c r="S323" s="2">
        <f>(Table2[[#This Row],[Close Price]]-Table2[[#This Row],[20D EMA]])/Table2[[#This Row],[20D EMA]]</f>
        <v>-1.5848871994421795E-2</v>
      </c>
      <c r="T323" s="2">
        <f>(Table2[[#This Row],[Close Price]]-Table2[[#This Row],[50D EMA]])/Table2[[#This Row],[50D EMA]]</f>
        <v>-4.160475152735793E-3</v>
      </c>
      <c r="U323" s="2">
        <f>(Table2[[#This Row],[Close Price]]-Table2[[#This Row],[200D EMA]])/Table2[[#This Row],[200D EMA]]</f>
        <v>9.019306296779421E-2</v>
      </c>
      <c r="V323">
        <v>0.98653341090425495</v>
      </c>
      <c r="W323">
        <v>3480</v>
      </c>
      <c r="X323">
        <v>3545</v>
      </c>
      <c r="Y323">
        <v>3466.05</v>
      </c>
      <c r="Z323">
        <v>3545</v>
      </c>
      <c r="AA323">
        <v>3405</v>
      </c>
      <c r="AB323">
        <v>3738.55</v>
      </c>
      <c r="AC323" s="2">
        <f>(Table2[[#This Row],[Close Price]]/Table2[[#This Row],[Day Low]])-1</f>
        <v>5.8477011494253439E-3</v>
      </c>
      <c r="AD323" s="2">
        <f>(Table2[[#This Row],[Day High]]/Table2[[#This Row],[Close Price]])-1</f>
        <v>1.2755867270415777E-2</v>
      </c>
      <c r="AE323" s="2">
        <f>(Table2[[#This Row],[Close Price]]/Table2[[#This Row],[Current Week Low]])-1</f>
        <v>9.8959911138039036E-3</v>
      </c>
      <c r="AF323" s="2">
        <f>(Table2[[#This Row],[Current Week High]]/Table2[[#This Row],[Close Price]])-1</f>
        <v>1.2755867270415777E-2</v>
      </c>
      <c r="AG323" s="2">
        <f>(Table2[[#This Row],[Close Price]]/Table2[[#This Row],[Current Month Low]])-1</f>
        <v>2.8002936857562277E-2</v>
      </c>
      <c r="AH323" s="2">
        <f>(Table2[[#This Row],[Current Month High]]/Table2[[#This Row],[Close Price]])-1</f>
        <v>6.8050337823360563E-2</v>
      </c>
      <c r="AI323">
        <v>12.525890268115999</v>
      </c>
      <c r="AJ323">
        <v>39.673197398348002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-0.02</v>
      </c>
      <c r="AM323" t="s">
        <v>10344</v>
      </c>
      <c r="AN323">
        <v>-3.84</v>
      </c>
      <c r="AO323" t="s">
        <v>10344</v>
      </c>
      <c r="AP323">
        <v>9.8949317666432002E-2</v>
      </c>
      <c r="AQ323" s="4">
        <f>(Table2[[#This Row],[Sharpe Ratio]]-AVERAGE(Table2[Sharpe Ratio]))/_xlfn.STDEV.P(Table2[Sharpe Ratio])</f>
        <v>0.40565361157639607</v>
      </c>
      <c r="AR3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-1.2753658511330892</v>
      </c>
      <c r="AS323" s="4">
        <f>_xlfn.RANK.AVG(Table2[[#This Row],[1Y Return vs Nifty Z-Score]],Table2[1Y Return vs Nifty Z-Score])</f>
        <v>411</v>
      </c>
      <c r="AT323" s="4">
        <f>_xlfn.RANK.AVG(Table2[[#This Row],[6M Return vs Nifty Z-Score]],Table2[6M Return vs Nifty Z-Score])</f>
        <v>355</v>
      </c>
      <c r="AU323" s="4">
        <f>_xlfn.RANK.AVG(Table2[[#This Row],[Sharpe Ratio Z-Score]],Table2[Sharpe Ratio Z-Score])</f>
        <v>235</v>
      </c>
      <c r="AV323" s="4">
        <f>(Table2[[#This Row],[Rank 1Y]]+Table2[[#This Row],[Rank 6M]]+Table2[[#This Row],[Rank Sharpe]])/3</f>
        <v>333.66666666666669</v>
      </c>
    </row>
    <row r="324" spans="1:48" x14ac:dyDescent="0.3">
      <c r="A324" t="s">
        <v>254</v>
      </c>
      <c r="B324" t="s">
        <v>255</v>
      </c>
      <c r="C324" t="s">
        <v>10301</v>
      </c>
      <c r="D324" t="s">
        <v>256</v>
      </c>
      <c r="E324">
        <v>104158.519869225</v>
      </c>
      <c r="F324">
        <v>96.87</v>
      </c>
      <c r="G324">
        <v>32.433961545676901</v>
      </c>
      <c r="H324">
        <f>(Table2[[#This Row],[1Y Return vs Nifty]]-AVERAGE(Table2[1Y Return vs Nifty]))/_xlfn.STDEV.P(Table2[1Y Return vs Nifty])</f>
        <v>6.9432975510733373E-3</v>
      </c>
      <c r="I324">
        <v>9.0529432574783897</v>
      </c>
      <c r="J324">
        <f>(Table2[[#This Row],[1M Return vs Nifty]]-AVERAGE(Table2[1M Return vs Nifty]))/_xlfn.STDEV.P(Table2[1M Return vs Nifty])</f>
        <v>0.46825299713181212</v>
      </c>
      <c r="K324">
        <v>-4.5017411258414199</v>
      </c>
      <c r="L324">
        <f>(Table2[[#This Row],[6M Return vs Nifty]]-AVERAGE(Table2[6M Return vs Nifty]))/_xlfn.STDEV.P(Table2[6M Return vs Nifty])</f>
        <v>-0.40006442659901525</v>
      </c>
      <c r="M324">
        <v>-0.48093514928471598</v>
      </c>
      <c r="N324">
        <f>(Table2[[#This Row],[1W Return vs Nifty]]-AVERAGE(Table2[1W Return vs Nifty]))/_xlfn.STDEV.P(Table2[1W Return vs Nifty])</f>
        <v>4.6047487761316161E-3</v>
      </c>
      <c r="O324">
        <v>95.18</v>
      </c>
      <c r="P324">
        <v>91.906958265046001</v>
      </c>
      <c r="Q324">
        <v>82.073418054801394</v>
      </c>
      <c r="R324">
        <v>54.549001896104897</v>
      </c>
      <c r="S324" s="2">
        <f>(Table2[[#This Row],[Close Price]]-Table2[[#This Row],[20D EMA]])/Table2[[#This Row],[20D EMA]]</f>
        <v>1.7755831056944713E-2</v>
      </c>
      <c r="T324" s="2">
        <f>(Table2[[#This Row],[Close Price]]-Table2[[#This Row],[50D EMA]])/Table2[[#This Row],[50D EMA]]</f>
        <v>5.4000717993966565E-2</v>
      </c>
      <c r="U324" s="2">
        <f>(Table2[[#This Row],[Close Price]]-Table2[[#This Row],[200D EMA]])/Table2[[#This Row],[200D EMA]]</f>
        <v>0.18028470479100503</v>
      </c>
      <c r="V324">
        <v>0.82478009561188603</v>
      </c>
      <c r="W324">
        <v>96.05</v>
      </c>
      <c r="X324">
        <v>97.55</v>
      </c>
      <c r="Y324">
        <v>94.8</v>
      </c>
      <c r="Z324">
        <v>98.4</v>
      </c>
      <c r="AA324">
        <v>91.1</v>
      </c>
      <c r="AB324">
        <v>104.29</v>
      </c>
      <c r="AC324" s="2">
        <f>(Table2[[#This Row],[Close Price]]/Table2[[#This Row],[Day Low]])-1</f>
        <v>8.5372201978137774E-3</v>
      </c>
      <c r="AD324" s="2">
        <f>(Table2[[#This Row],[Day High]]/Table2[[#This Row],[Close Price]])-1</f>
        <v>7.0197171466914732E-3</v>
      </c>
      <c r="AE324" s="2">
        <f>(Table2[[#This Row],[Close Price]]/Table2[[#This Row],[Current Week Low]])-1</f>
        <v>2.18354430379748E-2</v>
      </c>
      <c r="AF324" s="2">
        <f>(Table2[[#This Row],[Current Week High]]/Table2[[#This Row],[Close Price]])-1</f>
        <v>1.5794363580055704E-2</v>
      </c>
      <c r="AG324" s="2">
        <f>(Table2[[#This Row],[Close Price]]/Table2[[#This Row],[Current Month Low]])-1</f>
        <v>6.3336992316136209E-2</v>
      </c>
      <c r="AH324" s="2">
        <f>(Table2[[#This Row],[Current Month High]]/Table2[[#This Row],[Close Price]])-1</f>
        <v>7.6597501806544788E-2</v>
      </c>
      <c r="AI324">
        <v>11.3863941364715</v>
      </c>
      <c r="AJ324">
        <v>63.493670886075897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0.05</v>
      </c>
      <c r="AM324" t="s">
        <v>10345</v>
      </c>
      <c r="AN324">
        <v>-3.24</v>
      </c>
      <c r="AO324" t="s">
        <v>10344</v>
      </c>
      <c r="AP324">
        <v>8.5982632770323003E-2</v>
      </c>
      <c r="AQ324" s="4">
        <f>(Table2[[#This Row],[Sharpe Ratio]]-AVERAGE(Table2[Sharpe Ratio]))/_xlfn.STDEV.P(Table2[Sharpe Ratio])</f>
        <v>0.25863183509759397</v>
      </c>
      <c r="AR32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0.33836845195759574</v>
      </c>
      <c r="AS324" s="4">
        <f>_xlfn.RANK.AVG(Table2[[#This Row],[1Y Return vs Nifty Z-Score]],Table2[1Y Return vs Nifty Z-Score])</f>
        <v>287</v>
      </c>
      <c r="AT324" s="4">
        <f>_xlfn.RANK.AVG(Table2[[#This Row],[6M Return vs Nifty Z-Score]],Table2[6M Return vs Nifty Z-Score])</f>
        <v>445</v>
      </c>
      <c r="AU324" s="4">
        <f>_xlfn.RANK.AVG(Table2[[#This Row],[Sharpe Ratio Z-Score]],Table2[Sharpe Ratio Z-Score])</f>
        <v>270</v>
      </c>
      <c r="AV324" s="4">
        <f>(Table2[[#This Row],[Rank 1Y]]+Table2[[#This Row],[Rank 6M]]+Table2[[#This Row],[Rank Sharpe]])/3</f>
        <v>334</v>
      </c>
    </row>
    <row r="325" spans="1:48" x14ac:dyDescent="0.3">
      <c r="A325" t="s">
        <v>1810</v>
      </c>
      <c r="B325" t="s">
        <v>1811</v>
      </c>
      <c r="C325" t="s">
        <v>10306</v>
      </c>
      <c r="D325" t="s">
        <v>259</v>
      </c>
      <c r="E325">
        <v>4075.20648304</v>
      </c>
      <c r="F325">
        <v>1298.1500000000001</v>
      </c>
      <c r="G325">
        <v>2.8379793258482202</v>
      </c>
      <c r="H325">
        <f>(Table2[[#This Row],[1Y Return vs Nifty]]-AVERAGE(Table2[1Y Return vs Nifty]))/_xlfn.STDEV.P(Table2[1Y Return vs Nifty])</f>
        <v>-0.44214221474256921</v>
      </c>
      <c r="I325">
        <v>-9.6500066342543303</v>
      </c>
      <c r="J325">
        <f>(Table2[[#This Row],[1M Return vs Nifty]]-AVERAGE(Table2[1M Return vs Nifty]))/_xlfn.STDEV.P(Table2[1M Return vs Nifty])</f>
        <v>-1.1656268080142766</v>
      </c>
      <c r="K325">
        <v>0.66811929617846</v>
      </c>
      <c r="L325">
        <f>(Table2[[#This Row],[6M Return vs Nifty]]-AVERAGE(Table2[6M Return vs Nifty]))/_xlfn.STDEV.P(Table2[6M Return vs Nifty])</f>
        <v>-0.22221151399644551</v>
      </c>
      <c r="M325">
        <v>-3.4461444178224099</v>
      </c>
      <c r="N325">
        <f>(Table2[[#This Row],[1W Return vs Nifty]]-AVERAGE(Table2[1W Return vs Nifty]))/_xlfn.STDEV.P(Table2[1W Return vs Nifty])</f>
        <v>-0.64215391357732032</v>
      </c>
      <c r="O325">
        <v>1337.96</v>
      </c>
      <c r="P325">
        <v>1346.29280878031</v>
      </c>
      <c r="Q325">
        <v>1244.22608530651</v>
      </c>
      <c r="R325">
        <v>38.425359349652403</v>
      </c>
      <c r="S325" s="2">
        <f>(Table2[[#This Row],[Close Price]]-Table2[[#This Row],[20D EMA]])/Table2[[#This Row],[20D EMA]]</f>
        <v>-2.975425274298181E-2</v>
      </c>
      <c r="T325" s="2">
        <f>(Table2[[#This Row],[Close Price]]-Table2[[#This Row],[50D EMA]])/Table2[[#This Row],[50D EMA]]</f>
        <v>-3.5759537944739864E-2</v>
      </c>
      <c r="U325" s="2">
        <f>(Table2[[#This Row],[Close Price]]-Table2[[#This Row],[200D EMA]])/Table2[[#This Row],[200D EMA]]</f>
        <v>4.3339321792314138E-2</v>
      </c>
      <c r="V325">
        <v>0.720931741588002</v>
      </c>
      <c r="W325">
        <v>1292</v>
      </c>
      <c r="X325">
        <v>1315.3</v>
      </c>
      <c r="Y325">
        <v>1282</v>
      </c>
      <c r="Z325">
        <v>1315.3</v>
      </c>
      <c r="AA325">
        <v>1271.3499999999999</v>
      </c>
      <c r="AB325">
        <v>1440.55</v>
      </c>
      <c r="AC325" s="2">
        <f>(Table2[[#This Row],[Close Price]]/Table2[[#This Row],[Day Low]])-1</f>
        <v>4.7600619195047322E-3</v>
      </c>
      <c r="AD325" s="2">
        <f>(Table2[[#This Row],[Day High]]/Table2[[#This Row],[Close Price]])-1</f>
        <v>1.3211108115394943E-2</v>
      </c>
      <c r="AE325" s="2">
        <f>(Table2[[#This Row],[Close Price]]/Table2[[#This Row],[Current Week Low]])-1</f>
        <v>1.2597503900156015E-2</v>
      </c>
      <c r="AF325" s="2">
        <f>(Table2[[#This Row],[Current Week High]]/Table2[[#This Row],[Close Price]])-1</f>
        <v>1.3211108115394943E-2</v>
      </c>
      <c r="AG325" s="2">
        <f>(Table2[[#This Row],[Close Price]]/Table2[[#This Row],[Current Month Low]])-1</f>
        <v>2.1079954379203292E-2</v>
      </c>
      <c r="AH325" s="2">
        <f>(Table2[[#This Row],[Current Month High]]/Table2[[#This Row],[Close Price]])-1</f>
        <v>0.10969456534298794</v>
      </c>
      <c r="AI325">
        <v>17.598120402110599</v>
      </c>
      <c r="AJ325">
        <v>34.676833696441498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-0.04</v>
      </c>
      <c r="AM325" t="s">
        <v>10344</v>
      </c>
      <c r="AN325">
        <v>-6.53</v>
      </c>
      <c r="AO325" t="s">
        <v>10344</v>
      </c>
      <c r="AP325">
        <v>0.13294272332173901</v>
      </c>
      <c r="AQ325" s="4">
        <f>(Table2[[#This Row],[Sharpe Ratio]]-AVERAGE(Table2[Sharpe Ratio]))/_xlfn.STDEV.P(Table2[Sharpe Ratio])</f>
        <v>0.79108527186973054</v>
      </c>
      <c r="AR32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 s="4">
        <f>_xlfn.RANK.AVG(Table2[[#This Row],[1Y Return vs Nifty Z-Score]],Table2[1Y Return vs Nifty Z-Score])</f>
        <v>450</v>
      </c>
      <c r="AT325" s="4">
        <f>_xlfn.RANK.AVG(Table2[[#This Row],[6M Return vs Nifty Z-Score]],Table2[6M Return vs Nifty Z-Score])</f>
        <v>394</v>
      </c>
      <c r="AU325" s="4">
        <f>_xlfn.RANK.AVG(Table2[[#This Row],[Sharpe Ratio Z-Score]],Table2[Sharpe Ratio Z-Score])</f>
        <v>158</v>
      </c>
      <c r="AV325" s="4">
        <f>(Table2[[#This Row],[Rank 1Y]]+Table2[[#This Row],[Rank 6M]]+Table2[[#This Row],[Rank Sharpe]])/3</f>
        <v>334</v>
      </c>
    </row>
    <row r="326" spans="1:48" x14ac:dyDescent="0.3">
      <c r="A326" t="s">
        <v>41</v>
      </c>
      <c r="B326" t="s">
        <v>42</v>
      </c>
      <c r="C326" t="s">
        <v>10303</v>
      </c>
      <c r="D326" t="s">
        <v>43</v>
      </c>
      <c r="E326">
        <v>627087.54387079505</v>
      </c>
      <c r="F326">
        <v>501.45</v>
      </c>
      <c r="G326">
        <v>-15.2717121034208</v>
      </c>
      <c r="H326">
        <f>(Table2[[#This Row],[1Y Return vs Nifty]]-AVERAGE(Table2[1Y Return vs Nifty]))/_xlfn.STDEV.P(Table2[1Y Return vs Nifty])</f>
        <v>-0.71693627268548354</v>
      </c>
      <c r="I326">
        <v>5.7102963538236802</v>
      </c>
      <c r="J326">
        <f>(Table2[[#This Row],[1M Return vs Nifty]]-AVERAGE(Table2[1M Return vs Nifty]))/_xlfn.STDEV.P(Table2[1M Return vs Nifty])</f>
        <v>0.17624113252056822</v>
      </c>
      <c r="K326">
        <v>11.7502589349061</v>
      </c>
      <c r="L326">
        <f>(Table2[[#This Row],[6M Return vs Nifty]]-AVERAGE(Table2[6M Return vs Nifty]))/_xlfn.STDEV.P(Table2[6M Return vs Nifty])</f>
        <v>0.15903491273900378</v>
      </c>
      <c r="M326">
        <v>0.253579178207404</v>
      </c>
      <c r="N326">
        <f>(Table2[[#This Row],[1W Return vs Nifty]]-AVERAGE(Table2[1W Return vs Nifty]))/_xlfn.STDEV.P(Table2[1W Return vs Nifty])</f>
        <v>0.16481384732738619</v>
      </c>
      <c r="O326">
        <v>488.87</v>
      </c>
      <c r="P326">
        <v>468.54466185752301</v>
      </c>
      <c r="Q326">
        <v>443.06186367403399</v>
      </c>
      <c r="R326">
        <v>67.168041677621204</v>
      </c>
      <c r="S326" s="2">
        <f>(Table2[[#This Row],[Close Price]]-Table2[[#This Row],[20D EMA]])/Table2[[#This Row],[20D EMA]]</f>
        <v>2.5732812404115582E-2</v>
      </c>
      <c r="T326" s="2">
        <f>(Table2[[#This Row],[Close Price]]-Table2[[#This Row],[50D EMA]])/Table2[[#This Row],[50D EMA]]</f>
        <v>7.0228818768365286E-2</v>
      </c>
      <c r="U326" s="2">
        <f>(Table2[[#This Row],[Close Price]]-Table2[[#This Row],[200D EMA]])/Table2[[#This Row],[200D EMA]]</f>
        <v>0.13178325898281976</v>
      </c>
      <c r="V326">
        <v>0.75422669196749004</v>
      </c>
      <c r="W326">
        <v>497.7</v>
      </c>
      <c r="X326">
        <v>503.4</v>
      </c>
      <c r="Y326">
        <v>497.7</v>
      </c>
      <c r="Z326">
        <v>509.3</v>
      </c>
      <c r="AA326">
        <v>479.55</v>
      </c>
      <c r="AB326">
        <v>509.3</v>
      </c>
      <c r="AC326" s="2">
        <f>(Table2[[#This Row],[Close Price]]/Table2[[#This Row],[Day Low]])-1</f>
        <v>7.5346594333935979E-3</v>
      </c>
      <c r="AD326" s="2">
        <f>(Table2[[#This Row],[Day High]]/Table2[[#This Row],[Close Price]])-1</f>
        <v>3.8887227041579653E-3</v>
      </c>
      <c r="AE326" s="2">
        <f>(Table2[[#This Row],[Close Price]]/Table2[[#This Row],[Current Week Low]])-1</f>
        <v>7.5346594333935979E-3</v>
      </c>
      <c r="AF326" s="2">
        <f>(Table2[[#This Row],[Current Week High]]/Table2[[#This Row],[Close Price]])-1</f>
        <v>1.565460165519994E-2</v>
      </c>
      <c r="AG326" s="2">
        <f>(Table2[[#This Row],[Close Price]]/Table2[[#This Row],[Current Month Low]])-1</f>
        <v>4.5667813575226646E-2</v>
      </c>
      <c r="AH326" s="2">
        <f>(Table2[[#This Row],[Current Month High]]/Table2[[#This Row],[Close Price]])-1</f>
        <v>1.565460165519994E-2</v>
      </c>
      <c r="AI326">
        <v>1.8346794296540001</v>
      </c>
      <c r="AJ326">
        <v>25.566545636659502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10345</v>
      </c>
      <c r="AN326">
        <v>1.03</v>
      </c>
      <c r="AO326" t="s">
        <v>10345</v>
      </c>
      <c r="AP326">
        <v>0.13617597538564599</v>
      </c>
      <c r="AQ326" s="4">
        <f>(Table2[[#This Row],[Sharpe Ratio]]-AVERAGE(Table2[Sharpe Ratio]))/_xlfn.STDEV.P(Table2[Sharpe Ratio])</f>
        <v>0.82774525597885329</v>
      </c>
      <c r="AR32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0.61089887588032799</v>
      </c>
      <c r="AS326" s="4">
        <f>_xlfn.RANK.AVG(Table2[[#This Row],[1Y Return vs Nifty Z-Score]],Table2[1Y Return vs Nifty Z-Score])</f>
        <v>580</v>
      </c>
      <c r="AT326" s="4">
        <f>_xlfn.RANK.AVG(Table2[[#This Row],[6M Return vs Nifty Z-Score]],Table2[6M Return vs Nifty Z-Score])</f>
        <v>274</v>
      </c>
      <c r="AU326" s="4">
        <f>_xlfn.RANK.AVG(Table2[[#This Row],[Sharpe Ratio Z-Score]],Table2[Sharpe Ratio Z-Score])</f>
        <v>149</v>
      </c>
      <c r="AV326" s="4">
        <f>(Table2[[#This Row],[Rank 1Y]]+Table2[[#This Row],[Rank 6M]]+Table2[[#This Row],[Rank Sharpe]])/3</f>
        <v>334.33333333333331</v>
      </c>
    </row>
    <row r="327" spans="1:48" x14ac:dyDescent="0.3">
      <c r="A327" t="s">
        <v>1654</v>
      </c>
      <c r="B327" t="s">
        <v>1655</v>
      </c>
      <c r="C327" t="s">
        <v>10312</v>
      </c>
      <c r="D327" t="s">
        <v>333</v>
      </c>
      <c r="E327">
        <v>5155.25565198</v>
      </c>
      <c r="F327">
        <v>1895.95</v>
      </c>
      <c r="G327">
        <v>21.1758797935553</v>
      </c>
      <c r="H327">
        <f>(Table2[[#This Row],[1Y Return vs Nifty]]-AVERAGE(Table2[1Y Return vs Nifty]))/_xlfn.STDEV.P(Table2[1Y Return vs Nifty])</f>
        <v>-0.16388534309150454</v>
      </c>
      <c r="I327">
        <v>-2.6694864065697002</v>
      </c>
      <c r="J327">
        <f>(Table2[[#This Row],[1M Return vs Nifty]]-AVERAGE(Table2[1M Return vs Nifty]))/_xlfn.STDEV.P(Table2[1M Return vs Nifty])</f>
        <v>-0.55581225493838982</v>
      </c>
      <c r="K327">
        <v>57.272239569242899</v>
      </c>
      <c r="L327">
        <f>(Table2[[#This Row],[6M Return vs Nifty]]-AVERAGE(Table2[6M Return vs Nifty]))/_xlfn.STDEV.P(Table2[6M Return vs Nifty])</f>
        <v>1.7250765816340725</v>
      </c>
      <c r="M327">
        <v>-6.1293082309935496</v>
      </c>
      <c r="N327">
        <f>(Table2[[#This Row],[1W Return vs Nifty]]-AVERAGE(Table2[1W Return vs Nifty]))/_xlfn.STDEV.P(Table2[1W Return vs Nifty])</f>
        <v>-1.2273940371310803</v>
      </c>
      <c r="O327">
        <v>1946.83</v>
      </c>
      <c r="P327">
        <v>1882.7040863659099</v>
      </c>
      <c r="Q327">
        <v>1503.7427168315601</v>
      </c>
      <c r="R327">
        <v>41.896269678909498</v>
      </c>
      <c r="S327" s="2">
        <f>(Table2[[#This Row],[Close Price]]-Table2[[#This Row],[20D EMA]])/Table2[[#This Row],[20D EMA]]</f>
        <v>-2.6134793484793167E-2</v>
      </c>
      <c r="T327" s="2">
        <f>(Table2[[#This Row],[Close Price]]-Table2[[#This Row],[50D EMA]])/Table2[[#This Row],[50D EMA]]</f>
        <v>7.0355791597914137E-3</v>
      </c>
      <c r="U327" s="2">
        <f>(Table2[[#This Row],[Close Price]]-Table2[[#This Row],[200D EMA]])/Table2[[#This Row],[200D EMA]]</f>
        <v>0.26082073667151973</v>
      </c>
      <c r="V327">
        <v>0.40413420960323898</v>
      </c>
      <c r="W327">
        <v>1874</v>
      </c>
      <c r="X327">
        <v>1912.35</v>
      </c>
      <c r="Y327">
        <v>1856.45</v>
      </c>
      <c r="Z327">
        <v>1930.4</v>
      </c>
      <c r="AA327">
        <v>1802.4</v>
      </c>
      <c r="AB327">
        <v>2065</v>
      </c>
      <c r="AC327" s="2">
        <f>(Table2[[#This Row],[Close Price]]/Table2[[#This Row],[Day Low]])-1</f>
        <v>1.1712913553895365E-2</v>
      </c>
      <c r="AD327" s="2">
        <f>(Table2[[#This Row],[Day High]]/Table2[[#This Row],[Close Price]])-1</f>
        <v>8.6500171418022465E-3</v>
      </c>
      <c r="AE327" s="2">
        <f>(Table2[[#This Row],[Close Price]]/Table2[[#This Row],[Current Week Low]])-1</f>
        <v>2.1277168789894718E-2</v>
      </c>
      <c r="AF327" s="2">
        <f>(Table2[[#This Row],[Current Week High]]/Table2[[#This Row],[Close Price]])-1</f>
        <v>1.8170310398480938E-2</v>
      </c>
      <c r="AG327" s="2">
        <f>(Table2[[#This Row],[Close Price]]/Table2[[#This Row],[Current Month Low]])-1</f>
        <v>5.1903018197958284E-2</v>
      </c>
      <c r="AH327" s="2">
        <f>(Table2[[#This Row],[Current Month High]]/Table2[[#This Row],[Close Price]])-1</f>
        <v>8.9163743769614223E-2</v>
      </c>
      <c r="AI327">
        <v>19.678788997600101</v>
      </c>
      <c r="AJ327">
        <v>99.290481946707303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-0.01</v>
      </c>
      <c r="AM327" t="s">
        <v>10344</v>
      </c>
      <c r="AN327">
        <v>-3.53</v>
      </c>
      <c r="AO327" t="s">
        <v>10344</v>
      </c>
      <c r="AP327">
        <v>-3.4106765469351999E-2</v>
      </c>
      <c r="AQ327" s="4">
        <f>(Table2[[#This Row],[Sharpe Ratio]]-AVERAGE(Table2[Sharpe Ratio]))/_xlfn.STDEV.P(Table2[Sharpe Ratio])</f>
        <v>-1.1029927286924488</v>
      </c>
      <c r="AR3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-1.3250077822193509</v>
      </c>
      <c r="AS327" s="4">
        <f>_xlfn.RANK.AVG(Table2[[#This Row],[1Y Return vs Nifty Z-Score]],Table2[1Y Return vs Nifty Z-Score])</f>
        <v>332</v>
      </c>
      <c r="AT327" s="4">
        <f>_xlfn.RANK.AVG(Table2[[#This Row],[6M Return vs Nifty Z-Score]],Table2[6M Return vs Nifty Z-Score])</f>
        <v>44</v>
      </c>
      <c r="AU327" s="4">
        <f>_xlfn.RANK.AVG(Table2[[#This Row],[Sharpe Ratio Z-Score]],Table2[Sharpe Ratio Z-Score])</f>
        <v>636</v>
      </c>
      <c r="AV327" s="4">
        <f>(Table2[[#This Row],[Rank 1Y]]+Table2[[#This Row],[Rank 6M]]+Table2[[#This Row],[Rank Sharpe]])/3</f>
        <v>337.33333333333331</v>
      </c>
    </row>
    <row r="328" spans="1:48" x14ac:dyDescent="0.3">
      <c r="A328" t="s">
        <v>1594</v>
      </c>
      <c r="B328" t="s">
        <v>1595</v>
      </c>
      <c r="C328" t="s">
        <v>10310</v>
      </c>
      <c r="D328" t="s">
        <v>72</v>
      </c>
      <c r="E328">
        <v>5726.3360000000002</v>
      </c>
      <c r="F328">
        <v>813.4</v>
      </c>
      <c r="G328">
        <v>86.406542018854296</v>
      </c>
      <c r="H328">
        <f>(Table2[[#This Row],[1Y Return vs Nifty]]-AVERAGE(Table2[1Y Return vs Nifty]))/_xlfn.STDEV.P(Table2[1Y Return vs Nifty])</f>
        <v>0.82591608147738504</v>
      </c>
      <c r="I328">
        <v>-1.63597182721319</v>
      </c>
      <c r="J328">
        <f>(Table2[[#This Row],[1M Return vs Nifty]]-AVERAGE(Table2[1M Return vs Nifty]))/_xlfn.STDEV.P(Table2[1M Return vs Nifty])</f>
        <v>-0.46552496821037015</v>
      </c>
      <c r="K328">
        <v>-28.226463157247</v>
      </c>
      <c r="L328">
        <f>(Table2[[#This Row],[6M Return vs Nifty]]-AVERAGE(Table2[6M Return vs Nifty]))/_xlfn.STDEV.P(Table2[6M Return vs Nifty])</f>
        <v>-1.2162394428527932</v>
      </c>
      <c r="M328">
        <v>-6.52652969562536</v>
      </c>
      <c r="N328">
        <f>(Table2[[#This Row],[1W Return vs Nifty]]-AVERAGE(Table2[1W Return vs Nifty]))/_xlfn.STDEV.P(Table2[1W Return vs Nifty])</f>
        <v>-1.3140342705369481</v>
      </c>
      <c r="O328">
        <v>862.94</v>
      </c>
      <c r="P328">
        <v>878.33385676295995</v>
      </c>
      <c r="Q328">
        <v>786.19443612473401</v>
      </c>
      <c r="R328">
        <v>29.871194111842598</v>
      </c>
      <c r="S328" s="2">
        <f>(Table2[[#This Row],[Close Price]]-Table2[[#This Row],[20D EMA]])/Table2[[#This Row],[20D EMA]]</f>
        <v>-5.7408394558138544E-2</v>
      </c>
      <c r="T328" s="2">
        <f>(Table2[[#This Row],[Close Price]]-Table2[[#This Row],[50D EMA]])/Table2[[#This Row],[50D EMA]]</f>
        <v>-7.3928445616646632E-2</v>
      </c>
      <c r="U328" s="2">
        <f>(Table2[[#This Row],[Close Price]]-Table2[[#This Row],[200D EMA]])/Table2[[#This Row],[200D EMA]]</f>
        <v>3.4604116520292515E-2</v>
      </c>
      <c r="V328">
        <v>0.72067180884888105</v>
      </c>
      <c r="W328">
        <v>810</v>
      </c>
      <c r="X328">
        <v>835</v>
      </c>
      <c r="Y328">
        <v>810</v>
      </c>
      <c r="Z328">
        <v>835</v>
      </c>
      <c r="AA328">
        <v>810</v>
      </c>
      <c r="AB328">
        <v>944.85</v>
      </c>
      <c r="AC328" s="2">
        <f>(Table2[[#This Row],[Close Price]]/Table2[[#This Row],[Day Low]])-1</f>
        <v>4.1975308641974962E-3</v>
      </c>
      <c r="AD328" s="2">
        <f>(Table2[[#This Row],[Day High]]/Table2[[#This Row],[Close Price]])-1</f>
        <v>2.6555200393410416E-2</v>
      </c>
      <c r="AE328" s="2">
        <f>(Table2[[#This Row],[Close Price]]/Table2[[#This Row],[Current Week Low]])-1</f>
        <v>4.1975308641974962E-3</v>
      </c>
      <c r="AF328" s="2">
        <f>(Table2[[#This Row],[Current Week High]]/Table2[[#This Row],[Close Price]])-1</f>
        <v>2.6555200393410416E-2</v>
      </c>
      <c r="AG328" s="2">
        <f>(Table2[[#This Row],[Close Price]]/Table2[[#This Row],[Current Month Low]])-1</f>
        <v>4.1975308641974962E-3</v>
      </c>
      <c r="AH328" s="2">
        <f>(Table2[[#This Row],[Current Month High]]/Table2[[#This Row],[Close Price]])-1</f>
        <v>0.16160560609786079</v>
      </c>
      <c r="AI328">
        <v>43.225965084829099</v>
      </c>
      <c r="AJ328">
        <v>116.329787234042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-0.15</v>
      </c>
      <c r="AM328" t="s">
        <v>10344</v>
      </c>
      <c r="AN328">
        <v>-9.68</v>
      </c>
      <c r="AO328" t="s">
        <v>10344</v>
      </c>
      <c r="AP328">
        <v>0.109363693676902</v>
      </c>
      <c r="AQ328" s="4">
        <f>(Table2[[#This Row],[Sharpe Ratio]]-AVERAGE(Table2[Sharpe Ratio]))/_xlfn.STDEV.P(Table2[Sharpe Ratio])</f>
        <v>0.52373622669701025</v>
      </c>
      <c r="AR32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 s="4">
        <f>_xlfn.RANK.AVG(Table2[[#This Row],[1Y Return vs Nifty Z-Score]],Table2[1Y Return vs Nifty Z-Score])</f>
        <v>117</v>
      </c>
      <c r="AT328" s="4">
        <f>_xlfn.RANK.AVG(Table2[[#This Row],[6M Return vs Nifty Z-Score]],Table2[6M Return vs Nifty Z-Score])</f>
        <v>687</v>
      </c>
      <c r="AU328" s="4">
        <f>_xlfn.RANK.AVG(Table2[[#This Row],[Sharpe Ratio Z-Score]],Table2[Sharpe Ratio Z-Score])</f>
        <v>209</v>
      </c>
      <c r="AV328" s="4">
        <f>(Table2[[#This Row],[Rank 1Y]]+Table2[[#This Row],[Rank 6M]]+Table2[[#This Row],[Rank Sharpe]])/3</f>
        <v>337.66666666666669</v>
      </c>
    </row>
    <row r="329" spans="1:48" x14ac:dyDescent="0.3">
      <c r="A329" t="s">
        <v>1962</v>
      </c>
      <c r="B329" t="s">
        <v>1963</v>
      </c>
      <c r="C329" t="s">
        <v>10299</v>
      </c>
      <c r="D329" t="s">
        <v>51</v>
      </c>
      <c r="E329">
        <v>3349.061293925</v>
      </c>
      <c r="F329">
        <v>253.25</v>
      </c>
      <c r="G329">
        <v>24.4396162890488</v>
      </c>
      <c r="H329">
        <f>(Table2[[#This Row],[1Y Return vs Nifty]]-AVERAGE(Table2[1Y Return vs Nifty]))/_xlfn.STDEV.P(Table2[1Y Return vs Nifty])</f>
        <v>-0.11436183800275738</v>
      </c>
      <c r="I329">
        <v>5.7035523083568203</v>
      </c>
      <c r="J329">
        <f>(Table2[[#This Row],[1M Return vs Nifty]]-AVERAGE(Table2[1M Return vs Nifty]))/_xlfn.STDEV.P(Table2[1M Return vs Nifty])</f>
        <v>0.17565197627745813</v>
      </c>
      <c r="K329">
        <v>10.304001796345901</v>
      </c>
      <c r="L329">
        <f>(Table2[[#This Row],[6M Return vs Nifty]]-AVERAGE(Table2[6M Return vs Nifty]))/_xlfn.STDEV.P(Table2[6M Return vs Nifty])</f>
        <v>0.10928094967848991</v>
      </c>
      <c r="M329">
        <v>-3.6725839606402402</v>
      </c>
      <c r="N329">
        <f>(Table2[[#This Row],[1W Return vs Nifty]]-AVERAGE(Table2[1W Return vs Nifty]))/_xlfn.STDEV.P(Table2[1W Return vs Nifty])</f>
        <v>-0.69154393045427764</v>
      </c>
      <c r="O329">
        <v>255.86</v>
      </c>
      <c r="P329">
        <v>237.02957381811501</v>
      </c>
      <c r="Q329">
        <v>202.47501315151499</v>
      </c>
      <c r="R329">
        <v>44.6327753753773</v>
      </c>
      <c r="S329" s="2">
        <f>(Table2[[#This Row],[Close Price]]-Table2[[#This Row],[20D EMA]])/Table2[[#This Row],[20D EMA]]</f>
        <v>-1.0200891112327106E-2</v>
      </c>
      <c r="T329" s="2">
        <f>(Table2[[#This Row],[Close Price]]-Table2[[#This Row],[50D EMA]])/Table2[[#This Row],[50D EMA]]</f>
        <v>6.843207756991436E-2</v>
      </c>
      <c r="U329" s="2">
        <f>(Table2[[#This Row],[Close Price]]-Table2[[#This Row],[200D EMA]])/Table2[[#This Row],[200D EMA]]</f>
        <v>0.25077161896756789</v>
      </c>
      <c r="V329">
        <v>1.14894800556843</v>
      </c>
      <c r="W329">
        <v>252.05</v>
      </c>
      <c r="X329">
        <v>258.35000000000002</v>
      </c>
      <c r="Y329">
        <v>249</v>
      </c>
      <c r="Z329">
        <v>258.35000000000002</v>
      </c>
      <c r="AA329">
        <v>240.55</v>
      </c>
      <c r="AB329">
        <v>293.55</v>
      </c>
      <c r="AC329" s="2">
        <f>(Table2[[#This Row],[Close Price]]/Table2[[#This Row],[Day Low]])-1</f>
        <v>4.7609601269589241E-3</v>
      </c>
      <c r="AD329" s="2">
        <f>(Table2[[#This Row],[Day High]]/Table2[[#This Row],[Close Price]])-1</f>
        <v>2.013820335636729E-2</v>
      </c>
      <c r="AE329" s="2">
        <f>(Table2[[#This Row],[Close Price]]/Table2[[#This Row],[Current Week Low]])-1</f>
        <v>1.7068273092369468E-2</v>
      </c>
      <c r="AF329" s="2">
        <f>(Table2[[#This Row],[Current Week High]]/Table2[[#This Row],[Close Price]])-1</f>
        <v>2.013820335636729E-2</v>
      </c>
      <c r="AG329" s="2">
        <f>(Table2[[#This Row],[Close Price]]/Table2[[#This Row],[Current Month Low]])-1</f>
        <v>5.2795676574516781E-2</v>
      </c>
      <c r="AH329" s="2">
        <f>(Table2[[#This Row],[Current Month High]]/Table2[[#This Row],[Close Price]])-1</f>
        <v>0.15913129318854891</v>
      </c>
      <c r="AI329">
        <v>15.9131293188548</v>
      </c>
      <c r="AJ329">
        <v>63.703943115707801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0.21</v>
      </c>
      <c r="AM329" t="s">
        <v>10345</v>
      </c>
      <c r="AN329">
        <v>-11.06</v>
      </c>
      <c r="AO329" t="s">
        <v>10344</v>
      </c>
      <c r="AP329">
        <v>3.9808373642887002E-2</v>
      </c>
      <c r="AQ329" s="4">
        <f>(Table2[[#This Row],[Sharpe Ratio]]-AVERAGE(Table2[Sharpe Ratio]))/_xlfn.STDEV.P(Table2[Sharpe Ratio])</f>
        <v>-0.26491151147862246</v>
      </c>
      <c r="AR3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-0.78588435397970946</v>
      </c>
      <c r="AS329" s="4">
        <f>_xlfn.RANK.AVG(Table2[[#This Row],[1Y Return vs Nifty Z-Score]],Table2[1Y Return vs Nifty Z-Score])</f>
        <v>319</v>
      </c>
      <c r="AT329" s="4">
        <f>_xlfn.RANK.AVG(Table2[[#This Row],[6M Return vs Nifty Z-Score]],Table2[6M Return vs Nifty Z-Score])</f>
        <v>287</v>
      </c>
      <c r="AU329" s="4">
        <f>_xlfn.RANK.AVG(Table2[[#This Row],[Sharpe Ratio Z-Score]],Table2[Sharpe Ratio Z-Score])</f>
        <v>412</v>
      </c>
      <c r="AV329" s="4">
        <f>(Table2[[#This Row],[Rank 1Y]]+Table2[[#This Row],[Rank 6M]]+Table2[[#This Row],[Rank Sharpe]])/3</f>
        <v>339.33333333333331</v>
      </c>
    </row>
    <row r="330" spans="1:48" x14ac:dyDescent="0.3">
      <c r="A330" t="s">
        <v>117</v>
      </c>
      <c r="B330" t="s">
        <v>118</v>
      </c>
      <c r="C330" t="s">
        <v>10299</v>
      </c>
      <c r="D330" t="s">
        <v>18</v>
      </c>
      <c r="E330">
        <v>240174.02241806401</v>
      </c>
      <c r="F330">
        <v>170.08</v>
      </c>
      <c r="G330">
        <v>57.617058116203502</v>
      </c>
      <c r="H330">
        <f>(Table2[[#This Row],[1Y Return vs Nifty]]-AVERAGE(Table2[1Y Return vs Nifty]))/_xlfn.STDEV.P(Table2[1Y Return vs Nifty])</f>
        <v>0.38906826777551745</v>
      </c>
      <c r="I330">
        <v>2.6220221302014202</v>
      </c>
      <c r="J330">
        <f>(Table2[[#This Row],[1M Return vs Nifty]]-AVERAGE(Table2[1M Return vs Nifty]))/_xlfn.STDEV.P(Table2[1M Return vs Nifty])</f>
        <v>-9.3548869374269567E-2</v>
      </c>
      <c r="K330">
        <v>-19.828948874477501</v>
      </c>
      <c r="L330">
        <f>(Table2[[#This Row],[6M Return vs Nifty]]-AVERAGE(Table2[6M Return vs Nifty]))/_xlfn.STDEV.P(Table2[6M Return vs Nifty])</f>
        <v>-0.92734917273043038</v>
      </c>
      <c r="M330">
        <v>-7.0906732886911704E-3</v>
      </c>
      <c r="N330">
        <f>(Table2[[#This Row],[1W Return vs Nifty]]-AVERAGE(Table2[1W Return vs Nifty]))/_xlfn.STDEV.P(Table2[1W Return vs Nifty])</f>
        <v>0.1079576630916514</v>
      </c>
      <c r="O330">
        <v>170.42</v>
      </c>
      <c r="P330">
        <v>169.67592527006701</v>
      </c>
      <c r="Q330">
        <v>152.58456760374901</v>
      </c>
      <c r="R330">
        <v>50.951296284419399</v>
      </c>
      <c r="S330" s="2">
        <f>(Table2[[#This Row],[Close Price]]-Table2[[#This Row],[20D EMA]])/Table2[[#This Row],[20D EMA]]</f>
        <v>-1.9950710010560673E-3</v>
      </c>
      <c r="T330" s="2">
        <f>(Table2[[#This Row],[Close Price]]-Table2[[#This Row],[50D EMA]])/Table2[[#This Row],[50D EMA]]</f>
        <v>2.3814499864364944E-3</v>
      </c>
      <c r="U330" s="2">
        <f>(Table2[[#This Row],[Close Price]]-Table2[[#This Row],[200D EMA]])/Table2[[#This Row],[200D EMA]]</f>
        <v>0.11466056280137954</v>
      </c>
      <c r="V330">
        <v>0.63183367295743098</v>
      </c>
      <c r="W330">
        <v>171.03</v>
      </c>
      <c r="X330">
        <v>173.4</v>
      </c>
      <c r="Y330">
        <v>169.32</v>
      </c>
      <c r="Z330">
        <v>173.4</v>
      </c>
      <c r="AA330">
        <v>163.01</v>
      </c>
      <c r="AB330">
        <v>182.49</v>
      </c>
      <c r="AC330" s="2">
        <f>(Table2[[#This Row],[Close Price]]/Table2[[#This Row],[Day Low]])-1</f>
        <v>-5.5545810676488339E-3</v>
      </c>
      <c r="AD330" s="2">
        <f>(Table2[[#This Row],[Day High]]/Table2[[#This Row],[Close Price]])-1</f>
        <v>1.9520225776105349E-2</v>
      </c>
      <c r="AE330" s="2">
        <f>(Table2[[#This Row],[Close Price]]/Table2[[#This Row],[Current Week Low]])-1</f>
        <v>4.48854240491392E-3</v>
      </c>
      <c r="AF330" s="2">
        <f>(Table2[[#This Row],[Current Week High]]/Table2[[#This Row],[Close Price]])-1</f>
        <v>1.9520225776105349E-2</v>
      </c>
      <c r="AG330" s="2">
        <f>(Table2[[#This Row],[Close Price]]/Table2[[#This Row],[Current Month Low]])-1</f>
        <v>4.3371572296178273E-2</v>
      </c>
      <c r="AH330" s="2">
        <f>(Table2[[#This Row],[Current Month High]]/Table2[[#This Row],[Close Price]])-1</f>
        <v>7.2965663217309462E-2</v>
      </c>
      <c r="AI330">
        <v>15.7102539981185</v>
      </c>
      <c r="AJ330">
        <v>98.923976608187104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-0.02</v>
      </c>
      <c r="AM330" t="s">
        <v>10344</v>
      </c>
      <c r="AN330">
        <v>-4.17</v>
      </c>
      <c r="AO330" t="s">
        <v>10344</v>
      </c>
      <c r="AP330">
        <v>0.110334037196365</v>
      </c>
      <c r="AQ330" s="4">
        <f>(Table2[[#This Row],[Sharpe Ratio]]-AVERAGE(Table2[Sharpe Ratio]))/_xlfn.STDEV.P(Table2[Sharpe Ratio])</f>
        <v>0.53473839333938411</v>
      </c>
      <c r="AR33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1.08662821018531E-2</v>
      </c>
      <c r="AS330" s="4">
        <f>_xlfn.RANK.AVG(Table2[[#This Row],[1Y Return vs Nifty Z-Score]],Table2[1Y Return vs Nifty Z-Score])</f>
        <v>191</v>
      </c>
      <c r="AT330" s="4">
        <f>_xlfn.RANK.AVG(Table2[[#This Row],[6M Return vs Nifty Z-Score]],Table2[6M Return vs Nifty Z-Score])</f>
        <v>622</v>
      </c>
      <c r="AU330" s="4">
        <f>_xlfn.RANK.AVG(Table2[[#This Row],[Sharpe Ratio Z-Score]],Table2[Sharpe Ratio Z-Score])</f>
        <v>206</v>
      </c>
      <c r="AV330" s="4">
        <f>(Table2[[#This Row],[Rank 1Y]]+Table2[[#This Row],[Rank 6M]]+Table2[[#This Row],[Rank Sharpe]])/3</f>
        <v>339.66666666666669</v>
      </c>
    </row>
    <row r="331" spans="1:48" x14ac:dyDescent="0.3">
      <c r="A331" t="s">
        <v>804</v>
      </c>
      <c r="B331" t="s">
        <v>805</v>
      </c>
      <c r="C331" t="s">
        <v>10311</v>
      </c>
      <c r="D331" t="s">
        <v>130</v>
      </c>
      <c r="E331">
        <v>19925.633904054899</v>
      </c>
      <c r="F331">
        <v>716.65</v>
      </c>
      <c r="G331">
        <v>25.9596788956054</v>
      </c>
      <c r="H331">
        <f>(Table2[[#This Row],[1Y Return vs Nifty]]-AVERAGE(Table2[1Y Return vs Nifty]))/_xlfn.STDEV.P(Table2[1Y Return vs Nifty])</f>
        <v>-9.1296609441884446E-2</v>
      </c>
      <c r="I331">
        <v>8.6356973262775796</v>
      </c>
      <c r="J331">
        <f>(Table2[[#This Row],[1M Return vs Nifty]]-AVERAGE(Table2[1M Return vs Nifty]))/_xlfn.STDEV.P(Table2[1M Return vs Nifty])</f>
        <v>0.43180261338407383</v>
      </c>
      <c r="K331">
        <v>3.9169582664423501</v>
      </c>
      <c r="L331">
        <f>(Table2[[#This Row],[6M Return vs Nifty]]-AVERAGE(Table2[6M Return vs Nifty]))/_xlfn.STDEV.P(Table2[6M Return vs Nifty])</f>
        <v>-0.11044534890287958</v>
      </c>
      <c r="M331">
        <v>-4.7321773585103299</v>
      </c>
      <c r="N331">
        <f>(Table2[[#This Row],[1W Return vs Nifty]]-AVERAGE(Table2[1W Return vs Nifty]))/_xlfn.STDEV.P(Table2[1W Return vs Nifty])</f>
        <v>-0.92265787438949542</v>
      </c>
      <c r="O331">
        <v>721.08</v>
      </c>
      <c r="P331">
        <v>692.37630384763997</v>
      </c>
      <c r="Q331">
        <v>610.69990284922005</v>
      </c>
      <c r="R331">
        <v>47.1831065094702</v>
      </c>
      <c r="S331" s="2">
        <f>(Table2[[#This Row],[Close Price]]-Table2[[#This Row],[20D EMA]])/Table2[[#This Row],[20D EMA]]</f>
        <v>-6.1435624341266756E-3</v>
      </c>
      <c r="T331" s="2">
        <f>(Table2[[#This Row],[Close Price]]-Table2[[#This Row],[50D EMA]])/Table2[[#This Row],[50D EMA]]</f>
        <v>3.5058531058136159E-2</v>
      </c>
      <c r="U331" s="2">
        <f>(Table2[[#This Row],[Close Price]]-Table2[[#This Row],[200D EMA]])/Table2[[#This Row],[200D EMA]]</f>
        <v>0.17348962502936352</v>
      </c>
      <c r="V331">
        <v>1.43884510720049</v>
      </c>
      <c r="W331">
        <v>720</v>
      </c>
      <c r="X331">
        <v>766</v>
      </c>
      <c r="Y331">
        <v>705.9</v>
      </c>
      <c r="Z331">
        <v>766</v>
      </c>
      <c r="AA331">
        <v>673.05</v>
      </c>
      <c r="AB331">
        <v>769.95</v>
      </c>
      <c r="AC331" s="2">
        <f>(Table2[[#This Row],[Close Price]]/Table2[[#This Row],[Day Low]])-1</f>
        <v>-4.652777777777839E-3</v>
      </c>
      <c r="AD331" s="2">
        <f>(Table2[[#This Row],[Day High]]/Table2[[#This Row],[Close Price]])-1</f>
        <v>6.8862066559687518E-2</v>
      </c>
      <c r="AE331" s="2">
        <f>(Table2[[#This Row],[Close Price]]/Table2[[#This Row],[Current Week Low]])-1</f>
        <v>1.5228785947017931E-2</v>
      </c>
      <c r="AF331" s="2">
        <f>(Table2[[#This Row],[Current Week High]]/Table2[[#This Row],[Close Price]])-1</f>
        <v>6.8862066559687518E-2</v>
      </c>
      <c r="AG331" s="2">
        <f>(Table2[[#This Row],[Close Price]]/Table2[[#This Row],[Current Month Low]])-1</f>
        <v>6.4779734046504833E-2</v>
      </c>
      <c r="AH331" s="2">
        <f>(Table2[[#This Row],[Current Month High]]/Table2[[#This Row],[Close Price]])-1</f>
        <v>7.437382264703829E-2</v>
      </c>
      <c r="AI331">
        <v>7.4373822647038201</v>
      </c>
      <c r="AJ331">
        <v>70.549738219895303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0.12</v>
      </c>
      <c r="AM331" t="s">
        <v>10345</v>
      </c>
      <c r="AN331">
        <v>3.06</v>
      </c>
      <c r="AO331" t="s">
        <v>10345</v>
      </c>
      <c r="AP331">
        <v>5.8364020460370002E-2</v>
      </c>
      <c r="AQ331" s="4">
        <f>(Table2[[#This Row],[Sharpe Ratio]]-AVERAGE(Table2[Sharpe Ratio]))/_xlfn.STDEV.P(Table2[Sharpe Ratio])</f>
        <v>-5.451971275154642E-2</v>
      </c>
      <c r="AR33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-0.74711693210173202</v>
      </c>
      <c r="AS331" s="4">
        <f>_xlfn.RANK.AVG(Table2[[#This Row],[1Y Return vs Nifty Z-Score]],Table2[1Y Return vs Nifty Z-Score])</f>
        <v>312</v>
      </c>
      <c r="AT331" s="4">
        <f>_xlfn.RANK.AVG(Table2[[#This Row],[6M Return vs Nifty Z-Score]],Table2[6M Return vs Nifty Z-Score])</f>
        <v>348</v>
      </c>
      <c r="AU331" s="4">
        <f>_xlfn.RANK.AVG(Table2[[#This Row],[Sharpe Ratio Z-Score]],Table2[Sharpe Ratio Z-Score])</f>
        <v>362</v>
      </c>
      <c r="AV331" s="4">
        <f>(Table2[[#This Row],[Rank 1Y]]+Table2[[#This Row],[Rank 6M]]+Table2[[#This Row],[Rank Sharpe]])/3</f>
        <v>340.66666666666669</v>
      </c>
    </row>
    <row r="332" spans="1:48" x14ac:dyDescent="0.3">
      <c r="A332" t="s">
        <v>318</v>
      </c>
      <c r="B332" t="s">
        <v>319</v>
      </c>
      <c r="C332" t="s">
        <v>10305</v>
      </c>
      <c r="D332" t="s">
        <v>279</v>
      </c>
      <c r="E332">
        <v>84999.785006709993</v>
      </c>
      <c r="F332">
        <v>874.55</v>
      </c>
      <c r="G332">
        <v>31.468001065781401</v>
      </c>
      <c r="H332">
        <f>(Table2[[#This Row],[1Y Return vs Nifty]]-AVERAGE(Table2[1Y Return vs Nifty]))/_xlfn.STDEV.P(Table2[1Y Return vs Nifty])</f>
        <v>-7.714058766658447E-3</v>
      </c>
      <c r="I332">
        <v>-4.9499855519797196</v>
      </c>
      <c r="J332">
        <f>(Table2[[#This Row],[1M Return vs Nifty]]-AVERAGE(Table2[1M Return vs Nifty]))/_xlfn.STDEV.P(Table2[1M Return vs Nifty])</f>
        <v>-0.75503545346630652</v>
      </c>
      <c r="K332">
        <v>-9.7604617389348096</v>
      </c>
      <c r="L332">
        <f>(Table2[[#This Row],[6M Return vs Nifty]]-AVERAGE(Table2[6M Return vs Nifty]))/_xlfn.STDEV.P(Table2[6M Return vs Nifty])</f>
        <v>-0.58097429674139234</v>
      </c>
      <c r="M332">
        <v>0.40567540263137702</v>
      </c>
      <c r="N332">
        <f>(Table2[[#This Row],[1W Return vs Nifty]]-AVERAGE(Table2[1W Return vs Nifty]))/_xlfn.STDEV.P(Table2[1W Return vs Nifty])</f>
        <v>0.19798842009741216</v>
      </c>
      <c r="O332">
        <v>889.08</v>
      </c>
      <c r="P332">
        <v>886.19164314766294</v>
      </c>
      <c r="Q332">
        <v>789.844102094596</v>
      </c>
      <c r="R332">
        <v>42.640736061925701</v>
      </c>
      <c r="S332" s="2">
        <f>(Table2[[#This Row],[Close Price]]-Table2[[#This Row],[20D EMA]])/Table2[[#This Row],[20D EMA]]</f>
        <v>-1.6342736311693081E-2</v>
      </c>
      <c r="T332" s="2">
        <f>(Table2[[#This Row],[Close Price]]-Table2[[#This Row],[50D EMA]])/Table2[[#This Row],[50D EMA]]</f>
        <v>-1.3136710594914947E-2</v>
      </c>
      <c r="U332" s="2">
        <f>(Table2[[#This Row],[Close Price]]-Table2[[#This Row],[200D EMA]])/Table2[[#This Row],[200D EMA]]</f>
        <v>0.10724381897740515</v>
      </c>
      <c r="V332">
        <v>0.65719861418062098</v>
      </c>
      <c r="W332">
        <v>871.05</v>
      </c>
      <c r="X332">
        <v>884.35</v>
      </c>
      <c r="Y332">
        <v>866.2</v>
      </c>
      <c r="Z332">
        <v>888.5</v>
      </c>
      <c r="AA332">
        <v>845.9</v>
      </c>
      <c r="AB332">
        <v>934.95</v>
      </c>
      <c r="AC332" s="2">
        <f>(Table2[[#This Row],[Close Price]]/Table2[[#This Row],[Day Low]])-1</f>
        <v>4.0181390276103901E-3</v>
      </c>
      <c r="AD332" s="2">
        <f>(Table2[[#This Row],[Day High]]/Table2[[#This Row],[Close Price]])-1</f>
        <v>1.120576296381004E-2</v>
      </c>
      <c r="AE332" s="2">
        <f>(Table2[[#This Row],[Close Price]]/Table2[[#This Row],[Current Week Low]])-1</f>
        <v>9.6398060494111704E-3</v>
      </c>
      <c r="AF332" s="2">
        <f>(Table2[[#This Row],[Current Week High]]/Table2[[#This Row],[Close Price]])-1</f>
        <v>1.595106054542339E-2</v>
      </c>
      <c r="AG332" s="2">
        <f>(Table2[[#This Row],[Close Price]]/Table2[[#This Row],[Current Month Low]])-1</f>
        <v>3.3869251684596202E-2</v>
      </c>
      <c r="AH332" s="2">
        <f>(Table2[[#This Row],[Current Month High]]/Table2[[#This Row],[Close Price]])-1</f>
        <v>6.9064090103481801E-2</v>
      </c>
      <c r="AI332">
        <v>12.0461951860957</v>
      </c>
      <c r="AJ332">
        <v>65.009433962264097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0.02</v>
      </c>
      <c r="AM332" t="s">
        <v>10345</v>
      </c>
      <c r="AN332">
        <v>-5.03</v>
      </c>
      <c r="AO332" t="s">
        <v>10344</v>
      </c>
      <c r="AP332">
        <v>0.105179689926354</v>
      </c>
      <c r="AQ332" s="4">
        <f>(Table2[[#This Row],[Sharpe Ratio]]-AVERAGE(Table2[Sharpe Ratio]))/_xlfn.STDEV.P(Table2[Sharpe Ratio])</f>
        <v>0.47629621646092224</v>
      </c>
      <c r="AR33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-0.66943917241602291</v>
      </c>
      <c r="AS332" s="4">
        <f>_xlfn.RANK.AVG(Table2[[#This Row],[1Y Return vs Nifty Z-Score]],Table2[1Y Return vs Nifty Z-Score])</f>
        <v>292</v>
      </c>
      <c r="AT332" s="4">
        <f>_xlfn.RANK.AVG(Table2[[#This Row],[6M Return vs Nifty Z-Score]],Table2[6M Return vs Nifty Z-Score])</f>
        <v>517</v>
      </c>
      <c r="AU332" s="4">
        <f>_xlfn.RANK.AVG(Table2[[#This Row],[Sharpe Ratio Z-Score]],Table2[Sharpe Ratio Z-Score])</f>
        <v>218</v>
      </c>
      <c r="AV332" s="4">
        <f>(Table2[[#This Row],[Rank 1Y]]+Table2[[#This Row],[Rank 6M]]+Table2[[#This Row],[Rank Sharpe]])/3</f>
        <v>342.33333333333331</v>
      </c>
    </row>
    <row r="333" spans="1:48" x14ac:dyDescent="0.3">
      <c r="A333" t="s">
        <v>761</v>
      </c>
      <c r="B333" t="s">
        <v>762</v>
      </c>
      <c r="C333" t="s">
        <v>10304</v>
      </c>
      <c r="D333" t="s">
        <v>46</v>
      </c>
      <c r="E333">
        <v>21218.788617949998</v>
      </c>
      <c r="F333">
        <v>825.35</v>
      </c>
      <c r="G333">
        <v>-0.70390237870995498</v>
      </c>
      <c r="H333">
        <f>(Table2[[#This Row],[1Y Return vs Nifty]]-AVERAGE(Table2[1Y Return vs Nifty]))/_xlfn.STDEV.P(Table2[1Y Return vs Nifty])</f>
        <v>-0.49588625837526584</v>
      </c>
      <c r="I333">
        <v>-4.6933006890156097</v>
      </c>
      <c r="J333">
        <f>(Table2[[#This Row],[1M Return vs Nifty]]-AVERAGE(Table2[1M Return vs Nifty]))/_xlfn.STDEV.P(Table2[1M Return vs Nifty])</f>
        <v>-0.73261159967257228</v>
      </c>
      <c r="K333">
        <v>17.620149107034401</v>
      </c>
      <c r="L333">
        <f>(Table2[[#This Row],[6M Return vs Nifty]]-AVERAGE(Table2[6M Return vs Nifty]))/_xlfn.STDEV.P(Table2[6M Return vs Nifty])</f>
        <v>0.36097016409001281</v>
      </c>
      <c r="M333">
        <v>-2.1948266531479899</v>
      </c>
      <c r="N333">
        <f>(Table2[[#This Row],[1W Return vs Nifty]]-AVERAGE(Table2[1W Return vs Nifty]))/_xlfn.STDEV.P(Table2[1W Return vs Nifty])</f>
        <v>-0.36922187729677486</v>
      </c>
      <c r="O333">
        <v>848.88</v>
      </c>
      <c r="P333">
        <v>846.04987622783904</v>
      </c>
      <c r="Q333">
        <v>745.53111727853502</v>
      </c>
      <c r="R333">
        <v>38.940168332756599</v>
      </c>
      <c r="S333" s="2">
        <f>(Table2[[#This Row],[Close Price]]-Table2[[#This Row],[20D EMA]])/Table2[[#This Row],[20D EMA]]</f>
        <v>-2.7718876637451668E-2</v>
      </c>
      <c r="T333" s="2">
        <f>(Table2[[#This Row],[Close Price]]-Table2[[#This Row],[50D EMA]])/Table2[[#This Row],[50D EMA]]</f>
        <v>-2.4466496372684995E-2</v>
      </c>
      <c r="U333" s="2">
        <f>(Table2[[#This Row],[Close Price]]-Table2[[#This Row],[200D EMA]])/Table2[[#This Row],[200D EMA]]</f>
        <v>0.10706311362674373</v>
      </c>
      <c r="V333">
        <v>0.43611061972151599</v>
      </c>
      <c r="W333">
        <v>832.15</v>
      </c>
      <c r="X333">
        <v>847.1</v>
      </c>
      <c r="Y333">
        <v>818.45</v>
      </c>
      <c r="Z333">
        <v>847.1</v>
      </c>
      <c r="AA333">
        <v>810</v>
      </c>
      <c r="AB333">
        <v>954.45</v>
      </c>
      <c r="AC333" s="2">
        <f>(Table2[[#This Row],[Close Price]]/Table2[[#This Row],[Day Low]])-1</f>
        <v>-8.1716036772215839E-3</v>
      </c>
      <c r="AD333" s="2">
        <f>(Table2[[#This Row],[Day High]]/Table2[[#This Row],[Close Price]])-1</f>
        <v>2.635245653359175E-2</v>
      </c>
      <c r="AE333" s="2">
        <f>(Table2[[#This Row],[Close Price]]/Table2[[#This Row],[Current Week Low]])-1</f>
        <v>8.4305699798399303E-3</v>
      </c>
      <c r="AF333" s="2">
        <f>(Table2[[#This Row],[Current Week High]]/Table2[[#This Row],[Close Price]])-1</f>
        <v>2.635245653359175E-2</v>
      </c>
      <c r="AG333" s="2">
        <f>(Table2[[#This Row],[Close Price]]/Table2[[#This Row],[Current Month Low]])-1</f>
        <v>1.8950617283950644E-2</v>
      </c>
      <c r="AH333" s="2">
        <f>(Table2[[#This Row],[Current Month High]]/Table2[[#This Row],[Close Price]])-1</f>
        <v>0.15641848912582534</v>
      </c>
      <c r="AI333">
        <v>17.380505240201099</v>
      </c>
      <c r="AJ333">
        <v>50.049995454958598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0.01</v>
      </c>
      <c r="AM333" t="s">
        <v>10345</v>
      </c>
      <c r="AN333">
        <v>-7</v>
      </c>
      <c r="AO333" t="s">
        <v>10344</v>
      </c>
      <c r="AP333">
        <v>6.8092956553259004E-2</v>
      </c>
      <c r="AQ333" s="4">
        <f>(Table2[[#This Row],[Sharpe Ratio]]-AVERAGE(Table2[Sharpe Ratio]))/_xlfn.STDEV.P(Table2[Sharpe Ratio])</f>
        <v>5.5791093679363059E-2</v>
      </c>
      <c r="AR33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-1.1809584775752371</v>
      </c>
      <c r="AS333" s="4">
        <f>_xlfn.RANK.AVG(Table2[[#This Row],[1Y Return vs Nifty Z-Score]],Table2[1Y Return vs Nifty Z-Score])</f>
        <v>477</v>
      </c>
      <c r="AT333" s="4">
        <f>_xlfn.RANK.AVG(Table2[[#This Row],[6M Return vs Nifty Z-Score]],Table2[6M Return vs Nifty Z-Score])</f>
        <v>216</v>
      </c>
      <c r="AU333" s="4">
        <f>_xlfn.RANK.AVG(Table2[[#This Row],[Sharpe Ratio Z-Score]],Table2[Sharpe Ratio Z-Score])</f>
        <v>335</v>
      </c>
      <c r="AV333" s="4">
        <f>(Table2[[#This Row],[Rank 1Y]]+Table2[[#This Row],[Rank 6M]]+Table2[[#This Row],[Rank Sharpe]])/3</f>
        <v>342.66666666666669</v>
      </c>
    </row>
    <row r="334" spans="1:48" x14ac:dyDescent="0.3">
      <c r="A334" t="s">
        <v>630</v>
      </c>
      <c r="B334" t="s">
        <v>631</v>
      </c>
      <c r="C334" t="s">
        <v>632</v>
      </c>
      <c r="D334" t="s">
        <v>632</v>
      </c>
      <c r="E334">
        <v>29385.74958</v>
      </c>
      <c r="F334">
        <v>859.7</v>
      </c>
      <c r="G334">
        <v>-4.99710323315586</v>
      </c>
      <c r="H334">
        <f>(Table2[[#This Row],[1Y Return vs Nifty]]-AVERAGE(Table2[1Y Return vs Nifty]))/_xlfn.STDEV.P(Table2[1Y Return vs Nifty])</f>
        <v>-0.56103071922734105</v>
      </c>
      <c r="I334">
        <v>3.90970963665858</v>
      </c>
      <c r="J334">
        <f>(Table2[[#This Row],[1M Return vs Nifty]]-AVERAGE(Table2[1M Return vs Nifty]))/_xlfn.STDEV.P(Table2[1M Return vs Nifty])</f>
        <v>1.8942829759741247E-2</v>
      </c>
      <c r="K334">
        <v>10.2948690410562</v>
      </c>
      <c r="L334">
        <f>(Table2[[#This Row],[6M Return vs Nifty]]-AVERAGE(Table2[6M Return vs Nifty]))/_xlfn.STDEV.P(Table2[6M Return vs Nifty])</f>
        <v>0.10896676573622302</v>
      </c>
      <c r="M334">
        <v>-5.9323330928719997</v>
      </c>
      <c r="N334">
        <f>(Table2[[#This Row],[1W Return vs Nifty]]-AVERAGE(Table2[1W Return vs Nifty]))/_xlfn.STDEV.P(Table2[1W Return vs Nifty])</f>
        <v>-1.1844306691826165</v>
      </c>
      <c r="O334">
        <v>874.77</v>
      </c>
      <c r="P334">
        <v>865.02142764533505</v>
      </c>
      <c r="Q334">
        <v>811.603628800347</v>
      </c>
      <c r="R334">
        <v>42.496811883276699</v>
      </c>
      <c r="S334" s="2">
        <f>(Table2[[#This Row],[Close Price]]-Table2[[#This Row],[20D EMA]])/Table2[[#This Row],[20D EMA]]</f>
        <v>-1.7227385484184343E-2</v>
      </c>
      <c r="T334" s="2">
        <f>(Table2[[#This Row],[Close Price]]-Table2[[#This Row],[50D EMA]])/Table2[[#This Row],[50D EMA]]</f>
        <v>-6.1517870832638261E-3</v>
      </c>
      <c r="U334" s="2">
        <f>(Table2[[#This Row],[Close Price]]-Table2[[#This Row],[200D EMA]])/Table2[[#This Row],[200D EMA]]</f>
        <v>5.9260911968500661E-2</v>
      </c>
      <c r="V334">
        <v>3.3455914430110898</v>
      </c>
      <c r="W334">
        <v>855.55</v>
      </c>
      <c r="X334">
        <v>880</v>
      </c>
      <c r="Y334">
        <v>852.25</v>
      </c>
      <c r="Z334">
        <v>880</v>
      </c>
      <c r="AA334">
        <v>818.7</v>
      </c>
      <c r="AB334">
        <v>1009.25</v>
      </c>
      <c r="AC334" s="2">
        <f>(Table2[[#This Row],[Close Price]]/Table2[[#This Row],[Day Low]])-1</f>
        <v>4.8506808485770936E-3</v>
      </c>
      <c r="AD334" s="2">
        <f>(Table2[[#This Row],[Day High]]/Table2[[#This Row],[Close Price]])-1</f>
        <v>2.3612888216819838E-2</v>
      </c>
      <c r="AE334" s="2">
        <f>(Table2[[#This Row],[Close Price]]/Table2[[#This Row],[Current Week Low]])-1</f>
        <v>8.7415664417718197E-3</v>
      </c>
      <c r="AF334" s="2">
        <f>(Table2[[#This Row],[Current Week High]]/Table2[[#This Row],[Close Price]])-1</f>
        <v>2.3612888216819838E-2</v>
      </c>
      <c r="AG334" s="2">
        <f>(Table2[[#This Row],[Close Price]]/Table2[[#This Row],[Current Month Low]])-1</f>
        <v>5.0079394161475443E-2</v>
      </c>
      <c r="AH334" s="2">
        <f>(Table2[[#This Row],[Current Month High]]/Table2[[#This Row],[Close Price]])-1</f>
        <v>0.1739560311736652</v>
      </c>
      <c r="AI334">
        <v>17.395603117366498</v>
      </c>
      <c r="AJ334">
        <v>24.594202898550702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0.02</v>
      </c>
      <c r="AM334" t="s">
        <v>10345</v>
      </c>
      <c r="AN334">
        <v>1.3</v>
      </c>
      <c r="AO334" t="s">
        <v>10345</v>
      </c>
      <c r="AP334">
        <v>9.7366870646044004E-2</v>
      </c>
      <c r="AQ334" s="4">
        <f>(Table2[[#This Row],[Sharpe Ratio]]-AVERAGE(Table2[Sharpe Ratio]))/_xlfn.STDEV.P(Table2[Sharpe Ratio])</f>
        <v>0.38771115566070979</v>
      </c>
      <c r="AR33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-1.2298406372532835</v>
      </c>
      <c r="AS334" s="4">
        <f>_xlfn.RANK.AVG(Table2[[#This Row],[1Y Return vs Nifty Z-Score]],Table2[1Y Return vs Nifty Z-Score])</f>
        <v>504</v>
      </c>
      <c r="AT334" s="4">
        <f>_xlfn.RANK.AVG(Table2[[#This Row],[6M Return vs Nifty Z-Score]],Table2[6M Return vs Nifty Z-Score])</f>
        <v>288</v>
      </c>
      <c r="AU334" s="4">
        <f>_xlfn.RANK.AVG(Table2[[#This Row],[Sharpe Ratio Z-Score]],Table2[Sharpe Ratio Z-Score])</f>
        <v>240</v>
      </c>
      <c r="AV334" s="4">
        <f>(Table2[[#This Row],[Rank 1Y]]+Table2[[#This Row],[Rank 6M]]+Table2[[#This Row],[Rank Sharpe]])/3</f>
        <v>344</v>
      </c>
    </row>
    <row r="335" spans="1:48" x14ac:dyDescent="0.3">
      <c r="A335" t="s">
        <v>633</v>
      </c>
      <c r="B335" t="s">
        <v>634</v>
      </c>
      <c r="C335" t="s">
        <v>10312</v>
      </c>
      <c r="D335" t="s">
        <v>333</v>
      </c>
      <c r="E335">
        <v>29187.666794159999</v>
      </c>
      <c r="F335">
        <v>453.6</v>
      </c>
      <c r="G335">
        <v>28.169798877911099</v>
      </c>
      <c r="H335">
        <f>(Table2[[#This Row],[1Y Return vs Nifty]]-AVERAGE(Table2[1Y Return vs Nifty]))/_xlfn.STDEV.P(Table2[1Y Return vs Nifty])</f>
        <v>-5.7760541704311774E-2</v>
      </c>
      <c r="I335">
        <v>7.3434353109545603</v>
      </c>
      <c r="J335">
        <f>(Table2[[#This Row],[1M Return vs Nifty]]-AVERAGE(Table2[1M Return vs Nifty]))/_xlfn.STDEV.P(Table2[1M Return vs Nifty])</f>
        <v>0.31891128757632137</v>
      </c>
      <c r="K335">
        <v>45.319920730455003</v>
      </c>
      <c r="L335">
        <f>(Table2[[#This Row],[6M Return vs Nifty]]-AVERAGE(Table2[6M Return vs Nifty]))/_xlfn.STDEV.P(Table2[6M Return vs Nifty])</f>
        <v>1.3138943553637443</v>
      </c>
      <c r="M335">
        <v>5.0545001802213996</v>
      </c>
      <c r="N335">
        <f>(Table2[[#This Row],[1W Return vs Nifty]]-AVERAGE(Table2[1W Return vs Nifty]))/_xlfn.STDEV.P(Table2[1W Return vs Nifty])</f>
        <v>1.2119700390583086</v>
      </c>
      <c r="O335">
        <v>437.1</v>
      </c>
      <c r="P335">
        <v>419.94369826145498</v>
      </c>
      <c r="Q335">
        <v>358.11021434576298</v>
      </c>
      <c r="R335">
        <v>65.760183726507705</v>
      </c>
      <c r="S335" s="2">
        <f>(Table2[[#This Row],[Close Price]]-Table2[[#This Row],[20D EMA]])/Table2[[#This Row],[20D EMA]]</f>
        <v>3.774879890185312E-2</v>
      </c>
      <c r="T335" s="2">
        <f>(Table2[[#This Row],[Close Price]]-Table2[[#This Row],[50D EMA]])/Table2[[#This Row],[50D EMA]]</f>
        <v>8.0144795309181616E-2</v>
      </c>
      <c r="U335" s="2">
        <f>(Table2[[#This Row],[Close Price]]-Table2[[#This Row],[200D EMA]])/Table2[[#This Row],[200D EMA]]</f>
        <v>0.26664915388880706</v>
      </c>
      <c r="V335">
        <v>0.66807133504114402</v>
      </c>
      <c r="W335">
        <v>445.05</v>
      </c>
      <c r="X335">
        <v>460</v>
      </c>
      <c r="Y335">
        <v>442.65</v>
      </c>
      <c r="Z335">
        <v>460</v>
      </c>
      <c r="AA335">
        <v>415.05</v>
      </c>
      <c r="AB335">
        <v>470.7</v>
      </c>
      <c r="AC335" s="2">
        <f>(Table2[[#This Row],[Close Price]]/Table2[[#This Row],[Day Low]])-1</f>
        <v>1.921132457027297E-2</v>
      </c>
      <c r="AD335" s="2">
        <f>(Table2[[#This Row],[Day High]]/Table2[[#This Row],[Close Price]])-1</f>
        <v>1.4109347442680775E-2</v>
      </c>
      <c r="AE335" s="2">
        <f>(Table2[[#This Row],[Close Price]]/Table2[[#This Row],[Current Week Low]])-1</f>
        <v>2.473737716028479E-2</v>
      </c>
      <c r="AF335" s="2">
        <f>(Table2[[#This Row],[Current Week High]]/Table2[[#This Row],[Close Price]])-1</f>
        <v>1.4109347442680775E-2</v>
      </c>
      <c r="AG335" s="2">
        <f>(Table2[[#This Row],[Close Price]]/Table2[[#This Row],[Current Month Low]])-1</f>
        <v>9.2880375858330311E-2</v>
      </c>
      <c r="AH335" s="2">
        <f>(Table2[[#This Row],[Current Month High]]/Table2[[#This Row],[Close Price]])-1</f>
        <v>3.7698412698412564E-2</v>
      </c>
      <c r="AI335">
        <v>3.7698412698412498</v>
      </c>
      <c r="AJ335">
        <v>73.626794258373195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0.06</v>
      </c>
      <c r="AM335" t="s">
        <v>10345</v>
      </c>
      <c r="AN335">
        <v>0.55000000000000004</v>
      </c>
      <c r="AO335" t="s">
        <v>10345</v>
      </c>
      <c r="AP335">
        <v>-5.0065840921335002E-2</v>
      </c>
      <c r="AQ335" s="4">
        <f>(Table2[[#This Row],[Sharpe Ratio]]-AVERAGE(Table2[Sharpe Ratio]))/_xlfn.STDEV.P(Table2[Sharpe Ratio])</f>
        <v>-1.2839434992794523</v>
      </c>
      <c r="AR33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1.5030716410146103</v>
      </c>
      <c r="AS335" s="4">
        <f>_xlfn.RANK.AVG(Table2[[#This Row],[1Y Return vs Nifty Z-Score]],Table2[1Y Return vs Nifty Z-Score])</f>
        <v>305</v>
      </c>
      <c r="AT335" s="4">
        <f>_xlfn.RANK.AVG(Table2[[#This Row],[6M Return vs Nifty Z-Score]],Table2[6M Return vs Nifty Z-Score])</f>
        <v>74</v>
      </c>
      <c r="AU335" s="4">
        <f>_xlfn.RANK.AVG(Table2[[#This Row],[Sharpe Ratio Z-Score]],Table2[Sharpe Ratio Z-Score])</f>
        <v>656</v>
      </c>
      <c r="AV335" s="4">
        <f>(Table2[[#This Row],[Rank 1Y]]+Table2[[#This Row],[Rank 6M]]+Table2[[#This Row],[Rank Sharpe]])/3</f>
        <v>345</v>
      </c>
    </row>
    <row r="336" spans="1:48" x14ac:dyDescent="0.3">
      <c r="A336" t="s">
        <v>1507</v>
      </c>
      <c r="B336" t="s">
        <v>1508</v>
      </c>
      <c r="C336" t="s">
        <v>10314</v>
      </c>
      <c r="D336" t="s">
        <v>392</v>
      </c>
      <c r="E336">
        <v>6620.6933600499997</v>
      </c>
      <c r="F336">
        <v>340.45</v>
      </c>
      <c r="G336">
        <v>31.243768504026399</v>
      </c>
      <c r="H336">
        <f>(Table2[[#This Row],[1Y Return vs Nifty]]-AVERAGE(Table2[1Y Return vs Nifty]))/_xlfn.STDEV.P(Table2[1Y Return vs Nifty])</f>
        <v>-1.1116533944562645E-2</v>
      </c>
      <c r="I336">
        <v>4.6965860977683098</v>
      </c>
      <c r="J336">
        <f>(Table2[[#This Row],[1M Return vs Nifty]]-AVERAGE(Table2[1M Return vs Nifty]))/_xlfn.STDEV.P(Table2[1M Return vs Nifty])</f>
        <v>8.7683940995905721E-2</v>
      </c>
      <c r="K336">
        <v>26.010668986061901</v>
      </c>
      <c r="L336">
        <f>(Table2[[#This Row],[6M Return vs Nifty]]-AVERAGE(Table2[6M Return vs Nifty]))/_xlfn.STDEV.P(Table2[6M Return vs Nifty])</f>
        <v>0.64961981358127796</v>
      </c>
      <c r="M336">
        <v>-4.8901368628694399</v>
      </c>
      <c r="N336">
        <f>(Table2[[#This Row],[1W Return vs Nifty]]-AVERAGE(Table2[1W Return vs Nifty]))/_xlfn.STDEV.P(Table2[1W Return vs Nifty])</f>
        <v>-0.95711132050181436</v>
      </c>
      <c r="O336">
        <v>339.59</v>
      </c>
      <c r="P336">
        <v>326.70762668601901</v>
      </c>
      <c r="Q336">
        <v>281.80077558156103</v>
      </c>
      <c r="R336">
        <v>49.473954712528602</v>
      </c>
      <c r="S336" s="2">
        <f>(Table2[[#This Row],[Close Price]]-Table2[[#This Row],[20D EMA]])/Table2[[#This Row],[20D EMA]]</f>
        <v>2.5324656203068808E-3</v>
      </c>
      <c r="T336" s="2">
        <f>(Table2[[#This Row],[Close Price]]-Table2[[#This Row],[50D EMA]])/Table2[[#This Row],[50D EMA]]</f>
        <v>4.2063215522017874E-2</v>
      </c>
      <c r="U336" s="2">
        <f>(Table2[[#This Row],[Close Price]]-Table2[[#This Row],[200D EMA]])/Table2[[#This Row],[200D EMA]]</f>
        <v>0.20812300568514311</v>
      </c>
      <c r="V336">
        <v>1.22133088204495</v>
      </c>
      <c r="W336">
        <v>337</v>
      </c>
      <c r="X336">
        <v>341.2</v>
      </c>
      <c r="Y336">
        <v>335.6</v>
      </c>
      <c r="Z336">
        <v>345.95</v>
      </c>
      <c r="AA336">
        <v>322.3</v>
      </c>
      <c r="AB336">
        <v>373.2</v>
      </c>
      <c r="AC336" s="2">
        <f>(Table2[[#This Row],[Close Price]]/Table2[[#This Row],[Day Low]])-1</f>
        <v>1.0237388724035679E-2</v>
      </c>
      <c r="AD336" s="2">
        <f>(Table2[[#This Row],[Day High]]/Table2[[#This Row],[Close Price]])-1</f>
        <v>2.2029666617711108E-3</v>
      </c>
      <c r="AE336" s="2">
        <f>(Table2[[#This Row],[Close Price]]/Table2[[#This Row],[Current Week Low]])-1</f>
        <v>1.4451728247914186E-2</v>
      </c>
      <c r="AF336" s="2">
        <f>(Table2[[#This Row],[Current Week High]]/Table2[[#This Row],[Close Price]])-1</f>
        <v>1.6155088852988664E-2</v>
      </c>
      <c r="AG336" s="2">
        <f>(Table2[[#This Row],[Close Price]]/Table2[[#This Row],[Current Month Low]])-1</f>
        <v>5.6313993174061272E-2</v>
      </c>
      <c r="AH336" s="2">
        <f>(Table2[[#This Row],[Current Month High]]/Table2[[#This Row],[Close Price]])-1</f>
        <v>9.6196210897341761E-2</v>
      </c>
      <c r="AI336">
        <v>9.6196210897341707</v>
      </c>
      <c r="AJ336">
        <v>65.992198927352504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</v>
      </c>
      <c r="AM336" t="s">
        <v>10345</v>
      </c>
      <c r="AN336">
        <v>2.13</v>
      </c>
      <c r="AO336" t="s">
        <v>10345</v>
      </c>
      <c r="AP336">
        <v>-6.2228767463700001E-3</v>
      </c>
      <c r="AQ336" s="4">
        <f>(Table2[[#This Row],[Sharpe Ratio]]-AVERAGE(Table2[Sharpe Ratio]))/_xlfn.STDEV.P(Table2[Sharpe Ratio])</f>
        <v>-0.78683336428773287</v>
      </c>
      <c r="AR33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-1.0177574641569263</v>
      </c>
      <c r="AS336" s="4">
        <f>_xlfn.RANK.AVG(Table2[[#This Row],[1Y Return vs Nifty Z-Score]],Table2[1Y Return vs Nifty Z-Score])</f>
        <v>293</v>
      </c>
      <c r="AT336" s="4">
        <f>_xlfn.RANK.AVG(Table2[[#This Row],[6M Return vs Nifty Z-Score]],Table2[6M Return vs Nifty Z-Score])</f>
        <v>163</v>
      </c>
      <c r="AU336" s="4">
        <f>_xlfn.RANK.AVG(Table2[[#This Row],[Sharpe Ratio Z-Score]],Table2[Sharpe Ratio Z-Score])</f>
        <v>580</v>
      </c>
      <c r="AV336" s="4">
        <f>(Table2[[#This Row],[Rank 1Y]]+Table2[[#This Row],[Rank 6M]]+Table2[[#This Row],[Rank Sharpe]])/3</f>
        <v>345.33333333333331</v>
      </c>
    </row>
    <row r="337" spans="1:48" x14ac:dyDescent="0.3">
      <c r="A337" t="s">
        <v>1175</v>
      </c>
      <c r="B337" t="s">
        <v>1176</v>
      </c>
      <c r="C337" t="s">
        <v>10316</v>
      </c>
      <c r="D337" t="s">
        <v>1177</v>
      </c>
      <c r="E337">
        <v>10154.802289949999</v>
      </c>
      <c r="F337">
        <v>528.04999999999995</v>
      </c>
      <c r="G337">
        <v>5.0742689920336597</v>
      </c>
      <c r="H337">
        <f>(Table2[[#This Row],[1Y Return vs Nifty]]-AVERAGE(Table2[1Y Return vs Nifty]))/_xlfn.STDEV.P(Table2[1Y Return vs Nifty])</f>
        <v>-0.40820905168967964</v>
      </c>
      <c r="I337">
        <v>1.5539444199932899</v>
      </c>
      <c r="J337">
        <f>(Table2[[#This Row],[1M Return vs Nifty]]-AVERAGE(Table2[1M Return vs Nifty]))/_xlfn.STDEV.P(Table2[1M Return vs Nifty])</f>
        <v>-0.18685557292305752</v>
      </c>
      <c r="K337">
        <v>18.9933849748714</v>
      </c>
      <c r="L337">
        <f>(Table2[[#This Row],[6M Return vs Nifty]]-AVERAGE(Table2[6M Return vs Nifty]))/_xlfn.STDEV.P(Table2[6M Return vs Nifty])</f>
        <v>0.40821205823184825</v>
      </c>
      <c r="M337">
        <v>5.8146512393925196</v>
      </c>
      <c r="N337">
        <f>(Table2[[#This Row],[1W Return vs Nifty]]-AVERAGE(Table2[1W Return vs Nifty]))/_xlfn.STDEV.P(Table2[1W Return vs Nifty])</f>
        <v>1.377770911000991</v>
      </c>
      <c r="O337">
        <v>515.74</v>
      </c>
      <c r="P337">
        <v>513.62891072758805</v>
      </c>
      <c r="Q337">
        <v>446.76976349595498</v>
      </c>
      <c r="R337">
        <v>62.2824181573517</v>
      </c>
      <c r="S337" s="2">
        <f>(Table2[[#This Row],[Close Price]]-Table2[[#This Row],[20D EMA]])/Table2[[#This Row],[20D EMA]]</f>
        <v>2.3868615969286744E-2</v>
      </c>
      <c r="T337" s="2">
        <f>(Table2[[#This Row],[Close Price]]-Table2[[#This Row],[50D EMA]])/Table2[[#This Row],[50D EMA]]</f>
        <v>2.8076864388306168E-2</v>
      </c>
      <c r="U337" s="2">
        <f>(Table2[[#This Row],[Close Price]]-Table2[[#This Row],[200D EMA]])/Table2[[#This Row],[200D EMA]]</f>
        <v>0.18192868708936452</v>
      </c>
      <c r="V337">
        <v>0.988726031432413</v>
      </c>
      <c r="W337">
        <v>522.75</v>
      </c>
      <c r="X337">
        <v>534.6</v>
      </c>
      <c r="Y337">
        <v>516.85</v>
      </c>
      <c r="Z337">
        <v>536.79999999999995</v>
      </c>
      <c r="AA337">
        <v>477</v>
      </c>
      <c r="AB337">
        <v>573.85</v>
      </c>
      <c r="AC337" s="2">
        <f>(Table2[[#This Row],[Close Price]]/Table2[[#This Row],[Day Low]])-1</f>
        <v>1.0138689622190222E-2</v>
      </c>
      <c r="AD337" s="2">
        <f>(Table2[[#This Row],[Day High]]/Table2[[#This Row],[Close Price]])-1</f>
        <v>1.2404128396932279E-2</v>
      </c>
      <c r="AE337" s="2">
        <f>(Table2[[#This Row],[Close Price]]/Table2[[#This Row],[Current Week Low]])-1</f>
        <v>2.1669730095772444E-2</v>
      </c>
      <c r="AF337" s="2">
        <f>(Table2[[#This Row],[Current Week High]]/Table2[[#This Row],[Close Price]])-1</f>
        <v>1.6570400530252716E-2</v>
      </c>
      <c r="AG337" s="2">
        <f>(Table2[[#This Row],[Close Price]]/Table2[[#This Row],[Current Month Low]])-1</f>
        <v>0.10702306079664559</v>
      </c>
      <c r="AH337" s="2">
        <f>(Table2[[#This Row],[Current Month High]]/Table2[[#This Row],[Close Price]])-1</f>
        <v>8.6734210775494924E-2</v>
      </c>
      <c r="AI337">
        <v>10.1032099233027</v>
      </c>
      <c r="AJ337">
        <v>70.558785529715706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-0.05</v>
      </c>
      <c r="AM337" t="s">
        <v>10344</v>
      </c>
      <c r="AN337">
        <v>-1.39</v>
      </c>
      <c r="AO337" t="s">
        <v>10344</v>
      </c>
      <c r="AP337">
        <v>4.6333508146830002E-2</v>
      </c>
      <c r="AQ337" s="4">
        <f>(Table2[[#This Row],[Sharpe Ratio]]-AVERAGE(Table2[Sharpe Ratio]))/_xlfn.STDEV.P(Table2[Sharpe Ratio])</f>
        <v>-0.19092676717279747</v>
      </c>
      <c r="AR33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0.9999915774473046</v>
      </c>
      <c r="AS337" s="4">
        <f>_xlfn.RANK.AVG(Table2[[#This Row],[1Y Return vs Nifty Z-Score]],Table2[1Y Return vs Nifty Z-Score])</f>
        <v>435</v>
      </c>
      <c r="AT337" s="4">
        <f>_xlfn.RANK.AVG(Table2[[#This Row],[6M Return vs Nifty Z-Score]],Table2[6M Return vs Nifty Z-Score])</f>
        <v>207</v>
      </c>
      <c r="AU337" s="4">
        <f>_xlfn.RANK.AVG(Table2[[#This Row],[Sharpe Ratio Z-Score]],Table2[Sharpe Ratio Z-Score])</f>
        <v>396</v>
      </c>
      <c r="AV337" s="4">
        <f>(Table2[[#This Row],[Rank 1Y]]+Table2[[#This Row],[Rank 6M]]+Table2[[#This Row],[Rank Sharpe]])/3</f>
        <v>346</v>
      </c>
    </row>
    <row r="338" spans="1:48" x14ac:dyDescent="0.3">
      <c r="A338" t="s">
        <v>1556</v>
      </c>
      <c r="B338" t="s">
        <v>1557</v>
      </c>
      <c r="C338" t="s">
        <v>10307</v>
      </c>
      <c r="D338" t="s">
        <v>872</v>
      </c>
      <c r="E338">
        <v>6183.0218090480003</v>
      </c>
      <c r="F338">
        <v>208.88</v>
      </c>
      <c r="G338">
        <v>38.393805349248403</v>
      </c>
      <c r="H338">
        <f>(Table2[[#This Row],[1Y Return vs Nifty]]-AVERAGE(Table2[1Y Return vs Nifty]))/_xlfn.STDEV.P(Table2[1Y Return vs Nifty])</f>
        <v>9.7377177658077005E-2</v>
      </c>
      <c r="I338">
        <v>-2.9895849691224998</v>
      </c>
      <c r="J338">
        <f>(Table2[[#This Row],[1M Return vs Nifty]]-AVERAGE(Table2[1M Return vs Nifty]))/_xlfn.STDEV.P(Table2[1M Return vs Nifty])</f>
        <v>-0.5837758959703585</v>
      </c>
      <c r="K338">
        <v>-5.4498758239100402</v>
      </c>
      <c r="L338">
        <f>(Table2[[#This Row],[6M Return vs Nifty]]-AVERAGE(Table2[6M Return vs Nifty]))/_xlfn.STDEV.P(Table2[6M Return vs Nifty])</f>
        <v>-0.43268204174251634</v>
      </c>
      <c r="M338">
        <v>-0.88849405474835397</v>
      </c>
      <c r="N338">
        <f>(Table2[[#This Row],[1W Return vs Nifty]]-AVERAGE(Table2[1W Return vs Nifty]))/_xlfn.STDEV.P(Table2[1W Return vs Nifty])</f>
        <v>-8.4290242658281098E-2</v>
      </c>
      <c r="O338">
        <v>211.87</v>
      </c>
      <c r="P338">
        <v>213.53341643156099</v>
      </c>
      <c r="Q338">
        <v>194.84659735811101</v>
      </c>
      <c r="R338">
        <v>44.181515680123098</v>
      </c>
      <c r="S338" s="2">
        <f>(Table2[[#This Row],[Close Price]]-Table2[[#This Row],[20D EMA]])/Table2[[#This Row],[20D EMA]]</f>
        <v>-1.411242743191584E-2</v>
      </c>
      <c r="T338" s="2">
        <f>(Table2[[#This Row],[Close Price]]-Table2[[#This Row],[50D EMA]])/Table2[[#This Row],[50D EMA]]</f>
        <v>-2.1792450611834106E-2</v>
      </c>
      <c r="U338" s="2">
        <f>(Table2[[#This Row],[Close Price]]-Table2[[#This Row],[200D EMA]])/Table2[[#This Row],[200D EMA]]</f>
        <v>7.2022826326788844E-2</v>
      </c>
      <c r="V338">
        <v>0.69386192222517695</v>
      </c>
      <c r="W338">
        <v>206.01</v>
      </c>
      <c r="X338">
        <v>210.66</v>
      </c>
      <c r="Y338">
        <v>206.01</v>
      </c>
      <c r="Z338">
        <v>210.66</v>
      </c>
      <c r="AA338">
        <v>201</v>
      </c>
      <c r="AB338">
        <v>228.4</v>
      </c>
      <c r="AC338" s="2">
        <f>(Table2[[#This Row],[Close Price]]/Table2[[#This Row],[Day Low]])-1</f>
        <v>1.3931362555215765E-2</v>
      </c>
      <c r="AD338" s="2">
        <f>(Table2[[#This Row],[Day High]]/Table2[[#This Row],[Close Price]])-1</f>
        <v>8.5216392186902024E-3</v>
      </c>
      <c r="AE338" s="2">
        <f>(Table2[[#This Row],[Close Price]]/Table2[[#This Row],[Current Week Low]])-1</f>
        <v>1.3931362555215765E-2</v>
      </c>
      <c r="AF338" s="2">
        <f>(Table2[[#This Row],[Current Week High]]/Table2[[#This Row],[Close Price]])-1</f>
        <v>8.5216392186902024E-3</v>
      </c>
      <c r="AG338" s="2">
        <f>(Table2[[#This Row],[Close Price]]/Table2[[#This Row],[Current Month Low]])-1</f>
        <v>3.9203980099502544E-2</v>
      </c>
      <c r="AH338" s="2">
        <f>(Table2[[#This Row],[Current Month High]]/Table2[[#This Row],[Close Price]])-1</f>
        <v>9.3450785139793213E-2</v>
      </c>
      <c r="AI338">
        <v>21.888165453849101</v>
      </c>
      <c r="AJ338">
        <v>70.375203915171298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-0.12</v>
      </c>
      <c r="AM338" t="s">
        <v>10344</v>
      </c>
      <c r="AN338">
        <v>-8.11</v>
      </c>
      <c r="AO338" t="s">
        <v>10344</v>
      </c>
      <c r="AP338">
        <v>7.3493942337997997E-2</v>
      </c>
      <c r="AQ338" s="4">
        <f>(Table2[[#This Row],[Sharpe Ratio]]-AVERAGE(Table2[Sharpe Ratio]))/_xlfn.STDEV.P(Table2[Sharpe Ratio])</f>
        <v>0.11702976271244518</v>
      </c>
      <c r="AR33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 s="4">
        <f>_xlfn.RANK.AVG(Table2[[#This Row],[1Y Return vs Nifty Z-Score]],Table2[1Y Return vs Nifty Z-Score])</f>
        <v>265</v>
      </c>
      <c r="AT338" s="4">
        <f>_xlfn.RANK.AVG(Table2[[#This Row],[6M Return vs Nifty Z-Score]],Table2[6M Return vs Nifty Z-Score])</f>
        <v>460</v>
      </c>
      <c r="AU338" s="4">
        <f>_xlfn.RANK.AVG(Table2[[#This Row],[Sharpe Ratio Z-Score]],Table2[Sharpe Ratio Z-Score])</f>
        <v>313</v>
      </c>
      <c r="AV338" s="4">
        <f>(Table2[[#This Row],[Rank 1Y]]+Table2[[#This Row],[Rank 6M]]+Table2[[#This Row],[Rank Sharpe]])/3</f>
        <v>346</v>
      </c>
    </row>
    <row r="339" spans="1:48" x14ac:dyDescent="0.3">
      <c r="A339" t="s">
        <v>482</v>
      </c>
      <c r="B339" t="s">
        <v>483</v>
      </c>
      <c r="C339" t="s">
        <v>10311</v>
      </c>
      <c r="D339" t="s">
        <v>259</v>
      </c>
      <c r="E339">
        <v>43348.698848300002</v>
      </c>
      <c r="F339">
        <v>4595.8999999999996</v>
      </c>
      <c r="G339">
        <v>7.0086502070207501E-2</v>
      </c>
      <c r="H339">
        <f>(Table2[[#This Row],[1Y Return vs Nifty]]-AVERAGE(Table2[1Y Return vs Nifty]))/_xlfn.STDEV.P(Table2[1Y Return vs Nifty])</f>
        <v>-0.48414185366340384</v>
      </c>
      <c r="I339">
        <v>6.4632171618126399</v>
      </c>
      <c r="J339">
        <f>(Table2[[#This Row],[1M Return vs Nifty]]-AVERAGE(Table2[1M Return vs Nifty]))/_xlfn.STDEV.P(Table2[1M Return vs Nifty])</f>
        <v>0.24201589586906094</v>
      </c>
      <c r="K339">
        <v>5.7360100898385999</v>
      </c>
      <c r="L339">
        <f>(Table2[[#This Row],[6M Return vs Nifty]]-AVERAGE(Table2[6M Return vs Nifty]))/_xlfn.STDEV.P(Table2[6M Return vs Nifty])</f>
        <v>-4.7866548208752371E-2</v>
      </c>
      <c r="M339">
        <v>-4.3550134400163696</v>
      </c>
      <c r="N339">
        <f>(Table2[[#This Row],[1W Return vs Nifty]]-AVERAGE(Table2[1W Return vs Nifty]))/_xlfn.STDEV.P(Table2[1W Return vs Nifty])</f>
        <v>-0.84039250647722064</v>
      </c>
      <c r="O339">
        <v>4506.68</v>
      </c>
      <c r="P339">
        <v>4316.33352990809</v>
      </c>
      <c r="Q339">
        <v>3905.239460794</v>
      </c>
      <c r="R339">
        <v>54.694326571261499</v>
      </c>
      <c r="S339" s="2">
        <f>(Table2[[#This Row],[Close Price]]-Table2[[#This Row],[20D EMA]])/Table2[[#This Row],[20D EMA]]</f>
        <v>1.9797278706275869E-2</v>
      </c>
      <c r="T339" s="2">
        <f>(Table2[[#This Row],[Close Price]]-Table2[[#This Row],[50D EMA]])/Table2[[#This Row],[50D EMA]]</f>
        <v>6.4769431776942082E-2</v>
      </c>
      <c r="U339" s="2">
        <f>(Table2[[#This Row],[Close Price]]-Table2[[#This Row],[200D EMA]])/Table2[[#This Row],[200D EMA]]</f>
        <v>0.1768548500392283</v>
      </c>
      <c r="V339">
        <v>1.4362928903708401</v>
      </c>
      <c r="W339">
        <v>4461</v>
      </c>
      <c r="X339">
        <v>4559</v>
      </c>
      <c r="Y339">
        <v>4461</v>
      </c>
      <c r="Z339">
        <v>4641.25</v>
      </c>
      <c r="AA339">
        <v>4295</v>
      </c>
      <c r="AB339">
        <v>4949.95</v>
      </c>
      <c r="AC339" s="2">
        <f>(Table2[[#This Row],[Close Price]]/Table2[[#This Row],[Day Low]])-1</f>
        <v>3.0239856534409304E-2</v>
      </c>
      <c r="AD339" s="2">
        <f>(Table2[[#This Row],[Day High]]/Table2[[#This Row],[Close Price]])-1</f>
        <v>-8.0288953197413804E-3</v>
      </c>
      <c r="AE339" s="2">
        <f>(Table2[[#This Row],[Close Price]]/Table2[[#This Row],[Current Week Low]])-1</f>
        <v>3.0239856534409304E-2</v>
      </c>
      <c r="AF339" s="2">
        <f>(Table2[[#This Row],[Current Week High]]/Table2[[#This Row],[Close Price]])-1</f>
        <v>9.8674905894384768E-3</v>
      </c>
      <c r="AG339" s="2">
        <f>(Table2[[#This Row],[Close Price]]/Table2[[#This Row],[Current Month Low]])-1</f>
        <v>7.0058207217694957E-2</v>
      </c>
      <c r="AH339" s="2">
        <f>(Table2[[#This Row],[Current Month High]]/Table2[[#This Row],[Close Price]])-1</f>
        <v>7.7036053874105281E-2</v>
      </c>
      <c r="AI339">
        <v>7.7036053874105201</v>
      </c>
      <c r="AJ339">
        <v>37.599736530890198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0.12</v>
      </c>
      <c r="AM339" t="s">
        <v>10345</v>
      </c>
      <c r="AN339">
        <v>0.26</v>
      </c>
      <c r="AO339" t="s">
        <v>10345</v>
      </c>
      <c r="AP339">
        <v>9.7593697206218993E-2</v>
      </c>
      <c r="AQ339" s="4">
        <f>(Table2[[#This Row],[Sharpe Ratio]]-AVERAGE(Table2[Sharpe Ratio]))/_xlfn.STDEV.P(Table2[Sharpe Ratio])</f>
        <v>0.39028301146631433</v>
      </c>
      <c r="AR33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-0.74010200101400159</v>
      </c>
      <c r="AS339" s="4">
        <f>_xlfn.RANK.AVG(Table2[[#This Row],[1Y Return vs Nifty Z-Score]],Table2[1Y Return vs Nifty Z-Score])</f>
        <v>471</v>
      </c>
      <c r="AT339" s="4">
        <f>_xlfn.RANK.AVG(Table2[[#This Row],[6M Return vs Nifty Z-Score]],Table2[6M Return vs Nifty Z-Score])</f>
        <v>332</v>
      </c>
      <c r="AU339" s="4">
        <f>_xlfn.RANK.AVG(Table2[[#This Row],[Sharpe Ratio Z-Score]],Table2[Sharpe Ratio Z-Score])</f>
        <v>239</v>
      </c>
      <c r="AV339" s="4">
        <f>(Table2[[#This Row],[Rank 1Y]]+Table2[[#This Row],[Rank 6M]]+Table2[[#This Row],[Rank Sharpe]])/3</f>
        <v>347.33333333333331</v>
      </c>
    </row>
    <row r="340" spans="1:48" x14ac:dyDescent="0.3">
      <c r="A340" t="s">
        <v>719</v>
      </c>
      <c r="B340" t="s">
        <v>720</v>
      </c>
      <c r="C340" t="s">
        <v>10309</v>
      </c>
      <c r="D340" t="s">
        <v>315</v>
      </c>
      <c r="E340">
        <v>23210.391614929998</v>
      </c>
      <c r="F340">
        <v>371.15</v>
      </c>
      <c r="G340">
        <v>29.582481278275601</v>
      </c>
      <c r="H340">
        <f>(Table2[[#This Row],[1Y Return vs Nifty]]-AVERAGE(Table2[1Y Return vs Nifty]))/_xlfn.STDEV.P(Table2[1Y Return vs Nifty])</f>
        <v>-3.6324686162715301E-2</v>
      </c>
      <c r="I340">
        <v>-6.7286023730754101</v>
      </c>
      <c r="J340">
        <f>(Table2[[#This Row],[1M Return vs Nifty]]-AVERAGE(Table2[1M Return vs Nifty]))/_xlfn.STDEV.P(Table2[1M Return vs Nifty])</f>
        <v>-0.91041447773273743</v>
      </c>
      <c r="K340">
        <v>-19.336736441837498</v>
      </c>
      <c r="L340">
        <f>(Table2[[#This Row],[6M Return vs Nifty]]-AVERAGE(Table2[6M Return vs Nifty]))/_xlfn.STDEV.P(Table2[6M Return vs Nifty])</f>
        <v>-0.91041614018832207</v>
      </c>
      <c r="M340">
        <v>-6.48660466865259</v>
      </c>
      <c r="N340">
        <f>(Table2[[#This Row],[1W Return vs Nifty]]-AVERAGE(Table2[1W Return vs Nifty]))/_xlfn.STDEV.P(Table2[1W Return vs Nifty])</f>
        <v>-1.3053259957742471</v>
      </c>
      <c r="O340">
        <v>394.3</v>
      </c>
      <c r="P340">
        <v>414.63508594983102</v>
      </c>
      <c r="Q340">
        <v>377.90249235476301</v>
      </c>
      <c r="R340">
        <v>31.131718184472401</v>
      </c>
      <c r="S340" s="2">
        <f>(Table2[[#This Row],[Close Price]]-Table2[[#This Row],[20D EMA]])/Table2[[#This Row],[20D EMA]]</f>
        <v>-5.8711640882576806E-2</v>
      </c>
      <c r="T340" s="2">
        <f>(Table2[[#This Row],[Close Price]]-Table2[[#This Row],[50D EMA]])/Table2[[#This Row],[50D EMA]]</f>
        <v>-0.10487555786606188</v>
      </c>
      <c r="U340" s="2">
        <f>(Table2[[#This Row],[Close Price]]-Table2[[#This Row],[200D EMA]])/Table2[[#This Row],[200D EMA]]</f>
        <v>-1.7868345648337263E-2</v>
      </c>
      <c r="V340">
        <v>1.6287458672139601</v>
      </c>
      <c r="W340">
        <v>364.1</v>
      </c>
      <c r="X340">
        <v>374.2</v>
      </c>
      <c r="Y340">
        <v>364.1</v>
      </c>
      <c r="Z340">
        <v>383.1</v>
      </c>
      <c r="AA340">
        <v>356.65</v>
      </c>
      <c r="AB340">
        <v>444.9</v>
      </c>
      <c r="AC340" s="2">
        <f>(Table2[[#This Row],[Close Price]]/Table2[[#This Row],[Day Low]])-1</f>
        <v>1.9362812414171815E-2</v>
      </c>
      <c r="AD340" s="2">
        <f>(Table2[[#This Row],[Day High]]/Table2[[#This Row],[Close Price]])-1</f>
        <v>8.2177017378419759E-3</v>
      </c>
      <c r="AE340" s="2">
        <f>(Table2[[#This Row],[Close Price]]/Table2[[#This Row],[Current Week Low]])-1</f>
        <v>1.9362812414171815E-2</v>
      </c>
      <c r="AF340" s="2">
        <f>(Table2[[#This Row],[Current Week High]]/Table2[[#This Row],[Close Price]])-1</f>
        <v>3.2197224841708394E-2</v>
      </c>
      <c r="AG340" s="2">
        <f>(Table2[[#This Row],[Close Price]]/Table2[[#This Row],[Current Month Low]])-1</f>
        <v>4.0656105425487254E-2</v>
      </c>
      <c r="AH340" s="2">
        <f>(Table2[[#This Row],[Current Month High]]/Table2[[#This Row],[Close Price]])-1</f>
        <v>0.1987067223494543</v>
      </c>
      <c r="AI340">
        <v>35.3091741883335</v>
      </c>
      <c r="AJ340">
        <v>80.564339576745297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-0.2</v>
      </c>
      <c r="AM340" t="s">
        <v>10344</v>
      </c>
      <c r="AN340">
        <v>-14.66</v>
      </c>
      <c r="AO340" t="s">
        <v>10344</v>
      </c>
      <c r="AP340">
        <v>0.145196866965181</v>
      </c>
      <c r="AQ340" s="4">
        <f>(Table2[[#This Row],[Sharpe Ratio]]-AVERAGE(Table2[Sharpe Ratio]))/_xlfn.STDEV.P(Table2[Sharpe Ratio])</f>
        <v>0.93002795321967902</v>
      </c>
      <c r="AR34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 s="4">
        <f>_xlfn.RANK.AVG(Table2[[#This Row],[1Y Return vs Nifty Z-Score]],Table2[1Y Return vs Nifty Z-Score])</f>
        <v>301</v>
      </c>
      <c r="AT340" s="4">
        <f>_xlfn.RANK.AVG(Table2[[#This Row],[6M Return vs Nifty Z-Score]],Table2[6M Return vs Nifty Z-Score])</f>
        <v>615</v>
      </c>
      <c r="AU340" s="4">
        <f>_xlfn.RANK.AVG(Table2[[#This Row],[Sharpe Ratio Z-Score]],Table2[Sharpe Ratio Z-Score])</f>
        <v>130</v>
      </c>
      <c r="AV340" s="4">
        <f>(Table2[[#This Row],[Rank 1Y]]+Table2[[#This Row],[Rank 6M]]+Table2[[#This Row],[Rank Sharpe]])/3</f>
        <v>348.66666666666669</v>
      </c>
    </row>
    <row r="341" spans="1:48" x14ac:dyDescent="0.3">
      <c r="A341" t="s">
        <v>249</v>
      </c>
      <c r="B341" t="s">
        <v>250</v>
      </c>
      <c r="C341" t="s">
        <v>10301</v>
      </c>
      <c r="D341" t="s">
        <v>251</v>
      </c>
      <c r="E341">
        <v>106926.90913515</v>
      </c>
      <c r="F341">
        <v>9607.65</v>
      </c>
      <c r="G341">
        <v>9.9643514209065902</v>
      </c>
      <c r="H341">
        <f>(Table2[[#This Row],[1Y Return vs Nifty]]-AVERAGE(Table2[1Y Return vs Nifty]))/_xlfn.STDEV.P(Table2[1Y Return vs Nifty])</f>
        <v>-0.33400758892297938</v>
      </c>
      <c r="I341">
        <v>-1.7261133839854901</v>
      </c>
      <c r="J341">
        <f>(Table2[[#This Row],[1M Return vs Nifty]]-AVERAGE(Table2[1M Return vs Nifty]))/_xlfn.STDEV.P(Table2[1M Return vs Nifty])</f>
        <v>-0.47339968690807638</v>
      </c>
      <c r="K341">
        <v>-0.20053232626009801</v>
      </c>
      <c r="L341">
        <f>(Table2[[#This Row],[6M Return vs Nifty]]-AVERAGE(Table2[6M Return vs Nifty]))/_xlfn.STDEV.P(Table2[6M Return vs Nifty])</f>
        <v>-0.25209476199084396</v>
      </c>
      <c r="M341">
        <v>2.4891202104991801</v>
      </c>
      <c r="N341">
        <f>(Table2[[#This Row],[1W Return vs Nifty]]-AVERAGE(Table2[1W Return vs Nifty]))/_xlfn.STDEV.P(Table2[1W Return vs Nifty])</f>
        <v>0.65242041966024356</v>
      </c>
      <c r="O341">
        <v>9464.6</v>
      </c>
      <c r="P341">
        <v>9195.0558562323004</v>
      </c>
      <c r="Q341">
        <v>8392.4481013336499</v>
      </c>
      <c r="R341">
        <v>59.622270500390997</v>
      </c>
      <c r="S341" s="2">
        <f>(Table2[[#This Row],[Close Price]]-Table2[[#This Row],[20D EMA]])/Table2[[#This Row],[20D EMA]]</f>
        <v>1.5114215075121956E-2</v>
      </c>
      <c r="T341" s="2">
        <f>(Table2[[#This Row],[Close Price]]-Table2[[#This Row],[50D EMA]])/Table2[[#This Row],[50D EMA]]</f>
        <v>4.4871303689585293E-2</v>
      </c>
      <c r="U341" s="2">
        <f>(Table2[[#This Row],[Close Price]]-Table2[[#This Row],[200D EMA]])/Table2[[#This Row],[200D EMA]]</f>
        <v>0.1447970704130111</v>
      </c>
      <c r="V341">
        <v>0.42148145928212599</v>
      </c>
      <c r="W341">
        <v>9595.9</v>
      </c>
      <c r="X341">
        <v>9797.65</v>
      </c>
      <c r="Y341">
        <v>9530.1</v>
      </c>
      <c r="Z341">
        <v>9797.65</v>
      </c>
      <c r="AA341">
        <v>9078.85</v>
      </c>
      <c r="AB341">
        <v>9850</v>
      </c>
      <c r="AC341" s="2">
        <f>(Table2[[#This Row],[Close Price]]/Table2[[#This Row],[Day Low]])-1</f>
        <v>1.2244812888837497E-3</v>
      </c>
      <c r="AD341" s="2">
        <f>(Table2[[#This Row],[Day High]]/Table2[[#This Row],[Close Price]])-1</f>
        <v>1.9775907740186227E-2</v>
      </c>
      <c r="AE341" s="2">
        <f>(Table2[[#This Row],[Close Price]]/Table2[[#This Row],[Current Week Low]])-1</f>
        <v>8.1373752636382246E-3</v>
      </c>
      <c r="AF341" s="2">
        <f>(Table2[[#This Row],[Current Week High]]/Table2[[#This Row],[Close Price]])-1</f>
        <v>1.9775907740186227E-2</v>
      </c>
      <c r="AG341" s="2">
        <f>(Table2[[#This Row],[Close Price]]/Table2[[#This Row],[Current Month Low]])-1</f>
        <v>5.8245262340494541E-2</v>
      </c>
      <c r="AH341" s="2">
        <f>(Table2[[#This Row],[Current Month High]]/Table2[[#This Row],[Close Price]])-1</f>
        <v>2.5224690741232347E-2</v>
      </c>
      <c r="AI341">
        <v>4.86435288546107</v>
      </c>
      <c r="AJ341">
        <v>44.9576789028199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0.11</v>
      </c>
      <c r="AM341" t="s">
        <v>10345</v>
      </c>
      <c r="AN341">
        <v>3.87</v>
      </c>
      <c r="AO341" t="s">
        <v>10345</v>
      </c>
      <c r="AP341">
        <v>9.6186501865081001E-2</v>
      </c>
      <c r="AQ341" s="4">
        <f>(Table2[[#This Row],[Sharpe Ratio]]-AVERAGE(Table2[Sharpe Ratio]))/_xlfn.STDEV.P(Table2[Sharpe Ratio])</f>
        <v>0.37432763346766457</v>
      </c>
      <c r="AR34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-3.27539846939916E-2</v>
      </c>
      <c r="AS341" s="4">
        <f>_xlfn.RANK.AVG(Table2[[#This Row],[1Y Return vs Nifty Z-Score]],Table2[1Y Return vs Nifty Z-Score])</f>
        <v>400</v>
      </c>
      <c r="AT341" s="4">
        <f>_xlfn.RANK.AVG(Table2[[#This Row],[6M Return vs Nifty Z-Score]],Table2[6M Return vs Nifty Z-Score])</f>
        <v>404</v>
      </c>
      <c r="AU341" s="4">
        <f>_xlfn.RANK.AVG(Table2[[#This Row],[Sharpe Ratio Z-Score]],Table2[Sharpe Ratio Z-Score])</f>
        <v>244</v>
      </c>
      <c r="AV341" s="4">
        <f>(Table2[[#This Row],[Rank 1Y]]+Table2[[#This Row],[Rank 6M]]+Table2[[#This Row],[Rank Sharpe]])/3</f>
        <v>349.33333333333331</v>
      </c>
    </row>
    <row r="342" spans="1:48" x14ac:dyDescent="0.3">
      <c r="A342" t="s">
        <v>44</v>
      </c>
      <c r="B342" t="s">
        <v>45</v>
      </c>
      <c r="C342" t="s">
        <v>10304</v>
      </c>
      <c r="D342" t="s">
        <v>46</v>
      </c>
      <c r="E342">
        <v>488817.56192449998</v>
      </c>
      <c r="F342">
        <v>3555.05</v>
      </c>
      <c r="G342">
        <v>6.2830361423093297</v>
      </c>
      <c r="H342">
        <f>(Table2[[#This Row],[1Y Return vs Nifty]]-AVERAGE(Table2[1Y Return vs Nifty]))/_xlfn.STDEV.P(Table2[1Y Return vs Nifty])</f>
        <v>-0.38986737913111236</v>
      </c>
      <c r="I342">
        <v>-1.4736360429678701</v>
      </c>
      <c r="J342">
        <f>(Table2[[#This Row],[1M Return vs Nifty]]-AVERAGE(Table2[1M Return vs Nifty]))/_xlfn.STDEV.P(Table2[1M Return vs Nifty])</f>
        <v>-0.45134340000501316</v>
      </c>
      <c r="K342">
        <v>-4.6433249685096802</v>
      </c>
      <c r="L342">
        <f>(Table2[[#This Row],[6M Return vs Nifty]]-AVERAGE(Table2[6M Return vs Nifty]))/_xlfn.STDEV.P(Table2[6M Return vs Nifty])</f>
        <v>-0.40493517682058044</v>
      </c>
      <c r="M342">
        <v>-1.5973772367353001</v>
      </c>
      <c r="N342">
        <f>(Table2[[#This Row],[1W Return vs Nifty]]-AVERAGE(Table2[1W Return vs Nifty]))/_xlfn.STDEV.P(Table2[1W Return vs Nifty])</f>
        <v>-0.23890878625026019</v>
      </c>
      <c r="O342">
        <v>3601.63</v>
      </c>
      <c r="P342">
        <v>3606.3863407856302</v>
      </c>
      <c r="Q342">
        <v>3410.9845497649198</v>
      </c>
      <c r="R342">
        <v>42.0916253978993</v>
      </c>
      <c r="S342" s="2">
        <f>(Table2[[#This Row],[Close Price]]-Table2[[#This Row],[20D EMA]])/Table2[[#This Row],[20D EMA]]</f>
        <v>-1.2933033098902421E-2</v>
      </c>
      <c r="T342" s="2">
        <f>(Table2[[#This Row],[Close Price]]-Table2[[#This Row],[50D EMA]])/Table2[[#This Row],[50D EMA]]</f>
        <v>-1.4234842286599466E-2</v>
      </c>
      <c r="U342" s="2">
        <f>(Table2[[#This Row],[Close Price]]-Table2[[#This Row],[200D EMA]])/Table2[[#This Row],[200D EMA]]</f>
        <v>4.2235738137544221E-2</v>
      </c>
      <c r="V342">
        <v>0.62262810032789695</v>
      </c>
      <c r="W342">
        <v>3548</v>
      </c>
      <c r="X342">
        <v>3580</v>
      </c>
      <c r="Y342">
        <v>3547</v>
      </c>
      <c r="Z342">
        <v>3599.9</v>
      </c>
      <c r="AA342">
        <v>3511.5</v>
      </c>
      <c r="AB342">
        <v>3838.95</v>
      </c>
      <c r="AC342" s="2">
        <f>(Table2[[#This Row],[Close Price]]/Table2[[#This Row],[Day Low]])-1</f>
        <v>1.987034949267219E-3</v>
      </c>
      <c r="AD342" s="2">
        <f>(Table2[[#This Row],[Day High]]/Table2[[#This Row],[Close Price]])-1</f>
        <v>7.0181853982362874E-3</v>
      </c>
      <c r="AE342" s="2">
        <f>(Table2[[#This Row],[Close Price]]/Table2[[#This Row],[Current Week Low]])-1</f>
        <v>2.2695235410206127E-3</v>
      </c>
      <c r="AF342" s="2">
        <f>(Table2[[#This Row],[Current Week High]]/Table2[[#This Row],[Close Price]])-1</f>
        <v>1.2615856317069962E-2</v>
      </c>
      <c r="AG342" s="2">
        <f>(Table2[[#This Row],[Close Price]]/Table2[[#This Row],[Current Month Low]])-1</f>
        <v>1.240210736152636E-2</v>
      </c>
      <c r="AH342" s="2">
        <f>(Table2[[#This Row],[Current Month High]]/Table2[[#This Row],[Close Price]])-1</f>
        <v>7.9858229842055595E-2</v>
      </c>
      <c r="AI342">
        <v>10.262865501188401</v>
      </c>
      <c r="AJ342">
        <v>35.510491909508403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-0.08</v>
      </c>
      <c r="AM342" t="s">
        <v>10344</v>
      </c>
      <c r="AN342">
        <v>-5.47</v>
      </c>
      <c r="AO342" t="s">
        <v>10344</v>
      </c>
      <c r="AP342">
        <v>0.12328138186122301</v>
      </c>
      <c r="AQ342" s="4">
        <f>(Table2[[#This Row],[Sharpe Ratio]]-AVERAGE(Table2[Sharpe Ratio]))/_xlfn.STDEV.P(Table2[Sharpe Ratio])</f>
        <v>0.68154088206817032</v>
      </c>
      <c r="AR34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 s="4">
        <f>_xlfn.RANK.AVG(Table2[[#This Row],[1Y Return vs Nifty Z-Score]],Table2[1Y Return vs Nifty Z-Score])</f>
        <v>423</v>
      </c>
      <c r="AT342" s="4">
        <f>_xlfn.RANK.AVG(Table2[[#This Row],[6M Return vs Nifty Z-Score]],Table2[6M Return vs Nifty Z-Score])</f>
        <v>447</v>
      </c>
      <c r="AU342" s="4">
        <f>_xlfn.RANK.AVG(Table2[[#This Row],[Sharpe Ratio Z-Score]],Table2[Sharpe Ratio Z-Score])</f>
        <v>181</v>
      </c>
      <c r="AV342" s="4">
        <f>(Table2[[#This Row],[Rank 1Y]]+Table2[[#This Row],[Rank 6M]]+Table2[[#This Row],[Rank Sharpe]])/3</f>
        <v>350.33333333333331</v>
      </c>
    </row>
    <row r="343" spans="1:48" x14ac:dyDescent="0.3">
      <c r="A343" t="s">
        <v>1576</v>
      </c>
      <c r="B343" t="s">
        <v>1577</v>
      </c>
      <c r="C343" t="s">
        <v>10314</v>
      </c>
      <c r="D343" t="s">
        <v>300</v>
      </c>
      <c r="E343">
        <v>5982.7590292799996</v>
      </c>
      <c r="F343">
        <v>624.79999999999995</v>
      </c>
      <c r="G343">
        <v>-3.83522315057043</v>
      </c>
      <c r="H343">
        <f>(Table2[[#This Row],[1Y Return vs Nifty]]-AVERAGE(Table2[1Y Return vs Nifty]))/_xlfn.STDEV.P(Table2[1Y Return vs Nifty])</f>
        <v>-0.54340050482066826</v>
      </c>
      <c r="I343">
        <v>19.5462272592213</v>
      </c>
      <c r="J343">
        <f>(Table2[[#This Row],[1M Return vs Nifty]]-AVERAGE(Table2[1M Return vs Nifty]))/_xlfn.STDEV.P(Table2[1M Return vs Nifty])</f>
        <v>1.3849407345934193</v>
      </c>
      <c r="K343">
        <v>18.406012211825399</v>
      </c>
      <c r="L343">
        <f>(Table2[[#This Row],[6M Return vs Nifty]]-AVERAGE(Table2[6M Return vs Nifty]))/_xlfn.STDEV.P(Table2[6M Return vs Nifty])</f>
        <v>0.38800533151903399</v>
      </c>
      <c r="M343">
        <v>-1.89368095250251</v>
      </c>
      <c r="N343">
        <f>(Table2[[#This Row],[1W Return vs Nifty]]-AVERAGE(Table2[1W Return vs Nifty]))/_xlfn.STDEV.P(Table2[1W Return vs Nifty])</f>
        <v>-0.30353727533982272</v>
      </c>
      <c r="O343">
        <v>603.71</v>
      </c>
      <c r="P343">
        <v>566.94162246548206</v>
      </c>
      <c r="Q343">
        <v>540.65198828636699</v>
      </c>
      <c r="R343">
        <v>61.9925936731278</v>
      </c>
      <c r="S343" s="2">
        <f>(Table2[[#This Row],[Close Price]]-Table2[[#This Row],[20D EMA]])/Table2[[#This Row],[20D EMA]]</f>
        <v>3.4933991485978227E-2</v>
      </c>
      <c r="T343" s="2">
        <f>(Table2[[#This Row],[Close Price]]-Table2[[#This Row],[50D EMA]])/Table2[[#This Row],[50D EMA]]</f>
        <v>0.10205350117514185</v>
      </c>
      <c r="U343" s="2">
        <f>(Table2[[#This Row],[Close Price]]-Table2[[#This Row],[200D EMA]])/Table2[[#This Row],[200D EMA]]</f>
        <v>0.1556417317179315</v>
      </c>
      <c r="V343">
        <v>1.13826517265684</v>
      </c>
      <c r="W343">
        <v>632.04999999999995</v>
      </c>
      <c r="X343">
        <v>704.1</v>
      </c>
      <c r="Y343">
        <v>618.75</v>
      </c>
      <c r="Z343">
        <v>704.1</v>
      </c>
      <c r="AA343">
        <v>538</v>
      </c>
      <c r="AB343">
        <v>704.1</v>
      </c>
      <c r="AC343" s="2">
        <f>(Table2[[#This Row],[Close Price]]/Table2[[#This Row],[Day Low]])-1</f>
        <v>-1.1470611502254591E-2</v>
      </c>
      <c r="AD343" s="2">
        <f>(Table2[[#This Row],[Day High]]/Table2[[#This Row],[Close Price]])-1</f>
        <v>0.12692061459667103</v>
      </c>
      <c r="AE343" s="2">
        <f>(Table2[[#This Row],[Close Price]]/Table2[[#This Row],[Current Week Low]])-1</f>
        <v>9.7777777777776631E-3</v>
      </c>
      <c r="AF343" s="2">
        <f>(Table2[[#This Row],[Current Week High]]/Table2[[#This Row],[Close Price]])-1</f>
        <v>0.12692061459667103</v>
      </c>
      <c r="AG343" s="2">
        <f>(Table2[[#This Row],[Close Price]]/Table2[[#This Row],[Current Month Low]])-1</f>
        <v>0.16133828996282529</v>
      </c>
      <c r="AH343" s="2">
        <f>(Table2[[#This Row],[Current Month High]]/Table2[[#This Row],[Close Price]])-1</f>
        <v>0.12692061459667103</v>
      </c>
      <c r="AI343">
        <v>5.9539052496799103</v>
      </c>
      <c r="AJ343">
        <v>43.648695252327798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0.22</v>
      </c>
      <c r="AM343" t="s">
        <v>10345</v>
      </c>
      <c r="AN343">
        <v>20.21</v>
      </c>
      <c r="AO343" t="s">
        <v>10345</v>
      </c>
      <c r="AP343">
        <v>6.3921558881773005E-2</v>
      </c>
      <c r="AQ343" s="4">
        <f>(Table2[[#This Row],[Sharpe Ratio]]-AVERAGE(Table2[Sharpe Ratio]))/_xlfn.STDEV.P(Table2[Sharpe Ratio])</f>
        <v>8.4940165177638596E-3</v>
      </c>
      <c r="AR34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0.9345023024697261</v>
      </c>
      <c r="AS343" s="4">
        <f>_xlfn.RANK.AVG(Table2[[#This Row],[1Y Return vs Nifty Z-Score]],Table2[1Y Return vs Nifty Z-Score])</f>
        <v>493</v>
      </c>
      <c r="AT343" s="4">
        <f>_xlfn.RANK.AVG(Table2[[#This Row],[6M Return vs Nifty Z-Score]],Table2[6M Return vs Nifty Z-Score])</f>
        <v>211</v>
      </c>
      <c r="AU343" s="4">
        <f>_xlfn.RANK.AVG(Table2[[#This Row],[Sharpe Ratio Z-Score]],Table2[Sharpe Ratio Z-Score])</f>
        <v>348</v>
      </c>
      <c r="AV343" s="4">
        <f>(Table2[[#This Row],[Rank 1Y]]+Table2[[#This Row],[Rank 6M]]+Table2[[#This Row],[Rank Sharpe]])/3</f>
        <v>350.66666666666669</v>
      </c>
    </row>
    <row r="344" spans="1:48" x14ac:dyDescent="0.3">
      <c r="A344" t="s">
        <v>32</v>
      </c>
      <c r="B344" t="s">
        <v>33</v>
      </c>
      <c r="C344" t="s">
        <v>10301</v>
      </c>
      <c r="D344" t="s">
        <v>34</v>
      </c>
      <c r="E344">
        <v>726195.71375458001</v>
      </c>
      <c r="F344">
        <v>813.7</v>
      </c>
      <c r="G344">
        <v>15.0773861994944</v>
      </c>
      <c r="H344">
        <f>(Table2[[#This Row],[1Y Return vs Nifty]]-AVERAGE(Table2[1Y Return vs Nifty]))/_xlfn.STDEV.P(Table2[1Y Return vs Nifty])</f>
        <v>-0.25642307674622455</v>
      </c>
      <c r="I344">
        <v>-7.8511556167820302</v>
      </c>
      <c r="J344">
        <f>(Table2[[#This Row],[1M Return vs Nifty]]-AVERAGE(Table2[1M Return vs Nifty]))/_xlfn.STDEV.P(Table2[1M Return vs Nifty])</f>
        <v>-1.0084801350600994</v>
      </c>
      <c r="K344">
        <v>-3.1566204687519099</v>
      </c>
      <c r="L344">
        <f>(Table2[[#This Row],[6M Return vs Nifty]]-AVERAGE(Table2[6M Return vs Nifty]))/_xlfn.STDEV.P(Table2[6M Return vs Nifty])</f>
        <v>-0.35378974853492501</v>
      </c>
      <c r="M344">
        <v>-1.37946298998547</v>
      </c>
      <c r="N344">
        <f>(Table2[[#This Row],[1W Return vs Nifty]]-AVERAGE(Table2[1W Return vs Nifty]))/_xlfn.STDEV.P(Table2[1W Return vs Nifty])</f>
        <v>-0.19137827019829051</v>
      </c>
      <c r="O344">
        <v>827.62</v>
      </c>
      <c r="P344">
        <v>833.30867055275803</v>
      </c>
      <c r="Q344">
        <v>755.79106389862204</v>
      </c>
      <c r="R344">
        <v>43.242307880825599</v>
      </c>
      <c r="S344" s="2">
        <f>(Table2[[#This Row],[Close Price]]-Table2[[#This Row],[20D EMA]])/Table2[[#This Row],[20D EMA]]</f>
        <v>-1.6819313211377151E-2</v>
      </c>
      <c r="T344" s="2">
        <f>(Table2[[#This Row],[Close Price]]-Table2[[#This Row],[50D EMA]])/Table2[[#This Row],[50D EMA]]</f>
        <v>-2.3531101074168566E-2</v>
      </c>
      <c r="U344" s="2">
        <f>(Table2[[#This Row],[Close Price]]-Table2[[#This Row],[200D EMA]])/Table2[[#This Row],[200D EMA]]</f>
        <v>7.6620297417469355E-2</v>
      </c>
      <c r="V344">
        <v>0.80546920645933695</v>
      </c>
      <c r="W344">
        <v>813.35</v>
      </c>
      <c r="X344">
        <v>823</v>
      </c>
      <c r="Y344">
        <v>812.6</v>
      </c>
      <c r="Z344">
        <v>825.4</v>
      </c>
      <c r="AA344">
        <v>795.05</v>
      </c>
      <c r="AB344">
        <v>881.4</v>
      </c>
      <c r="AC344" s="2">
        <f>(Table2[[#This Row],[Close Price]]/Table2[[#This Row],[Day Low]])-1</f>
        <v>4.3031905083923405E-4</v>
      </c>
      <c r="AD344" s="2">
        <f>(Table2[[#This Row],[Day High]]/Table2[[#This Row],[Close Price]])-1</f>
        <v>1.1429273688091435E-2</v>
      </c>
      <c r="AE344" s="2">
        <f>(Table2[[#This Row],[Close Price]]/Table2[[#This Row],[Current Week Low]])-1</f>
        <v>1.3536795471327245E-3</v>
      </c>
      <c r="AF344" s="2">
        <f>(Table2[[#This Row],[Current Week High]]/Table2[[#This Row],[Close Price]])-1</f>
        <v>1.437876367211488E-2</v>
      </c>
      <c r="AG344" s="2">
        <f>(Table2[[#This Row],[Close Price]]/Table2[[#This Row],[Current Month Low]])-1</f>
        <v>2.3457644173322523E-2</v>
      </c>
      <c r="AH344" s="2">
        <f>(Table2[[#This Row],[Current Month High]]/Table2[[#This Row],[Close Price]])-1</f>
        <v>8.3200196632665424E-2</v>
      </c>
      <c r="AI344">
        <v>12.080619392896599</v>
      </c>
      <c r="AJ344">
        <v>49.797496318114803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10344</v>
      </c>
      <c r="AN344">
        <v>-4.91</v>
      </c>
      <c r="AO344" t="s">
        <v>10344</v>
      </c>
      <c r="AP344">
        <v>9.2097711494407999E-2</v>
      </c>
      <c r="AQ344" s="4">
        <f>(Table2[[#This Row],[Sharpe Ratio]]-AVERAGE(Table2[Sharpe Ratio]))/_xlfn.STDEV.P(Table2[Sharpe Ratio])</f>
        <v>0.32796719294163984</v>
      </c>
      <c r="AR34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 s="4">
        <f>_xlfn.RANK.AVG(Table2[[#This Row],[1Y Return vs Nifty Z-Score]],Table2[1Y Return vs Nifty Z-Score])</f>
        <v>366</v>
      </c>
      <c r="AT344" s="4">
        <f>_xlfn.RANK.AVG(Table2[[#This Row],[6M Return vs Nifty Z-Score]],Table2[6M Return vs Nifty Z-Score])</f>
        <v>431</v>
      </c>
      <c r="AU344" s="4">
        <f>_xlfn.RANK.AVG(Table2[[#This Row],[Sharpe Ratio Z-Score]],Table2[Sharpe Ratio Z-Score])</f>
        <v>256</v>
      </c>
      <c r="AV344" s="4">
        <f>(Table2[[#This Row],[Rank 1Y]]+Table2[[#This Row],[Rank 6M]]+Table2[[#This Row],[Rank Sharpe]])/3</f>
        <v>351</v>
      </c>
    </row>
    <row r="345" spans="1:48" x14ac:dyDescent="0.3">
      <c r="A345" t="s">
        <v>1690</v>
      </c>
      <c r="B345" t="s">
        <v>1691</v>
      </c>
      <c r="C345" t="s">
        <v>10304</v>
      </c>
      <c r="D345" t="s">
        <v>46</v>
      </c>
      <c r="E345">
        <v>4871.8704753550001</v>
      </c>
      <c r="F345">
        <v>704.05</v>
      </c>
      <c r="G345">
        <v>10.1633219219409</v>
      </c>
      <c r="H345">
        <f>(Table2[[#This Row],[1Y Return vs Nifty]]-AVERAGE(Table2[1Y Return vs Nifty]))/_xlfn.STDEV.P(Table2[1Y Return vs Nifty])</f>
        <v>-0.33098843690685031</v>
      </c>
      <c r="I345">
        <v>8.3120869203917902</v>
      </c>
      <c r="J345">
        <f>(Table2[[#This Row],[1M Return vs Nifty]]-AVERAGE(Table2[1M Return vs Nifty]))/_xlfn.STDEV.P(Table2[1M Return vs Nifty])</f>
        <v>0.40353217957696408</v>
      </c>
      <c r="K345">
        <v>-8.0398189056893496</v>
      </c>
      <c r="L345">
        <f>(Table2[[#This Row],[6M Return vs Nifty]]-AVERAGE(Table2[6M Return vs Nifty]))/_xlfn.STDEV.P(Table2[6M Return vs Nifty])</f>
        <v>-0.52178095021737159</v>
      </c>
      <c r="M345">
        <v>-3.8164634034073499</v>
      </c>
      <c r="N345">
        <f>(Table2[[#This Row],[1W Return vs Nifty]]-AVERAGE(Table2[1W Return vs Nifty]))/_xlfn.STDEV.P(Table2[1W Return vs Nifty])</f>
        <v>-0.7229262942326381</v>
      </c>
      <c r="O345">
        <v>696.42</v>
      </c>
      <c r="P345">
        <v>654.06975865143795</v>
      </c>
      <c r="Q345">
        <v>601.38737980466499</v>
      </c>
      <c r="R345">
        <v>51.124867684319199</v>
      </c>
      <c r="S345" s="2">
        <f>(Table2[[#This Row],[Close Price]]-Table2[[#This Row],[20D EMA]])/Table2[[#This Row],[20D EMA]]</f>
        <v>1.0956032279371638E-2</v>
      </c>
      <c r="T345" s="2">
        <f>(Table2[[#This Row],[Close Price]]-Table2[[#This Row],[50D EMA]])/Table2[[#This Row],[50D EMA]]</f>
        <v>7.6414236688776657E-2</v>
      </c>
      <c r="U345" s="2">
        <f>(Table2[[#This Row],[Close Price]]-Table2[[#This Row],[200D EMA]])/Table2[[#This Row],[200D EMA]]</f>
        <v>0.17070963515842408</v>
      </c>
      <c r="V345">
        <v>0.75894113887459103</v>
      </c>
      <c r="W345">
        <v>692.4</v>
      </c>
      <c r="X345">
        <v>708.45</v>
      </c>
      <c r="Y345">
        <v>675.6</v>
      </c>
      <c r="Z345">
        <v>708.45</v>
      </c>
      <c r="AA345">
        <v>640.1</v>
      </c>
      <c r="AB345">
        <v>771.7</v>
      </c>
      <c r="AC345" s="2">
        <f>(Table2[[#This Row],[Close Price]]/Table2[[#This Row],[Day Low]])-1</f>
        <v>1.6825534373194673E-2</v>
      </c>
      <c r="AD345" s="2">
        <f>(Table2[[#This Row],[Day High]]/Table2[[#This Row],[Close Price]])-1</f>
        <v>6.2495561394788623E-3</v>
      </c>
      <c r="AE345" s="2">
        <f>(Table2[[#This Row],[Close Price]]/Table2[[#This Row],[Current Week Low]])-1</f>
        <v>4.2110716400236781E-2</v>
      </c>
      <c r="AF345" s="2">
        <f>(Table2[[#This Row],[Current Week High]]/Table2[[#This Row],[Close Price]])-1</f>
        <v>6.2495561394788623E-3</v>
      </c>
      <c r="AG345" s="2">
        <f>(Table2[[#This Row],[Close Price]]/Table2[[#This Row],[Current Month Low]])-1</f>
        <v>9.9906264646148824E-2</v>
      </c>
      <c r="AH345" s="2">
        <f>(Table2[[#This Row],[Current Month High]]/Table2[[#This Row],[Close Price]])-1</f>
        <v>9.6086925644485621E-2</v>
      </c>
      <c r="AI345">
        <v>43.3207868759321</v>
      </c>
      <c r="AJ345">
        <v>64.979496192149895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0.23</v>
      </c>
      <c r="AM345" t="s">
        <v>10345</v>
      </c>
      <c r="AN345">
        <v>-6.3</v>
      </c>
      <c r="AO345" t="s">
        <v>10344</v>
      </c>
      <c r="AP345">
        <v>0.12763151349590501</v>
      </c>
      <c r="AQ345" s="4">
        <f>(Table2[[#This Row],[Sharpe Ratio]]-AVERAGE(Table2[Sharpe Ratio]))/_xlfn.STDEV.P(Table2[Sharpe Ratio])</f>
        <v>0.73086452076008479</v>
      </c>
      <c r="AR34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-0.44129898101981113</v>
      </c>
      <c r="AS345" s="4">
        <f>_xlfn.RANK.AVG(Table2[[#This Row],[1Y Return vs Nifty Z-Score]],Table2[1Y Return vs Nifty Z-Score])</f>
        <v>397</v>
      </c>
      <c r="AT345" s="4">
        <f>_xlfn.RANK.AVG(Table2[[#This Row],[6M Return vs Nifty Z-Score]],Table2[6M Return vs Nifty Z-Score])</f>
        <v>494</v>
      </c>
      <c r="AU345" s="4">
        <f>_xlfn.RANK.AVG(Table2[[#This Row],[Sharpe Ratio Z-Score]],Table2[Sharpe Ratio Z-Score])</f>
        <v>163</v>
      </c>
      <c r="AV345" s="4">
        <f>(Table2[[#This Row],[Rank 1Y]]+Table2[[#This Row],[Rank 6M]]+Table2[[#This Row],[Rank Sharpe]])/3</f>
        <v>351.33333333333331</v>
      </c>
    </row>
    <row r="346" spans="1:48" x14ac:dyDescent="0.3">
      <c r="A346" t="s">
        <v>177</v>
      </c>
      <c r="B346" t="s">
        <v>178</v>
      </c>
      <c r="C346" t="s">
        <v>10299</v>
      </c>
      <c r="D346" t="s">
        <v>18</v>
      </c>
      <c r="E346">
        <v>149157.81867743999</v>
      </c>
      <c r="F346">
        <v>343.8</v>
      </c>
      <c r="G346">
        <v>68.060658642314607</v>
      </c>
      <c r="H346">
        <f>(Table2[[#This Row],[1Y Return vs Nifty]]-AVERAGE(Table2[1Y Return vs Nifty]))/_xlfn.STDEV.P(Table2[1Y Return vs Nifty])</f>
        <v>0.54753807822554912</v>
      </c>
      <c r="I346">
        <v>13.108224940359101</v>
      </c>
      <c r="J346">
        <f>(Table2[[#This Row],[1M Return vs Nifty]]-AVERAGE(Table2[1M Return vs Nifty]))/_xlfn.STDEV.P(Table2[1M Return vs Nifty])</f>
        <v>0.82252025893774072</v>
      </c>
      <c r="K346">
        <v>-4.8114241810307803</v>
      </c>
      <c r="L346">
        <f>(Table2[[#This Row],[6M Return vs Nifty]]-AVERAGE(Table2[6M Return vs Nifty]))/_xlfn.STDEV.P(Table2[6M Return vs Nifty])</f>
        <v>-0.41071810558703925</v>
      </c>
      <c r="M346">
        <v>2.6274086364763201</v>
      </c>
      <c r="N346">
        <f>(Table2[[#This Row],[1W Return vs Nifty]]-AVERAGE(Table2[1W Return vs Nifty]))/_xlfn.STDEV.P(Table2[1W Return vs Nifty])</f>
        <v>0.68258329495978254</v>
      </c>
      <c r="O346">
        <v>332.71</v>
      </c>
      <c r="P346">
        <v>321.42983392291501</v>
      </c>
      <c r="Q346">
        <v>283.02448093050799</v>
      </c>
      <c r="R346">
        <v>62.616760984912197</v>
      </c>
      <c r="S346" s="2">
        <f>(Table2[[#This Row],[Close Price]]-Table2[[#This Row],[20D EMA]])/Table2[[#This Row],[20D EMA]]</f>
        <v>3.3332331459829979E-2</v>
      </c>
      <c r="T346" s="2">
        <f>(Table2[[#This Row],[Close Price]]-Table2[[#This Row],[50D EMA]])/Table2[[#This Row],[50D EMA]]</f>
        <v>6.9595798884212454E-2</v>
      </c>
      <c r="U346" s="2">
        <f>(Table2[[#This Row],[Close Price]]-Table2[[#This Row],[200D EMA]])/Table2[[#This Row],[200D EMA]]</f>
        <v>0.21473590860295386</v>
      </c>
      <c r="V346">
        <v>0.78670395202953003</v>
      </c>
      <c r="W346">
        <v>347.4</v>
      </c>
      <c r="X346">
        <v>354.1</v>
      </c>
      <c r="Y346">
        <v>336.35</v>
      </c>
      <c r="Z346">
        <v>354.1</v>
      </c>
      <c r="AA346">
        <v>320.64999999999998</v>
      </c>
      <c r="AB346">
        <v>354.1</v>
      </c>
      <c r="AC346" s="2">
        <f>(Table2[[#This Row],[Close Price]]/Table2[[#This Row],[Day Low]])-1</f>
        <v>-1.0362694300518061E-2</v>
      </c>
      <c r="AD346" s="2">
        <f>(Table2[[#This Row],[Day High]]/Table2[[#This Row],[Close Price]])-1</f>
        <v>2.9959278650378174E-2</v>
      </c>
      <c r="AE346" s="2">
        <f>(Table2[[#This Row],[Close Price]]/Table2[[#This Row],[Current Week Low]])-1</f>
        <v>2.2149546603240644E-2</v>
      </c>
      <c r="AF346" s="2">
        <f>(Table2[[#This Row],[Current Week High]]/Table2[[#This Row],[Close Price]])-1</f>
        <v>2.9959278650378174E-2</v>
      </c>
      <c r="AG346" s="2">
        <f>(Table2[[#This Row],[Close Price]]/Table2[[#This Row],[Current Month Low]])-1</f>
        <v>7.2197099641353679E-2</v>
      </c>
      <c r="AH346" s="2">
        <f>(Table2[[#This Row],[Current Month High]]/Table2[[#This Row],[Close Price]])-1</f>
        <v>2.9959278650378174E-2</v>
      </c>
      <c r="AI346">
        <v>4.4357184409540498</v>
      </c>
      <c r="AJ346">
        <v>107.452104389802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0.02</v>
      </c>
      <c r="AM346" t="s">
        <v>10345</v>
      </c>
      <c r="AN346">
        <v>0.09</v>
      </c>
      <c r="AO346" t="s">
        <v>10345</v>
      </c>
      <c r="AP346">
        <v>2.6899890602557E-2</v>
      </c>
      <c r="AQ346" s="4">
        <f>(Table2[[#This Row],[Sharpe Ratio]]-AVERAGE(Table2[Sharpe Ratio]))/_xlfn.STDEV.P(Table2[Sharpe Ratio])</f>
        <v>-0.41127337061544006</v>
      </c>
      <c r="AR34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1.2306501559205931</v>
      </c>
      <c r="AS346" s="4">
        <f>_xlfn.RANK.AVG(Table2[[#This Row],[1Y Return vs Nifty Z-Score]],Table2[1Y Return vs Nifty Z-Score])</f>
        <v>157</v>
      </c>
      <c r="AT346" s="4">
        <f>_xlfn.RANK.AVG(Table2[[#This Row],[6M Return vs Nifty Z-Score]],Table2[6M Return vs Nifty Z-Score])</f>
        <v>452</v>
      </c>
      <c r="AU346" s="4">
        <f>_xlfn.RANK.AVG(Table2[[#This Row],[Sharpe Ratio Z-Score]],Table2[Sharpe Ratio Z-Score])</f>
        <v>446</v>
      </c>
      <c r="AV346" s="4">
        <f>(Table2[[#This Row],[Rank 1Y]]+Table2[[#This Row],[Rank 6M]]+Table2[[#This Row],[Rank Sharpe]])/3</f>
        <v>351.66666666666669</v>
      </c>
    </row>
    <row r="347" spans="1:48" x14ac:dyDescent="0.3">
      <c r="A347" t="s">
        <v>78</v>
      </c>
      <c r="B347" t="s">
        <v>79</v>
      </c>
      <c r="C347" t="s">
        <v>10309</v>
      </c>
      <c r="D347" t="s">
        <v>80</v>
      </c>
      <c r="E347">
        <v>325542.23192836001</v>
      </c>
      <c r="F347">
        <v>5002.7</v>
      </c>
      <c r="G347">
        <v>13.759979862197</v>
      </c>
      <c r="H347">
        <f>(Table2[[#This Row],[1Y Return vs Nifty]]-AVERAGE(Table2[1Y Return vs Nifty]))/_xlfn.STDEV.P(Table2[1Y Return vs Nifty])</f>
        <v>-0.27641322593234335</v>
      </c>
      <c r="I347">
        <v>4.7160776447418798E-2</v>
      </c>
      <c r="J347">
        <f>(Table2[[#This Row],[1M Return vs Nifty]]-AVERAGE(Table2[1M Return vs Nifty]))/_xlfn.STDEV.P(Table2[1M Return vs Nifty])</f>
        <v>-0.31848739464986858</v>
      </c>
      <c r="K347">
        <v>24.145135685407698</v>
      </c>
      <c r="L347">
        <f>(Table2[[#This Row],[6M Return vs Nifty]]-AVERAGE(Table2[6M Return vs Nifty]))/_xlfn.STDEV.P(Table2[6M Return vs Nifty])</f>
        <v>0.58544196273152449</v>
      </c>
      <c r="M347">
        <v>-1.2982222929490099</v>
      </c>
      <c r="N347">
        <f>(Table2[[#This Row],[1W Return vs Nifty]]-AVERAGE(Table2[1W Return vs Nifty]))/_xlfn.STDEV.P(Table2[1W Return vs Nifty])</f>
        <v>-0.17365839959709181</v>
      </c>
      <c r="O347">
        <v>4984.5200000000004</v>
      </c>
      <c r="P347">
        <v>4888.9518949235899</v>
      </c>
      <c r="Q347">
        <v>4437.3748915900997</v>
      </c>
      <c r="R347">
        <v>53.053986801919102</v>
      </c>
      <c r="S347" s="2">
        <f>(Table2[[#This Row],[Close Price]]-Table2[[#This Row],[20D EMA]])/Table2[[#This Row],[20D EMA]]</f>
        <v>3.647292016081665E-3</v>
      </c>
      <c r="T347" s="2">
        <f>(Table2[[#This Row],[Close Price]]-Table2[[#This Row],[50D EMA]])/Table2[[#This Row],[50D EMA]]</f>
        <v>2.3266358009069291E-2</v>
      </c>
      <c r="U347" s="2">
        <f>(Table2[[#This Row],[Close Price]]-Table2[[#This Row],[200D EMA]])/Table2[[#This Row],[200D EMA]]</f>
        <v>0.12740079939635665</v>
      </c>
      <c r="V347">
        <v>0.63044056729004705</v>
      </c>
      <c r="W347">
        <v>4987.7</v>
      </c>
      <c r="X347">
        <v>5095.95</v>
      </c>
      <c r="Y347">
        <v>4982.05</v>
      </c>
      <c r="Z347">
        <v>5095.95</v>
      </c>
      <c r="AA347">
        <v>4801</v>
      </c>
      <c r="AB347">
        <v>5095.95</v>
      </c>
      <c r="AC347" s="2">
        <f>(Table2[[#This Row],[Close Price]]/Table2[[#This Row],[Day Low]])-1</f>
        <v>3.0073981995708543E-3</v>
      </c>
      <c r="AD347" s="2">
        <f>(Table2[[#This Row],[Day High]]/Table2[[#This Row],[Close Price]])-1</f>
        <v>1.8639934435404903E-2</v>
      </c>
      <c r="AE347" s="2">
        <f>(Table2[[#This Row],[Close Price]]/Table2[[#This Row],[Current Week Low]])-1</f>
        <v>4.1448801196293239E-3</v>
      </c>
      <c r="AF347" s="2">
        <f>(Table2[[#This Row],[Current Week High]]/Table2[[#This Row],[Close Price]])-1</f>
        <v>1.8639934435404903E-2</v>
      </c>
      <c r="AG347" s="2">
        <f>(Table2[[#This Row],[Close Price]]/Table2[[#This Row],[Current Month Low]])-1</f>
        <v>4.2012080816496544E-2</v>
      </c>
      <c r="AH347" s="2">
        <f>(Table2[[#This Row],[Current Month High]]/Table2[[#This Row],[Close Price]])-1</f>
        <v>1.8639934435404903E-2</v>
      </c>
      <c r="AI347">
        <v>4.3236652207807804</v>
      </c>
      <c r="AJ347">
        <v>42.041453719477502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0.02</v>
      </c>
      <c r="AM347" t="s">
        <v>10345</v>
      </c>
      <c r="AN347">
        <v>1.71</v>
      </c>
      <c r="AO347" t="s">
        <v>10345</v>
      </c>
      <c r="AP347">
        <v>5.6484170557010004E-3</v>
      </c>
      <c r="AQ347" s="4">
        <f>(Table2[[#This Row],[Sharpe Ratio]]-AVERAGE(Table2[Sharpe Ratio]))/_xlfn.STDEV.P(Table2[Sharpe Ratio])</f>
        <v>-0.65223159692265964</v>
      </c>
      <c r="AR34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-0.83534865437043893</v>
      </c>
      <c r="AS347" s="4">
        <f>_xlfn.RANK.AVG(Table2[[#This Row],[1Y Return vs Nifty Z-Score]],Table2[1Y Return vs Nifty Z-Score])</f>
        <v>375</v>
      </c>
      <c r="AT347" s="4">
        <f>_xlfn.RANK.AVG(Table2[[#This Row],[6M Return vs Nifty Z-Score]],Table2[6M Return vs Nifty Z-Score])</f>
        <v>173</v>
      </c>
      <c r="AU347" s="4">
        <f>_xlfn.RANK.AVG(Table2[[#This Row],[Sharpe Ratio Z-Score]],Table2[Sharpe Ratio Z-Score])</f>
        <v>508</v>
      </c>
      <c r="AV347" s="4">
        <f>(Table2[[#This Row],[Rank 1Y]]+Table2[[#This Row],[Rank 6M]]+Table2[[#This Row],[Rank Sharpe]])/3</f>
        <v>352</v>
      </c>
    </row>
    <row r="348" spans="1:48" x14ac:dyDescent="0.3">
      <c r="A348" t="s">
        <v>1511</v>
      </c>
      <c r="B348" t="s">
        <v>1512</v>
      </c>
      <c r="C348" t="s">
        <v>632</v>
      </c>
      <c r="D348" t="s">
        <v>471</v>
      </c>
      <c r="E348">
        <v>6615.3187447849996</v>
      </c>
      <c r="F348">
        <v>2199.85</v>
      </c>
      <c r="G348">
        <v>20.0177857858415</v>
      </c>
      <c r="H348">
        <f>(Table2[[#This Row],[1Y Return vs Nifty]]-AVERAGE(Table2[1Y Return vs Nifty]))/_xlfn.STDEV.P(Table2[1Y Return vs Nifty])</f>
        <v>-0.1814581080997868</v>
      </c>
      <c r="I348">
        <v>22.466109309786098</v>
      </c>
      <c r="J348">
        <f>(Table2[[#This Row],[1M Return vs Nifty]]-AVERAGE(Table2[1M Return vs Nifty]))/_xlfn.STDEV.P(Table2[1M Return vs Nifty])</f>
        <v>1.6400200853612457</v>
      </c>
      <c r="K348">
        <v>71.368535871878194</v>
      </c>
      <c r="L348">
        <f>(Table2[[#This Row],[6M Return vs Nifty]]-AVERAGE(Table2[6M Return vs Nifty]))/_xlfn.STDEV.P(Table2[6M Return vs Nifty])</f>
        <v>2.2100156611601314</v>
      </c>
      <c r="M348">
        <v>-6.5227743290517104</v>
      </c>
      <c r="N348">
        <f>(Table2[[#This Row],[1W Return vs Nifty]]-AVERAGE(Table2[1W Return vs Nifty]))/_xlfn.STDEV.P(Table2[1W Return vs Nifty])</f>
        <v>-1.3132151661696472</v>
      </c>
      <c r="O348">
        <v>2141.0500000000002</v>
      </c>
      <c r="P348">
        <v>1891.51917566924</v>
      </c>
      <c r="Q348">
        <v>1549.76209836105</v>
      </c>
      <c r="R348">
        <v>51.060830115491299</v>
      </c>
      <c r="S348" s="2">
        <f>(Table2[[#This Row],[Close Price]]-Table2[[#This Row],[20D EMA]])/Table2[[#This Row],[20D EMA]]</f>
        <v>2.7463160598771501E-2</v>
      </c>
      <c r="T348" s="2">
        <f>(Table2[[#This Row],[Close Price]]-Table2[[#This Row],[50D EMA]])/Table2[[#This Row],[50D EMA]]</f>
        <v>0.16300697782863827</v>
      </c>
      <c r="U348" s="2">
        <f>(Table2[[#This Row],[Close Price]]-Table2[[#This Row],[200D EMA]])/Table2[[#This Row],[200D EMA]]</f>
        <v>0.41947593267795746</v>
      </c>
      <c r="V348">
        <v>1.9853547544282499</v>
      </c>
      <c r="W348">
        <v>2204.4499999999998</v>
      </c>
      <c r="X348">
        <v>2254</v>
      </c>
      <c r="Y348">
        <v>2187.9499999999998</v>
      </c>
      <c r="Z348">
        <v>2296.4499999999998</v>
      </c>
      <c r="AA348">
        <v>1937.15</v>
      </c>
      <c r="AB348">
        <v>2493</v>
      </c>
      <c r="AC348" s="2">
        <f>(Table2[[#This Row],[Close Price]]/Table2[[#This Row],[Day Low]])-1</f>
        <v>-2.086688289596017E-3</v>
      </c>
      <c r="AD348" s="2">
        <f>(Table2[[#This Row],[Day High]]/Table2[[#This Row],[Close Price]])-1</f>
        <v>2.4615314680546341E-2</v>
      </c>
      <c r="AE348" s="2">
        <f>(Table2[[#This Row],[Close Price]]/Table2[[#This Row],[Current Week Low]])-1</f>
        <v>5.4388811444503471E-3</v>
      </c>
      <c r="AF348" s="2">
        <f>(Table2[[#This Row],[Current Week High]]/Table2[[#This Row],[Close Price]])-1</f>
        <v>4.3912084914880412E-2</v>
      </c>
      <c r="AG348" s="2">
        <f>(Table2[[#This Row],[Close Price]]/Table2[[#This Row],[Current Month Low]])-1</f>
        <v>0.13561159435252801</v>
      </c>
      <c r="AH348" s="2">
        <f>(Table2[[#This Row],[Current Month High]]/Table2[[#This Row],[Close Price]])-1</f>
        <v>0.13325908584676238</v>
      </c>
      <c r="AI348">
        <v>13.325908584676201</v>
      </c>
      <c r="AJ348">
        <v>105.257756006531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0.42</v>
      </c>
      <c r="AM348" t="s">
        <v>10345</v>
      </c>
      <c r="AN348">
        <v>10.62</v>
      </c>
      <c r="AO348" t="s">
        <v>10345</v>
      </c>
      <c r="AP348">
        <v>-8.3783167940474995E-2</v>
      </c>
      <c r="AQ348" s="4">
        <f>(Table2[[#This Row],[Sharpe Ratio]]-AVERAGE(Table2[Sharpe Ratio]))/_xlfn.STDEV.P(Table2[Sharpe Ratio])</f>
        <v>-1.6662448628267541</v>
      </c>
      <c r="AR34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0.68911760942518918</v>
      </c>
      <c r="AS348" s="4">
        <f>_xlfn.RANK.AVG(Table2[[#This Row],[1Y Return vs Nifty Z-Score]],Table2[1Y Return vs Nifty Z-Score])</f>
        <v>334</v>
      </c>
      <c r="AT348" s="4">
        <f>_xlfn.RANK.AVG(Table2[[#This Row],[6M Return vs Nifty Z-Score]],Table2[6M Return vs Nifty Z-Score])</f>
        <v>22</v>
      </c>
      <c r="AU348" s="4">
        <f>_xlfn.RANK.AVG(Table2[[#This Row],[Sharpe Ratio Z-Score]],Table2[Sharpe Ratio Z-Score])</f>
        <v>702</v>
      </c>
      <c r="AV348" s="4">
        <f>(Table2[[#This Row],[Rank 1Y]]+Table2[[#This Row],[Rank 6M]]+Table2[[#This Row],[Rank Sharpe]])/3</f>
        <v>352.66666666666669</v>
      </c>
    </row>
    <row r="349" spans="1:48" x14ac:dyDescent="0.3">
      <c r="A349" t="s">
        <v>1046</v>
      </c>
      <c r="B349" t="s">
        <v>1047</v>
      </c>
      <c r="C349" t="s">
        <v>10310</v>
      </c>
      <c r="D349" t="s">
        <v>718</v>
      </c>
      <c r="E349">
        <v>12670.421058169901</v>
      </c>
      <c r="F349">
        <v>2698.7</v>
      </c>
      <c r="G349">
        <v>38.500034126586101</v>
      </c>
      <c r="H349">
        <f>(Table2[[#This Row],[1Y Return vs Nifty]]-AVERAGE(Table2[1Y Return vs Nifty]))/_xlfn.STDEV.P(Table2[1Y Return vs Nifty])</f>
        <v>9.8989079048498352E-2</v>
      </c>
      <c r="I349">
        <v>12.0325339128736</v>
      </c>
      <c r="J349">
        <f>(Table2[[#This Row],[1M Return vs Nifty]]-AVERAGE(Table2[1M Return vs Nifty]))/_xlfn.STDEV.P(Table2[1M Return vs Nifty])</f>
        <v>0.72854846002048557</v>
      </c>
      <c r="K349">
        <v>0.76123270034623403</v>
      </c>
      <c r="L349">
        <f>(Table2[[#This Row],[6M Return vs Nifty]]-AVERAGE(Table2[6M Return vs Nifty]))/_xlfn.STDEV.P(Table2[6M Return vs Nifty])</f>
        <v>-0.21900823793447621</v>
      </c>
      <c r="M349">
        <v>4.0809738701737501</v>
      </c>
      <c r="N349">
        <f>(Table2[[#This Row],[1W Return vs Nifty]]-AVERAGE(Table2[1W Return vs Nifty]))/_xlfn.STDEV.P(Table2[1W Return vs Nifty])</f>
        <v>0.99962867727549665</v>
      </c>
      <c r="O349">
        <v>2502.39</v>
      </c>
      <c r="P349">
        <v>2444.1675751038501</v>
      </c>
      <c r="Q349">
        <v>2326.7163405627498</v>
      </c>
      <c r="R349">
        <v>71.326031500185806</v>
      </c>
      <c r="S349" s="2">
        <f>(Table2[[#This Row],[Close Price]]-Table2[[#This Row],[20D EMA]])/Table2[[#This Row],[20D EMA]]</f>
        <v>7.8449002753367761E-2</v>
      </c>
      <c r="T349" s="2">
        <f>(Table2[[#This Row],[Close Price]]-Table2[[#This Row],[50D EMA]])/Table2[[#This Row],[50D EMA]]</f>
        <v>0.1041386963352277</v>
      </c>
      <c r="U349" s="2">
        <f>(Table2[[#This Row],[Close Price]]-Table2[[#This Row],[200D EMA]])/Table2[[#This Row],[200D EMA]]</f>
        <v>0.15987495035483373</v>
      </c>
      <c r="V349">
        <v>1.3664666971605499</v>
      </c>
      <c r="W349">
        <v>2636.1</v>
      </c>
      <c r="X349">
        <v>2733</v>
      </c>
      <c r="Y349">
        <v>2470.1999999999998</v>
      </c>
      <c r="Z349">
        <v>2758.35</v>
      </c>
      <c r="AA349">
        <v>2325.85</v>
      </c>
      <c r="AB349">
        <v>2758.35</v>
      </c>
      <c r="AC349" s="2">
        <f>(Table2[[#This Row],[Close Price]]/Table2[[#This Row],[Day Low]])-1</f>
        <v>2.3747202306437565E-2</v>
      </c>
      <c r="AD349" s="2">
        <f>(Table2[[#This Row],[Day High]]/Table2[[#This Row],[Close Price]])-1</f>
        <v>1.2709823248230778E-2</v>
      </c>
      <c r="AE349" s="2">
        <f>(Table2[[#This Row],[Close Price]]/Table2[[#This Row],[Current Week Low]])-1</f>
        <v>9.2502631365881216E-2</v>
      </c>
      <c r="AF349" s="2">
        <f>(Table2[[#This Row],[Current Week High]]/Table2[[#This Row],[Close Price]])-1</f>
        <v>2.2103234890873402E-2</v>
      </c>
      <c r="AG349" s="2">
        <f>(Table2[[#This Row],[Close Price]]/Table2[[#This Row],[Current Month Low]])-1</f>
        <v>0.16030698454328518</v>
      </c>
      <c r="AH349" s="2">
        <f>(Table2[[#This Row],[Current Month High]]/Table2[[#This Row],[Close Price]])-1</f>
        <v>2.2103234890873402E-2</v>
      </c>
      <c r="AI349">
        <v>4.7911957609219202</v>
      </c>
      <c r="AJ349">
        <v>70.587863463969597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0.11</v>
      </c>
      <c r="AM349" t="s">
        <v>10345</v>
      </c>
      <c r="AN349">
        <v>10.050000000000001</v>
      </c>
      <c r="AO349" t="s">
        <v>10345</v>
      </c>
      <c r="AP349">
        <v>4.2593801839295002E-2</v>
      </c>
      <c r="AQ349" s="4">
        <f>(Table2[[#This Row],[Sharpe Ratio]]-AVERAGE(Table2[Sharpe Ratio]))/_xlfn.STDEV.P(Table2[Sharpe Ratio])</f>
        <v>-0.2333291444379198</v>
      </c>
      <c r="AR34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1.3748288339720847</v>
      </c>
      <c r="AS349" s="4">
        <f>_xlfn.RANK.AVG(Table2[[#This Row],[1Y Return vs Nifty Z-Score]],Table2[1Y Return vs Nifty Z-Score])</f>
        <v>263</v>
      </c>
      <c r="AT349" s="4">
        <f>_xlfn.RANK.AVG(Table2[[#This Row],[6M Return vs Nifty Z-Score]],Table2[6M Return vs Nifty Z-Score])</f>
        <v>392</v>
      </c>
      <c r="AU349" s="4">
        <f>_xlfn.RANK.AVG(Table2[[#This Row],[Sharpe Ratio Z-Score]],Table2[Sharpe Ratio Z-Score])</f>
        <v>404</v>
      </c>
      <c r="AV349" s="4">
        <f>(Table2[[#This Row],[Rank 1Y]]+Table2[[#This Row],[Rank 6M]]+Table2[[#This Row],[Rank Sharpe]])/3</f>
        <v>353</v>
      </c>
    </row>
    <row r="350" spans="1:48" x14ac:dyDescent="0.3">
      <c r="A350" t="s">
        <v>1152</v>
      </c>
      <c r="B350" t="s">
        <v>1153</v>
      </c>
      <c r="C350" t="s">
        <v>10310</v>
      </c>
      <c r="D350" t="s">
        <v>1154</v>
      </c>
      <c r="E350">
        <v>10516.00984689</v>
      </c>
      <c r="F350">
        <v>707.55</v>
      </c>
      <c r="G350">
        <v>49.6349928988122</v>
      </c>
      <c r="H350">
        <f>(Table2[[#This Row],[1Y Return vs Nifty]]-AVERAGE(Table2[1Y Return vs Nifty]))/_xlfn.STDEV.P(Table2[1Y Return vs Nifty])</f>
        <v>0.26794946790977714</v>
      </c>
      <c r="I350">
        <v>17.431402101025601</v>
      </c>
      <c r="J350">
        <f>(Table2[[#This Row],[1M Return vs Nifty]]-AVERAGE(Table2[1M Return vs Nifty]))/_xlfn.STDEV.P(Table2[1M Return vs Nifty])</f>
        <v>1.2001907279156911</v>
      </c>
      <c r="K350">
        <v>25.278358067479498</v>
      </c>
      <c r="L350">
        <f>(Table2[[#This Row],[6M Return vs Nifty]]-AVERAGE(Table2[6M Return vs Nifty]))/_xlfn.STDEV.P(Table2[6M Return vs Nifty])</f>
        <v>0.62442694198153426</v>
      </c>
      <c r="M350">
        <v>-1.2718786535287701</v>
      </c>
      <c r="N350">
        <f>(Table2[[#This Row],[1W Return vs Nifty]]-AVERAGE(Table2[1W Return vs Nifty]))/_xlfn.STDEV.P(Table2[1W Return vs Nifty])</f>
        <v>-0.16791243853669138</v>
      </c>
      <c r="O350">
        <v>685.22</v>
      </c>
      <c r="P350">
        <v>653.534300506313</v>
      </c>
      <c r="Q350">
        <v>573.22965670263204</v>
      </c>
      <c r="R350">
        <v>61.387435794401199</v>
      </c>
      <c r="S350" s="2">
        <f>(Table2[[#This Row],[Close Price]]-Table2[[#This Row],[20D EMA]])/Table2[[#This Row],[20D EMA]]</f>
        <v>3.2588073903271834E-2</v>
      </c>
      <c r="T350" s="2">
        <f>(Table2[[#This Row],[Close Price]]-Table2[[#This Row],[50D EMA]])/Table2[[#This Row],[50D EMA]]</f>
        <v>8.2651667176213001E-2</v>
      </c>
      <c r="U350" s="2">
        <f>(Table2[[#This Row],[Close Price]]-Table2[[#This Row],[200D EMA]])/Table2[[#This Row],[200D EMA]]</f>
        <v>0.23432204130891257</v>
      </c>
      <c r="V350">
        <v>0.71402422681204802</v>
      </c>
      <c r="W350">
        <v>710</v>
      </c>
      <c r="X350">
        <v>720</v>
      </c>
      <c r="Y350">
        <v>697.45</v>
      </c>
      <c r="Z350">
        <v>721.8</v>
      </c>
      <c r="AA350">
        <v>650.79999999999995</v>
      </c>
      <c r="AB350">
        <v>729.4</v>
      </c>
      <c r="AC350" s="2">
        <f>(Table2[[#This Row],[Close Price]]/Table2[[#This Row],[Day Low]])-1</f>
        <v>-3.450704225352208E-3</v>
      </c>
      <c r="AD350" s="2">
        <f>(Table2[[#This Row],[Day High]]/Table2[[#This Row],[Close Price]])-1</f>
        <v>1.7595929616281536E-2</v>
      </c>
      <c r="AE350" s="2">
        <f>(Table2[[#This Row],[Close Price]]/Table2[[#This Row],[Current Week Low]])-1</f>
        <v>1.4481324826152386E-2</v>
      </c>
      <c r="AF350" s="2">
        <f>(Table2[[#This Row],[Current Week High]]/Table2[[#This Row],[Close Price]])-1</f>
        <v>2.0139919440322229E-2</v>
      </c>
      <c r="AG350" s="2">
        <f>(Table2[[#This Row],[Close Price]]/Table2[[#This Row],[Current Month Low]])-1</f>
        <v>8.720036877689008E-2</v>
      </c>
      <c r="AH350" s="2">
        <f>(Table2[[#This Row],[Current Month High]]/Table2[[#This Row],[Close Price]])-1</f>
        <v>3.088120980849407E-2</v>
      </c>
      <c r="AI350">
        <v>6.3670411985018802</v>
      </c>
      <c r="AJ350">
        <v>77.910485290419899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0.14000000000000001</v>
      </c>
      <c r="AM350" t="s">
        <v>10345</v>
      </c>
      <c r="AN350">
        <v>2.17</v>
      </c>
      <c r="AO350" t="s">
        <v>10345</v>
      </c>
      <c r="AP350">
        <v>-5.9248695567557998E-2</v>
      </c>
      <c r="AQ350" s="4">
        <f>(Table2[[#This Row],[Sharpe Ratio]]-AVERAGE(Table2[Sharpe Ratio]))/_xlfn.STDEV.P(Table2[Sharpe Ratio])</f>
        <v>-1.388062602508332</v>
      </c>
      <c r="AR35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0.53659209676197916</v>
      </c>
      <c r="AS350" s="4">
        <f>_xlfn.RANK.AVG(Table2[[#This Row],[1Y Return vs Nifty Z-Score]],Table2[1Y Return vs Nifty Z-Score])</f>
        <v>220</v>
      </c>
      <c r="AT350" s="4">
        <f>_xlfn.RANK.AVG(Table2[[#This Row],[6M Return vs Nifty Z-Score]],Table2[6M Return vs Nifty Z-Score])</f>
        <v>169</v>
      </c>
      <c r="AU350" s="4">
        <f>_xlfn.RANK.AVG(Table2[[#This Row],[Sharpe Ratio Z-Score]],Table2[Sharpe Ratio Z-Score])</f>
        <v>670</v>
      </c>
      <c r="AV350" s="4">
        <f>(Table2[[#This Row],[Rank 1Y]]+Table2[[#This Row],[Rank 6M]]+Table2[[#This Row],[Rank Sharpe]])/3</f>
        <v>353</v>
      </c>
    </row>
    <row r="351" spans="1:48" x14ac:dyDescent="0.3">
      <c r="A351" t="s">
        <v>866</v>
      </c>
      <c r="B351" t="s">
        <v>867</v>
      </c>
      <c r="C351" t="s">
        <v>632</v>
      </c>
      <c r="D351" t="s">
        <v>632</v>
      </c>
      <c r="E351">
        <v>17571.659102270001</v>
      </c>
      <c r="F351">
        <v>182.65</v>
      </c>
      <c r="G351">
        <v>31.642664712644301</v>
      </c>
      <c r="H351">
        <f>(Table2[[#This Row],[1Y Return vs Nifty]]-AVERAGE(Table2[1Y Return vs Nifty]))/_xlfn.STDEV.P(Table2[1Y Return vs Nifty])</f>
        <v>-5.0637357347048436E-3</v>
      </c>
      <c r="I351">
        <v>4.2370318233591897</v>
      </c>
      <c r="J351">
        <f>(Table2[[#This Row],[1M Return vs Nifty]]-AVERAGE(Table2[1M Return vs Nifty]))/_xlfn.STDEV.P(Table2[1M Return vs Nifty])</f>
        <v>4.7537522774600056E-2</v>
      </c>
      <c r="K351">
        <v>7.1537954862662501</v>
      </c>
      <c r="L351">
        <f>(Table2[[#This Row],[6M Return vs Nifty]]-AVERAGE(Table2[6M Return vs Nifty]))/_xlfn.STDEV.P(Table2[6M Return vs Nifty])</f>
        <v>9.0793342445350303E-4</v>
      </c>
      <c r="M351">
        <v>0.96998395868566401</v>
      </c>
      <c r="N351">
        <f>(Table2[[#This Row],[1W Return vs Nifty]]-AVERAGE(Table2[1W Return vs Nifty]))/_xlfn.STDEV.P(Table2[1W Return vs Nifty])</f>
        <v>0.3210729695559621</v>
      </c>
      <c r="O351">
        <v>177.78</v>
      </c>
      <c r="P351">
        <v>167.760006551467</v>
      </c>
      <c r="Q351">
        <v>148.98817221389601</v>
      </c>
      <c r="R351">
        <v>59.317349769602302</v>
      </c>
      <c r="S351" s="2">
        <f>(Table2[[#This Row],[Close Price]]-Table2[[#This Row],[20D EMA]])/Table2[[#This Row],[20D EMA]]</f>
        <v>2.7393407582405244E-2</v>
      </c>
      <c r="T351" s="2">
        <f>(Table2[[#This Row],[Close Price]]-Table2[[#This Row],[50D EMA]])/Table2[[#This Row],[50D EMA]]</f>
        <v>8.8757706646636972E-2</v>
      </c>
      <c r="U351" s="2">
        <f>(Table2[[#This Row],[Close Price]]-Table2[[#This Row],[200D EMA]])/Table2[[#This Row],[200D EMA]]</f>
        <v>0.225936242360079</v>
      </c>
      <c r="V351">
        <v>1.2052249589389099</v>
      </c>
      <c r="W351">
        <v>181.65</v>
      </c>
      <c r="X351">
        <v>186.8</v>
      </c>
      <c r="Y351">
        <v>175.56</v>
      </c>
      <c r="Z351">
        <v>186.8</v>
      </c>
      <c r="AA351">
        <v>172.05</v>
      </c>
      <c r="AB351">
        <v>193.7</v>
      </c>
      <c r="AC351" s="2">
        <f>(Table2[[#This Row],[Close Price]]/Table2[[#This Row],[Day Low]])-1</f>
        <v>5.5050922102946043E-3</v>
      </c>
      <c r="AD351" s="2">
        <f>(Table2[[#This Row],[Day High]]/Table2[[#This Row],[Close Price]])-1</f>
        <v>2.2721051190802033E-2</v>
      </c>
      <c r="AE351" s="2">
        <f>(Table2[[#This Row],[Close Price]]/Table2[[#This Row],[Current Week Low]])-1</f>
        <v>4.038505354294819E-2</v>
      </c>
      <c r="AF351" s="2">
        <f>(Table2[[#This Row],[Current Week High]]/Table2[[#This Row],[Close Price]])-1</f>
        <v>2.2721051190802033E-2</v>
      </c>
      <c r="AG351" s="2">
        <f>(Table2[[#This Row],[Close Price]]/Table2[[#This Row],[Current Month Low]])-1</f>
        <v>6.1609997093867941E-2</v>
      </c>
      <c r="AH351" s="2">
        <f>(Table2[[#This Row],[Current Month High]]/Table2[[#This Row],[Close Price]])-1</f>
        <v>6.0498220640569311E-2</v>
      </c>
      <c r="AI351">
        <v>6.0498220640569302</v>
      </c>
      <c r="AJ351">
        <v>62.211367673179403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0.22</v>
      </c>
      <c r="AM351" t="s">
        <v>10345</v>
      </c>
      <c r="AN351">
        <v>-0.56999999999999995</v>
      </c>
      <c r="AO351" t="s">
        <v>10344</v>
      </c>
      <c r="AP351">
        <v>2.2683698591186002E-2</v>
      </c>
      <c r="AQ351" s="4">
        <f>(Table2[[#This Row],[Sharpe Ratio]]-AVERAGE(Table2[Sharpe Ratio]))/_xlfn.STDEV.P(Table2[Sharpe Ratio])</f>
        <v>-0.45907834501359995</v>
      </c>
      <c r="AR35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-9.4623654993289175E-2</v>
      </c>
      <c r="AS351" s="4">
        <f>_xlfn.RANK.AVG(Table2[[#This Row],[1Y Return vs Nifty Z-Score]],Table2[1Y Return vs Nifty Z-Score])</f>
        <v>290</v>
      </c>
      <c r="AT351" s="4">
        <f>_xlfn.RANK.AVG(Table2[[#This Row],[6M Return vs Nifty Z-Score]],Table2[6M Return vs Nifty Z-Score])</f>
        <v>316</v>
      </c>
      <c r="AU351" s="4">
        <f>_xlfn.RANK.AVG(Table2[[#This Row],[Sharpe Ratio Z-Score]],Table2[Sharpe Ratio Z-Score])</f>
        <v>458</v>
      </c>
      <c r="AV351" s="4">
        <f>(Table2[[#This Row],[Rank 1Y]]+Table2[[#This Row],[Rank 6M]]+Table2[[#This Row],[Rank Sharpe]])/3</f>
        <v>354.66666666666669</v>
      </c>
    </row>
    <row r="352" spans="1:48" x14ac:dyDescent="0.3">
      <c r="A352" t="s">
        <v>442</v>
      </c>
      <c r="B352" t="s">
        <v>443</v>
      </c>
      <c r="C352" t="s">
        <v>10301</v>
      </c>
      <c r="D352" t="s">
        <v>34</v>
      </c>
      <c r="E352">
        <v>52328.702896096001</v>
      </c>
      <c r="F352">
        <v>60.28</v>
      </c>
      <c r="G352">
        <v>47.472130579971697</v>
      </c>
      <c r="H352">
        <f>(Table2[[#This Row],[1Y Return vs Nifty]]-AVERAGE(Table2[1Y Return vs Nifty]))/_xlfn.STDEV.P(Table2[1Y Return vs Nifty])</f>
        <v>0.23513048169527853</v>
      </c>
      <c r="I352">
        <v>-3.7838807512074601</v>
      </c>
      <c r="J352">
        <f>(Table2[[#This Row],[1M Return vs Nifty]]-AVERAGE(Table2[1M Return vs Nifty]))/_xlfn.STDEV.P(Table2[1M Return vs Nifty])</f>
        <v>-0.65316515516069595</v>
      </c>
      <c r="K352">
        <v>-19.4745049496433</v>
      </c>
      <c r="L352">
        <f>(Table2[[#This Row],[6M Return vs Nifty]]-AVERAGE(Table2[6M Return vs Nifty]))/_xlfn.STDEV.P(Table2[6M Return vs Nifty])</f>
        <v>-0.91515563572166547</v>
      </c>
      <c r="M352">
        <v>0.82876232943858097</v>
      </c>
      <c r="N352">
        <f>(Table2[[#This Row],[1W Return vs Nifty]]-AVERAGE(Table2[1W Return vs Nifty]))/_xlfn.STDEV.P(Table2[1W Return vs Nifty])</f>
        <v>0.29027031660450231</v>
      </c>
      <c r="O352">
        <v>60.56</v>
      </c>
      <c r="P352">
        <v>61.988165230011397</v>
      </c>
      <c r="Q352">
        <v>57.327493071471203</v>
      </c>
      <c r="R352">
        <v>52.220168832584598</v>
      </c>
      <c r="S352" s="2">
        <f>(Table2[[#This Row],[Close Price]]-Table2[[#This Row],[20D EMA]])/Table2[[#This Row],[20D EMA]]</f>
        <v>-4.6235138705416302E-3</v>
      </c>
      <c r="T352" s="2">
        <f>(Table2[[#This Row],[Close Price]]-Table2[[#This Row],[50D EMA]])/Table2[[#This Row],[50D EMA]]</f>
        <v>-2.7556312139149948E-2</v>
      </c>
      <c r="U352" s="2">
        <f>(Table2[[#This Row],[Close Price]]-Table2[[#This Row],[200D EMA]])/Table2[[#This Row],[200D EMA]]</f>
        <v>5.1502460169466253E-2</v>
      </c>
      <c r="V352">
        <v>0.43732965076685099</v>
      </c>
      <c r="W352">
        <v>60.03</v>
      </c>
      <c r="X352">
        <v>60.7</v>
      </c>
      <c r="Y352">
        <v>58.36</v>
      </c>
      <c r="Z352">
        <v>60.7</v>
      </c>
      <c r="AA352">
        <v>57.01</v>
      </c>
      <c r="AB352">
        <v>64.38</v>
      </c>
      <c r="AC352" s="2">
        <f>(Table2[[#This Row],[Close Price]]/Table2[[#This Row],[Day Low]])-1</f>
        <v>4.1645843744795297E-3</v>
      </c>
      <c r="AD352" s="2">
        <f>(Table2[[#This Row],[Day High]]/Table2[[#This Row],[Close Price]])-1</f>
        <v>6.967485069674817E-3</v>
      </c>
      <c r="AE352" s="2">
        <f>(Table2[[#This Row],[Close Price]]/Table2[[#This Row],[Current Week Low]])-1</f>
        <v>3.2899246058944565E-2</v>
      </c>
      <c r="AF352" s="2">
        <f>(Table2[[#This Row],[Current Week High]]/Table2[[#This Row],[Close Price]])-1</f>
        <v>6.967485069674817E-3</v>
      </c>
      <c r="AG352" s="2">
        <f>(Table2[[#This Row],[Close Price]]/Table2[[#This Row],[Current Month Low]])-1</f>
        <v>5.7358358182775016E-2</v>
      </c>
      <c r="AH352" s="2">
        <f>(Table2[[#This Row],[Current Month High]]/Table2[[#This Row],[Close Price]])-1</f>
        <v>6.8015925680159128E-2</v>
      </c>
      <c r="AI352">
        <v>27.571333775713299</v>
      </c>
      <c r="AJ352">
        <v>76.774193548387004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-0.13</v>
      </c>
      <c r="AM352" t="s">
        <v>10344</v>
      </c>
      <c r="AN352">
        <v>-4.4800000000000004</v>
      </c>
      <c r="AO352" t="s">
        <v>10344</v>
      </c>
      <c r="AP352">
        <v>0.10506782748059899</v>
      </c>
      <c r="AQ352" s="4">
        <f>(Table2[[#This Row],[Sharpe Ratio]]-AVERAGE(Table2[Sharpe Ratio]))/_xlfn.STDEV.P(Table2[Sharpe Ratio])</f>
        <v>0.47502787257596363</v>
      </c>
      <c r="AR35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 s="4">
        <f>_xlfn.RANK.AVG(Table2[[#This Row],[1Y Return vs Nifty Z-Score]],Table2[1Y Return vs Nifty Z-Score])</f>
        <v>228</v>
      </c>
      <c r="AT352" s="4">
        <f>_xlfn.RANK.AVG(Table2[[#This Row],[6M Return vs Nifty Z-Score]],Table2[6M Return vs Nifty Z-Score])</f>
        <v>618</v>
      </c>
      <c r="AU352" s="4">
        <f>_xlfn.RANK.AVG(Table2[[#This Row],[Sharpe Ratio Z-Score]],Table2[Sharpe Ratio Z-Score])</f>
        <v>219</v>
      </c>
      <c r="AV352" s="4">
        <f>(Table2[[#This Row],[Rank 1Y]]+Table2[[#This Row],[Rank 6M]]+Table2[[#This Row],[Rank Sharpe]])/3</f>
        <v>355</v>
      </c>
    </row>
    <row r="353" spans="1:48" x14ac:dyDescent="0.3">
      <c r="A353" t="s">
        <v>1936</v>
      </c>
      <c r="B353" t="s">
        <v>1937</v>
      </c>
      <c r="C353" t="s">
        <v>10311</v>
      </c>
      <c r="D353" t="s">
        <v>130</v>
      </c>
      <c r="E353">
        <v>3473.5332600000002</v>
      </c>
      <c r="F353">
        <v>603</v>
      </c>
      <c r="G353">
        <v>-8.5517196996129101</v>
      </c>
      <c r="H353">
        <f>(Table2[[#This Row],[1Y Return vs Nifty]]-AVERAGE(Table2[1Y Return vs Nifty]))/_xlfn.STDEV.P(Table2[1Y Return vs Nifty])</f>
        <v>-0.61496799844954497</v>
      </c>
      <c r="I353">
        <v>-5.4407928355247099</v>
      </c>
      <c r="J353">
        <f>(Table2[[#This Row],[1M Return vs Nifty]]-AVERAGE(Table2[1M Return vs Nifty]))/_xlfn.STDEV.P(Table2[1M Return vs Nifty])</f>
        <v>-0.79791211802697248</v>
      </c>
      <c r="K353">
        <v>-4.0057405516387297</v>
      </c>
      <c r="L353">
        <f>(Table2[[#This Row],[6M Return vs Nifty]]-AVERAGE(Table2[6M Return vs Nifty]))/_xlfn.STDEV.P(Table2[6M Return vs Nifty])</f>
        <v>-0.38300107486929308</v>
      </c>
      <c r="M353">
        <v>2.3001026651803702</v>
      </c>
      <c r="N353">
        <f>(Table2[[#This Row],[1W Return vs Nifty]]-AVERAGE(Table2[1W Return vs Nifty]))/_xlfn.STDEV.P(Table2[1W Return vs Nifty])</f>
        <v>0.61119272754797194</v>
      </c>
      <c r="O353">
        <v>597.29999999999995</v>
      </c>
      <c r="P353">
        <v>594.11535266901603</v>
      </c>
      <c r="Q353">
        <v>564.38157333921595</v>
      </c>
      <c r="R353">
        <v>54.352041481978503</v>
      </c>
      <c r="S353" s="2">
        <f>(Table2[[#This Row],[Close Price]]-Table2[[#This Row],[20D EMA]])/Table2[[#This Row],[20D EMA]]</f>
        <v>9.5429432446007805E-3</v>
      </c>
      <c r="T353" s="2">
        <f>(Table2[[#This Row],[Close Price]]-Table2[[#This Row],[50D EMA]])/Table2[[#This Row],[50D EMA]]</f>
        <v>1.4954414645355307E-2</v>
      </c>
      <c r="U353" s="2">
        <f>(Table2[[#This Row],[Close Price]]-Table2[[#This Row],[200D EMA]])/Table2[[#This Row],[200D EMA]]</f>
        <v>6.8426094126876877E-2</v>
      </c>
      <c r="V353">
        <v>1.0990824071937999</v>
      </c>
      <c r="W353">
        <v>579.65</v>
      </c>
      <c r="X353">
        <v>617.04999999999995</v>
      </c>
      <c r="Y353">
        <v>579.65</v>
      </c>
      <c r="Z353">
        <v>617.04999999999995</v>
      </c>
      <c r="AA353">
        <v>536.1</v>
      </c>
      <c r="AB353">
        <v>655</v>
      </c>
      <c r="AC353" s="2">
        <f>(Table2[[#This Row],[Close Price]]/Table2[[#This Row],[Day Low]])-1</f>
        <v>4.0282929353920416E-2</v>
      </c>
      <c r="AD353" s="2">
        <f>(Table2[[#This Row],[Day High]]/Table2[[#This Row],[Close Price]])-1</f>
        <v>2.3300165837479181E-2</v>
      </c>
      <c r="AE353" s="2">
        <f>(Table2[[#This Row],[Close Price]]/Table2[[#This Row],[Current Week Low]])-1</f>
        <v>4.0282929353920416E-2</v>
      </c>
      <c r="AF353" s="2">
        <f>(Table2[[#This Row],[Current Week High]]/Table2[[#This Row],[Close Price]])-1</f>
        <v>2.3300165837479181E-2</v>
      </c>
      <c r="AG353" s="2">
        <f>(Table2[[#This Row],[Close Price]]/Table2[[#This Row],[Current Month Low]])-1</f>
        <v>0.12479015109121439</v>
      </c>
      <c r="AH353" s="2">
        <f>(Table2[[#This Row],[Current Month High]]/Table2[[#This Row],[Close Price]])-1</f>
        <v>8.6235489220563899E-2</v>
      </c>
      <c r="AI353">
        <v>14.7512437810945</v>
      </c>
      <c r="AJ353">
        <v>31.086956521739101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0.09</v>
      </c>
      <c r="AM353" t="s">
        <v>10345</v>
      </c>
      <c r="AN353">
        <v>-6.63</v>
      </c>
      <c r="AO353" t="s">
        <v>10344</v>
      </c>
      <c r="AP353">
        <v>0.16357410191160501</v>
      </c>
      <c r="AQ353" s="4">
        <f>(Table2[[#This Row],[Sharpe Ratio]]-AVERAGE(Table2[Sharpe Ratio]))/_xlfn.STDEV.P(Table2[Sharpe Ratio])</f>
        <v>1.1383968424337869</v>
      </c>
      <c r="AR35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-4.6291621364051738E-2</v>
      </c>
      <c r="AS353" s="4">
        <f>_xlfn.RANK.AVG(Table2[[#This Row],[1Y Return vs Nifty Z-Score]],Table2[1Y Return vs Nifty Z-Score])</f>
        <v>532</v>
      </c>
      <c r="AT353" s="4">
        <f>_xlfn.RANK.AVG(Table2[[#This Row],[6M Return vs Nifty Z-Score]],Table2[6M Return vs Nifty Z-Score])</f>
        <v>440</v>
      </c>
      <c r="AU353" s="4">
        <f>_xlfn.RANK.AVG(Table2[[#This Row],[Sharpe Ratio Z-Score]],Table2[Sharpe Ratio Z-Score])</f>
        <v>96</v>
      </c>
      <c r="AV353" s="4">
        <f>(Table2[[#This Row],[Rank 1Y]]+Table2[[#This Row],[Rank 6M]]+Table2[[#This Row],[Rank Sharpe]])/3</f>
        <v>356</v>
      </c>
    </row>
    <row r="354" spans="1:48" x14ac:dyDescent="0.3">
      <c r="A354" t="s">
        <v>1042</v>
      </c>
      <c r="B354" t="s">
        <v>1043</v>
      </c>
      <c r="C354" t="s">
        <v>10312</v>
      </c>
      <c r="D354" t="s">
        <v>752</v>
      </c>
      <c r="E354">
        <v>12741.91978717</v>
      </c>
      <c r="F354">
        <v>9797.0499999999993</v>
      </c>
      <c r="G354">
        <v>-12.8791524428642</v>
      </c>
      <c r="H354">
        <f>(Table2[[#This Row],[1Y Return vs Nifty]]-AVERAGE(Table2[1Y Return vs Nifty]))/_xlfn.STDEV.P(Table2[1Y Return vs Nifty])</f>
        <v>-0.68063188944611619</v>
      </c>
      <c r="I354">
        <v>11.159920125322399</v>
      </c>
      <c r="J354">
        <f>(Table2[[#This Row],[1M Return vs Nifty]]-AVERAGE(Table2[1M Return vs Nifty]))/_xlfn.STDEV.P(Table2[1M Return vs Nifty])</f>
        <v>0.65231738131764572</v>
      </c>
      <c r="K354">
        <v>16.748050755542099</v>
      </c>
      <c r="L354">
        <f>(Table2[[#This Row],[6M Return vs Nifty]]-AVERAGE(Table2[6M Return vs Nifty]))/_xlfn.STDEV.P(Table2[6M Return vs Nifty])</f>
        <v>0.33096834213981685</v>
      </c>
      <c r="M354">
        <v>-5.7109043308254197</v>
      </c>
      <c r="N354">
        <f>(Table2[[#This Row],[1W Return vs Nifty]]-AVERAGE(Table2[1W Return vs Nifty]))/_xlfn.STDEV.P(Table2[1W Return vs Nifty])</f>
        <v>-1.1361335822055303</v>
      </c>
      <c r="O354">
        <v>9622.7000000000007</v>
      </c>
      <c r="P354">
        <v>8983.4031328527399</v>
      </c>
      <c r="Q354">
        <v>8083.0101370990296</v>
      </c>
      <c r="R354">
        <v>50.677895868245002</v>
      </c>
      <c r="S354" s="2">
        <f>(Table2[[#This Row],[Close Price]]-Table2[[#This Row],[20D EMA]])/Table2[[#This Row],[20D EMA]]</f>
        <v>1.8118615357435908E-2</v>
      </c>
      <c r="T354" s="2">
        <f>(Table2[[#This Row],[Close Price]]-Table2[[#This Row],[50D EMA]])/Table2[[#This Row],[50D EMA]]</f>
        <v>9.0572231382082077E-2</v>
      </c>
      <c r="U354" s="2">
        <f>(Table2[[#This Row],[Close Price]]-Table2[[#This Row],[200D EMA]])/Table2[[#This Row],[200D EMA]]</f>
        <v>0.21205464719559711</v>
      </c>
      <c r="V354">
        <v>2.4816885147196999</v>
      </c>
      <c r="W354">
        <v>9670.0499999999993</v>
      </c>
      <c r="X354">
        <v>9872.4</v>
      </c>
      <c r="Y354">
        <v>9670.0499999999993</v>
      </c>
      <c r="Z354">
        <v>10148.75</v>
      </c>
      <c r="AA354">
        <v>8760</v>
      </c>
      <c r="AB354">
        <v>10789.95</v>
      </c>
      <c r="AC354" s="2">
        <f>(Table2[[#This Row],[Close Price]]/Table2[[#This Row],[Day Low]])-1</f>
        <v>1.313333436745423E-2</v>
      </c>
      <c r="AD354" s="2">
        <f>(Table2[[#This Row],[Day High]]/Table2[[#This Row],[Close Price]])-1</f>
        <v>7.6910906854614769E-3</v>
      </c>
      <c r="AE354" s="2">
        <f>(Table2[[#This Row],[Close Price]]/Table2[[#This Row],[Current Week Low]])-1</f>
        <v>1.313333436745423E-2</v>
      </c>
      <c r="AF354" s="2">
        <f>(Table2[[#This Row],[Current Week High]]/Table2[[#This Row],[Close Price]])-1</f>
        <v>3.5898561301616283E-2</v>
      </c>
      <c r="AG354" s="2">
        <f>(Table2[[#This Row],[Close Price]]/Table2[[#This Row],[Current Month Low]])-1</f>
        <v>0.11838470319634697</v>
      </c>
      <c r="AH354" s="2">
        <f>(Table2[[#This Row],[Current Month High]]/Table2[[#This Row],[Close Price]])-1</f>
        <v>0.10134683399594802</v>
      </c>
      <c r="AI354">
        <v>10.134683399594801</v>
      </c>
      <c r="AJ354">
        <v>48.6383359631023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0.25</v>
      </c>
      <c r="AM354" t="s">
        <v>10345</v>
      </c>
      <c r="AN354">
        <v>7.48</v>
      </c>
      <c r="AO354" t="s">
        <v>10345</v>
      </c>
      <c r="AP354">
        <v>8.1112425678021002E-2</v>
      </c>
      <c r="AQ354" s="4">
        <f>(Table2[[#This Row],[Sharpe Ratio]]-AVERAGE(Table2[Sharpe Ratio]))/_xlfn.STDEV.P(Table2[Sharpe Ratio])</f>
        <v>0.20341136014452676</v>
      </c>
      <c r="AR3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-0.63006838804965715</v>
      </c>
      <c r="AS354" s="4">
        <f>_xlfn.RANK.AVG(Table2[[#This Row],[1Y Return vs Nifty Z-Score]],Table2[1Y Return vs Nifty Z-Score])</f>
        <v>565</v>
      </c>
      <c r="AT354" s="4">
        <f>_xlfn.RANK.AVG(Table2[[#This Row],[6M Return vs Nifty Z-Score]],Table2[6M Return vs Nifty Z-Score])</f>
        <v>224</v>
      </c>
      <c r="AU354" s="4">
        <f>_xlfn.RANK.AVG(Table2[[#This Row],[Sharpe Ratio Z-Score]],Table2[Sharpe Ratio Z-Score])</f>
        <v>286</v>
      </c>
      <c r="AV354" s="4">
        <f>(Table2[[#This Row],[Rank 1Y]]+Table2[[#This Row],[Rank 6M]]+Table2[[#This Row],[Rank Sharpe]])/3</f>
        <v>358.33333333333331</v>
      </c>
    </row>
    <row r="355" spans="1:48" x14ac:dyDescent="0.3">
      <c r="A355" t="s">
        <v>882</v>
      </c>
      <c r="B355" t="s">
        <v>883</v>
      </c>
      <c r="C355" t="s">
        <v>10305</v>
      </c>
      <c r="D355" t="s">
        <v>54</v>
      </c>
      <c r="E355">
        <v>17178.503777819999</v>
      </c>
      <c r="F355">
        <v>1642.05</v>
      </c>
      <c r="G355">
        <v>46.997571837871298</v>
      </c>
      <c r="H355">
        <f>(Table2[[#This Row],[1Y Return vs Nifty]]-AVERAGE(Table2[1Y Return vs Nifty]))/_xlfn.STDEV.P(Table2[1Y Return vs Nifty])</f>
        <v>0.22792959022877401</v>
      </c>
      <c r="I355">
        <v>-0.64899589899233201</v>
      </c>
      <c r="J355">
        <f>(Table2[[#This Row],[1M Return vs Nifty]]-AVERAGE(Table2[1M Return vs Nifty]))/_xlfn.STDEV.P(Table2[1M Return vs Nifty])</f>
        <v>-0.37930327341781794</v>
      </c>
      <c r="K355">
        <v>8.2594895281941891</v>
      </c>
      <c r="L355">
        <f>(Table2[[#This Row],[6M Return vs Nifty]]-AVERAGE(Table2[6M Return vs Nifty]))/_xlfn.STDEV.P(Table2[6M Return vs Nifty])</f>
        <v>3.8945886048203406E-2</v>
      </c>
      <c r="M355">
        <v>8.3101529185540599</v>
      </c>
      <c r="N355">
        <f>(Table2[[#This Row],[1W Return vs Nifty]]-AVERAGE(Table2[1W Return vs Nifty]))/_xlfn.STDEV.P(Table2[1W Return vs Nifty])</f>
        <v>1.922078978913937</v>
      </c>
      <c r="O355">
        <v>1609.67</v>
      </c>
      <c r="P355">
        <v>1594.3599528426601</v>
      </c>
      <c r="Q355">
        <v>1443.0704701934101</v>
      </c>
      <c r="R355">
        <v>61.7857476983867</v>
      </c>
      <c r="S355" s="2">
        <f>(Table2[[#This Row],[Close Price]]-Table2[[#This Row],[20D EMA]])/Table2[[#This Row],[20D EMA]]</f>
        <v>2.0115924382016117E-2</v>
      </c>
      <c r="T355" s="2">
        <f>(Table2[[#This Row],[Close Price]]-Table2[[#This Row],[50D EMA]])/Table2[[#This Row],[50D EMA]]</f>
        <v>2.9911719164992231E-2</v>
      </c>
      <c r="U355" s="2">
        <f>(Table2[[#This Row],[Close Price]]-Table2[[#This Row],[200D EMA]])/Table2[[#This Row],[200D EMA]]</f>
        <v>0.13788621825233616</v>
      </c>
      <c r="V355">
        <v>0.48111027699983799</v>
      </c>
      <c r="W355">
        <v>1623.45</v>
      </c>
      <c r="X355">
        <v>1670.95</v>
      </c>
      <c r="Y355">
        <v>1609.8</v>
      </c>
      <c r="Z355">
        <v>1679</v>
      </c>
      <c r="AA355">
        <v>1472.7</v>
      </c>
      <c r="AB355">
        <v>1679</v>
      </c>
      <c r="AC355" s="2">
        <f>(Table2[[#This Row],[Close Price]]/Table2[[#This Row],[Day Low]])-1</f>
        <v>1.1457082139887165E-2</v>
      </c>
      <c r="AD355" s="2">
        <f>(Table2[[#This Row],[Day High]]/Table2[[#This Row],[Close Price]])-1</f>
        <v>1.7599951280411696E-2</v>
      </c>
      <c r="AE355" s="2">
        <f>(Table2[[#This Row],[Close Price]]/Table2[[#This Row],[Current Week Low]])-1</f>
        <v>2.0033544539694415E-2</v>
      </c>
      <c r="AF355" s="2">
        <f>(Table2[[#This Row],[Current Week High]]/Table2[[#This Row],[Close Price]])-1</f>
        <v>2.2502359855059328E-2</v>
      </c>
      <c r="AG355" s="2">
        <f>(Table2[[#This Row],[Close Price]]/Table2[[#This Row],[Current Month Low]])-1</f>
        <v>0.1149928702383376</v>
      </c>
      <c r="AH355" s="2">
        <f>(Table2[[#This Row],[Current Month High]]/Table2[[#This Row],[Close Price]])-1</f>
        <v>2.2502359855059328E-2</v>
      </c>
      <c r="AI355">
        <v>9.5581742334277298</v>
      </c>
      <c r="AJ355">
        <v>78.270546086201193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0.04</v>
      </c>
      <c r="AM355" t="s">
        <v>10345</v>
      </c>
      <c r="AN355">
        <v>3.41</v>
      </c>
      <c r="AO355" t="s">
        <v>10345</v>
      </c>
      <c r="AQ355" s="4">
        <f>(Table2[[#This Row],[Sharpe Ratio]]-AVERAGE(Table2[Sharpe Ratio]))/_xlfn.STDEV.P(Table2[Sharpe Ratio])</f>
        <v>-0.71627574671699312</v>
      </c>
      <c r="AR35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1.0933754350561031</v>
      </c>
      <c r="AS355" s="4">
        <f>_xlfn.RANK.AVG(Table2[[#This Row],[1Y Return vs Nifty Z-Score]],Table2[1Y Return vs Nifty Z-Score])</f>
        <v>230</v>
      </c>
      <c r="AT355" s="4">
        <f>_xlfn.RANK.AVG(Table2[[#This Row],[6M Return vs Nifty Z-Score]],Table2[6M Return vs Nifty Z-Score])</f>
        <v>307</v>
      </c>
      <c r="AU355" s="4">
        <f>_xlfn.RANK.AVG(Table2[[#This Row],[Sharpe Ratio Z-Score]],Table2[Sharpe Ratio Z-Score])</f>
        <v>542.5</v>
      </c>
      <c r="AV355" s="4">
        <f>(Table2[[#This Row],[Rank 1Y]]+Table2[[#This Row],[Rank 6M]]+Table2[[#This Row],[Rank Sharpe]])/3</f>
        <v>359.83333333333331</v>
      </c>
    </row>
    <row r="356" spans="1:48" x14ac:dyDescent="0.3">
      <c r="A356" t="s">
        <v>96</v>
      </c>
      <c r="B356" t="s">
        <v>97</v>
      </c>
      <c r="C356" t="s">
        <v>10307</v>
      </c>
      <c r="D356" t="s">
        <v>98</v>
      </c>
      <c r="E356">
        <v>300649.36432440003</v>
      </c>
      <c r="F356">
        <v>1898</v>
      </c>
      <c r="G356">
        <v>58.816803226737299</v>
      </c>
      <c r="H356">
        <f>(Table2[[#This Row],[1Y Return vs Nifty]]-AVERAGE(Table2[1Y Return vs Nifty]))/_xlfn.STDEV.P(Table2[1Y Return vs Nifty])</f>
        <v>0.40727304109859663</v>
      </c>
      <c r="I356">
        <v>9.9353871827748108</v>
      </c>
      <c r="J356">
        <f>(Table2[[#This Row],[1M Return vs Nifty]]-AVERAGE(Table2[1M Return vs Nifty]))/_xlfn.STDEV.P(Table2[1M Return vs Nifty])</f>
        <v>0.54534283146607343</v>
      </c>
      <c r="K356">
        <v>-11.183033298201</v>
      </c>
      <c r="L356">
        <f>(Table2[[#This Row],[6M Return vs Nifty]]-AVERAGE(Table2[6M Return vs Nifty]))/_xlfn.STDEV.P(Table2[6M Return vs Nifty])</f>
        <v>-0.62991343136936739</v>
      </c>
      <c r="M356">
        <v>3.67789291811498</v>
      </c>
      <c r="N356">
        <f>(Table2[[#This Row],[1W Return vs Nifty]]-AVERAGE(Table2[1W Return vs Nifty]))/_xlfn.STDEV.P(Table2[1W Return vs Nifty])</f>
        <v>0.91171039773286955</v>
      </c>
      <c r="O356">
        <v>1819.59</v>
      </c>
      <c r="P356">
        <v>1801.6311947849499</v>
      </c>
      <c r="Q356">
        <v>1673.2371751087101</v>
      </c>
      <c r="R356">
        <v>71.572063461850405</v>
      </c>
      <c r="S356" s="2">
        <f>(Table2[[#This Row],[Close Price]]-Table2[[#This Row],[20D EMA]])/Table2[[#This Row],[20D EMA]]</f>
        <v>4.309212514907209E-2</v>
      </c>
      <c r="T356" s="2">
        <f>(Table2[[#This Row],[Close Price]]-Table2[[#This Row],[50D EMA]])/Table2[[#This Row],[50D EMA]]</f>
        <v>5.34897516728184E-2</v>
      </c>
      <c r="U356" s="2">
        <f>(Table2[[#This Row],[Close Price]]-Table2[[#This Row],[200D EMA]])/Table2[[#This Row],[200D EMA]]</f>
        <v>0.1343281324577833</v>
      </c>
      <c r="V356">
        <v>0.65900379004115295</v>
      </c>
      <c r="W356">
        <v>1880.1</v>
      </c>
      <c r="X356">
        <v>1940</v>
      </c>
      <c r="Y356">
        <v>1810.2</v>
      </c>
      <c r="Z356">
        <v>1940</v>
      </c>
      <c r="AA356">
        <v>1667.5</v>
      </c>
      <c r="AB356">
        <v>1940</v>
      </c>
      <c r="AC356" s="2">
        <f>(Table2[[#This Row],[Close Price]]/Table2[[#This Row],[Day Low]])-1</f>
        <v>9.5207701717994198E-3</v>
      </c>
      <c r="AD356" s="2">
        <f>(Table2[[#This Row],[Day High]]/Table2[[#This Row],[Close Price]])-1</f>
        <v>2.2128556375131669E-2</v>
      </c>
      <c r="AE356" s="2">
        <f>(Table2[[#This Row],[Close Price]]/Table2[[#This Row],[Current Week Low]])-1</f>
        <v>4.8502927853275812E-2</v>
      </c>
      <c r="AF356" s="2">
        <f>(Table2[[#This Row],[Current Week High]]/Table2[[#This Row],[Close Price]])-1</f>
        <v>2.2128556375131669E-2</v>
      </c>
      <c r="AG356" s="2">
        <f>(Table2[[#This Row],[Close Price]]/Table2[[#This Row],[Current Month Low]])-1</f>
        <v>0.13823088455772115</v>
      </c>
      <c r="AH356" s="2">
        <f>(Table2[[#This Row],[Current Month High]]/Table2[[#This Row],[Close Price]])-1</f>
        <v>2.2128556375131669E-2</v>
      </c>
      <c r="AI356">
        <v>14.5468914646996</v>
      </c>
      <c r="AJ356">
        <v>132.72638096989701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-0.06</v>
      </c>
      <c r="AM356" t="s">
        <v>10344</v>
      </c>
      <c r="AN356">
        <v>1.19</v>
      </c>
      <c r="AO356" t="s">
        <v>10345</v>
      </c>
      <c r="AP356">
        <v>5.7522345655080999E-2</v>
      </c>
      <c r="AQ356" s="4">
        <f>(Table2[[#This Row],[Sharpe Ratio]]-AVERAGE(Table2[Sharpe Ratio]))/_xlfn.STDEV.P(Table2[Sharpe Ratio])</f>
        <v>-6.4062978904961779E-2</v>
      </c>
      <c r="AR35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1.1703498600232103</v>
      </c>
      <c r="AS356" s="4">
        <f>_xlfn.RANK.AVG(Table2[[#This Row],[1Y Return vs Nifty Z-Score]],Table2[1Y Return vs Nifty Z-Score])</f>
        <v>181</v>
      </c>
      <c r="AT356" s="4">
        <f>_xlfn.RANK.AVG(Table2[[#This Row],[6M Return vs Nifty Z-Score]],Table2[6M Return vs Nifty Z-Score])</f>
        <v>535</v>
      </c>
      <c r="AU356" s="4">
        <f>_xlfn.RANK.AVG(Table2[[#This Row],[Sharpe Ratio Z-Score]],Table2[Sharpe Ratio Z-Score])</f>
        <v>364</v>
      </c>
      <c r="AV356" s="4">
        <f>(Table2[[#This Row],[Rank 1Y]]+Table2[[#This Row],[Rank 6M]]+Table2[[#This Row],[Rank Sharpe]])/3</f>
        <v>360</v>
      </c>
    </row>
    <row r="357" spans="1:48" x14ac:dyDescent="0.3">
      <c r="A357" t="s">
        <v>658</v>
      </c>
      <c r="B357" t="s">
        <v>659</v>
      </c>
      <c r="C357" t="s">
        <v>10311</v>
      </c>
      <c r="D357" t="s">
        <v>259</v>
      </c>
      <c r="E357">
        <v>27271.3041990399</v>
      </c>
      <c r="F357">
        <v>3625.6</v>
      </c>
      <c r="G357">
        <v>-12.983001766866799</v>
      </c>
      <c r="H357">
        <f>(Table2[[#This Row],[1Y Return vs Nifty]]-AVERAGE(Table2[1Y Return vs Nifty]))/_xlfn.STDEV.P(Table2[1Y Return vs Nifty])</f>
        <v>-0.68220768532694376</v>
      </c>
      <c r="I357">
        <v>-6.9671086781362899</v>
      </c>
      <c r="J357">
        <f>(Table2[[#This Row],[1M Return vs Nifty]]-AVERAGE(Table2[1M Return vs Nifty]))/_xlfn.STDEV.P(Table2[1M Return vs Nifty])</f>
        <v>-0.93125026232793862</v>
      </c>
      <c r="K357">
        <v>17.210321032416601</v>
      </c>
      <c r="L357">
        <f>(Table2[[#This Row],[6M Return vs Nifty]]-AVERAGE(Table2[6M Return vs Nifty]))/_xlfn.STDEV.P(Table2[6M Return vs Nifty])</f>
        <v>0.34687130826275997</v>
      </c>
      <c r="M357">
        <v>-7.5773399130656998</v>
      </c>
      <c r="N357">
        <f>(Table2[[#This Row],[1W Return vs Nifty]]-AVERAGE(Table2[1W Return vs Nifty]))/_xlfn.STDEV.P(Table2[1W Return vs Nifty])</f>
        <v>-1.5432324650219573</v>
      </c>
      <c r="O357">
        <v>3932.78</v>
      </c>
      <c r="P357">
        <v>4004.7074719460002</v>
      </c>
      <c r="Q357">
        <v>3575.2719543265298</v>
      </c>
      <c r="R357">
        <v>21.753520285226202</v>
      </c>
      <c r="S357" s="2">
        <f>(Table2[[#This Row],[Close Price]]-Table2[[#This Row],[20D EMA]])/Table2[[#This Row],[20D EMA]]</f>
        <v>-7.8107598187541705E-2</v>
      </c>
      <c r="T357" s="2">
        <f>(Table2[[#This Row],[Close Price]]-Table2[[#This Row],[50D EMA]])/Table2[[#This Row],[50D EMA]]</f>
        <v>-9.4665459238095426E-2</v>
      </c>
      <c r="U357" s="2">
        <f>(Table2[[#This Row],[Close Price]]-Table2[[#This Row],[200D EMA]])/Table2[[#This Row],[200D EMA]]</f>
        <v>1.4076704182619405E-2</v>
      </c>
      <c r="V357">
        <v>0.69666294678713503</v>
      </c>
      <c r="W357">
        <v>3575.7</v>
      </c>
      <c r="X357">
        <v>3647.95</v>
      </c>
      <c r="Y357">
        <v>3575.7</v>
      </c>
      <c r="Z357">
        <v>3729.75</v>
      </c>
      <c r="AA357">
        <v>3575.7</v>
      </c>
      <c r="AB357">
        <v>4438</v>
      </c>
      <c r="AC357" s="2">
        <f>(Table2[[#This Row],[Close Price]]/Table2[[#This Row],[Day Low]])-1</f>
        <v>1.3955309449897868E-2</v>
      </c>
      <c r="AD357" s="2">
        <f>(Table2[[#This Row],[Day High]]/Table2[[#This Row],[Close Price]])-1</f>
        <v>6.1644969108560765E-3</v>
      </c>
      <c r="AE357" s="2">
        <f>(Table2[[#This Row],[Close Price]]/Table2[[#This Row],[Current Week Low]])-1</f>
        <v>1.3955309449897868E-2</v>
      </c>
      <c r="AF357" s="2">
        <f>(Table2[[#This Row],[Current Week High]]/Table2[[#This Row],[Close Price]])-1</f>
        <v>2.8726279788173104E-2</v>
      </c>
      <c r="AG357" s="2">
        <f>(Table2[[#This Row],[Close Price]]/Table2[[#This Row],[Current Month Low]])-1</f>
        <v>1.3955309449897868E-2</v>
      </c>
      <c r="AH357" s="2">
        <f>(Table2[[#This Row],[Current Month High]]/Table2[[#This Row],[Close Price]])-1</f>
        <v>0.22407325684024726</v>
      </c>
      <c r="AI357">
        <v>32.8855913503971</v>
      </c>
      <c r="AJ357">
        <v>43.616557734204697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-0.18</v>
      </c>
      <c r="AM357" t="s">
        <v>10344</v>
      </c>
      <c r="AN357">
        <v>-16.82</v>
      </c>
      <c r="AO357" t="s">
        <v>10344</v>
      </c>
      <c r="AP357">
        <v>7.8480259777181996E-2</v>
      </c>
      <c r="AQ357" s="4">
        <f>(Table2[[#This Row],[Sharpe Ratio]]-AVERAGE(Table2[Sharpe Ratio]))/_xlfn.STDEV.P(Table2[Sharpe Ratio])</f>
        <v>0.17356674605627953</v>
      </c>
      <c r="AR35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 s="4">
        <f>_xlfn.RANK.AVG(Table2[[#This Row],[1Y Return vs Nifty Z-Score]],Table2[1Y Return vs Nifty Z-Score])</f>
        <v>567</v>
      </c>
      <c r="AT357" s="4">
        <f>_xlfn.RANK.AVG(Table2[[#This Row],[6M Return vs Nifty Z-Score]],Table2[6M Return vs Nifty Z-Score])</f>
        <v>221</v>
      </c>
      <c r="AU357" s="4">
        <f>_xlfn.RANK.AVG(Table2[[#This Row],[Sharpe Ratio Z-Score]],Table2[Sharpe Ratio Z-Score])</f>
        <v>296</v>
      </c>
      <c r="AV357" s="4">
        <f>(Table2[[#This Row],[Rank 1Y]]+Table2[[#This Row],[Rank 6M]]+Table2[[#This Row],[Rank Sharpe]])/3</f>
        <v>361.33333333333331</v>
      </c>
    </row>
    <row r="358" spans="1:48" x14ac:dyDescent="0.3">
      <c r="A358" t="s">
        <v>1794</v>
      </c>
      <c r="B358" t="s">
        <v>1795</v>
      </c>
      <c r="C358" t="s">
        <v>10309</v>
      </c>
      <c r="D358" t="s">
        <v>127</v>
      </c>
      <c r="E358">
        <v>4178.9625097500002</v>
      </c>
      <c r="F358">
        <v>883.5</v>
      </c>
      <c r="G358">
        <v>54.425469456492699</v>
      </c>
      <c r="H358">
        <f>(Table2[[#This Row],[1Y Return vs Nifty]]-AVERAGE(Table2[1Y Return vs Nifty]))/_xlfn.STDEV.P(Table2[1Y Return vs Nifty])</f>
        <v>0.34063952438627021</v>
      </c>
      <c r="I358">
        <v>8.0421893660486496</v>
      </c>
      <c r="J358">
        <f>(Table2[[#This Row],[1M Return vs Nifty]]-AVERAGE(Table2[1M Return vs Nifty]))/_xlfn.STDEV.P(Table2[1M Return vs Nifty])</f>
        <v>0.379954072056369</v>
      </c>
      <c r="K358">
        <v>16.718211495066299</v>
      </c>
      <c r="L358">
        <f>(Table2[[#This Row],[6M Return vs Nifty]]-AVERAGE(Table2[6M Return vs Nifty]))/_xlfn.STDEV.P(Table2[6M Return vs Nifty])</f>
        <v>0.32994181551195589</v>
      </c>
      <c r="M358">
        <v>-4.0518082309935499</v>
      </c>
      <c r="N358">
        <f>(Table2[[#This Row],[1W Return vs Nifty]]-AVERAGE(Table2[1W Return vs Nifty]))/_xlfn.STDEV.P(Table2[1W Return vs Nifty])</f>
        <v>-0.77425869343174025</v>
      </c>
      <c r="O358">
        <v>870.66</v>
      </c>
      <c r="P358">
        <v>848.28676823630803</v>
      </c>
      <c r="Q358">
        <v>763.90389186917298</v>
      </c>
      <c r="R358">
        <v>54.245963635639598</v>
      </c>
      <c r="S358" s="2">
        <f>(Table2[[#This Row],[Close Price]]-Table2[[#This Row],[20D EMA]])/Table2[[#This Row],[20D EMA]]</f>
        <v>1.4747432981875856E-2</v>
      </c>
      <c r="T358" s="2">
        <f>(Table2[[#This Row],[Close Price]]-Table2[[#This Row],[50D EMA]])/Table2[[#This Row],[50D EMA]]</f>
        <v>4.1510999678687176E-2</v>
      </c>
      <c r="U358" s="2">
        <f>(Table2[[#This Row],[Close Price]]-Table2[[#This Row],[200D EMA]])/Table2[[#This Row],[200D EMA]]</f>
        <v>0.15655910305443133</v>
      </c>
      <c r="V358">
        <v>0.71782677022997099</v>
      </c>
      <c r="W358">
        <v>877</v>
      </c>
      <c r="X358">
        <v>917.95</v>
      </c>
      <c r="Y358">
        <v>877</v>
      </c>
      <c r="Z358">
        <v>917.95</v>
      </c>
      <c r="AA358">
        <v>817.5</v>
      </c>
      <c r="AB358">
        <v>937.25</v>
      </c>
      <c r="AC358" s="2">
        <f>(Table2[[#This Row],[Close Price]]/Table2[[#This Row],[Day Low]])-1</f>
        <v>7.4116305587228481E-3</v>
      </c>
      <c r="AD358" s="2">
        <f>(Table2[[#This Row],[Day High]]/Table2[[#This Row],[Close Price]])-1</f>
        <v>3.8992642897566654E-2</v>
      </c>
      <c r="AE358" s="2">
        <f>(Table2[[#This Row],[Close Price]]/Table2[[#This Row],[Current Week Low]])-1</f>
        <v>7.4116305587228481E-3</v>
      </c>
      <c r="AF358" s="2">
        <f>(Table2[[#This Row],[Current Week High]]/Table2[[#This Row],[Close Price]])-1</f>
        <v>3.8992642897566654E-2</v>
      </c>
      <c r="AG358" s="2">
        <f>(Table2[[#This Row],[Close Price]]/Table2[[#This Row],[Current Month Low]])-1</f>
        <v>8.0733944954128445E-2</v>
      </c>
      <c r="AH358" s="2">
        <f>(Table2[[#This Row],[Current Month High]]/Table2[[#This Row],[Close Price]])-1</f>
        <v>6.0837577815506583E-2</v>
      </c>
      <c r="AI358">
        <v>10.198075834748099</v>
      </c>
      <c r="AJ358">
        <v>82.503614955587693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-0.09</v>
      </c>
      <c r="AM358" t="s">
        <v>10344</v>
      </c>
      <c r="AN358">
        <v>3.14</v>
      </c>
      <c r="AO358" t="s">
        <v>10345</v>
      </c>
      <c r="AP358">
        <v>-5.3074439368781999E-2</v>
      </c>
      <c r="AQ358" s="4">
        <f>(Table2[[#This Row],[Sharpe Ratio]]-AVERAGE(Table2[Sharpe Ratio]))/_xlfn.STDEV.P(Table2[Sharpe Ratio])</f>
        <v>-1.3180562653410195</v>
      </c>
      <c r="AR3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-1.0417795468181645</v>
      </c>
      <c r="AS358" s="4">
        <f>_xlfn.RANK.AVG(Table2[[#This Row],[1Y Return vs Nifty Z-Score]],Table2[1Y Return vs Nifty Z-Score])</f>
        <v>202</v>
      </c>
      <c r="AT358" s="4">
        <f>_xlfn.RANK.AVG(Table2[[#This Row],[6M Return vs Nifty Z-Score]],Table2[6M Return vs Nifty Z-Score])</f>
        <v>225</v>
      </c>
      <c r="AU358" s="4">
        <f>_xlfn.RANK.AVG(Table2[[#This Row],[Sharpe Ratio Z-Score]],Table2[Sharpe Ratio Z-Score])</f>
        <v>659</v>
      </c>
      <c r="AV358" s="4">
        <f>(Table2[[#This Row],[Rank 1Y]]+Table2[[#This Row],[Rank 6M]]+Table2[[#This Row],[Rank Sharpe]])/3</f>
        <v>362</v>
      </c>
    </row>
    <row r="359" spans="1:48" x14ac:dyDescent="0.3">
      <c r="A359" t="s">
        <v>672</v>
      </c>
      <c r="B359" t="s">
        <v>673</v>
      </c>
      <c r="C359" t="s">
        <v>10314</v>
      </c>
      <c r="D359" t="s">
        <v>300</v>
      </c>
      <c r="E359">
        <v>26459.715465360001</v>
      </c>
      <c r="F359">
        <v>530.1</v>
      </c>
      <c r="G359">
        <v>3.5879223693787501</v>
      </c>
      <c r="H359">
        <f>(Table2[[#This Row],[1Y Return vs Nifty]]-AVERAGE(Table2[1Y Return vs Nifty]))/_xlfn.STDEV.P(Table2[1Y Return vs Nifty])</f>
        <v>-0.43076267837870019</v>
      </c>
      <c r="I359">
        <v>6.9531772073583298</v>
      </c>
      <c r="J359">
        <f>(Table2[[#This Row],[1M Return vs Nifty]]-AVERAGE(Table2[1M Return vs Nifty]))/_xlfn.STDEV.P(Table2[1M Return vs Nifty])</f>
        <v>0.28481854616645719</v>
      </c>
      <c r="K359">
        <v>30.995894151896799</v>
      </c>
      <c r="L359">
        <f>(Table2[[#This Row],[6M Return vs Nifty]]-AVERAGE(Table2[6M Return vs Nifty]))/_xlfn.STDEV.P(Table2[6M Return vs Nifty])</f>
        <v>0.82112092644438961</v>
      </c>
      <c r="M359">
        <v>-3.4819552898170798</v>
      </c>
      <c r="N359">
        <f>(Table2[[#This Row],[1W Return vs Nifty]]-AVERAGE(Table2[1W Return vs Nifty]))/_xlfn.STDEV.P(Table2[1W Return vs Nifty])</f>
        <v>-0.64996482659271271</v>
      </c>
      <c r="O359">
        <v>518.53</v>
      </c>
      <c r="P359">
        <v>495.87611039953299</v>
      </c>
      <c r="Q359">
        <v>442.965621597184</v>
      </c>
      <c r="R359">
        <v>58.195303571775902</v>
      </c>
      <c r="S359" s="2">
        <f>(Table2[[#This Row],[Close Price]]-Table2[[#This Row],[20D EMA]])/Table2[[#This Row],[20D EMA]]</f>
        <v>2.2313077353287275E-2</v>
      </c>
      <c r="T359" s="2">
        <f>(Table2[[#This Row],[Close Price]]-Table2[[#This Row],[50D EMA]])/Table2[[#This Row],[50D EMA]]</f>
        <v>6.9017016312587554E-2</v>
      </c>
      <c r="U359" s="2">
        <f>(Table2[[#This Row],[Close Price]]-Table2[[#This Row],[200D EMA]])/Table2[[#This Row],[200D EMA]]</f>
        <v>0.19670686426779344</v>
      </c>
      <c r="V359">
        <v>0.69095541743602895</v>
      </c>
      <c r="W359">
        <v>530.70000000000005</v>
      </c>
      <c r="X359">
        <v>543</v>
      </c>
      <c r="Y359">
        <v>528.29999999999995</v>
      </c>
      <c r="Z359">
        <v>543</v>
      </c>
      <c r="AA359">
        <v>488.85</v>
      </c>
      <c r="AB359">
        <v>548.95000000000005</v>
      </c>
      <c r="AC359" s="2">
        <f>(Table2[[#This Row],[Close Price]]/Table2[[#This Row],[Day Low]])-1</f>
        <v>-1.1305822498587359E-3</v>
      </c>
      <c r="AD359" s="2">
        <f>(Table2[[#This Row],[Day High]]/Table2[[#This Row],[Close Price]])-1</f>
        <v>2.43350311262025E-2</v>
      </c>
      <c r="AE359" s="2">
        <f>(Table2[[#This Row],[Close Price]]/Table2[[#This Row],[Current Week Low]])-1</f>
        <v>3.4071550255538874E-3</v>
      </c>
      <c r="AF359" s="2">
        <f>(Table2[[#This Row],[Current Week High]]/Table2[[#This Row],[Close Price]])-1</f>
        <v>2.43350311262025E-2</v>
      </c>
      <c r="AG359" s="2">
        <f>(Table2[[#This Row],[Close Price]]/Table2[[#This Row],[Current Month Low]])-1</f>
        <v>8.4381712181650803E-2</v>
      </c>
      <c r="AH359" s="2">
        <f>(Table2[[#This Row],[Current Month High]]/Table2[[#This Row],[Close Price]])-1</f>
        <v>3.5559328428598436E-2</v>
      </c>
      <c r="AI359">
        <v>3.55593284285984</v>
      </c>
      <c r="AJ359">
        <v>57.720916393930302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10345</v>
      </c>
      <c r="AN359">
        <v>4.5</v>
      </c>
      <c r="AO359" t="s">
        <v>10345</v>
      </c>
      <c r="AP359">
        <v>4.7883534057979998E-3</v>
      </c>
      <c r="AQ359" s="4">
        <f>(Table2[[#This Row],[Sharpe Ratio]]-AVERAGE(Table2[Sharpe Ratio]))/_xlfn.STDEV.P(Table2[Sharpe Ratio])</f>
        <v>-0.66198336360062726</v>
      </c>
      <c r="AR35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-0.63677139596119348</v>
      </c>
      <c r="AS359" s="4">
        <f>_xlfn.RANK.AVG(Table2[[#This Row],[1Y Return vs Nifty Z-Score]],Table2[1Y Return vs Nifty Z-Score])</f>
        <v>445</v>
      </c>
      <c r="AT359" s="4">
        <f>_xlfn.RANK.AVG(Table2[[#This Row],[6M Return vs Nifty Z-Score]],Table2[6M Return vs Nifty Z-Score])</f>
        <v>133</v>
      </c>
      <c r="AU359" s="4">
        <f>_xlfn.RANK.AVG(Table2[[#This Row],[Sharpe Ratio Z-Score]],Table2[Sharpe Ratio Z-Score])</f>
        <v>510</v>
      </c>
      <c r="AV359" s="4">
        <f>(Table2[[#This Row],[Rank 1Y]]+Table2[[#This Row],[Rank 6M]]+Table2[[#This Row],[Rank Sharpe]])/3</f>
        <v>362.66666666666669</v>
      </c>
    </row>
    <row r="360" spans="1:48" x14ac:dyDescent="0.3">
      <c r="A360" t="s">
        <v>346</v>
      </c>
      <c r="B360" t="s">
        <v>347</v>
      </c>
      <c r="C360" t="s">
        <v>10301</v>
      </c>
      <c r="D360" t="s">
        <v>57</v>
      </c>
      <c r="E360">
        <v>73883.407180184993</v>
      </c>
      <c r="F360">
        <v>1840.35</v>
      </c>
      <c r="G360">
        <v>18.604437618447701</v>
      </c>
      <c r="H360">
        <f>(Table2[[#This Row],[1Y Return vs Nifty]]-AVERAGE(Table2[1Y Return vs Nifty]))/_xlfn.STDEV.P(Table2[1Y Return vs Nifty])</f>
        <v>-0.20290406590206175</v>
      </c>
      <c r="I360">
        <v>1.05082785683275</v>
      </c>
      <c r="J360">
        <f>(Table2[[#This Row],[1M Return vs Nifty]]-AVERAGE(Table2[1M Return vs Nifty]))/_xlfn.STDEV.P(Table2[1M Return vs Nifty])</f>
        <v>-0.23080756963700241</v>
      </c>
      <c r="K360">
        <v>29.027963701871801</v>
      </c>
      <c r="L360">
        <f>(Table2[[#This Row],[6M Return vs Nifty]]-AVERAGE(Table2[6M Return vs Nifty]))/_xlfn.STDEV.P(Table2[6M Return vs Nifty])</f>
        <v>0.75342042125367403</v>
      </c>
      <c r="M360">
        <v>-3.7876458969300599</v>
      </c>
      <c r="N360">
        <f>(Table2[[#This Row],[1W Return vs Nifty]]-AVERAGE(Table2[1W Return vs Nifty]))/_xlfn.STDEV.P(Table2[1W Return vs Nifty])</f>
        <v>-0.71664074395483079</v>
      </c>
      <c r="O360">
        <v>1835.22</v>
      </c>
      <c r="P360">
        <v>1792.55997899657</v>
      </c>
      <c r="Q360">
        <v>1589.80413590698</v>
      </c>
      <c r="R360">
        <v>50.9935921685613</v>
      </c>
      <c r="S360" s="2">
        <f>(Table2[[#This Row],[Close Price]]-Table2[[#This Row],[20D EMA]])/Table2[[#This Row],[20D EMA]]</f>
        <v>2.7953051950174268E-3</v>
      </c>
      <c r="T360" s="2">
        <f>(Table2[[#This Row],[Close Price]]-Table2[[#This Row],[50D EMA]])/Table2[[#This Row],[50D EMA]]</f>
        <v>2.6660207504008659E-2</v>
      </c>
      <c r="U360" s="2">
        <f>(Table2[[#This Row],[Close Price]]-Table2[[#This Row],[200D EMA]])/Table2[[#This Row],[200D EMA]]</f>
        <v>0.15759542854005973</v>
      </c>
      <c r="V360">
        <v>1.0307135911984799</v>
      </c>
      <c r="W360">
        <v>1833.75</v>
      </c>
      <c r="X360">
        <v>1878</v>
      </c>
      <c r="Y360">
        <v>1832.25</v>
      </c>
      <c r="Z360">
        <v>1878</v>
      </c>
      <c r="AA360">
        <v>1670</v>
      </c>
      <c r="AB360">
        <v>1904.95</v>
      </c>
      <c r="AC360" s="2">
        <f>(Table2[[#This Row],[Close Price]]/Table2[[#This Row],[Day Low]])-1</f>
        <v>3.5991820040899292E-3</v>
      </c>
      <c r="AD360" s="2">
        <f>(Table2[[#This Row],[Day High]]/Table2[[#This Row],[Close Price]])-1</f>
        <v>2.045806504197567E-2</v>
      </c>
      <c r="AE360" s="2">
        <f>(Table2[[#This Row],[Close Price]]/Table2[[#This Row],[Current Week Low]])-1</f>
        <v>4.4207941056078059E-3</v>
      </c>
      <c r="AF360" s="2">
        <f>(Table2[[#This Row],[Current Week High]]/Table2[[#This Row],[Close Price]])-1</f>
        <v>2.045806504197567E-2</v>
      </c>
      <c r="AG360" s="2">
        <f>(Table2[[#This Row],[Close Price]]/Table2[[#This Row],[Current Month Low]])-1</f>
        <v>0.10200598802395211</v>
      </c>
      <c r="AH360" s="2">
        <f>(Table2[[#This Row],[Current Month High]]/Table2[[#This Row],[Close Price]])-1</f>
        <v>3.5102018637759302E-2</v>
      </c>
      <c r="AI360">
        <v>3.5102018637759298</v>
      </c>
      <c r="AJ360">
        <v>55.651879731044097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0.02</v>
      </c>
      <c r="AM360" t="s">
        <v>10345</v>
      </c>
      <c r="AN360">
        <v>0.59</v>
      </c>
      <c r="AO360" t="s">
        <v>10345</v>
      </c>
      <c r="AP360">
        <v>-1.6725707264567999E-2</v>
      </c>
      <c r="AQ360" s="4">
        <f>(Table2[[#This Row],[Sharpe Ratio]]-AVERAGE(Table2[Sharpe Ratio]))/_xlfn.STDEV.P(Table2[Sharpe Ratio])</f>
        <v>-0.90591891415750792</v>
      </c>
      <c r="AR36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-1.302850872397729</v>
      </c>
      <c r="AS360" s="4">
        <f>_xlfn.RANK.AVG(Table2[[#This Row],[1Y Return vs Nifty Z-Score]],Table2[1Y Return vs Nifty Z-Score])</f>
        <v>343</v>
      </c>
      <c r="AT360" s="4">
        <f>_xlfn.RANK.AVG(Table2[[#This Row],[6M Return vs Nifty Z-Score]],Table2[6M Return vs Nifty Z-Score])</f>
        <v>147</v>
      </c>
      <c r="AU360" s="4">
        <f>_xlfn.RANK.AVG(Table2[[#This Row],[Sharpe Ratio Z-Score]],Table2[Sharpe Ratio Z-Score])</f>
        <v>599</v>
      </c>
      <c r="AV360" s="4">
        <f>(Table2[[#This Row],[Rank 1Y]]+Table2[[#This Row],[Rank 6M]]+Table2[[#This Row],[Rank Sharpe]])/3</f>
        <v>363</v>
      </c>
    </row>
    <row r="361" spans="1:48" x14ac:dyDescent="0.3">
      <c r="A361" t="s">
        <v>309</v>
      </c>
      <c r="B361" t="s">
        <v>310</v>
      </c>
      <c r="C361" t="s">
        <v>10301</v>
      </c>
      <c r="D361" t="s">
        <v>251</v>
      </c>
      <c r="E361">
        <v>89634.259335494993</v>
      </c>
      <c r="F361">
        <v>4196.1499999999996</v>
      </c>
      <c r="G361">
        <v>42.477495932486001</v>
      </c>
      <c r="H361">
        <f>(Table2[[#This Row],[1Y Return vs Nifty]]-AVERAGE(Table2[1Y Return vs Nifty]))/_xlfn.STDEV.P(Table2[1Y Return vs Nifty])</f>
        <v>0.15934255741807998</v>
      </c>
      <c r="I361">
        <v>3.8248993649548</v>
      </c>
      <c r="J361">
        <f>(Table2[[#This Row],[1M Return vs Nifty]]-AVERAGE(Table2[1M Return vs Nifty]))/_xlfn.STDEV.P(Table2[1M Return vs Nifty])</f>
        <v>1.1533849304363403E-2</v>
      </c>
      <c r="K361">
        <v>2.8126258615297699</v>
      </c>
      <c r="L361">
        <f>(Table2[[#This Row],[6M Return vs Nifty]]-AVERAGE(Table2[6M Return vs Nifty]))/_xlfn.STDEV.P(Table2[6M Return vs Nifty])</f>
        <v>-0.14843645865480695</v>
      </c>
      <c r="M361">
        <v>-1.3031140239660199</v>
      </c>
      <c r="N361">
        <f>(Table2[[#This Row],[1W Return vs Nifty]]-AVERAGE(Table2[1W Return vs Nifty]))/_xlfn.STDEV.P(Table2[1W Return vs Nifty])</f>
        <v>-0.17472536287780305</v>
      </c>
      <c r="O361">
        <v>4142.53</v>
      </c>
      <c r="P361">
        <v>4055.1318902799799</v>
      </c>
      <c r="Q361">
        <v>3611.91367440048</v>
      </c>
      <c r="R361">
        <v>59.186833239887001</v>
      </c>
      <c r="S361" s="2">
        <f>(Table2[[#This Row],[Close Price]]-Table2[[#This Row],[20D EMA]])/Table2[[#This Row],[20D EMA]]</f>
        <v>1.2943780733030272E-2</v>
      </c>
      <c r="T361" s="2">
        <f>(Table2[[#This Row],[Close Price]]-Table2[[#This Row],[50D EMA]])/Table2[[#This Row],[50D EMA]]</f>
        <v>3.4775221505873984E-2</v>
      </c>
      <c r="U361" s="2">
        <f>(Table2[[#This Row],[Close Price]]-Table2[[#This Row],[200D EMA]])/Table2[[#This Row],[200D EMA]]</f>
        <v>0.16175257170189528</v>
      </c>
      <c r="V361">
        <v>0.98507171252763703</v>
      </c>
      <c r="W361">
        <v>4175.7</v>
      </c>
      <c r="X361">
        <v>4316.95</v>
      </c>
      <c r="Y361">
        <v>4162.05</v>
      </c>
      <c r="Z361">
        <v>4316.95</v>
      </c>
      <c r="AA361">
        <v>3955.55</v>
      </c>
      <c r="AB361">
        <v>4316.95</v>
      </c>
      <c r="AC361" s="2">
        <f>(Table2[[#This Row],[Close Price]]/Table2[[#This Row],[Day Low]])-1</f>
        <v>4.8973824747946537E-3</v>
      </c>
      <c r="AD361" s="2">
        <f>(Table2[[#This Row],[Day High]]/Table2[[#This Row],[Close Price]])-1</f>
        <v>2.8788294031433681E-2</v>
      </c>
      <c r="AE361" s="2">
        <f>(Table2[[#This Row],[Close Price]]/Table2[[#This Row],[Current Week Low]])-1</f>
        <v>8.1930779303467371E-3</v>
      </c>
      <c r="AF361" s="2">
        <f>(Table2[[#This Row],[Current Week High]]/Table2[[#This Row],[Close Price]])-1</f>
        <v>2.8788294031433681E-2</v>
      </c>
      <c r="AG361" s="2">
        <f>(Table2[[#This Row],[Close Price]]/Table2[[#This Row],[Current Month Low]])-1</f>
        <v>6.0825928126303497E-2</v>
      </c>
      <c r="AH361" s="2">
        <f>(Table2[[#This Row],[Current Month High]]/Table2[[#This Row],[Close Price]])-1</f>
        <v>2.8788294031433681E-2</v>
      </c>
      <c r="AI361">
        <v>2.3890947654397499</v>
      </c>
      <c r="AJ361">
        <v>73.678110966246507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0.04</v>
      </c>
      <c r="AM361" t="s">
        <v>10345</v>
      </c>
      <c r="AN361">
        <v>2.77</v>
      </c>
      <c r="AO361" t="s">
        <v>10345</v>
      </c>
      <c r="AP361">
        <v>1.1490425099515001E-2</v>
      </c>
      <c r="AQ361" s="4">
        <f>(Table2[[#This Row],[Sharpe Ratio]]-AVERAGE(Table2[Sharpe Ratio]))/_xlfn.STDEV.P(Table2[Sharpe Ratio])</f>
        <v>-0.58599243034410553</v>
      </c>
      <c r="AR36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-0.73827784515427208</v>
      </c>
      <c r="AS361" s="4">
        <f>_xlfn.RANK.AVG(Table2[[#This Row],[1Y Return vs Nifty Z-Score]],Table2[1Y Return vs Nifty Z-Score])</f>
        <v>246</v>
      </c>
      <c r="AT361" s="4">
        <f>_xlfn.RANK.AVG(Table2[[#This Row],[6M Return vs Nifty Z-Score]],Table2[6M Return vs Nifty Z-Score])</f>
        <v>357</v>
      </c>
      <c r="AU361" s="4">
        <f>_xlfn.RANK.AVG(Table2[[#This Row],[Sharpe Ratio Z-Score]],Table2[Sharpe Ratio Z-Score])</f>
        <v>495</v>
      </c>
      <c r="AV361" s="4">
        <f>(Table2[[#This Row],[Rank 1Y]]+Table2[[#This Row],[Rank 6M]]+Table2[[#This Row],[Rank Sharpe]])/3</f>
        <v>366</v>
      </c>
    </row>
    <row r="362" spans="1:48" x14ac:dyDescent="0.3">
      <c r="A362" t="s">
        <v>377</v>
      </c>
      <c r="B362" t="s">
        <v>378</v>
      </c>
      <c r="C362" t="s">
        <v>10308</v>
      </c>
      <c r="D362" t="s">
        <v>379</v>
      </c>
      <c r="E362">
        <v>64432.300218099997</v>
      </c>
      <c r="F362">
        <v>219.86</v>
      </c>
      <c r="G362">
        <v>58.283357877715197</v>
      </c>
      <c r="H362">
        <f>(Table2[[#This Row],[1Y Return vs Nifty]]-AVERAGE(Table2[1Y Return vs Nifty]))/_xlfn.STDEV.P(Table2[1Y Return vs Nifty])</f>
        <v>0.39917861206201777</v>
      </c>
      <c r="I362">
        <v>-3.5581620481945699</v>
      </c>
      <c r="J362">
        <f>(Table2[[#This Row],[1M Return vs Nifty]]-AVERAGE(Table2[1M Return vs Nifty]))/_xlfn.STDEV.P(Table2[1M Return vs Nifty])</f>
        <v>-0.63344648871334852</v>
      </c>
      <c r="K362">
        <v>-17.8705716452702</v>
      </c>
      <c r="L362">
        <f>(Table2[[#This Row],[6M Return vs Nifty]]-AVERAGE(Table2[6M Return vs Nifty]))/_xlfn.STDEV.P(Table2[6M Return vs Nifty])</f>
        <v>-0.85997731628619289</v>
      </c>
      <c r="M362">
        <v>-6.2207991851180404</v>
      </c>
      <c r="N362">
        <f>(Table2[[#This Row],[1W Return vs Nifty]]-AVERAGE(Table2[1W Return vs Nifty]))/_xlfn.STDEV.P(Table2[1W Return vs Nifty])</f>
        <v>-1.2473496496184842</v>
      </c>
      <c r="O362">
        <v>228.58</v>
      </c>
      <c r="P362">
        <v>238.35383619036901</v>
      </c>
      <c r="Q362">
        <v>220.78907450631701</v>
      </c>
      <c r="R362">
        <v>41.912457157892497</v>
      </c>
      <c r="S362" s="2">
        <f>(Table2[[#This Row],[Close Price]]-Table2[[#This Row],[20D EMA]])/Table2[[#This Row],[20D EMA]]</f>
        <v>-3.8148569428646417E-2</v>
      </c>
      <c r="T362" s="2">
        <f>(Table2[[#This Row],[Close Price]]-Table2[[#This Row],[50D EMA]])/Table2[[#This Row],[50D EMA]]</f>
        <v>-7.7589840742476213E-2</v>
      </c>
      <c r="U362" s="2">
        <f>(Table2[[#This Row],[Close Price]]-Table2[[#This Row],[200D EMA]])/Table2[[#This Row],[200D EMA]]</f>
        <v>-4.2079731906771133E-3</v>
      </c>
      <c r="V362">
        <v>0.92604391137459097</v>
      </c>
      <c r="W362">
        <v>219.65</v>
      </c>
      <c r="X362">
        <v>225.36</v>
      </c>
      <c r="Y362">
        <v>217.2</v>
      </c>
      <c r="Z362">
        <v>225.36</v>
      </c>
      <c r="AA362">
        <v>210.06</v>
      </c>
      <c r="AB362">
        <v>249.14</v>
      </c>
      <c r="AC362" s="2">
        <f>(Table2[[#This Row],[Close Price]]/Table2[[#This Row],[Day Low]])-1</f>
        <v>9.5606646938306561E-4</v>
      </c>
      <c r="AD362" s="2">
        <f>(Table2[[#This Row],[Day High]]/Table2[[#This Row],[Close Price]])-1</f>
        <v>2.5015919221322624E-2</v>
      </c>
      <c r="AE362" s="2">
        <f>(Table2[[#This Row],[Close Price]]/Table2[[#This Row],[Current Week Low]])-1</f>
        <v>1.2246777163904321E-2</v>
      </c>
      <c r="AF362" s="2">
        <f>(Table2[[#This Row],[Current Week High]]/Table2[[#This Row],[Close Price]])-1</f>
        <v>2.5015919221322624E-2</v>
      </c>
      <c r="AG362" s="2">
        <f>(Table2[[#This Row],[Close Price]]/Table2[[#This Row],[Current Month Low]])-1</f>
        <v>4.6653337141769002E-2</v>
      </c>
      <c r="AH362" s="2">
        <f>(Table2[[#This Row],[Current Month High]]/Table2[[#This Row],[Close Price]])-1</f>
        <v>0.13317565723642311</v>
      </c>
      <c r="AI362">
        <v>30.2419721641044</v>
      </c>
      <c r="AJ362">
        <v>90.602514087559598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-0.18</v>
      </c>
      <c r="AM362" t="s">
        <v>10344</v>
      </c>
      <c r="AN362">
        <v>-7.48</v>
      </c>
      <c r="AO362" t="s">
        <v>10344</v>
      </c>
      <c r="AP362">
        <v>7.3500529480629004E-2</v>
      </c>
      <c r="AQ362" s="4">
        <f>(Table2[[#This Row],[Sharpe Ratio]]-AVERAGE(Table2[Sharpe Ratio]))/_xlfn.STDEV.P(Table2[Sharpe Ratio])</f>
        <v>0.11710445053121221</v>
      </c>
      <c r="AR36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 s="4">
        <f>_xlfn.RANK.AVG(Table2[[#This Row],[1Y Return vs Nifty Z-Score]],Table2[1Y Return vs Nifty Z-Score])</f>
        <v>186</v>
      </c>
      <c r="AT362" s="4">
        <f>_xlfn.RANK.AVG(Table2[[#This Row],[6M Return vs Nifty Z-Score]],Table2[6M Return vs Nifty Z-Score])</f>
        <v>600</v>
      </c>
      <c r="AU362" s="4">
        <f>_xlfn.RANK.AVG(Table2[[#This Row],[Sharpe Ratio Z-Score]],Table2[Sharpe Ratio Z-Score])</f>
        <v>312</v>
      </c>
      <c r="AV362" s="4">
        <f>(Table2[[#This Row],[Rank 1Y]]+Table2[[#This Row],[Rank 6M]]+Table2[[#This Row],[Rank Sharpe]])/3</f>
        <v>366</v>
      </c>
    </row>
    <row r="363" spans="1:48" x14ac:dyDescent="0.3">
      <c r="A363" t="s">
        <v>386</v>
      </c>
      <c r="B363" t="s">
        <v>387</v>
      </c>
      <c r="C363" t="s">
        <v>10301</v>
      </c>
      <c r="D363" t="s">
        <v>34</v>
      </c>
      <c r="E363">
        <v>62111.202724319897</v>
      </c>
      <c r="F363">
        <v>51.95</v>
      </c>
      <c r="G363">
        <v>38.457221766435801</v>
      </c>
      <c r="H363">
        <f>(Table2[[#This Row],[1Y Return vs Nifty]]-AVERAGE(Table2[1Y Return vs Nifty]))/_xlfn.STDEV.P(Table2[1Y Return vs Nifty])</f>
        <v>9.8339449968855366E-2</v>
      </c>
      <c r="I363">
        <v>-5.3882194187222501</v>
      </c>
      <c r="J363">
        <f>(Table2[[#This Row],[1M Return vs Nifty]]-AVERAGE(Table2[1M Return vs Nifty]))/_xlfn.STDEV.P(Table2[1M Return vs Nifty])</f>
        <v>-0.79331933215638439</v>
      </c>
      <c r="K363">
        <v>-23.4192002632042</v>
      </c>
      <c r="L363">
        <f>(Table2[[#This Row],[6M Return vs Nifty]]-AVERAGE(Table2[6M Return vs Nifty]))/_xlfn.STDEV.P(Table2[6M Return vs Nifty])</f>
        <v>-1.0508605665275934</v>
      </c>
      <c r="M363">
        <v>0.14323067951228699</v>
      </c>
      <c r="N363">
        <f>(Table2[[#This Row],[1W Return vs Nifty]]-AVERAGE(Table2[1W Return vs Nifty]))/_xlfn.STDEV.P(Table2[1W Return vs Nifty])</f>
        <v>0.14074510851491059</v>
      </c>
      <c r="O363">
        <v>52.75</v>
      </c>
      <c r="P363">
        <v>54.050057629180699</v>
      </c>
      <c r="Q363">
        <v>49.666693145927702</v>
      </c>
      <c r="R363">
        <v>47.795118814110602</v>
      </c>
      <c r="S363" s="2">
        <f>(Table2[[#This Row],[Close Price]]-Table2[[#This Row],[20D EMA]])/Table2[[#This Row],[20D EMA]]</f>
        <v>-1.5165876777251132E-2</v>
      </c>
      <c r="T363" s="2">
        <f>(Table2[[#This Row],[Close Price]]-Table2[[#This Row],[50D EMA]])/Table2[[#This Row],[50D EMA]]</f>
        <v>-3.8853938761517832E-2</v>
      </c>
      <c r="U363" s="2">
        <f>(Table2[[#This Row],[Close Price]]-Table2[[#This Row],[200D EMA]])/Table2[[#This Row],[200D EMA]]</f>
        <v>4.5972596713125737E-2</v>
      </c>
      <c r="V363">
        <v>0.492179948152908</v>
      </c>
      <c r="W363">
        <v>51.67</v>
      </c>
      <c r="X363">
        <v>52.4</v>
      </c>
      <c r="Y363">
        <v>51.19</v>
      </c>
      <c r="Z363">
        <v>52.4</v>
      </c>
      <c r="AA363">
        <v>49.6</v>
      </c>
      <c r="AB363">
        <v>57.34</v>
      </c>
      <c r="AC363" s="2">
        <f>(Table2[[#This Row],[Close Price]]/Table2[[#This Row],[Day Low]])-1</f>
        <v>5.4190052254694532E-3</v>
      </c>
      <c r="AD363" s="2">
        <f>(Table2[[#This Row],[Day High]]/Table2[[#This Row],[Close Price]])-1</f>
        <v>8.6621751684310411E-3</v>
      </c>
      <c r="AE363" s="2">
        <f>(Table2[[#This Row],[Close Price]]/Table2[[#This Row],[Current Week Low]])-1</f>
        <v>1.4846649736276696E-2</v>
      </c>
      <c r="AF363" s="2">
        <f>(Table2[[#This Row],[Current Week High]]/Table2[[#This Row],[Close Price]])-1</f>
        <v>8.6621751684310411E-3</v>
      </c>
      <c r="AG363" s="2">
        <f>(Table2[[#This Row],[Close Price]]/Table2[[#This Row],[Current Month Low]])-1</f>
        <v>4.7379032258064502E-2</v>
      </c>
      <c r="AH363" s="2">
        <f>(Table2[[#This Row],[Current Month High]]/Table2[[#This Row],[Close Price]])-1</f>
        <v>0.1037536092396536</v>
      </c>
      <c r="AI363">
        <v>35.996150144369501</v>
      </c>
      <c r="AJ363">
        <v>71.452145214521394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-0.15</v>
      </c>
      <c r="AM363" t="s">
        <v>10344</v>
      </c>
      <c r="AN363">
        <v>-6.01</v>
      </c>
      <c r="AO363" t="s">
        <v>10344</v>
      </c>
      <c r="AP363">
        <v>0.12351712037450301</v>
      </c>
      <c r="AQ363" s="4">
        <f>(Table2[[#This Row],[Sharpe Ratio]]-AVERAGE(Table2[Sharpe Ratio]))/_xlfn.STDEV.P(Table2[Sharpe Ratio])</f>
        <v>0.68421378538035749</v>
      </c>
      <c r="AR36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 s="4">
        <f>_xlfn.RANK.AVG(Table2[[#This Row],[1Y Return vs Nifty Z-Score]],Table2[1Y Return vs Nifty Z-Score])</f>
        <v>264</v>
      </c>
      <c r="AT363" s="4">
        <f>_xlfn.RANK.AVG(Table2[[#This Row],[6M Return vs Nifty Z-Score]],Table2[6M Return vs Nifty Z-Score])</f>
        <v>660</v>
      </c>
      <c r="AU363" s="4">
        <f>_xlfn.RANK.AVG(Table2[[#This Row],[Sharpe Ratio Z-Score]],Table2[Sharpe Ratio Z-Score])</f>
        <v>180</v>
      </c>
      <c r="AV363" s="4">
        <f>(Table2[[#This Row],[Rank 1Y]]+Table2[[#This Row],[Rank 6M]]+Table2[[#This Row],[Rank Sharpe]])/3</f>
        <v>368</v>
      </c>
    </row>
    <row r="364" spans="1:48" x14ac:dyDescent="0.3">
      <c r="A364" t="s">
        <v>1459</v>
      </c>
      <c r="B364" t="s">
        <v>1460</v>
      </c>
      <c r="C364" t="s">
        <v>10314</v>
      </c>
      <c r="D364" t="s">
        <v>392</v>
      </c>
      <c r="E364">
        <v>6996.5042332020003</v>
      </c>
      <c r="F364">
        <v>85.87</v>
      </c>
      <c r="G364">
        <v>10.1394928988122</v>
      </c>
      <c r="H364">
        <f>(Table2[[#This Row],[1Y Return vs Nifty]]-AVERAGE(Table2[1Y Return vs Nifty]))/_xlfn.STDEV.P(Table2[1Y Return vs Nifty])</f>
        <v>-0.33135001534610348</v>
      </c>
      <c r="I364">
        <v>0.38015777701502801</v>
      </c>
      <c r="J364">
        <f>(Table2[[#This Row],[1M Return vs Nifty]]-AVERAGE(Table2[1M Return vs Nifty]))/_xlfn.STDEV.P(Table2[1M Return vs Nifty])</f>
        <v>-0.28939695289863787</v>
      </c>
      <c r="K364">
        <v>1.11086900631716</v>
      </c>
      <c r="L364">
        <f>(Table2[[#This Row],[6M Return vs Nifty]]-AVERAGE(Table2[6M Return vs Nifty]))/_xlfn.STDEV.P(Table2[6M Return vs Nifty])</f>
        <v>-0.20698009204804682</v>
      </c>
      <c r="M364">
        <v>-4.7462526754379901</v>
      </c>
      <c r="N364">
        <f>(Table2[[#This Row],[1W Return vs Nifty]]-AVERAGE(Table2[1W Return vs Nifty]))/_xlfn.STDEV.P(Table2[1W Return vs Nifty])</f>
        <v>-0.92572792183772279</v>
      </c>
      <c r="O364">
        <v>85.8</v>
      </c>
      <c r="P364">
        <v>83.301215404585406</v>
      </c>
      <c r="Q364">
        <v>75.166346123289898</v>
      </c>
      <c r="R364">
        <v>50.329620722317998</v>
      </c>
      <c r="S364" s="2">
        <f>(Table2[[#This Row],[Close Price]]-Table2[[#This Row],[20D EMA]])/Table2[[#This Row],[20D EMA]]</f>
        <v>8.1585081585090204E-4</v>
      </c>
      <c r="T364" s="2">
        <f>(Table2[[#This Row],[Close Price]]-Table2[[#This Row],[50D EMA]])/Table2[[#This Row],[50D EMA]]</f>
        <v>3.0837300307543856E-2</v>
      </c>
      <c r="U364" s="2">
        <f>(Table2[[#This Row],[Close Price]]-Table2[[#This Row],[200D EMA]])/Table2[[#This Row],[200D EMA]]</f>
        <v>0.14239955018105682</v>
      </c>
      <c r="V364">
        <v>0.58778149613442099</v>
      </c>
      <c r="W364">
        <v>85.5</v>
      </c>
      <c r="X364">
        <v>88.95</v>
      </c>
      <c r="Y364">
        <v>84.61</v>
      </c>
      <c r="Z364">
        <v>88.95</v>
      </c>
      <c r="AA364">
        <v>81.25</v>
      </c>
      <c r="AB364">
        <v>94.29</v>
      </c>
      <c r="AC364" s="2">
        <f>(Table2[[#This Row],[Close Price]]/Table2[[#This Row],[Day Low]])-1</f>
        <v>4.3274853801169577E-3</v>
      </c>
      <c r="AD364" s="2">
        <f>(Table2[[#This Row],[Day High]]/Table2[[#This Row],[Close Price]])-1</f>
        <v>3.5868172819378152E-2</v>
      </c>
      <c r="AE364" s="2">
        <f>(Table2[[#This Row],[Close Price]]/Table2[[#This Row],[Current Week Low]])-1</f>
        <v>1.4891856754520871E-2</v>
      </c>
      <c r="AF364" s="2">
        <f>(Table2[[#This Row],[Current Week High]]/Table2[[#This Row],[Close Price]])-1</f>
        <v>3.5868172819378152E-2</v>
      </c>
      <c r="AG364" s="2">
        <f>(Table2[[#This Row],[Close Price]]/Table2[[#This Row],[Current Month Low]])-1</f>
        <v>5.6861538461538519E-2</v>
      </c>
      <c r="AH364" s="2">
        <f>(Table2[[#This Row],[Current Month High]]/Table2[[#This Row],[Close Price]])-1</f>
        <v>9.8055199720507691E-2</v>
      </c>
      <c r="AI364">
        <v>14.533597298241499</v>
      </c>
      <c r="AJ364">
        <v>46.410912190963302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0.12</v>
      </c>
      <c r="AM364" t="s">
        <v>10345</v>
      </c>
      <c r="AN364">
        <v>-4.4000000000000004</v>
      </c>
      <c r="AO364" t="s">
        <v>10344</v>
      </c>
      <c r="AP364">
        <v>7.1673067350077002E-2</v>
      </c>
      <c r="AQ364" s="4">
        <f>(Table2[[#This Row],[Sharpe Ratio]]-AVERAGE(Table2[Sharpe Ratio]))/_xlfn.STDEV.P(Table2[Sharpe Ratio])</f>
        <v>9.6383909310833252E-2</v>
      </c>
      <c r="AR3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-1.6570710728196776</v>
      </c>
      <c r="AS364" s="4">
        <f>_xlfn.RANK.AVG(Table2[[#This Row],[1Y Return vs Nifty Z-Score]],Table2[1Y Return vs Nifty Z-Score])</f>
        <v>398</v>
      </c>
      <c r="AT364" s="4">
        <f>_xlfn.RANK.AVG(Table2[[#This Row],[6M Return vs Nifty Z-Score]],Table2[6M Return vs Nifty Z-Score])</f>
        <v>387</v>
      </c>
      <c r="AU364" s="4">
        <f>_xlfn.RANK.AVG(Table2[[#This Row],[Sharpe Ratio Z-Score]],Table2[Sharpe Ratio Z-Score])</f>
        <v>319</v>
      </c>
      <c r="AV364" s="4">
        <f>(Table2[[#This Row],[Rank 1Y]]+Table2[[#This Row],[Rank 6M]]+Table2[[#This Row],[Rank Sharpe]])/3</f>
        <v>368</v>
      </c>
    </row>
    <row r="365" spans="1:48" x14ac:dyDescent="0.3">
      <c r="A365" t="s">
        <v>1543</v>
      </c>
      <c r="B365" t="s">
        <v>1544</v>
      </c>
      <c r="C365" t="s">
        <v>10309</v>
      </c>
      <c r="D365" t="s">
        <v>632</v>
      </c>
      <c r="E365">
        <v>6328.6418127099996</v>
      </c>
      <c r="F365">
        <v>475.1</v>
      </c>
      <c r="G365">
        <v>28.517984702090899</v>
      </c>
      <c r="H365">
        <f>(Table2[[#This Row],[1Y Return vs Nifty]]-AVERAGE(Table2[1Y Return vs Nifty]))/_xlfn.STDEV.P(Table2[1Y Return vs Nifty])</f>
        <v>-5.247721614803378E-2</v>
      </c>
      <c r="I365">
        <v>0.70029481167645002</v>
      </c>
      <c r="J365">
        <f>(Table2[[#This Row],[1M Return vs Nifty]]-AVERAGE(Table2[1M Return vs Nifty]))/_xlfn.STDEV.P(Table2[1M Return vs Nifty])</f>
        <v>-0.26142995096361893</v>
      </c>
      <c r="K365">
        <v>-2.8995534390395301</v>
      </c>
      <c r="L365">
        <f>(Table2[[#This Row],[6M Return vs Nifty]]-AVERAGE(Table2[6M Return vs Nifty]))/_xlfn.STDEV.P(Table2[6M Return vs Nifty])</f>
        <v>-0.34494615968797987</v>
      </c>
      <c r="M365">
        <v>-1.79274458988765</v>
      </c>
      <c r="N365">
        <f>(Table2[[#This Row],[1W Return vs Nifty]]-AVERAGE(Table2[1W Return vs Nifty]))/_xlfn.STDEV.P(Table2[1W Return vs Nifty])</f>
        <v>-0.28152147107255643</v>
      </c>
      <c r="O365">
        <v>485.08</v>
      </c>
      <c r="P365">
        <v>487.47980669224597</v>
      </c>
      <c r="Q365">
        <v>450.63928995082898</v>
      </c>
      <c r="R365">
        <v>43.212160027435303</v>
      </c>
      <c r="S365" s="2">
        <f>(Table2[[#This Row],[Close Price]]-Table2[[#This Row],[20D EMA]])/Table2[[#This Row],[20D EMA]]</f>
        <v>-2.0573925950358625E-2</v>
      </c>
      <c r="T365" s="2">
        <f>(Table2[[#This Row],[Close Price]]-Table2[[#This Row],[50D EMA]])/Table2[[#This Row],[50D EMA]]</f>
        <v>-2.539552720398432E-2</v>
      </c>
      <c r="U365" s="2">
        <f>(Table2[[#This Row],[Close Price]]-Table2[[#This Row],[200D EMA]])/Table2[[#This Row],[200D EMA]]</f>
        <v>5.4280020838484912E-2</v>
      </c>
      <c r="V365">
        <v>0.86590626225524203</v>
      </c>
      <c r="W365">
        <v>480.75</v>
      </c>
      <c r="X365">
        <v>492.65</v>
      </c>
      <c r="Y365">
        <v>472.15</v>
      </c>
      <c r="Z365">
        <v>492.65</v>
      </c>
      <c r="AA365">
        <v>457.05</v>
      </c>
      <c r="AB365">
        <v>528</v>
      </c>
      <c r="AC365" s="2">
        <f>(Table2[[#This Row],[Close Price]]/Table2[[#This Row],[Day Low]])-1</f>
        <v>-1.1752470098803869E-2</v>
      </c>
      <c r="AD365" s="2">
        <f>(Table2[[#This Row],[Day High]]/Table2[[#This Row],[Close Price]])-1</f>
        <v>3.6939591664912452E-2</v>
      </c>
      <c r="AE365" s="2">
        <f>(Table2[[#This Row],[Close Price]]/Table2[[#This Row],[Current Week Low]])-1</f>
        <v>6.248014402202795E-3</v>
      </c>
      <c r="AF365" s="2">
        <f>(Table2[[#This Row],[Current Week High]]/Table2[[#This Row],[Close Price]])-1</f>
        <v>3.6939591664912452E-2</v>
      </c>
      <c r="AG365" s="2">
        <f>(Table2[[#This Row],[Close Price]]/Table2[[#This Row],[Current Month Low]])-1</f>
        <v>3.9492396893118897E-2</v>
      </c>
      <c r="AH365" s="2">
        <f>(Table2[[#This Row],[Current Month High]]/Table2[[#This Row],[Close Price]])-1</f>
        <v>0.11134498000420967</v>
      </c>
      <c r="AI365">
        <v>17.827825720900801</v>
      </c>
      <c r="AJ365">
        <v>59.536601746138302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</v>
      </c>
      <c r="AM365" t="s">
        <v>10346</v>
      </c>
      <c r="AN365">
        <v>-6.11</v>
      </c>
      <c r="AO365" t="s">
        <v>10344</v>
      </c>
      <c r="AP365">
        <v>5.2548299838949999E-2</v>
      </c>
      <c r="AQ365" s="4">
        <f>(Table2[[#This Row],[Sharpe Ratio]]-AVERAGE(Table2[Sharpe Ratio]))/_xlfn.STDEV.P(Table2[Sharpe Ratio])</f>
        <v>-0.12046082137848226</v>
      </c>
      <c r="AR36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 s="4">
        <f>_xlfn.RANK.AVG(Table2[[#This Row],[1Y Return vs Nifty Z-Score]],Table2[1Y Return vs Nifty Z-Score])</f>
        <v>304</v>
      </c>
      <c r="AT365" s="4">
        <f>_xlfn.RANK.AVG(Table2[[#This Row],[6M Return vs Nifty Z-Score]],Table2[6M Return vs Nifty Z-Score])</f>
        <v>428</v>
      </c>
      <c r="AU365" s="4">
        <f>_xlfn.RANK.AVG(Table2[[#This Row],[Sharpe Ratio Z-Score]],Table2[Sharpe Ratio Z-Score])</f>
        <v>374</v>
      </c>
      <c r="AV365" s="4">
        <f>(Table2[[#This Row],[Rank 1Y]]+Table2[[#This Row],[Rank 6M]]+Table2[[#This Row],[Rank Sharpe]])/3</f>
        <v>368.66666666666669</v>
      </c>
    </row>
    <row r="366" spans="1:48" x14ac:dyDescent="0.3">
      <c r="A366" t="s">
        <v>1058</v>
      </c>
      <c r="B366" t="s">
        <v>1059</v>
      </c>
      <c r="C366" t="s">
        <v>10304</v>
      </c>
      <c r="D366" t="s">
        <v>46</v>
      </c>
      <c r="E366">
        <v>12404.275172109999</v>
      </c>
      <c r="F366">
        <v>220.7</v>
      </c>
      <c r="G366">
        <v>18.0882897377981</v>
      </c>
      <c r="H366">
        <f>(Table2[[#This Row],[1Y Return vs Nifty]]-AVERAGE(Table2[1Y Return vs Nifty]))/_xlfn.STDEV.P(Table2[1Y Return vs Nifty])</f>
        <v>-0.21073602544572934</v>
      </c>
      <c r="I366">
        <v>-14.9578382986859</v>
      </c>
      <c r="J366">
        <f>(Table2[[#This Row],[1M Return vs Nifty]]-AVERAGE(Table2[1M Return vs Nifty]))/_xlfn.STDEV.P(Table2[1M Return vs Nifty])</f>
        <v>-1.6293161733727939</v>
      </c>
      <c r="K366">
        <v>-14.0640175836363</v>
      </c>
      <c r="L366">
        <f>(Table2[[#This Row],[6M Return vs Nifty]]-AVERAGE(Table2[6M Return vs Nifty]))/_xlfn.STDEV.P(Table2[6M Return vs Nifty])</f>
        <v>-0.72902470411175768</v>
      </c>
      <c r="M366">
        <v>-4.3403749705996804</v>
      </c>
      <c r="N366">
        <f>(Table2[[#This Row],[1W Return vs Nifty]]-AVERAGE(Table2[1W Return vs Nifty]))/_xlfn.STDEV.P(Table2[1W Return vs Nifty])</f>
        <v>-0.83719962663589031</v>
      </c>
      <c r="O366">
        <v>235.67</v>
      </c>
      <c r="P366">
        <v>246.01965115138901</v>
      </c>
      <c r="Q366">
        <v>216.56181589312899</v>
      </c>
      <c r="R366">
        <v>34.198806147766298</v>
      </c>
      <c r="S366" s="2">
        <f>(Table2[[#This Row],[Close Price]]-Table2[[#This Row],[20D EMA]])/Table2[[#This Row],[20D EMA]]</f>
        <v>-6.3521025162303221E-2</v>
      </c>
      <c r="T366" s="2">
        <f>(Table2[[#This Row],[Close Price]]-Table2[[#This Row],[50D EMA]])/Table2[[#This Row],[50D EMA]]</f>
        <v>-0.10291718987849671</v>
      </c>
      <c r="U366" s="2">
        <f>(Table2[[#This Row],[Close Price]]-Table2[[#This Row],[200D EMA]])/Table2[[#This Row],[200D EMA]]</f>
        <v>1.9108558403080372E-2</v>
      </c>
      <c r="V366">
        <v>0.56722803828970503</v>
      </c>
      <c r="W366">
        <v>218</v>
      </c>
      <c r="X366">
        <v>223.5</v>
      </c>
      <c r="Y366">
        <v>217.1</v>
      </c>
      <c r="Z366">
        <v>226.4</v>
      </c>
      <c r="AA366">
        <v>212.6</v>
      </c>
      <c r="AB366">
        <v>266.75</v>
      </c>
      <c r="AC366" s="2">
        <f>(Table2[[#This Row],[Close Price]]/Table2[[#This Row],[Day Low]])-1</f>
        <v>1.2385321100917279E-2</v>
      </c>
      <c r="AD366" s="2">
        <f>(Table2[[#This Row],[Day High]]/Table2[[#This Row],[Close Price]])-1</f>
        <v>1.2686905301314111E-2</v>
      </c>
      <c r="AE366" s="2">
        <f>(Table2[[#This Row],[Close Price]]/Table2[[#This Row],[Current Week Low]])-1</f>
        <v>1.6582220175034523E-2</v>
      </c>
      <c r="AF366" s="2">
        <f>(Table2[[#This Row],[Current Week High]]/Table2[[#This Row],[Close Price]])-1</f>
        <v>2.5826914363389353E-2</v>
      </c>
      <c r="AG366" s="2">
        <f>(Table2[[#This Row],[Close Price]]/Table2[[#This Row],[Current Month Low]])-1</f>
        <v>3.8099717779868314E-2</v>
      </c>
      <c r="AH366" s="2">
        <f>(Table2[[#This Row],[Current Month High]]/Table2[[#This Row],[Close Price]])-1</f>
        <v>0.20865428183053925</v>
      </c>
      <c r="AI366">
        <v>37.698232895333</v>
      </c>
      <c r="AJ366">
        <v>89.523400601116293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-0.21</v>
      </c>
      <c r="AM366" t="s">
        <v>10344</v>
      </c>
      <c r="AN366">
        <v>-15.35</v>
      </c>
      <c r="AO366" t="s">
        <v>10344</v>
      </c>
      <c r="AP366">
        <v>0.115520622095437</v>
      </c>
      <c r="AQ366" s="4">
        <f>(Table2[[#This Row],[Sharpe Ratio]]-AVERAGE(Table2[Sharpe Ratio]))/_xlfn.STDEV.P(Table2[Sharpe Ratio])</f>
        <v>0.59354609413795234</v>
      </c>
      <c r="AR36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 s="4">
        <f>_xlfn.RANK.AVG(Table2[[#This Row],[1Y Return vs Nifty Z-Score]],Table2[1Y Return vs Nifty Z-Score])</f>
        <v>348</v>
      </c>
      <c r="AT366" s="4">
        <f>_xlfn.RANK.AVG(Table2[[#This Row],[6M Return vs Nifty Z-Score]],Table2[6M Return vs Nifty Z-Score])</f>
        <v>563</v>
      </c>
      <c r="AU366" s="4">
        <f>_xlfn.RANK.AVG(Table2[[#This Row],[Sharpe Ratio Z-Score]],Table2[Sharpe Ratio Z-Score])</f>
        <v>198</v>
      </c>
      <c r="AV366" s="4">
        <f>(Table2[[#This Row],[Rank 1Y]]+Table2[[#This Row],[Rank 6M]]+Table2[[#This Row],[Rank Sharpe]])/3</f>
        <v>369.66666666666669</v>
      </c>
    </row>
    <row r="367" spans="1:48" x14ac:dyDescent="0.3">
      <c r="A367" t="s">
        <v>527</v>
      </c>
      <c r="B367" t="s">
        <v>528</v>
      </c>
      <c r="C367" t="s">
        <v>10314</v>
      </c>
      <c r="D367" t="s">
        <v>300</v>
      </c>
      <c r="E367">
        <v>39202.769809425001</v>
      </c>
      <c r="F367">
        <v>2874.25</v>
      </c>
      <c r="G367">
        <v>16.0158609578293</v>
      </c>
      <c r="H367">
        <f>(Table2[[#This Row],[1Y Return vs Nifty]]-AVERAGE(Table2[1Y Return vs Nifty]))/_xlfn.STDEV.P(Table2[1Y Return vs Nifty])</f>
        <v>-0.2421827851251844</v>
      </c>
      <c r="I367">
        <v>5.2024647724944098</v>
      </c>
      <c r="J367">
        <f>(Table2[[#This Row],[1M Return vs Nifty]]-AVERAGE(Table2[1M Return vs Nifty]))/_xlfn.STDEV.P(Table2[1M Return vs Nifty])</f>
        <v>0.13187723431453885</v>
      </c>
      <c r="K367">
        <v>11.538577357331301</v>
      </c>
      <c r="L367">
        <f>(Table2[[#This Row],[6M Return vs Nifty]]-AVERAGE(Table2[6M Return vs Nifty]))/_xlfn.STDEV.P(Table2[6M Return vs Nifty])</f>
        <v>0.15175266872413043</v>
      </c>
      <c r="M367">
        <v>-5.1504003669482401</v>
      </c>
      <c r="N367">
        <f>(Table2[[#This Row],[1W Return vs Nifty]]-AVERAGE(Table2[1W Return vs Nifty]))/_xlfn.STDEV.P(Table2[1W Return vs Nifty])</f>
        <v>-1.0138788739906912</v>
      </c>
      <c r="O367">
        <v>2923.21</v>
      </c>
      <c r="P367">
        <v>2777.40283619923</v>
      </c>
      <c r="Q367">
        <v>2446.3014999840102</v>
      </c>
      <c r="R367">
        <v>39.922158540934397</v>
      </c>
      <c r="S367" s="2">
        <f>(Table2[[#This Row],[Close Price]]-Table2[[#This Row],[20D EMA]])/Table2[[#This Row],[20D EMA]]</f>
        <v>-1.6748711177096424E-2</v>
      </c>
      <c r="T367" s="2">
        <f>(Table2[[#This Row],[Close Price]]-Table2[[#This Row],[50D EMA]])/Table2[[#This Row],[50D EMA]]</f>
        <v>3.486968564246936E-2</v>
      </c>
      <c r="U367" s="2">
        <f>(Table2[[#This Row],[Close Price]]-Table2[[#This Row],[200D EMA]])/Table2[[#This Row],[200D EMA]]</f>
        <v>0.17493694052788955</v>
      </c>
      <c r="V367">
        <v>1.0171316464956</v>
      </c>
      <c r="W367">
        <v>2850.45</v>
      </c>
      <c r="X367">
        <v>2902.95</v>
      </c>
      <c r="Y367">
        <v>2850.45</v>
      </c>
      <c r="Z367">
        <v>2919.85</v>
      </c>
      <c r="AA367">
        <v>2818.15</v>
      </c>
      <c r="AB367">
        <v>3169</v>
      </c>
      <c r="AC367" s="2">
        <f>(Table2[[#This Row],[Close Price]]/Table2[[#This Row],[Day Low]])-1</f>
        <v>8.3495588415865019E-3</v>
      </c>
      <c r="AD367" s="2">
        <f>(Table2[[#This Row],[Day High]]/Table2[[#This Row],[Close Price]])-1</f>
        <v>9.9852135339653092E-3</v>
      </c>
      <c r="AE367" s="2">
        <f>(Table2[[#This Row],[Close Price]]/Table2[[#This Row],[Current Week Low]])-1</f>
        <v>8.3495588415865019E-3</v>
      </c>
      <c r="AF367" s="2">
        <f>(Table2[[#This Row],[Current Week High]]/Table2[[#This Row],[Close Price]])-1</f>
        <v>1.5865008263025171E-2</v>
      </c>
      <c r="AG367" s="2">
        <f>(Table2[[#This Row],[Close Price]]/Table2[[#This Row],[Current Month Low]])-1</f>
        <v>1.9906676365700759E-2</v>
      </c>
      <c r="AH367" s="2">
        <f>(Table2[[#This Row],[Current Month High]]/Table2[[#This Row],[Close Price]])-1</f>
        <v>0.10254849091067242</v>
      </c>
      <c r="AI367">
        <v>10.2548490910672</v>
      </c>
      <c r="AJ367">
        <v>49.556416994042202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</v>
      </c>
      <c r="AM367" t="s">
        <v>10345</v>
      </c>
      <c r="AN367">
        <v>-6.45</v>
      </c>
      <c r="AO367" t="s">
        <v>10344</v>
      </c>
      <c r="AP367">
        <v>1.5544857449793E-2</v>
      </c>
      <c r="AQ367" s="4">
        <f>(Table2[[#This Row],[Sharpe Ratio]]-AVERAGE(Table2[Sharpe Ratio]))/_xlfn.STDEV.P(Table2[Sharpe Ratio])</f>
        <v>-0.54002155563503706</v>
      </c>
      <c r="AR3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-1.5124533117122434</v>
      </c>
      <c r="AS367" s="4">
        <f>_xlfn.RANK.AVG(Table2[[#This Row],[1Y Return vs Nifty Z-Score]],Table2[1Y Return vs Nifty Z-Score])</f>
        <v>358</v>
      </c>
      <c r="AT367" s="4">
        <f>_xlfn.RANK.AVG(Table2[[#This Row],[6M Return vs Nifty Z-Score]],Table2[6M Return vs Nifty Z-Score])</f>
        <v>277</v>
      </c>
      <c r="AU367" s="4">
        <f>_xlfn.RANK.AVG(Table2[[#This Row],[Sharpe Ratio Z-Score]],Table2[Sharpe Ratio Z-Score])</f>
        <v>483</v>
      </c>
      <c r="AV367" s="4">
        <f>(Table2[[#This Row],[Rank 1Y]]+Table2[[#This Row],[Rank 6M]]+Table2[[#This Row],[Rank Sharpe]])/3</f>
        <v>372.66666666666669</v>
      </c>
    </row>
    <row r="368" spans="1:48" x14ac:dyDescent="0.3">
      <c r="A368" t="s">
        <v>525</v>
      </c>
      <c r="B368" t="s">
        <v>526</v>
      </c>
      <c r="C368" t="s">
        <v>10308</v>
      </c>
      <c r="D368" t="s">
        <v>379</v>
      </c>
      <c r="E368">
        <v>39254.555505830001</v>
      </c>
      <c r="F368">
        <v>751.1</v>
      </c>
      <c r="G368">
        <v>14.3575984795061</v>
      </c>
      <c r="H368">
        <f>(Table2[[#This Row],[1Y Return vs Nifty]]-AVERAGE(Table2[1Y Return vs Nifty]))/_xlfn.STDEV.P(Table2[1Y Return vs Nifty])</f>
        <v>-0.26734504022669497</v>
      </c>
      <c r="I368">
        <v>5.7602768366070896</v>
      </c>
      <c r="J368">
        <f>(Table2[[#This Row],[1M Return vs Nifty]]-AVERAGE(Table2[1M Return vs Nifty]))/_xlfn.STDEV.P(Table2[1M Return vs Nifty])</f>
        <v>0.18060740104740428</v>
      </c>
      <c r="K368">
        <v>18.8955525946342</v>
      </c>
      <c r="L368">
        <f>(Table2[[#This Row],[6M Return vs Nifty]]-AVERAGE(Table2[6M Return vs Nifty]))/_xlfn.STDEV.P(Table2[6M Return vs Nifty])</f>
        <v>0.40484644052621011</v>
      </c>
      <c r="M368">
        <v>-2.8783779718720801</v>
      </c>
      <c r="N368">
        <f>(Table2[[#This Row],[1W Return vs Nifty]]-AVERAGE(Table2[1W Return vs Nifty]))/_xlfn.STDEV.P(Table2[1W Return vs Nifty])</f>
        <v>-0.51831514408193868</v>
      </c>
      <c r="O368">
        <v>742.5</v>
      </c>
      <c r="P368">
        <v>730.07536122210797</v>
      </c>
      <c r="Q368">
        <v>644.88179315340096</v>
      </c>
      <c r="R368">
        <v>54.343126622851997</v>
      </c>
      <c r="S368" s="2">
        <f>(Table2[[#This Row],[Close Price]]-Table2[[#This Row],[20D EMA]])/Table2[[#This Row],[20D EMA]]</f>
        <v>1.1582491582491613E-2</v>
      </c>
      <c r="T368" s="2">
        <f>(Table2[[#This Row],[Close Price]]-Table2[[#This Row],[50D EMA]])/Table2[[#This Row],[50D EMA]]</f>
        <v>2.8797902099720097E-2</v>
      </c>
      <c r="U368" s="2">
        <f>(Table2[[#This Row],[Close Price]]-Table2[[#This Row],[200D EMA]])/Table2[[#This Row],[200D EMA]]</f>
        <v>0.16470957619566792</v>
      </c>
      <c r="V368">
        <v>0.76964327071183802</v>
      </c>
      <c r="W368">
        <v>742.55</v>
      </c>
      <c r="X368">
        <v>760.9</v>
      </c>
      <c r="Y368">
        <v>732.7</v>
      </c>
      <c r="Z368">
        <v>760.9</v>
      </c>
      <c r="AA368">
        <v>705</v>
      </c>
      <c r="AB368">
        <v>799</v>
      </c>
      <c r="AC368" s="2">
        <f>(Table2[[#This Row],[Close Price]]/Table2[[#This Row],[Day Low]])-1</f>
        <v>1.1514376136287252E-2</v>
      </c>
      <c r="AD368" s="2">
        <f>(Table2[[#This Row],[Day High]]/Table2[[#This Row],[Close Price]])-1</f>
        <v>1.3047530288909481E-2</v>
      </c>
      <c r="AE368" s="2">
        <f>(Table2[[#This Row],[Close Price]]/Table2[[#This Row],[Current Week Low]])-1</f>
        <v>2.5112597243073465E-2</v>
      </c>
      <c r="AF368" s="2">
        <f>(Table2[[#This Row],[Current Week High]]/Table2[[#This Row],[Close Price]])-1</f>
        <v>1.3047530288909481E-2</v>
      </c>
      <c r="AG368" s="2">
        <f>(Table2[[#This Row],[Close Price]]/Table2[[#This Row],[Current Month Low]])-1</f>
        <v>6.5390070921985899E-2</v>
      </c>
      <c r="AH368" s="2">
        <f>(Table2[[#This Row],[Current Month High]]/Table2[[#This Row],[Close Price]])-1</f>
        <v>6.3773132738649929E-2</v>
      </c>
      <c r="AI368">
        <v>6.3773132738649903</v>
      </c>
      <c r="AJ368">
        <v>52.662601626016198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-0.01</v>
      </c>
      <c r="AM368" t="s">
        <v>10344</v>
      </c>
      <c r="AN368">
        <v>-3.9</v>
      </c>
      <c r="AO368" t="s">
        <v>10344</v>
      </c>
      <c r="AQ368" s="4">
        <f>(Table2[[#This Row],[Sharpe Ratio]]-AVERAGE(Table2[Sharpe Ratio]))/_xlfn.STDEV.P(Table2[Sharpe Ratio])</f>
        <v>-0.71627574671699312</v>
      </c>
      <c r="AR36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-0.91648208945201248</v>
      </c>
      <c r="AS368" s="4">
        <f>_xlfn.RANK.AVG(Table2[[#This Row],[1Y Return vs Nifty Z-Score]],Table2[1Y Return vs Nifty Z-Score])</f>
        <v>370</v>
      </c>
      <c r="AT368" s="4">
        <f>_xlfn.RANK.AVG(Table2[[#This Row],[6M Return vs Nifty Z-Score]],Table2[6M Return vs Nifty Z-Score])</f>
        <v>209</v>
      </c>
      <c r="AU368" s="4">
        <f>_xlfn.RANK.AVG(Table2[[#This Row],[Sharpe Ratio Z-Score]],Table2[Sharpe Ratio Z-Score])</f>
        <v>542.5</v>
      </c>
      <c r="AV368" s="4">
        <f>(Table2[[#This Row],[Rank 1Y]]+Table2[[#This Row],[Rank 6M]]+Table2[[#This Row],[Rank Sharpe]])/3</f>
        <v>373.83333333333331</v>
      </c>
    </row>
    <row r="369" spans="1:48" x14ac:dyDescent="0.3">
      <c r="A369" t="s">
        <v>1625</v>
      </c>
      <c r="B369" t="s">
        <v>1626</v>
      </c>
      <c r="C369" t="s">
        <v>10305</v>
      </c>
      <c r="D369" t="s">
        <v>210</v>
      </c>
      <c r="E369">
        <v>5404.4819870800002</v>
      </c>
      <c r="F369">
        <v>596.35</v>
      </c>
      <c r="G369">
        <v>35.595663297501503</v>
      </c>
      <c r="H369">
        <f>(Table2[[#This Row],[1Y Return vs Nifty]]-AVERAGE(Table2[1Y Return vs Nifty]))/_xlfn.STDEV.P(Table2[1Y Return vs Nifty])</f>
        <v>5.4918540960517355E-2</v>
      </c>
      <c r="I369">
        <v>3.9502778988235101</v>
      </c>
      <c r="J369">
        <f>(Table2[[#This Row],[1M Return vs Nifty]]-AVERAGE(Table2[1M Return vs Nifty]))/_xlfn.STDEV.P(Table2[1M Return vs Nifty])</f>
        <v>2.2486851674190737E-2</v>
      </c>
      <c r="K369">
        <v>7.6505224415032096</v>
      </c>
      <c r="L369">
        <f>(Table2[[#This Row],[6M Return vs Nifty]]-AVERAGE(Table2[6M Return vs Nifty]))/_xlfn.STDEV.P(Table2[6M Return vs Nifty])</f>
        <v>1.7996274026612961E-2</v>
      </c>
      <c r="M369">
        <v>-0.69991747469103205</v>
      </c>
      <c r="N369">
        <f>(Table2[[#This Row],[1W Return vs Nifty]]-AVERAGE(Table2[1W Return vs Nifty]))/_xlfn.STDEV.P(Table2[1W Return vs Nifty])</f>
        <v>-4.3158731987801832E-2</v>
      </c>
      <c r="O369">
        <v>601.67999999999995</v>
      </c>
      <c r="P369">
        <v>595.44564248867005</v>
      </c>
      <c r="Q369">
        <v>525.34344825156597</v>
      </c>
      <c r="R369">
        <v>50.4405559677284</v>
      </c>
      <c r="S369" s="2">
        <f>(Table2[[#This Row],[Close Price]]-Table2[[#This Row],[20D EMA]])/Table2[[#This Row],[20D EMA]]</f>
        <v>-8.8585294508707751E-3</v>
      </c>
      <c r="T369" s="2">
        <f>(Table2[[#This Row],[Close Price]]-Table2[[#This Row],[50D EMA]])/Table2[[#This Row],[50D EMA]]</f>
        <v>1.5187910479119587E-3</v>
      </c>
      <c r="U369" s="2">
        <f>(Table2[[#This Row],[Close Price]]-Table2[[#This Row],[200D EMA]])/Table2[[#This Row],[200D EMA]]</f>
        <v>0.13516215341555349</v>
      </c>
      <c r="V369">
        <v>0.83098955454402501</v>
      </c>
      <c r="W369">
        <v>592.20000000000005</v>
      </c>
      <c r="X369">
        <v>639.5</v>
      </c>
      <c r="Y369">
        <v>585.70000000000005</v>
      </c>
      <c r="Z369">
        <v>639.5</v>
      </c>
      <c r="AA369">
        <v>558.5</v>
      </c>
      <c r="AB369">
        <v>669.95</v>
      </c>
      <c r="AC369" s="2">
        <f>(Table2[[#This Row],[Close Price]]/Table2[[#This Row],[Day Low]])-1</f>
        <v>7.007767646065588E-3</v>
      </c>
      <c r="AD369" s="2">
        <f>(Table2[[#This Row],[Day High]]/Table2[[#This Row],[Close Price]])-1</f>
        <v>7.2356837427685061E-2</v>
      </c>
      <c r="AE369" s="2">
        <f>(Table2[[#This Row],[Close Price]]/Table2[[#This Row],[Current Week Low]])-1</f>
        <v>1.8183370326105397E-2</v>
      </c>
      <c r="AF369" s="2">
        <f>(Table2[[#This Row],[Current Week High]]/Table2[[#This Row],[Close Price]])-1</f>
        <v>7.2356837427685061E-2</v>
      </c>
      <c r="AG369" s="2">
        <f>(Table2[[#This Row],[Close Price]]/Table2[[#This Row],[Current Month Low]])-1</f>
        <v>6.7770814682184488E-2</v>
      </c>
      <c r="AH369" s="2">
        <f>(Table2[[#This Row],[Current Month High]]/Table2[[#This Row],[Close Price]])-1</f>
        <v>0.12341745619183375</v>
      </c>
      <c r="AI369">
        <v>12.3417456191833</v>
      </c>
      <c r="AJ369">
        <v>66.787861837505204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10345</v>
      </c>
      <c r="AN369">
        <v>0.63</v>
      </c>
      <c r="AO369" t="s">
        <v>10345</v>
      </c>
      <c r="AQ369" s="4">
        <f>(Table2[[#This Row],[Sharpe Ratio]]-AVERAGE(Table2[Sharpe Ratio]))/_xlfn.STDEV.P(Table2[Sharpe Ratio])</f>
        <v>-0.71627574671699312</v>
      </c>
      <c r="AR3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-0.66403281204347386</v>
      </c>
      <c r="AS369" s="4">
        <f>_xlfn.RANK.AVG(Table2[[#This Row],[1Y Return vs Nifty Z-Score]],Table2[1Y Return vs Nifty Z-Score])</f>
        <v>275</v>
      </c>
      <c r="AT369" s="4">
        <f>_xlfn.RANK.AVG(Table2[[#This Row],[6M Return vs Nifty Z-Score]],Table2[6M Return vs Nifty Z-Score])</f>
        <v>311</v>
      </c>
      <c r="AU369" s="4">
        <f>_xlfn.RANK.AVG(Table2[[#This Row],[Sharpe Ratio Z-Score]],Table2[Sharpe Ratio Z-Score])</f>
        <v>542.5</v>
      </c>
      <c r="AV369" s="4">
        <f>(Table2[[#This Row],[Rank 1Y]]+Table2[[#This Row],[Rank 6M]]+Table2[[#This Row],[Rank Sharpe]])/3</f>
        <v>376.16666666666669</v>
      </c>
    </row>
    <row r="370" spans="1:48" x14ac:dyDescent="0.3">
      <c r="A370" t="s">
        <v>946</v>
      </c>
      <c r="B370" t="s">
        <v>947</v>
      </c>
      <c r="C370" t="s">
        <v>10306</v>
      </c>
      <c r="D370" t="s">
        <v>207</v>
      </c>
      <c r="E370">
        <v>15667.14605295</v>
      </c>
      <c r="F370">
        <v>644.5</v>
      </c>
      <c r="G370">
        <v>3.3188057027020701</v>
      </c>
      <c r="H370">
        <f>(Table2[[#This Row],[1Y Return vs Nifty]]-AVERAGE(Table2[1Y Return vs Nifty]))/_xlfn.STDEV.P(Table2[1Y Return vs Nifty])</f>
        <v>-0.43484621901687115</v>
      </c>
      <c r="I370">
        <v>4.7886860590264098</v>
      </c>
      <c r="J370">
        <f>(Table2[[#This Row],[1M Return vs Nifty]]-AVERAGE(Table2[1M Return vs Nifty]))/_xlfn.STDEV.P(Table2[1M Return vs Nifty])</f>
        <v>9.57297448731253E-2</v>
      </c>
      <c r="K370">
        <v>9.1897376381509996</v>
      </c>
      <c r="L370">
        <f>(Table2[[#This Row],[6M Return vs Nifty]]-AVERAGE(Table2[6M Return vs Nifty]))/_xlfn.STDEV.P(Table2[6M Return vs Nifty])</f>
        <v>7.0948168952045046E-2</v>
      </c>
      <c r="M370">
        <v>0.69728511495408496</v>
      </c>
      <c r="N370">
        <f>(Table2[[#This Row],[1W Return vs Nifty]]-AVERAGE(Table2[1W Return vs Nifty]))/_xlfn.STDEV.P(Table2[1W Return vs Nifty])</f>
        <v>0.26159307339195653</v>
      </c>
      <c r="O370">
        <v>643.37</v>
      </c>
      <c r="P370">
        <v>642.60143554482102</v>
      </c>
      <c r="Q370">
        <v>598.42397634729105</v>
      </c>
      <c r="R370">
        <v>53.490592957613003</v>
      </c>
      <c r="S370" s="2">
        <f>(Table2[[#This Row],[Close Price]]-Table2[[#This Row],[20D EMA]])/Table2[[#This Row],[20D EMA]]</f>
        <v>1.7563765795731779E-3</v>
      </c>
      <c r="T370" s="2">
        <f>(Table2[[#This Row],[Close Price]]-Table2[[#This Row],[50D EMA]])/Table2[[#This Row],[50D EMA]]</f>
        <v>2.954497687309572E-3</v>
      </c>
      <c r="U370" s="2">
        <f>(Table2[[#This Row],[Close Price]]-Table2[[#This Row],[200D EMA]])/Table2[[#This Row],[200D EMA]]</f>
        <v>7.6995617612034092E-2</v>
      </c>
      <c r="V370">
        <v>0.36082864009904803</v>
      </c>
      <c r="W370">
        <v>635</v>
      </c>
      <c r="X370">
        <v>651</v>
      </c>
      <c r="Y370">
        <v>634</v>
      </c>
      <c r="Z370">
        <v>651</v>
      </c>
      <c r="AA370">
        <v>606.29999999999995</v>
      </c>
      <c r="AB370">
        <v>678</v>
      </c>
      <c r="AC370" s="2">
        <f>(Table2[[#This Row],[Close Price]]/Table2[[#This Row],[Day Low]])-1</f>
        <v>1.4960629921259905E-2</v>
      </c>
      <c r="AD370" s="2">
        <f>(Table2[[#This Row],[Day High]]/Table2[[#This Row],[Close Price]])-1</f>
        <v>1.0085337470907785E-2</v>
      </c>
      <c r="AE370" s="2">
        <f>(Table2[[#This Row],[Close Price]]/Table2[[#This Row],[Current Week Low]])-1</f>
        <v>1.6561514195583493E-2</v>
      </c>
      <c r="AF370" s="2">
        <f>(Table2[[#This Row],[Current Week High]]/Table2[[#This Row],[Close Price]])-1</f>
        <v>1.0085337470907785E-2</v>
      </c>
      <c r="AG370" s="2">
        <f>(Table2[[#This Row],[Close Price]]/Table2[[#This Row],[Current Month Low]])-1</f>
        <v>6.3005112980372813E-2</v>
      </c>
      <c r="AH370" s="2">
        <f>(Table2[[#This Row],[Current Month High]]/Table2[[#This Row],[Close Price]])-1</f>
        <v>5.1978277734678002E-2</v>
      </c>
      <c r="AI370">
        <v>12.0248254460822</v>
      </c>
      <c r="AJ370">
        <v>31.102522375915299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-0.01</v>
      </c>
      <c r="AM370" t="s">
        <v>10344</v>
      </c>
      <c r="AN370">
        <v>-1.7</v>
      </c>
      <c r="AO370" t="s">
        <v>10344</v>
      </c>
      <c r="AP370">
        <v>5.0562598793856002E-2</v>
      </c>
      <c r="AQ370" s="4">
        <f>(Table2[[#This Row],[Sharpe Ratio]]-AVERAGE(Table2[Sharpe Ratio]))/_xlfn.STDEV.P(Table2[Sharpe Ratio])</f>
        <v>-0.14297554256933484</v>
      </c>
      <c r="AR3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-0.14955077436907915</v>
      </c>
      <c r="AS370" s="4">
        <f>_xlfn.RANK.AVG(Table2[[#This Row],[1Y Return vs Nifty Z-Score]],Table2[1Y Return vs Nifty Z-Score])</f>
        <v>448</v>
      </c>
      <c r="AT370" s="4">
        <f>_xlfn.RANK.AVG(Table2[[#This Row],[6M Return vs Nifty Z-Score]],Table2[6M Return vs Nifty Z-Score])</f>
        <v>298</v>
      </c>
      <c r="AU370" s="4">
        <f>_xlfn.RANK.AVG(Table2[[#This Row],[Sharpe Ratio Z-Score]],Table2[Sharpe Ratio Z-Score])</f>
        <v>383</v>
      </c>
      <c r="AV370" s="4">
        <f>(Table2[[#This Row],[Rank 1Y]]+Table2[[#This Row],[Rank 6M]]+Table2[[#This Row],[Rank Sharpe]])/3</f>
        <v>376.33333333333331</v>
      </c>
    </row>
    <row r="371" spans="1:48" x14ac:dyDescent="0.3">
      <c r="A371" t="s">
        <v>542</v>
      </c>
      <c r="B371" t="s">
        <v>543</v>
      </c>
      <c r="C371" t="s">
        <v>10301</v>
      </c>
      <c r="D371" t="s">
        <v>544</v>
      </c>
      <c r="E371">
        <v>36749.709029999998</v>
      </c>
      <c r="F371">
        <v>668.1</v>
      </c>
      <c r="G371">
        <v>31.6108860744156</v>
      </c>
      <c r="H371">
        <f>(Table2[[#This Row],[1Y Return vs Nifty]]-AVERAGE(Table2[1Y Return vs Nifty]))/_xlfn.STDEV.P(Table2[1Y Return vs Nifty])</f>
        <v>-5.5459405800425696E-3</v>
      </c>
      <c r="I371">
        <v>-13.1949933548216</v>
      </c>
      <c r="J371">
        <f>(Table2[[#This Row],[1M Return vs Nifty]]-AVERAGE(Table2[1M Return vs Nifty]))/_xlfn.STDEV.P(Table2[1M Return vs Nifty])</f>
        <v>-1.4753149719549927</v>
      </c>
      <c r="K371">
        <v>-5.4815140048730697</v>
      </c>
      <c r="L371">
        <f>(Table2[[#This Row],[6M Return vs Nifty]]-AVERAGE(Table2[6M Return vs Nifty]))/_xlfn.STDEV.P(Table2[6M Return vs Nifty])</f>
        <v>-0.43377045461528074</v>
      </c>
      <c r="M371">
        <v>1.6447738677244801</v>
      </c>
      <c r="N371">
        <f>(Table2[[#This Row],[1W Return vs Nifty]]-AVERAGE(Table2[1W Return vs Nifty]))/_xlfn.STDEV.P(Table2[1W Return vs Nifty])</f>
        <v>0.46825523543184677</v>
      </c>
      <c r="O371">
        <v>693.77</v>
      </c>
      <c r="P371">
        <v>713.29443474412301</v>
      </c>
      <c r="Q371">
        <v>632.49249532810995</v>
      </c>
      <c r="R371">
        <v>41.967734177603802</v>
      </c>
      <c r="S371" s="2">
        <f>(Table2[[#This Row],[Close Price]]-Table2[[#This Row],[20D EMA]])/Table2[[#This Row],[20D EMA]]</f>
        <v>-3.7000735113942605E-2</v>
      </c>
      <c r="T371" s="2">
        <f>(Table2[[#This Row],[Close Price]]-Table2[[#This Row],[50D EMA]])/Table2[[#This Row],[50D EMA]]</f>
        <v>-6.3360139295542642E-2</v>
      </c>
      <c r="U371" s="2">
        <f>(Table2[[#This Row],[Close Price]]-Table2[[#This Row],[200D EMA]])/Table2[[#This Row],[200D EMA]]</f>
        <v>5.6297118044726244E-2</v>
      </c>
      <c r="V371">
        <v>1.38460979743886</v>
      </c>
      <c r="W371">
        <v>658.25</v>
      </c>
      <c r="X371">
        <v>677</v>
      </c>
      <c r="Y371">
        <v>654.35</v>
      </c>
      <c r="Z371">
        <v>677</v>
      </c>
      <c r="AA371">
        <v>626.35</v>
      </c>
      <c r="AB371">
        <v>778.85</v>
      </c>
      <c r="AC371" s="2">
        <f>(Table2[[#This Row],[Close Price]]/Table2[[#This Row],[Day Low]])-1</f>
        <v>1.4963919483478971E-2</v>
      </c>
      <c r="AD371" s="2">
        <f>(Table2[[#This Row],[Day High]]/Table2[[#This Row],[Close Price]])-1</f>
        <v>1.3321359077982375E-2</v>
      </c>
      <c r="AE371" s="2">
        <f>(Table2[[#This Row],[Close Price]]/Table2[[#This Row],[Current Week Low]])-1</f>
        <v>2.1013219225185287E-2</v>
      </c>
      <c r="AF371" s="2">
        <f>(Table2[[#This Row],[Current Week High]]/Table2[[#This Row],[Close Price]])-1</f>
        <v>1.3321359077982375E-2</v>
      </c>
      <c r="AG371" s="2">
        <f>(Table2[[#This Row],[Close Price]]/Table2[[#This Row],[Current Month Low]])-1</f>
        <v>6.6656022990340791E-2</v>
      </c>
      <c r="AH371" s="2">
        <f>(Table2[[#This Row],[Current Month High]]/Table2[[#This Row],[Close Price]])-1</f>
        <v>0.16576859751534201</v>
      </c>
      <c r="AI371">
        <v>23.746445142942601</v>
      </c>
      <c r="AJ371">
        <v>62.376959533357599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-0.03</v>
      </c>
      <c r="AM371" t="s">
        <v>10344</v>
      </c>
      <c r="AN371">
        <v>-10.94</v>
      </c>
      <c r="AO371" t="s">
        <v>10344</v>
      </c>
      <c r="AP371">
        <v>5.2046993822969997E-2</v>
      </c>
      <c r="AQ371" s="4">
        <f>(Table2[[#This Row],[Sharpe Ratio]]-AVERAGE(Table2[Sharpe Ratio]))/_xlfn.STDEV.P(Table2[Sharpe Ratio])</f>
        <v>-0.12614484174447474</v>
      </c>
      <c r="AR37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 s="4">
        <f>_xlfn.RANK.AVG(Table2[[#This Row],[1Y Return vs Nifty Z-Score]],Table2[1Y Return vs Nifty Z-Score])</f>
        <v>291</v>
      </c>
      <c r="AT371" s="4">
        <f>_xlfn.RANK.AVG(Table2[[#This Row],[6M Return vs Nifty Z-Score]],Table2[6M Return vs Nifty Z-Score])</f>
        <v>462</v>
      </c>
      <c r="AU371" s="4">
        <f>_xlfn.RANK.AVG(Table2[[#This Row],[Sharpe Ratio Z-Score]],Table2[Sharpe Ratio Z-Score])</f>
        <v>377</v>
      </c>
      <c r="AV371" s="4">
        <f>(Table2[[#This Row],[Rank 1Y]]+Table2[[#This Row],[Rank 6M]]+Table2[[#This Row],[Rank Sharpe]])/3</f>
        <v>376.66666666666669</v>
      </c>
    </row>
    <row r="372" spans="1:48" x14ac:dyDescent="0.3">
      <c r="A372" t="s">
        <v>1346</v>
      </c>
      <c r="B372" t="s">
        <v>1347</v>
      </c>
      <c r="C372" t="s">
        <v>10313</v>
      </c>
      <c r="D372" t="s">
        <v>136</v>
      </c>
      <c r="E372">
        <v>8259.9634716300006</v>
      </c>
      <c r="F372">
        <v>129.9</v>
      </c>
      <c r="G372">
        <v>76.352508572793496</v>
      </c>
      <c r="H372">
        <f>(Table2[[#This Row],[1Y Return vs Nifty]]-AVERAGE(Table2[1Y Return vs Nifty]))/_xlfn.STDEV.P(Table2[1Y Return vs Nifty])</f>
        <v>0.67335751027657542</v>
      </c>
      <c r="I372">
        <v>0.71517461570627106</v>
      </c>
      <c r="J372">
        <f>(Table2[[#This Row],[1M Return vs Nifty]]-AVERAGE(Table2[1M Return vs Nifty]))/_xlfn.STDEV.P(Table2[1M Return vs Nifty])</f>
        <v>-0.26013005915780263</v>
      </c>
      <c r="K372">
        <v>-2.2511553940137001</v>
      </c>
      <c r="L372">
        <f>(Table2[[#This Row],[6M Return vs Nifty]]-AVERAGE(Table2[6M Return vs Nifty]))/_xlfn.STDEV.P(Table2[6M Return vs Nifty])</f>
        <v>-0.32264004860953022</v>
      </c>
      <c r="M372">
        <v>-1.7665028874821</v>
      </c>
      <c r="N372">
        <f>(Table2[[#This Row],[1W Return vs Nifty]]-AVERAGE(Table2[1W Return vs Nifty]))/_xlfn.STDEV.P(Table2[1W Return vs Nifty])</f>
        <v>-0.27579774407433999</v>
      </c>
      <c r="O372">
        <v>131.62</v>
      </c>
      <c r="P372">
        <v>134.111515150662</v>
      </c>
      <c r="Q372">
        <v>118.302298268974</v>
      </c>
      <c r="R372">
        <v>48.431422466315503</v>
      </c>
      <c r="S372" s="2">
        <f>(Table2[[#This Row],[Close Price]]-Table2[[#This Row],[20D EMA]])/Table2[[#This Row],[20D EMA]]</f>
        <v>-1.3067922808083868E-2</v>
      </c>
      <c r="T372" s="2">
        <f>(Table2[[#This Row],[Close Price]]-Table2[[#This Row],[50D EMA]])/Table2[[#This Row],[50D EMA]]</f>
        <v>-3.1403083813725793E-2</v>
      </c>
      <c r="U372" s="2">
        <f>(Table2[[#This Row],[Close Price]]-Table2[[#This Row],[200D EMA]])/Table2[[#This Row],[200D EMA]]</f>
        <v>9.8034458338732242E-2</v>
      </c>
      <c r="V372">
        <v>0.49762756444450201</v>
      </c>
      <c r="W372">
        <v>130.69999999999999</v>
      </c>
      <c r="X372">
        <v>133.6</v>
      </c>
      <c r="Y372">
        <v>129.30000000000001</v>
      </c>
      <c r="Z372">
        <v>133.6</v>
      </c>
      <c r="AA372">
        <v>120.5</v>
      </c>
      <c r="AB372">
        <v>137.19999999999999</v>
      </c>
      <c r="AC372" s="2">
        <f>(Table2[[#This Row],[Close Price]]/Table2[[#This Row],[Day Low]])-1</f>
        <v>-6.1208875286915543E-3</v>
      </c>
      <c r="AD372" s="2">
        <f>(Table2[[#This Row],[Day High]]/Table2[[#This Row],[Close Price]])-1</f>
        <v>2.8483448806774447E-2</v>
      </c>
      <c r="AE372" s="2">
        <f>(Table2[[#This Row],[Close Price]]/Table2[[#This Row],[Current Week Low]])-1</f>
        <v>4.6403712296982924E-3</v>
      </c>
      <c r="AF372" s="2">
        <f>(Table2[[#This Row],[Current Week High]]/Table2[[#This Row],[Close Price]])-1</f>
        <v>2.8483448806774447E-2</v>
      </c>
      <c r="AG372" s="2">
        <f>(Table2[[#This Row],[Close Price]]/Table2[[#This Row],[Current Month Low]])-1</f>
        <v>7.8008298755186667E-2</v>
      </c>
      <c r="AH372" s="2">
        <f>(Table2[[#This Row],[Current Month High]]/Table2[[#This Row],[Close Price]])-1</f>
        <v>5.6197074672825087E-2</v>
      </c>
      <c r="AI372">
        <v>26.528098537336401</v>
      </c>
      <c r="AJ372">
        <v>107.50798722044701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-0.09</v>
      </c>
      <c r="AM372" t="s">
        <v>10344</v>
      </c>
      <c r="AN372">
        <v>-1.84</v>
      </c>
      <c r="AO372" t="s">
        <v>10344</v>
      </c>
      <c r="AP372">
        <v>-8.5292146118200001E-4</v>
      </c>
      <c r="AQ372" s="4">
        <f>(Table2[[#This Row],[Sharpe Ratio]]-AVERAGE(Table2[Sharpe Ratio]))/_xlfn.STDEV.P(Table2[Sharpe Ratio])</f>
        <v>-0.72594653222806105</v>
      </c>
      <c r="AR37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 s="4">
        <f>_xlfn.RANK.AVG(Table2[[#This Row],[1Y Return vs Nifty Z-Score]],Table2[1Y Return vs Nifty Z-Score])</f>
        <v>135</v>
      </c>
      <c r="AT372" s="4">
        <f>_xlfn.RANK.AVG(Table2[[#This Row],[6M Return vs Nifty Z-Score]],Table2[6M Return vs Nifty Z-Score])</f>
        <v>427</v>
      </c>
      <c r="AU372" s="4">
        <f>_xlfn.RANK.AVG(Table2[[#This Row],[Sharpe Ratio Z-Score]],Table2[Sharpe Ratio Z-Score])</f>
        <v>568</v>
      </c>
      <c r="AV372" s="4">
        <f>(Table2[[#This Row],[Rank 1Y]]+Table2[[#This Row],[Rank 6M]]+Table2[[#This Row],[Rank Sharpe]])/3</f>
        <v>376.66666666666669</v>
      </c>
    </row>
    <row r="373" spans="1:48" x14ac:dyDescent="0.3">
      <c r="A373" t="s">
        <v>1588</v>
      </c>
      <c r="B373" t="s">
        <v>1589</v>
      </c>
      <c r="C373" t="s">
        <v>10301</v>
      </c>
      <c r="D373" t="s">
        <v>57</v>
      </c>
      <c r="E373">
        <v>5826.5093422399996</v>
      </c>
      <c r="F373">
        <v>64.88</v>
      </c>
      <c r="G373">
        <v>82.715130439265295</v>
      </c>
      <c r="H373">
        <f>(Table2[[#This Row],[1Y Return vs Nifty]]-AVERAGE(Table2[1Y Return vs Nifty]))/_xlfn.STDEV.P(Table2[1Y Return vs Nifty])</f>
        <v>0.76990309133591417</v>
      </c>
      <c r="I373">
        <v>-9.9337540117365997</v>
      </c>
      <c r="J373">
        <f>(Table2[[#This Row],[1M Return vs Nifty]]-AVERAGE(Table2[1M Return vs Nifty]))/_xlfn.STDEV.P(Table2[1M Return vs Nifty])</f>
        <v>-1.1904148287551317</v>
      </c>
      <c r="K373">
        <v>-30.829093736799699</v>
      </c>
      <c r="L373">
        <f>(Table2[[#This Row],[6M Return vs Nifty]]-AVERAGE(Table2[6M Return vs Nifty]))/_xlfn.STDEV.P(Table2[6M Return vs Nifty])</f>
        <v>-1.3057748250906585</v>
      </c>
      <c r="M373">
        <v>-0.41557662758534902</v>
      </c>
      <c r="N373">
        <f>(Table2[[#This Row],[1W Return vs Nifty]]-AVERAGE(Table2[1W Return vs Nifty]))/_xlfn.STDEV.P(Table2[1W Return vs Nifty])</f>
        <v>1.8860467762376341E-2</v>
      </c>
      <c r="O373">
        <v>66.25</v>
      </c>
      <c r="P373">
        <v>68.617923573834702</v>
      </c>
      <c r="Q373">
        <v>62.195592476812102</v>
      </c>
      <c r="R373">
        <v>46.531157235547603</v>
      </c>
      <c r="S373" s="2">
        <f>(Table2[[#This Row],[Close Price]]-Table2[[#This Row],[20D EMA]])/Table2[[#This Row],[20D EMA]]</f>
        <v>-2.0679245283018937E-2</v>
      </c>
      <c r="T373" s="2">
        <f>(Table2[[#This Row],[Close Price]]-Table2[[#This Row],[50D EMA]])/Table2[[#This Row],[50D EMA]]</f>
        <v>-5.4474448936254992E-2</v>
      </c>
      <c r="U373" s="2">
        <f>(Table2[[#This Row],[Close Price]]-Table2[[#This Row],[200D EMA]])/Table2[[#This Row],[200D EMA]]</f>
        <v>4.316073561303721E-2</v>
      </c>
      <c r="V373">
        <v>1.0726116976547999</v>
      </c>
      <c r="W373">
        <v>62.87</v>
      </c>
      <c r="X373">
        <v>66.25</v>
      </c>
      <c r="Y373">
        <v>62.87</v>
      </c>
      <c r="Z373">
        <v>68.89</v>
      </c>
      <c r="AA373">
        <v>60.2</v>
      </c>
      <c r="AB373">
        <v>69.260000000000005</v>
      </c>
      <c r="AC373" s="2">
        <f>(Table2[[#This Row],[Close Price]]/Table2[[#This Row],[Day Low]])-1</f>
        <v>3.1970733259106154E-2</v>
      </c>
      <c r="AD373" s="2">
        <f>(Table2[[#This Row],[Day High]]/Table2[[#This Row],[Close Price]])-1</f>
        <v>2.111590628853266E-2</v>
      </c>
      <c r="AE373" s="2">
        <f>(Table2[[#This Row],[Close Price]]/Table2[[#This Row],[Current Week Low]])-1</f>
        <v>3.1970733259106154E-2</v>
      </c>
      <c r="AF373" s="2">
        <f>(Table2[[#This Row],[Current Week High]]/Table2[[#This Row],[Close Price]])-1</f>
        <v>6.1806411837238118E-2</v>
      </c>
      <c r="AG373" s="2">
        <f>(Table2[[#This Row],[Close Price]]/Table2[[#This Row],[Current Month Low]])-1</f>
        <v>7.7740863787375325E-2</v>
      </c>
      <c r="AH373" s="2">
        <f>(Table2[[#This Row],[Current Month High]]/Table2[[#This Row],[Close Price]])-1</f>
        <v>6.7509247842170383E-2</v>
      </c>
      <c r="AI373">
        <v>53.560419235511702</v>
      </c>
      <c r="AJ373">
        <v>130.47957371225499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-0.08</v>
      </c>
      <c r="AM373" t="s">
        <v>10344</v>
      </c>
      <c r="AN373">
        <v>-4.8499999999999996</v>
      </c>
      <c r="AO373" t="s">
        <v>10344</v>
      </c>
      <c r="AP373">
        <v>7.3483669631263002E-2</v>
      </c>
      <c r="AQ373" s="4">
        <f>(Table2[[#This Row],[Sharpe Ratio]]-AVERAGE(Table2[Sharpe Ratio]))/_xlfn.STDEV.P(Table2[Sharpe Ratio])</f>
        <v>0.11691328640369505</v>
      </c>
      <c r="AR37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 s="4">
        <f>_xlfn.RANK.AVG(Table2[[#This Row],[1Y Return vs Nifty Z-Score]],Table2[1Y Return vs Nifty Z-Score])</f>
        <v>125</v>
      </c>
      <c r="AT373" s="4">
        <f>_xlfn.RANK.AVG(Table2[[#This Row],[6M Return vs Nifty Z-Score]],Table2[6M Return vs Nifty Z-Score])</f>
        <v>696</v>
      </c>
      <c r="AU373" s="4">
        <f>_xlfn.RANK.AVG(Table2[[#This Row],[Sharpe Ratio Z-Score]],Table2[Sharpe Ratio Z-Score])</f>
        <v>314</v>
      </c>
      <c r="AV373" s="4">
        <f>(Table2[[#This Row],[Rank 1Y]]+Table2[[#This Row],[Rank 6M]]+Table2[[#This Row],[Rank Sharpe]])/3</f>
        <v>378.33333333333331</v>
      </c>
    </row>
    <row r="374" spans="1:48" x14ac:dyDescent="0.3">
      <c r="A374" t="s">
        <v>1259</v>
      </c>
      <c r="B374" t="s">
        <v>1260</v>
      </c>
      <c r="C374" t="s">
        <v>10307</v>
      </c>
      <c r="D374" t="s">
        <v>196</v>
      </c>
      <c r="E374">
        <v>8930.9202297739994</v>
      </c>
      <c r="F374">
        <v>225.71</v>
      </c>
      <c r="G374">
        <v>11.774286862471</v>
      </c>
      <c r="H374">
        <f>(Table2[[#This Row],[1Y Return vs Nifty]]-AVERAGE(Table2[1Y Return vs Nifty]))/_xlfn.STDEV.P(Table2[1Y Return vs Nifty])</f>
        <v>-0.30654386837618158</v>
      </c>
      <c r="I374">
        <v>25.3776983567972</v>
      </c>
      <c r="J374">
        <f>(Table2[[#This Row],[1M Return vs Nifty]]-AVERAGE(Table2[1M Return vs Nifty]))/_xlfn.STDEV.P(Table2[1M Return vs Nifty])</f>
        <v>1.8943749637271881</v>
      </c>
      <c r="K374">
        <v>-12.220909600648</v>
      </c>
      <c r="L374">
        <f>(Table2[[#This Row],[6M Return vs Nifty]]-AVERAGE(Table2[6M Return vs Nifty]))/_xlfn.STDEV.P(Table2[6M Return vs Nifty])</f>
        <v>-0.66561832632652462</v>
      </c>
      <c r="M374">
        <v>-1.77899360327556</v>
      </c>
      <c r="N374">
        <f>(Table2[[#This Row],[1W Return vs Nifty]]-AVERAGE(Table2[1W Return vs Nifty]))/_xlfn.STDEV.P(Table2[1W Return vs Nifty])</f>
        <v>-0.27852216515454226</v>
      </c>
      <c r="O374">
        <v>212.63</v>
      </c>
      <c r="P374">
        <v>201.378973208487</v>
      </c>
      <c r="Q374">
        <v>196.736313283161</v>
      </c>
      <c r="R374">
        <v>63.166027783760903</v>
      </c>
      <c r="S374" s="2">
        <f>(Table2[[#This Row],[Close Price]]-Table2[[#This Row],[20D EMA]])/Table2[[#This Row],[20D EMA]]</f>
        <v>6.1515308281992254E-2</v>
      </c>
      <c r="T374" s="2">
        <f>(Table2[[#This Row],[Close Price]]-Table2[[#This Row],[50D EMA]])/Table2[[#This Row],[50D EMA]]</f>
        <v>0.12082208188797933</v>
      </c>
      <c r="U374" s="2">
        <f>(Table2[[#This Row],[Close Price]]-Table2[[#This Row],[200D EMA]])/Table2[[#This Row],[200D EMA]]</f>
        <v>0.14727167665858115</v>
      </c>
      <c r="V374">
        <v>1.7429496523430399</v>
      </c>
      <c r="W374">
        <v>226.1</v>
      </c>
      <c r="X374">
        <v>247.3</v>
      </c>
      <c r="Y374">
        <v>217.48</v>
      </c>
      <c r="Z374">
        <v>247.3</v>
      </c>
      <c r="AA374">
        <v>190.1</v>
      </c>
      <c r="AB374">
        <v>247.3</v>
      </c>
      <c r="AC374" s="2">
        <f>(Table2[[#This Row],[Close Price]]/Table2[[#This Row],[Day Low]])-1</f>
        <v>-1.7249004865103057E-3</v>
      </c>
      <c r="AD374" s="2">
        <f>(Table2[[#This Row],[Day High]]/Table2[[#This Row],[Close Price]])-1</f>
        <v>9.5653714943954693E-2</v>
      </c>
      <c r="AE374" s="2">
        <f>(Table2[[#This Row],[Close Price]]/Table2[[#This Row],[Current Week Low]])-1</f>
        <v>3.7842560235423983E-2</v>
      </c>
      <c r="AF374" s="2">
        <f>(Table2[[#This Row],[Current Week High]]/Table2[[#This Row],[Close Price]])-1</f>
        <v>9.5653714943954693E-2</v>
      </c>
      <c r="AG374" s="2">
        <f>(Table2[[#This Row],[Close Price]]/Table2[[#This Row],[Current Month Low]])-1</f>
        <v>0.18732246186217782</v>
      </c>
      <c r="AH374" s="2">
        <f>(Table2[[#This Row],[Current Month High]]/Table2[[#This Row],[Close Price]])-1</f>
        <v>9.5653714943954693E-2</v>
      </c>
      <c r="AI374">
        <v>36.458287182668002</v>
      </c>
      <c r="AJ374">
        <v>56.2547594323295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0.3</v>
      </c>
      <c r="AM374" t="s">
        <v>10345</v>
      </c>
      <c r="AN374">
        <v>11.19</v>
      </c>
      <c r="AO374" t="s">
        <v>10345</v>
      </c>
      <c r="AP374">
        <v>0.109145536261242</v>
      </c>
      <c r="AQ374" s="4">
        <f>(Table2[[#This Row],[Sharpe Ratio]]-AVERAGE(Table2[Sharpe Ratio]))/_xlfn.STDEV.P(Table2[Sharpe Ratio])</f>
        <v>0.5212626653311454</v>
      </c>
      <c r="AR3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1.1649532692010851</v>
      </c>
      <c r="AS374" s="4">
        <f>_xlfn.RANK.AVG(Table2[[#This Row],[1Y Return vs Nifty Z-Score]],Table2[1Y Return vs Nifty Z-Score])</f>
        <v>386</v>
      </c>
      <c r="AT374" s="4">
        <f>_xlfn.RANK.AVG(Table2[[#This Row],[6M Return vs Nifty Z-Score]],Table2[6M Return vs Nifty Z-Score])</f>
        <v>544</v>
      </c>
      <c r="AU374" s="4">
        <f>_xlfn.RANK.AVG(Table2[[#This Row],[Sharpe Ratio Z-Score]],Table2[Sharpe Ratio Z-Score])</f>
        <v>210</v>
      </c>
      <c r="AV374" s="4">
        <f>(Table2[[#This Row],[Rank 1Y]]+Table2[[#This Row],[Rank 6M]]+Table2[[#This Row],[Rank Sharpe]])/3</f>
        <v>380</v>
      </c>
    </row>
    <row r="375" spans="1:48" x14ac:dyDescent="0.3">
      <c r="A375" t="s">
        <v>1952</v>
      </c>
      <c r="B375" t="s">
        <v>1953</v>
      </c>
      <c r="C375" t="s">
        <v>10303</v>
      </c>
      <c r="D375" t="s">
        <v>488</v>
      </c>
      <c r="E375">
        <v>3397.4025323999999</v>
      </c>
      <c r="F375">
        <v>467.4</v>
      </c>
      <c r="G375">
        <v>-2.1956509138967402</v>
      </c>
      <c r="H375">
        <f>(Table2[[#This Row],[1Y Return vs Nifty]]-AVERAGE(Table2[1Y Return vs Nifty]))/_xlfn.STDEV.P(Table2[1Y Return vs Nifty])</f>
        <v>-0.51852185296921094</v>
      </c>
      <c r="I375">
        <v>21.4218980602387</v>
      </c>
      <c r="J375">
        <f>(Table2[[#This Row],[1M Return vs Nifty]]-AVERAGE(Table2[1M Return vs Nifty]))/_xlfn.STDEV.P(Table2[1M Return vs Nifty])</f>
        <v>1.5487983431859107</v>
      </c>
      <c r="K375">
        <v>23.614621150399401</v>
      </c>
      <c r="L375">
        <f>(Table2[[#This Row],[6M Return vs Nifty]]-AVERAGE(Table2[6M Return vs Nifty]))/_xlfn.STDEV.P(Table2[6M Return vs Nifty])</f>
        <v>0.56719126589890878</v>
      </c>
      <c r="M375">
        <v>-2.7850759475289899</v>
      </c>
      <c r="N375">
        <f>(Table2[[#This Row],[1W Return vs Nifty]]-AVERAGE(Table2[1W Return vs Nifty]))/_xlfn.STDEV.P(Table2[1W Return vs Nifty])</f>
        <v>-0.49796450876615023</v>
      </c>
      <c r="O375">
        <v>433.65</v>
      </c>
      <c r="P375">
        <v>398.323027444861</v>
      </c>
      <c r="Q375">
        <v>363.06223790872798</v>
      </c>
      <c r="R375">
        <v>68.006814891546597</v>
      </c>
      <c r="S375" s="2">
        <f>(Table2[[#This Row],[Close Price]]-Table2[[#This Row],[20D EMA]])/Table2[[#This Row],[20D EMA]]</f>
        <v>7.7827741265997924E-2</v>
      </c>
      <c r="T375" s="2">
        <f>(Table2[[#This Row],[Close Price]]-Table2[[#This Row],[50D EMA]])/Table2[[#This Row],[50D EMA]]</f>
        <v>0.17341948066183835</v>
      </c>
      <c r="U375" s="2">
        <f>(Table2[[#This Row],[Close Price]]-Table2[[#This Row],[200D EMA]])/Table2[[#This Row],[200D EMA]]</f>
        <v>0.28738257851399568</v>
      </c>
      <c r="V375">
        <v>1.69036155401264</v>
      </c>
      <c r="W375">
        <v>457.05</v>
      </c>
      <c r="X375">
        <v>474.5</v>
      </c>
      <c r="Y375">
        <v>457.05</v>
      </c>
      <c r="Z375">
        <v>484.75</v>
      </c>
      <c r="AA375">
        <v>392.6</v>
      </c>
      <c r="AB375">
        <v>488.5</v>
      </c>
      <c r="AC375" s="2">
        <f>(Table2[[#This Row],[Close Price]]/Table2[[#This Row],[Day Low]])-1</f>
        <v>2.264522481128961E-2</v>
      </c>
      <c r="AD375" s="2">
        <f>(Table2[[#This Row],[Day High]]/Table2[[#This Row],[Close Price]])-1</f>
        <v>1.5190415062045437E-2</v>
      </c>
      <c r="AE375" s="2">
        <f>(Table2[[#This Row],[Close Price]]/Table2[[#This Row],[Current Week Low]])-1</f>
        <v>2.264522481128961E-2</v>
      </c>
      <c r="AF375" s="2">
        <f>(Table2[[#This Row],[Current Week High]]/Table2[[#This Row],[Close Price]])-1</f>
        <v>3.7120239623448903E-2</v>
      </c>
      <c r="AG375" s="2">
        <f>(Table2[[#This Row],[Close Price]]/Table2[[#This Row],[Current Month Low]])-1</f>
        <v>0.19052470708099833</v>
      </c>
      <c r="AH375" s="2">
        <f>(Table2[[#This Row],[Current Month High]]/Table2[[#This Row],[Close Price]])-1</f>
        <v>4.5143346170303911E-2</v>
      </c>
      <c r="AI375">
        <v>4.5143346170303902</v>
      </c>
      <c r="AJ375">
        <v>58.413828164717799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0.3</v>
      </c>
      <c r="AM375" t="s">
        <v>10345</v>
      </c>
      <c r="AN375">
        <v>12.45</v>
      </c>
      <c r="AO375" t="s">
        <v>10345</v>
      </c>
      <c r="AP375">
        <v>1.6740968476139002E-2</v>
      </c>
      <c r="AQ375" s="4">
        <f>(Table2[[#This Row],[Sharpe Ratio]]-AVERAGE(Table2[Sharpe Ratio]))/_xlfn.STDEV.P(Table2[Sharpe Ratio])</f>
        <v>-0.52645954118275096</v>
      </c>
      <c r="AR3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0.57304370616670752</v>
      </c>
      <c r="AS375" s="4">
        <f>_xlfn.RANK.AVG(Table2[[#This Row],[1Y Return vs Nifty Z-Score]],Table2[1Y Return vs Nifty Z-Score])</f>
        <v>486</v>
      </c>
      <c r="AT375" s="4">
        <f>_xlfn.RANK.AVG(Table2[[#This Row],[6M Return vs Nifty Z-Score]],Table2[6M Return vs Nifty Z-Score])</f>
        <v>178</v>
      </c>
      <c r="AU375" s="4">
        <f>_xlfn.RANK.AVG(Table2[[#This Row],[Sharpe Ratio Z-Score]],Table2[Sharpe Ratio Z-Score])</f>
        <v>476</v>
      </c>
      <c r="AV375" s="4">
        <f>(Table2[[#This Row],[Rank 1Y]]+Table2[[#This Row],[Rank 6M]]+Table2[[#This Row],[Rank Sharpe]])/3</f>
        <v>380</v>
      </c>
    </row>
    <row r="376" spans="1:48" x14ac:dyDescent="0.3">
      <c r="A376" t="s">
        <v>668</v>
      </c>
      <c r="B376" t="s">
        <v>669</v>
      </c>
      <c r="C376" t="s">
        <v>10312</v>
      </c>
      <c r="D376" t="s">
        <v>333</v>
      </c>
      <c r="E376">
        <v>26648.793532349999</v>
      </c>
      <c r="F376">
        <v>2100.4499999999998</v>
      </c>
      <c r="G376">
        <v>4.3958789846787703</v>
      </c>
      <c r="H376">
        <f>(Table2[[#This Row],[1Y Return vs Nifty]]-AVERAGE(Table2[1Y Return vs Nifty]))/_xlfn.STDEV.P(Table2[1Y Return vs Nifty])</f>
        <v>-0.41850285176446633</v>
      </c>
      <c r="I376">
        <v>5.1709634888835803</v>
      </c>
      <c r="J376">
        <f>(Table2[[#This Row],[1M Return vs Nifty]]-AVERAGE(Table2[1M Return vs Nifty]))/_xlfn.STDEV.P(Table2[1M Return vs Nifty])</f>
        <v>0.12912529884843013</v>
      </c>
      <c r="K376">
        <v>49.147197404545103</v>
      </c>
      <c r="L376">
        <f>(Table2[[#This Row],[6M Return vs Nifty]]-AVERAGE(Table2[6M Return vs Nifty]))/_xlfn.STDEV.P(Table2[6M Return vs Nifty])</f>
        <v>1.4455598643441303</v>
      </c>
      <c r="M376">
        <v>-0.38351207475403198</v>
      </c>
      <c r="N376">
        <f>(Table2[[#This Row],[1W Return vs Nifty]]-AVERAGE(Table2[1W Return vs Nifty]))/_xlfn.STDEV.P(Table2[1W Return vs Nifty])</f>
        <v>2.5854249792597515E-2</v>
      </c>
      <c r="O376">
        <v>2065.8000000000002</v>
      </c>
      <c r="P376">
        <v>1946.4840057702299</v>
      </c>
      <c r="Q376">
        <v>1647.3042834442001</v>
      </c>
      <c r="R376">
        <v>56.763850895534802</v>
      </c>
      <c r="S376" s="2">
        <f>(Table2[[#This Row],[Close Price]]-Table2[[#This Row],[20D EMA]])/Table2[[#This Row],[20D EMA]]</f>
        <v>1.6773162939296947E-2</v>
      </c>
      <c r="T376" s="2">
        <f>(Table2[[#This Row],[Close Price]]-Table2[[#This Row],[50D EMA]])/Table2[[#This Row],[50D EMA]]</f>
        <v>7.9099542443373444E-2</v>
      </c>
      <c r="U376" s="2">
        <f>(Table2[[#This Row],[Close Price]]-Table2[[#This Row],[200D EMA]])/Table2[[#This Row],[200D EMA]]</f>
        <v>0.27508318961470685</v>
      </c>
      <c r="V376">
        <v>0.33238131913251501</v>
      </c>
      <c r="W376">
        <v>2052</v>
      </c>
      <c r="X376">
        <v>2199.35</v>
      </c>
      <c r="Y376">
        <v>2052</v>
      </c>
      <c r="Z376">
        <v>2199.35</v>
      </c>
      <c r="AA376">
        <v>2000.25</v>
      </c>
      <c r="AB376">
        <v>2199.35</v>
      </c>
      <c r="AC376" s="2">
        <f>(Table2[[#This Row],[Close Price]]/Table2[[#This Row],[Day Low]])-1</f>
        <v>2.3611111111111027E-2</v>
      </c>
      <c r="AD376" s="2">
        <f>(Table2[[#This Row],[Day High]]/Table2[[#This Row],[Close Price]])-1</f>
        <v>4.7085148420576539E-2</v>
      </c>
      <c r="AE376" s="2">
        <f>(Table2[[#This Row],[Close Price]]/Table2[[#This Row],[Current Week Low]])-1</f>
        <v>2.3611111111111027E-2</v>
      </c>
      <c r="AF376" s="2">
        <f>(Table2[[#This Row],[Current Week High]]/Table2[[#This Row],[Close Price]])-1</f>
        <v>4.7085148420576539E-2</v>
      </c>
      <c r="AG376" s="2">
        <f>(Table2[[#This Row],[Close Price]]/Table2[[#This Row],[Current Month Low]])-1</f>
        <v>5.0093738282714462E-2</v>
      </c>
      <c r="AH376" s="2">
        <f>(Table2[[#This Row],[Current Month High]]/Table2[[#This Row],[Close Price]])-1</f>
        <v>4.7085148420576539E-2</v>
      </c>
      <c r="AI376">
        <v>4.7394605917779602</v>
      </c>
      <c r="AJ376">
        <v>77.088778349211694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0.28000000000000003</v>
      </c>
      <c r="AM376" t="s">
        <v>10345</v>
      </c>
      <c r="AN376">
        <v>-3.34</v>
      </c>
      <c r="AO376" t="s">
        <v>10344</v>
      </c>
      <c r="AP376">
        <v>-4.5533904107787002E-2</v>
      </c>
      <c r="AQ376" s="4">
        <f>(Table2[[#This Row],[Sharpe Ratio]]-AVERAGE(Table2[Sharpe Ratio]))/_xlfn.STDEV.P(Table2[Sharpe Ratio])</f>
        <v>-1.2325584763105168</v>
      </c>
      <c r="AR37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-5.0521915089825092E-2</v>
      </c>
      <c r="AS376" s="4">
        <f>_xlfn.RANK.AVG(Table2[[#This Row],[1Y Return vs Nifty Z-Score]],Table2[1Y Return vs Nifty Z-Score])</f>
        <v>439</v>
      </c>
      <c r="AT376" s="4">
        <f>_xlfn.RANK.AVG(Table2[[#This Row],[6M Return vs Nifty Z-Score]],Table2[6M Return vs Nifty Z-Score])</f>
        <v>60</v>
      </c>
      <c r="AU376" s="4">
        <f>_xlfn.RANK.AVG(Table2[[#This Row],[Sharpe Ratio Z-Score]],Table2[Sharpe Ratio Z-Score])</f>
        <v>649</v>
      </c>
      <c r="AV376" s="4">
        <f>(Table2[[#This Row],[Rank 1Y]]+Table2[[#This Row],[Rank 6M]]+Table2[[#This Row],[Rank Sharpe]])/3</f>
        <v>382.66666666666669</v>
      </c>
    </row>
    <row r="377" spans="1:48" x14ac:dyDescent="0.3">
      <c r="A377" t="s">
        <v>1068</v>
      </c>
      <c r="B377" t="s">
        <v>1069</v>
      </c>
      <c r="C377" t="s">
        <v>10300</v>
      </c>
      <c r="D377" t="s">
        <v>293</v>
      </c>
      <c r="E377">
        <v>12233.246112639999</v>
      </c>
      <c r="F377">
        <v>2262.4</v>
      </c>
      <c r="G377">
        <v>5.6106890247202799</v>
      </c>
      <c r="H377">
        <f>(Table2[[#This Row],[1Y Return vs Nifty]]-AVERAGE(Table2[1Y Return vs Nifty]))/_xlfn.STDEV.P(Table2[1Y Return vs Nifty])</f>
        <v>-0.40006948519736546</v>
      </c>
      <c r="I377">
        <v>3.7982951730682897E-2</v>
      </c>
      <c r="J377">
        <f>(Table2[[#This Row],[1M Return vs Nifty]]-AVERAGE(Table2[1M Return vs Nifty]))/_xlfn.STDEV.P(Table2[1M Return vs Nifty])</f>
        <v>-0.31928916456031853</v>
      </c>
      <c r="K377">
        <v>7.9720211731555803</v>
      </c>
      <c r="L377">
        <f>(Table2[[#This Row],[6M Return vs Nifty]]-AVERAGE(Table2[6M Return vs Nifty]))/_xlfn.STDEV.P(Table2[6M Return vs Nifty])</f>
        <v>2.905643448643171E-2</v>
      </c>
      <c r="M377">
        <v>-3.0869483481903401</v>
      </c>
      <c r="N377">
        <f>(Table2[[#This Row],[1W Return vs Nifty]]-AVERAGE(Table2[1W Return vs Nifty]))/_xlfn.STDEV.P(Table2[1W Return vs Nifty])</f>
        <v>-0.56380761539769098</v>
      </c>
      <c r="O377">
        <v>2257.33</v>
      </c>
      <c r="P377">
        <v>2238.2097528837198</v>
      </c>
      <c r="Q377">
        <v>2011.98595450523</v>
      </c>
      <c r="R377">
        <v>51.519290126200502</v>
      </c>
      <c r="S377" s="2">
        <f>(Table2[[#This Row],[Close Price]]-Table2[[#This Row],[20D EMA]])/Table2[[#This Row],[20D EMA]]</f>
        <v>2.2460163113059073E-3</v>
      </c>
      <c r="T377" s="2">
        <f>(Table2[[#This Row],[Close Price]]-Table2[[#This Row],[50D EMA]])/Table2[[#This Row],[50D EMA]]</f>
        <v>1.0807855289305855E-2</v>
      </c>
      <c r="U377" s="2">
        <f>(Table2[[#This Row],[Close Price]]-Table2[[#This Row],[200D EMA]])/Table2[[#This Row],[200D EMA]]</f>
        <v>0.12446113002630267</v>
      </c>
      <c r="V377">
        <v>0.55478388226664299</v>
      </c>
      <c r="W377">
        <v>2185</v>
      </c>
      <c r="X377">
        <v>2285</v>
      </c>
      <c r="Y377">
        <v>2185</v>
      </c>
      <c r="Z377">
        <v>2290</v>
      </c>
      <c r="AA377">
        <v>2091.25</v>
      </c>
      <c r="AB377">
        <v>2406.1999999999998</v>
      </c>
      <c r="AC377" s="2">
        <f>(Table2[[#This Row],[Close Price]]/Table2[[#This Row],[Day Low]])-1</f>
        <v>3.5423340961098448E-2</v>
      </c>
      <c r="AD377" s="2">
        <f>(Table2[[#This Row],[Day High]]/Table2[[#This Row],[Close Price]])-1</f>
        <v>9.9893917963225221E-3</v>
      </c>
      <c r="AE377" s="2">
        <f>(Table2[[#This Row],[Close Price]]/Table2[[#This Row],[Current Week Low]])-1</f>
        <v>3.5423340961098448E-2</v>
      </c>
      <c r="AF377" s="2">
        <f>(Table2[[#This Row],[Current Week High]]/Table2[[#This Row],[Close Price]])-1</f>
        <v>1.2199434229137163E-2</v>
      </c>
      <c r="AG377" s="2">
        <f>(Table2[[#This Row],[Close Price]]/Table2[[#This Row],[Current Month Low]])-1</f>
        <v>8.1841004184100452E-2</v>
      </c>
      <c r="AH377" s="2">
        <f>(Table2[[#This Row],[Current Month High]]/Table2[[#This Row],[Close Price]])-1</f>
        <v>6.3560820367750903E-2</v>
      </c>
      <c r="AI377">
        <v>21.457301980198</v>
      </c>
      <c r="AJ377">
        <v>41.4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0.04</v>
      </c>
      <c r="AM377" t="s">
        <v>10345</v>
      </c>
      <c r="AN377">
        <v>-4.7699999999999996</v>
      </c>
      <c r="AO377" t="s">
        <v>10344</v>
      </c>
      <c r="AP377">
        <v>3.9805724726834003E-2</v>
      </c>
      <c r="AQ377" s="4">
        <f>(Table2[[#This Row],[Sharpe Ratio]]-AVERAGE(Table2[Sharpe Ratio]))/_xlfn.STDEV.P(Table2[Sharpe Ratio])</f>
        <v>-0.26494154601304476</v>
      </c>
      <c r="AR37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-1.519051376681988</v>
      </c>
      <c r="AS377" s="4">
        <f>_xlfn.RANK.AVG(Table2[[#This Row],[1Y Return vs Nifty Z-Score]],Table2[1Y Return vs Nifty Z-Score])</f>
        <v>432</v>
      </c>
      <c r="AT377" s="4">
        <f>_xlfn.RANK.AVG(Table2[[#This Row],[6M Return vs Nifty Z-Score]],Table2[6M Return vs Nifty Z-Score])</f>
        <v>309</v>
      </c>
      <c r="AU377" s="4">
        <f>_xlfn.RANK.AVG(Table2[[#This Row],[Sharpe Ratio Z-Score]],Table2[Sharpe Ratio Z-Score])</f>
        <v>413</v>
      </c>
      <c r="AV377" s="4">
        <f>(Table2[[#This Row],[Rank 1Y]]+Table2[[#This Row],[Rank 6M]]+Table2[[#This Row],[Rank Sharpe]])/3</f>
        <v>384.66666666666669</v>
      </c>
    </row>
    <row r="378" spans="1:48" x14ac:dyDescent="0.3">
      <c r="A378" t="s">
        <v>275</v>
      </c>
      <c r="B378" t="s">
        <v>276</v>
      </c>
      <c r="C378" t="s">
        <v>10301</v>
      </c>
      <c r="D378" t="s">
        <v>37</v>
      </c>
      <c r="E378">
        <v>99486.234741284905</v>
      </c>
      <c r="F378">
        <v>2014.05</v>
      </c>
      <c r="G378">
        <v>24.242472025518801</v>
      </c>
      <c r="H378">
        <f>(Table2[[#This Row],[1Y Return vs Nifty]]-AVERAGE(Table2[1Y Return vs Nifty]))/_xlfn.STDEV.P(Table2[1Y Return vs Nifty])</f>
        <v>-0.11735327893299981</v>
      </c>
      <c r="I378">
        <v>7.7320860957199598</v>
      </c>
      <c r="J378">
        <f>(Table2[[#This Row],[1M Return vs Nifty]]-AVERAGE(Table2[1M Return vs Nifty]))/_xlfn.STDEV.P(Table2[1M Return vs Nifty])</f>
        <v>0.35286361446369968</v>
      </c>
      <c r="K378">
        <v>14.0969643245499</v>
      </c>
      <c r="L378">
        <f>(Table2[[#This Row],[6M Return vs Nifty]]-AVERAGE(Table2[6M Return vs Nifty]))/_xlfn.STDEV.P(Table2[6M Return vs Nifty])</f>
        <v>0.23976598756466244</v>
      </c>
      <c r="M378">
        <v>1.0271769369428501</v>
      </c>
      <c r="N378">
        <f>(Table2[[#This Row],[1W Return vs Nifty]]-AVERAGE(Table2[1W Return vs Nifty]))/_xlfn.STDEV.P(Table2[1W Return vs Nifty])</f>
        <v>0.33354765540903497</v>
      </c>
      <c r="O378">
        <v>1963.06</v>
      </c>
      <c r="P378">
        <v>1873.62465984552</v>
      </c>
      <c r="Q378">
        <v>1661.2883891500801</v>
      </c>
      <c r="R378">
        <v>64.182784541368903</v>
      </c>
      <c r="S378" s="2">
        <f>(Table2[[#This Row],[Close Price]]-Table2[[#This Row],[20D EMA]])/Table2[[#This Row],[20D EMA]]</f>
        <v>2.5974753700854794E-2</v>
      </c>
      <c r="T378" s="2">
        <f>(Table2[[#This Row],[Close Price]]-Table2[[#This Row],[50D EMA]])/Table2[[#This Row],[50D EMA]]</f>
        <v>7.4948490572310247E-2</v>
      </c>
      <c r="U378" s="2">
        <f>(Table2[[#This Row],[Close Price]]-Table2[[#This Row],[200D EMA]])/Table2[[#This Row],[200D EMA]]</f>
        <v>0.21234218763811002</v>
      </c>
      <c r="V378">
        <v>0.80174042950157698</v>
      </c>
      <c r="W378">
        <v>2012.1</v>
      </c>
      <c r="X378">
        <v>2086</v>
      </c>
      <c r="Y378">
        <v>1993.05</v>
      </c>
      <c r="Z378">
        <v>2086</v>
      </c>
      <c r="AA378">
        <v>1905.05</v>
      </c>
      <c r="AB378">
        <v>2086</v>
      </c>
      <c r="AC378" s="2">
        <f>(Table2[[#This Row],[Close Price]]/Table2[[#This Row],[Day Low]])-1</f>
        <v>9.6913672282683549E-4</v>
      </c>
      <c r="AD378" s="2">
        <f>(Table2[[#This Row],[Day High]]/Table2[[#This Row],[Close Price]])-1</f>
        <v>3.5724038628633936E-2</v>
      </c>
      <c r="AE378" s="2">
        <f>(Table2[[#This Row],[Close Price]]/Table2[[#This Row],[Current Week Low]])-1</f>
        <v>1.0536614736208261E-2</v>
      </c>
      <c r="AF378" s="2">
        <f>(Table2[[#This Row],[Current Week High]]/Table2[[#This Row],[Close Price]])-1</f>
        <v>3.5724038628633936E-2</v>
      </c>
      <c r="AG378" s="2">
        <f>(Table2[[#This Row],[Close Price]]/Table2[[#This Row],[Current Month Low]])-1</f>
        <v>5.7216346027663345E-2</v>
      </c>
      <c r="AH378" s="2">
        <f>(Table2[[#This Row],[Current Month High]]/Table2[[#This Row],[Close Price]])-1</f>
        <v>3.5724038628633936E-2</v>
      </c>
      <c r="AI378">
        <v>1.7849606514237499</v>
      </c>
      <c r="AJ378">
        <v>59.087677725118397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0.18</v>
      </c>
      <c r="AM378" t="s">
        <v>10345</v>
      </c>
      <c r="AN378">
        <v>2.98</v>
      </c>
      <c r="AO378" t="s">
        <v>10345</v>
      </c>
      <c r="AP378">
        <v>-1.1253505851542001E-2</v>
      </c>
      <c r="AQ378" s="4">
        <f>(Table2[[#This Row],[Sharpe Ratio]]-AVERAGE(Table2[Sharpe Ratio]))/_xlfn.STDEV.P(Table2[Sharpe Ratio])</f>
        <v>-0.84387277210663458</v>
      </c>
      <c r="AR37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-3.5048793602237394E-2</v>
      </c>
      <c r="AS378" s="4">
        <f>_xlfn.RANK.AVG(Table2[[#This Row],[1Y Return vs Nifty Z-Score]],Table2[1Y Return vs Nifty Z-Score])</f>
        <v>320</v>
      </c>
      <c r="AT378" s="4">
        <f>_xlfn.RANK.AVG(Table2[[#This Row],[6M Return vs Nifty Z-Score]],Table2[6M Return vs Nifty Z-Score])</f>
        <v>247</v>
      </c>
      <c r="AU378" s="4">
        <f>_xlfn.RANK.AVG(Table2[[#This Row],[Sharpe Ratio Z-Score]],Table2[Sharpe Ratio Z-Score])</f>
        <v>591</v>
      </c>
      <c r="AV378" s="4">
        <f>(Table2[[#This Row],[Rank 1Y]]+Table2[[#This Row],[Rank 6M]]+Table2[[#This Row],[Rank Sharpe]])/3</f>
        <v>386</v>
      </c>
    </row>
    <row r="379" spans="1:48" x14ac:dyDescent="0.3">
      <c r="A379" t="s">
        <v>418</v>
      </c>
      <c r="B379" t="s">
        <v>419</v>
      </c>
      <c r="C379" t="s">
        <v>10301</v>
      </c>
      <c r="D379" t="s">
        <v>420</v>
      </c>
      <c r="E379">
        <v>55469.740393200002</v>
      </c>
      <c r="F379">
        <v>213</v>
      </c>
      <c r="G379">
        <v>-10.6040952720529</v>
      </c>
      <c r="H379">
        <f>(Table2[[#This Row],[1Y Return vs Nifty]]-AVERAGE(Table2[1Y Return vs Nifty]))/_xlfn.STDEV.P(Table2[1Y Return vs Nifty])</f>
        <v>-0.64611047341530758</v>
      </c>
      <c r="I379">
        <v>-1.09120941949777</v>
      </c>
      <c r="J379">
        <f>(Table2[[#This Row],[1M Return vs Nifty]]-AVERAGE(Table2[1M Return vs Nifty]))/_xlfn.STDEV.P(Table2[1M Return vs Nifty])</f>
        <v>-0.41793481255463444</v>
      </c>
      <c r="K379">
        <v>7.4936326649200602</v>
      </c>
      <c r="L379">
        <f>(Table2[[#This Row],[6M Return vs Nifty]]-AVERAGE(Table2[6M Return vs Nifty]))/_xlfn.STDEV.P(Table2[6M Return vs Nifty])</f>
        <v>1.2598970918770516E-2</v>
      </c>
      <c r="M379">
        <v>-0.73866147652506897</v>
      </c>
      <c r="N379">
        <f>(Table2[[#This Row],[1W Return vs Nifty]]-AVERAGE(Table2[1W Return vs Nifty]))/_xlfn.STDEV.P(Table2[1W Return vs Nifty])</f>
        <v>-5.1609406638754504E-2</v>
      </c>
      <c r="O379">
        <v>215.23</v>
      </c>
      <c r="P379">
        <v>219.41909076633701</v>
      </c>
      <c r="Q379">
        <v>203.08801288084399</v>
      </c>
      <c r="R379">
        <v>49.9348719770258</v>
      </c>
      <c r="S379" s="2">
        <f>(Table2[[#This Row],[Close Price]]-Table2[[#This Row],[20D EMA]])/Table2[[#This Row],[20D EMA]]</f>
        <v>-1.0361009152999071E-2</v>
      </c>
      <c r="T379" s="2">
        <f>(Table2[[#This Row],[Close Price]]-Table2[[#This Row],[50D EMA]])/Table2[[#This Row],[50D EMA]]</f>
        <v>-2.9254932849816621E-2</v>
      </c>
      <c r="U379" s="2">
        <f>(Table2[[#This Row],[Close Price]]-Table2[[#This Row],[200D EMA]])/Table2[[#This Row],[200D EMA]]</f>
        <v>4.8806362219771096E-2</v>
      </c>
      <c r="V379">
        <v>0.92616228148398405</v>
      </c>
      <c r="W379">
        <v>213.25</v>
      </c>
      <c r="X379">
        <v>219.6</v>
      </c>
      <c r="Y379">
        <v>211.92</v>
      </c>
      <c r="Z379">
        <v>219.6</v>
      </c>
      <c r="AA379">
        <v>200.05</v>
      </c>
      <c r="AB379">
        <v>229.4</v>
      </c>
      <c r="AC379" s="2">
        <f>(Table2[[#This Row],[Close Price]]/Table2[[#This Row],[Day Low]])-1</f>
        <v>-1.1723329425556983E-3</v>
      </c>
      <c r="AD379" s="2">
        <f>(Table2[[#This Row],[Day High]]/Table2[[#This Row],[Close Price]])-1</f>
        <v>3.0985915492957705E-2</v>
      </c>
      <c r="AE379" s="2">
        <f>(Table2[[#This Row],[Close Price]]/Table2[[#This Row],[Current Week Low]])-1</f>
        <v>5.0962627406569982E-3</v>
      </c>
      <c r="AF379" s="2">
        <f>(Table2[[#This Row],[Current Week High]]/Table2[[#This Row],[Close Price]])-1</f>
        <v>3.0985915492957705E-2</v>
      </c>
      <c r="AG379" s="2">
        <f>(Table2[[#This Row],[Close Price]]/Table2[[#This Row],[Current Month Low]])-1</f>
        <v>6.4733816545863521E-2</v>
      </c>
      <c r="AH379" s="2">
        <f>(Table2[[#This Row],[Current Month High]]/Table2[[#This Row],[Close Price]])-1</f>
        <v>7.6995305164319294E-2</v>
      </c>
      <c r="AI379">
        <v>15.9154929577464</v>
      </c>
      <c r="AJ379">
        <v>37.419354838709602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</v>
      </c>
      <c r="AM379" t="s">
        <v>10344</v>
      </c>
      <c r="AN379">
        <v>-0.9</v>
      </c>
      <c r="AO379" t="s">
        <v>10344</v>
      </c>
      <c r="AP379">
        <v>7.6760368911700003E-2</v>
      </c>
      <c r="AQ379" s="4">
        <f>(Table2[[#This Row],[Sharpe Ratio]]-AVERAGE(Table2[Sharpe Ratio]))/_xlfn.STDEV.P(Table2[Sharpe Ratio])</f>
        <v>0.15406589349305383</v>
      </c>
      <c r="AR37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 s="4">
        <f>_xlfn.RANK.AVG(Table2[[#This Row],[1Y Return vs Nifty Z-Score]],Table2[1Y Return vs Nifty Z-Score])</f>
        <v>545</v>
      </c>
      <c r="AT379" s="4">
        <f>_xlfn.RANK.AVG(Table2[[#This Row],[6M Return vs Nifty Z-Score]],Table2[6M Return vs Nifty Z-Score])</f>
        <v>313</v>
      </c>
      <c r="AU379" s="4">
        <f>_xlfn.RANK.AVG(Table2[[#This Row],[Sharpe Ratio Z-Score]],Table2[Sharpe Ratio Z-Score])</f>
        <v>300</v>
      </c>
      <c r="AV379" s="4">
        <f>(Table2[[#This Row],[Rank 1Y]]+Table2[[#This Row],[Rank 6M]]+Table2[[#This Row],[Rank Sharpe]])/3</f>
        <v>386</v>
      </c>
    </row>
    <row r="380" spans="1:48" x14ac:dyDescent="0.3">
      <c r="A380" t="s">
        <v>1076</v>
      </c>
      <c r="B380" t="s">
        <v>1077</v>
      </c>
      <c r="C380" t="s">
        <v>10305</v>
      </c>
      <c r="D380" t="s">
        <v>54</v>
      </c>
      <c r="E380">
        <v>12181.8005702399</v>
      </c>
      <c r="F380">
        <v>994.2</v>
      </c>
      <c r="G380">
        <v>26.410553177019398</v>
      </c>
      <c r="H380">
        <f>(Table2[[#This Row],[1Y Return vs Nifty]]-AVERAGE(Table2[1Y Return vs Nifty]))/_xlfn.STDEV.P(Table2[1Y Return vs Nifty])</f>
        <v>-8.4455102843290275E-2</v>
      </c>
      <c r="I380">
        <v>18.046215525819701</v>
      </c>
      <c r="J380">
        <f>(Table2[[#This Row],[1M Return vs Nifty]]-AVERAGE(Table2[1M Return vs Nifty]))/_xlfn.STDEV.P(Table2[1M Return vs Nifty])</f>
        <v>1.2539005033531914</v>
      </c>
      <c r="K380">
        <v>2.1396036584317599</v>
      </c>
      <c r="L380">
        <f>(Table2[[#This Row],[6M Return vs Nifty]]-AVERAGE(Table2[6M Return vs Nifty]))/_xlfn.STDEV.P(Table2[6M Return vs Nifty])</f>
        <v>-0.17158968703933897</v>
      </c>
      <c r="M380">
        <v>-1.3674250946026001</v>
      </c>
      <c r="N380">
        <f>(Table2[[#This Row],[1W Return vs Nifty]]-AVERAGE(Table2[1W Return vs Nifty]))/_xlfn.STDEV.P(Table2[1W Return vs Nifty])</f>
        <v>-0.18875261635389415</v>
      </c>
      <c r="O380">
        <v>934.87</v>
      </c>
      <c r="P380">
        <v>890.44130425773596</v>
      </c>
      <c r="Q380">
        <v>794.44379335826102</v>
      </c>
      <c r="R380">
        <v>72.391834044899397</v>
      </c>
      <c r="S380" s="2">
        <f>(Table2[[#This Row],[Close Price]]-Table2[[#This Row],[20D EMA]])/Table2[[#This Row],[20D EMA]]</f>
        <v>6.3463369238503792E-2</v>
      </c>
      <c r="T380" s="2">
        <f>(Table2[[#This Row],[Close Price]]-Table2[[#This Row],[50D EMA]])/Table2[[#This Row],[50D EMA]]</f>
        <v>0.11652502556443786</v>
      </c>
      <c r="U380" s="2">
        <f>(Table2[[#This Row],[Close Price]]-Table2[[#This Row],[200D EMA]])/Table2[[#This Row],[200D EMA]]</f>
        <v>0.25144158505831177</v>
      </c>
      <c r="V380">
        <v>1.88897480093478</v>
      </c>
      <c r="W380">
        <v>988.35</v>
      </c>
      <c r="X380">
        <v>1007</v>
      </c>
      <c r="Y380">
        <v>980</v>
      </c>
      <c r="Z380">
        <v>1011</v>
      </c>
      <c r="AA380">
        <v>851.25</v>
      </c>
      <c r="AB380">
        <v>1037.05</v>
      </c>
      <c r="AC380" s="2">
        <f>(Table2[[#This Row],[Close Price]]/Table2[[#This Row],[Day Low]])-1</f>
        <v>5.9189558354832972E-3</v>
      </c>
      <c r="AD380" s="2">
        <f>(Table2[[#This Row],[Day High]]/Table2[[#This Row],[Close Price]])-1</f>
        <v>1.2874673104003254E-2</v>
      </c>
      <c r="AE380" s="2">
        <f>(Table2[[#This Row],[Close Price]]/Table2[[#This Row],[Current Week Low]])-1</f>
        <v>1.448979591836741E-2</v>
      </c>
      <c r="AF380" s="2">
        <f>(Table2[[#This Row],[Current Week High]]/Table2[[#This Row],[Close Price]])-1</f>
        <v>1.6898008449004243E-2</v>
      </c>
      <c r="AG380" s="2">
        <f>(Table2[[#This Row],[Close Price]]/Table2[[#This Row],[Current Month Low]])-1</f>
        <v>0.16792951541850232</v>
      </c>
      <c r="AH380" s="2">
        <f>(Table2[[#This Row],[Current Month High]]/Table2[[#This Row],[Close Price]])-1</f>
        <v>4.3099979883323147E-2</v>
      </c>
      <c r="AI380">
        <v>4.3099979883323103</v>
      </c>
      <c r="AJ380">
        <v>62.810120363547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</v>
      </c>
      <c r="AM380" t="s">
        <v>10345</v>
      </c>
      <c r="AN380">
        <v>10.32</v>
      </c>
      <c r="AO380" t="s">
        <v>10345</v>
      </c>
      <c r="AP380">
        <v>1.6113699283048E-2</v>
      </c>
      <c r="AQ380" s="4">
        <f>(Table2[[#This Row],[Sharpe Ratio]]-AVERAGE(Table2[Sharpe Ratio]))/_xlfn.STDEV.P(Table2[Sharpe Ratio])</f>
        <v>-0.53357178551023798</v>
      </c>
      <c r="AR38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0.27553131160642996</v>
      </c>
      <c r="AS380" s="4">
        <f>_xlfn.RANK.AVG(Table2[[#This Row],[1Y Return vs Nifty Z-Score]],Table2[1Y Return vs Nifty Z-Score])</f>
        <v>311</v>
      </c>
      <c r="AT380" s="4">
        <f>_xlfn.RANK.AVG(Table2[[#This Row],[6M Return vs Nifty Z-Score]],Table2[6M Return vs Nifty Z-Score])</f>
        <v>369</v>
      </c>
      <c r="AU380" s="4">
        <f>_xlfn.RANK.AVG(Table2[[#This Row],[Sharpe Ratio Z-Score]],Table2[Sharpe Ratio Z-Score])</f>
        <v>480</v>
      </c>
      <c r="AV380" s="4">
        <f>(Table2[[#This Row],[Rank 1Y]]+Table2[[#This Row],[Rank 6M]]+Table2[[#This Row],[Rank Sharpe]])/3</f>
        <v>386.66666666666669</v>
      </c>
    </row>
    <row r="381" spans="1:48" x14ac:dyDescent="0.3">
      <c r="A381" t="s">
        <v>1451</v>
      </c>
      <c r="B381" t="s">
        <v>1452</v>
      </c>
      <c r="C381" t="s">
        <v>10304</v>
      </c>
      <c r="D381" t="s">
        <v>46</v>
      </c>
      <c r="E381">
        <v>7137.2890361250002</v>
      </c>
      <c r="F381">
        <v>192.25</v>
      </c>
      <c r="G381">
        <v>12.0086301679176</v>
      </c>
      <c r="H381">
        <f>(Table2[[#This Row],[1Y Return vs Nifty]]-AVERAGE(Table2[1Y Return vs Nifty]))/_xlfn.STDEV.P(Table2[1Y Return vs Nifty])</f>
        <v>-0.30298797411332573</v>
      </c>
      <c r="I381">
        <v>0.43158566216657102</v>
      </c>
      <c r="J381">
        <f>(Table2[[#This Row],[1M Return vs Nifty]]-AVERAGE(Table2[1M Return vs Nifty]))/_xlfn.STDEV.P(Table2[1M Return vs Nifty])</f>
        <v>-0.2849042400668711</v>
      </c>
      <c r="K381">
        <v>-24.618344508411798</v>
      </c>
      <c r="L381">
        <f>(Table2[[#This Row],[6M Return vs Nifty]]-AVERAGE(Table2[6M Return vs Nifty]))/_xlfn.STDEV.P(Table2[6M Return vs Nifty])</f>
        <v>-1.0921133817356017</v>
      </c>
      <c r="M381">
        <v>-0.78616858103001397</v>
      </c>
      <c r="N381">
        <f>(Table2[[#This Row],[1W Return vs Nifty]]-AVERAGE(Table2[1W Return vs Nifty]))/_xlfn.STDEV.P(Table2[1W Return vs Nifty])</f>
        <v>-6.1971451465714172E-2</v>
      </c>
      <c r="O381">
        <v>191.85</v>
      </c>
      <c r="P381">
        <v>195.42565616226599</v>
      </c>
      <c r="Q381">
        <v>189.542657428925</v>
      </c>
      <c r="R381">
        <v>53.398819456251999</v>
      </c>
      <c r="S381" s="2">
        <f>(Table2[[#This Row],[Close Price]]-Table2[[#This Row],[20D EMA]])/Table2[[#This Row],[20D EMA]]</f>
        <v>2.0849622100599726E-3</v>
      </c>
      <c r="T381" s="2">
        <f>(Table2[[#This Row],[Close Price]]-Table2[[#This Row],[50D EMA]])/Table2[[#This Row],[50D EMA]]</f>
        <v>-1.6249944989971947E-2</v>
      </c>
      <c r="U381" s="2">
        <f>(Table2[[#This Row],[Close Price]]-Table2[[#This Row],[200D EMA]])/Table2[[#This Row],[200D EMA]]</f>
        <v>1.4283552883551855E-2</v>
      </c>
      <c r="V381">
        <v>0.80902980790069801</v>
      </c>
      <c r="W381">
        <v>191.16</v>
      </c>
      <c r="X381">
        <v>194.62</v>
      </c>
      <c r="Y381">
        <v>189.45</v>
      </c>
      <c r="Z381">
        <v>196.24</v>
      </c>
      <c r="AA381">
        <v>178</v>
      </c>
      <c r="AB381">
        <v>204.4</v>
      </c>
      <c r="AC381" s="2">
        <f>(Table2[[#This Row],[Close Price]]/Table2[[#This Row],[Day Low]])-1</f>
        <v>5.7020297133292264E-3</v>
      </c>
      <c r="AD381" s="2">
        <f>(Table2[[#This Row],[Day High]]/Table2[[#This Row],[Close Price]])-1</f>
        <v>1.2327698309492874E-2</v>
      </c>
      <c r="AE381" s="2">
        <f>(Table2[[#This Row],[Close Price]]/Table2[[#This Row],[Current Week Low]])-1</f>
        <v>1.4779625230931792E-2</v>
      </c>
      <c r="AF381" s="2">
        <f>(Table2[[#This Row],[Current Week High]]/Table2[[#This Row],[Close Price]])-1</f>
        <v>2.0754226267880371E-2</v>
      </c>
      <c r="AG381" s="2">
        <f>(Table2[[#This Row],[Close Price]]/Table2[[#This Row],[Current Month Low]])-1</f>
        <v>8.0056179775280789E-2</v>
      </c>
      <c r="AH381" s="2">
        <f>(Table2[[#This Row],[Current Month High]]/Table2[[#This Row],[Close Price]])-1</f>
        <v>6.3198959687906342E-2</v>
      </c>
      <c r="AI381">
        <v>29.674902470741198</v>
      </c>
      <c r="AJ381">
        <v>44.930267621560397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-0.08</v>
      </c>
      <c r="AM381" t="s">
        <v>10344</v>
      </c>
      <c r="AN381">
        <v>-2.76</v>
      </c>
      <c r="AO381" t="s">
        <v>10344</v>
      </c>
      <c r="AP381">
        <v>0.15459168507032101</v>
      </c>
      <c r="AQ381" s="4">
        <f>(Table2[[#This Row],[Sharpe Ratio]]-AVERAGE(Table2[Sharpe Ratio]))/_xlfn.STDEV.P(Table2[Sharpe Ratio])</f>
        <v>1.0365503881041247</v>
      </c>
      <c r="AR38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 s="4">
        <f>_xlfn.RANK.AVG(Table2[[#This Row],[1Y Return vs Nifty Z-Score]],Table2[1Y Return vs Nifty Z-Score])</f>
        <v>383</v>
      </c>
      <c r="AT381" s="4">
        <f>_xlfn.RANK.AVG(Table2[[#This Row],[6M Return vs Nifty Z-Score]],Table2[6M Return vs Nifty Z-Score])</f>
        <v>666</v>
      </c>
      <c r="AU381" s="4">
        <f>_xlfn.RANK.AVG(Table2[[#This Row],[Sharpe Ratio Z-Score]],Table2[Sharpe Ratio Z-Score])</f>
        <v>112</v>
      </c>
      <c r="AV381" s="4">
        <f>(Table2[[#This Row],[Rank 1Y]]+Table2[[#This Row],[Rank 6M]]+Table2[[#This Row],[Rank Sharpe]])/3</f>
        <v>387</v>
      </c>
    </row>
    <row r="382" spans="1:48" x14ac:dyDescent="0.3">
      <c r="A382" t="s">
        <v>1711</v>
      </c>
      <c r="B382" t="s">
        <v>1712</v>
      </c>
      <c r="C382" t="s">
        <v>10306</v>
      </c>
      <c r="D382" t="s">
        <v>207</v>
      </c>
      <c r="E382">
        <v>4712.3638485000001</v>
      </c>
      <c r="F382">
        <v>658.9</v>
      </c>
      <c r="G382">
        <v>3.6504431322482498</v>
      </c>
      <c r="H382">
        <f>(Table2[[#This Row],[1Y Return vs Nifty]]-AVERAGE(Table2[1Y Return vs Nifty]))/_xlfn.STDEV.P(Table2[1Y Return vs Nifty])</f>
        <v>-0.42981399660785402</v>
      </c>
      <c r="I382">
        <v>-1.5250853442622301</v>
      </c>
      <c r="J382">
        <f>(Table2[[#This Row],[1M Return vs Nifty]]-AVERAGE(Table2[1M Return vs Nifty]))/_xlfn.STDEV.P(Table2[1M Return vs Nifty])</f>
        <v>-0.45583798373968326</v>
      </c>
      <c r="K382">
        <v>-10.3957928062253</v>
      </c>
      <c r="L382">
        <f>(Table2[[#This Row],[6M Return vs Nifty]]-AVERAGE(Table2[6M Return vs Nifty]))/_xlfn.STDEV.P(Table2[6M Return vs Nifty])</f>
        <v>-0.60283087923310408</v>
      </c>
      <c r="M382">
        <v>-4.0439968797216901</v>
      </c>
      <c r="N382">
        <f>(Table2[[#This Row],[1W Return vs Nifty]]-AVERAGE(Table2[1W Return vs Nifty]))/_xlfn.STDEV.P(Table2[1W Return vs Nifty])</f>
        <v>-0.7725549151678025</v>
      </c>
      <c r="O382">
        <v>683.45</v>
      </c>
      <c r="P382">
        <v>674.96414806924895</v>
      </c>
      <c r="Q382">
        <v>605.673699163322</v>
      </c>
      <c r="R382">
        <v>39.962682122284598</v>
      </c>
      <c r="S382" s="2">
        <f>(Table2[[#This Row],[Close Price]]-Table2[[#This Row],[20D EMA]])/Table2[[#This Row],[20D EMA]]</f>
        <v>-3.5920696466457042E-2</v>
      </c>
      <c r="T382" s="2">
        <f>(Table2[[#This Row],[Close Price]]-Table2[[#This Row],[50D EMA]])/Table2[[#This Row],[50D EMA]]</f>
        <v>-2.3800001992995999E-2</v>
      </c>
      <c r="U382" s="2">
        <f>(Table2[[#This Row],[Close Price]]-Table2[[#This Row],[200D EMA]])/Table2[[#This Row],[200D EMA]]</f>
        <v>8.7879498334177006E-2</v>
      </c>
      <c r="V382">
        <v>0.65705485330934199</v>
      </c>
      <c r="W382">
        <v>654</v>
      </c>
      <c r="X382">
        <v>673.5</v>
      </c>
      <c r="Y382">
        <v>654</v>
      </c>
      <c r="Z382">
        <v>690</v>
      </c>
      <c r="AA382">
        <v>637</v>
      </c>
      <c r="AB382">
        <v>767.45</v>
      </c>
      <c r="AC382" s="2">
        <f>(Table2[[#This Row],[Close Price]]/Table2[[#This Row],[Day Low]])-1</f>
        <v>7.4923547400611579E-3</v>
      </c>
      <c r="AD382" s="2">
        <f>(Table2[[#This Row],[Day High]]/Table2[[#This Row],[Close Price]])-1</f>
        <v>2.215814235847624E-2</v>
      </c>
      <c r="AE382" s="2">
        <f>(Table2[[#This Row],[Close Price]]/Table2[[#This Row],[Current Week Low]])-1</f>
        <v>7.4923547400611579E-3</v>
      </c>
      <c r="AF382" s="2">
        <f>(Table2[[#This Row],[Current Week High]]/Table2[[#This Row],[Close Price]])-1</f>
        <v>4.7199878585521438E-2</v>
      </c>
      <c r="AG382" s="2">
        <f>(Table2[[#This Row],[Close Price]]/Table2[[#This Row],[Current Month Low]])-1</f>
        <v>3.4379905808477274E-2</v>
      </c>
      <c r="AH382" s="2">
        <f>(Table2[[#This Row],[Current Month High]]/Table2[[#This Row],[Close Price]])-1</f>
        <v>0.16474427075428766</v>
      </c>
      <c r="AI382">
        <v>21.285475792988301</v>
      </c>
      <c r="AJ382">
        <v>60.413877054169198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0.02</v>
      </c>
      <c r="AM382" t="s">
        <v>10345</v>
      </c>
      <c r="AN382">
        <v>-10.59</v>
      </c>
      <c r="AO382" t="s">
        <v>10344</v>
      </c>
      <c r="AP382">
        <v>0.118609131369436</v>
      </c>
      <c r="AQ382" s="4">
        <f>(Table2[[#This Row],[Sharpe Ratio]]-AVERAGE(Table2[Sharpe Ratio]))/_xlfn.STDEV.P(Table2[Sharpe Ratio])</f>
        <v>0.62856492306552569</v>
      </c>
      <c r="AR38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-1.6324728516829183</v>
      </c>
      <c r="AS382" s="4">
        <f>_xlfn.RANK.AVG(Table2[[#This Row],[1Y Return vs Nifty Z-Score]],Table2[1Y Return vs Nifty Z-Score])</f>
        <v>444</v>
      </c>
      <c r="AT382" s="4">
        <f>_xlfn.RANK.AVG(Table2[[#This Row],[6M Return vs Nifty Z-Score]],Table2[6M Return vs Nifty Z-Score])</f>
        <v>524</v>
      </c>
      <c r="AU382" s="4">
        <f>_xlfn.RANK.AVG(Table2[[#This Row],[Sharpe Ratio Z-Score]],Table2[Sharpe Ratio Z-Score])</f>
        <v>194</v>
      </c>
      <c r="AV382" s="4">
        <f>(Table2[[#This Row],[Rank 1Y]]+Table2[[#This Row],[Rank 6M]]+Table2[[#This Row],[Rank Sharpe]])/3</f>
        <v>387.33333333333331</v>
      </c>
    </row>
    <row r="383" spans="1:48" x14ac:dyDescent="0.3">
      <c r="A383" t="s">
        <v>953</v>
      </c>
      <c r="B383" t="s">
        <v>954</v>
      </c>
      <c r="C383" t="s">
        <v>10305</v>
      </c>
      <c r="D383" t="s">
        <v>54</v>
      </c>
      <c r="E383">
        <v>15505.366261499999</v>
      </c>
      <c r="F383">
        <v>6732.5</v>
      </c>
      <c r="G383">
        <v>22.230827157955801</v>
      </c>
      <c r="H383">
        <f>(Table2[[#This Row],[1Y Return vs Nifty]]-AVERAGE(Table2[1Y Return vs Nifty]))/_xlfn.STDEV.P(Table2[1Y Return vs Nifty])</f>
        <v>-0.14787771158038623</v>
      </c>
      <c r="I383">
        <v>5.9035421120878597</v>
      </c>
      <c r="J383">
        <f>(Table2[[#This Row],[1M Return vs Nifty]]-AVERAGE(Table2[1M Return vs Nifty]))/_xlfn.STDEV.P(Table2[1M Return vs Nifty])</f>
        <v>0.19312297969899395</v>
      </c>
      <c r="K383">
        <v>6.5437690523372201</v>
      </c>
      <c r="L383">
        <f>(Table2[[#This Row],[6M Return vs Nifty]]-AVERAGE(Table2[6M Return vs Nifty]))/_xlfn.STDEV.P(Table2[6M Return vs Nifty])</f>
        <v>-2.00781221326224E-2</v>
      </c>
      <c r="M383">
        <v>-1.3969233944251001</v>
      </c>
      <c r="N383">
        <f>(Table2[[#This Row],[1W Return vs Nifty]]-AVERAGE(Table2[1W Return vs Nifty]))/_xlfn.STDEV.P(Table2[1W Return vs Nifty])</f>
        <v>-0.19518665834119364</v>
      </c>
      <c r="O383">
        <v>6646.49</v>
      </c>
      <c r="P383">
        <v>6406.5564744497497</v>
      </c>
      <c r="Q383">
        <v>5627.0994624643199</v>
      </c>
      <c r="R383">
        <v>64.033400006437205</v>
      </c>
      <c r="S383" s="2">
        <f>(Table2[[#This Row],[Close Price]]-Table2[[#This Row],[20D EMA]])/Table2[[#This Row],[20D EMA]]</f>
        <v>1.294066492238764E-2</v>
      </c>
      <c r="T383" s="2">
        <f>(Table2[[#This Row],[Close Price]]-Table2[[#This Row],[50D EMA]])/Table2[[#This Row],[50D EMA]]</f>
        <v>5.0876555424143856E-2</v>
      </c>
      <c r="U383" s="2">
        <f>(Table2[[#This Row],[Close Price]]-Table2[[#This Row],[200D EMA]])/Table2[[#This Row],[200D EMA]]</f>
        <v>0.1964423314194598</v>
      </c>
      <c r="V383">
        <v>0.52760936170444395</v>
      </c>
      <c r="W383">
        <v>6666</v>
      </c>
      <c r="X383">
        <v>6781.75</v>
      </c>
      <c r="Y383">
        <v>6666</v>
      </c>
      <c r="Z383">
        <v>6805.2</v>
      </c>
      <c r="AA383">
        <v>6382.35</v>
      </c>
      <c r="AB383">
        <v>6908</v>
      </c>
      <c r="AC383" s="2">
        <f>(Table2[[#This Row],[Close Price]]/Table2[[#This Row],[Day Low]])-1</f>
        <v>9.9759975997599781E-3</v>
      </c>
      <c r="AD383" s="2">
        <f>(Table2[[#This Row],[Day High]]/Table2[[#This Row],[Close Price]])-1</f>
        <v>7.3152617898255556E-3</v>
      </c>
      <c r="AE383" s="2">
        <f>(Table2[[#This Row],[Close Price]]/Table2[[#This Row],[Current Week Low]])-1</f>
        <v>9.9759975997599781E-3</v>
      </c>
      <c r="AF383" s="2">
        <f>(Table2[[#This Row],[Current Week High]]/Table2[[#This Row],[Close Price]])-1</f>
        <v>1.0798366134422643E-2</v>
      </c>
      <c r="AG383" s="2">
        <f>(Table2[[#This Row],[Close Price]]/Table2[[#This Row],[Current Month Low]])-1</f>
        <v>5.4862237263703761E-2</v>
      </c>
      <c r="AH383" s="2">
        <f>(Table2[[#This Row],[Current Month High]]/Table2[[#This Row],[Close Price]])-1</f>
        <v>2.6067582621611685E-2</v>
      </c>
      <c r="AI383">
        <v>11.9881173412551</v>
      </c>
      <c r="AJ383">
        <v>52.878077214410801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-0.28000000000000003</v>
      </c>
      <c r="AM383" t="s">
        <v>10344</v>
      </c>
      <c r="AN383">
        <v>1.82</v>
      </c>
      <c r="AO383" t="s">
        <v>10345</v>
      </c>
      <c r="AP383">
        <v>7.0765662010100004E-4</v>
      </c>
      <c r="AQ383" s="4">
        <f>(Table2[[#This Row],[Sharpe Ratio]]-AVERAGE(Table2[Sharpe Ratio]))/_xlfn.STDEV.P(Table2[Sharpe Ratio])</f>
        <v>-0.70825203562523564</v>
      </c>
      <c r="AR38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-0.87827154798044393</v>
      </c>
      <c r="AS383" s="4">
        <f>_xlfn.RANK.AVG(Table2[[#This Row],[1Y Return vs Nifty Z-Score]],Table2[1Y Return vs Nifty Z-Score])</f>
        <v>326</v>
      </c>
      <c r="AT383" s="4">
        <f>_xlfn.RANK.AVG(Table2[[#This Row],[6M Return vs Nifty Z-Score]],Table2[6M Return vs Nifty Z-Score])</f>
        <v>323</v>
      </c>
      <c r="AU383" s="4">
        <f>_xlfn.RANK.AVG(Table2[[#This Row],[Sharpe Ratio Z-Score]],Table2[Sharpe Ratio Z-Score])</f>
        <v>519</v>
      </c>
      <c r="AV383" s="4">
        <f>(Table2[[#This Row],[Rank 1Y]]+Table2[[#This Row],[Rank 6M]]+Table2[[#This Row],[Rank Sharpe]])/3</f>
        <v>389.33333333333331</v>
      </c>
    </row>
    <row r="384" spans="1:48" x14ac:dyDescent="0.3">
      <c r="A384" t="s">
        <v>1307</v>
      </c>
      <c r="B384" t="s">
        <v>1308</v>
      </c>
      <c r="C384" t="s">
        <v>10301</v>
      </c>
      <c r="D384" t="s">
        <v>21</v>
      </c>
      <c r="E384">
        <v>8566.6526793840003</v>
      </c>
      <c r="F384">
        <v>30.93</v>
      </c>
      <c r="G384">
        <v>92.889841653260603</v>
      </c>
      <c r="H384">
        <f>(Table2[[#This Row],[1Y Return vs Nifty]]-AVERAGE(Table2[1Y Return vs Nifty]))/_xlfn.STDEV.P(Table2[1Y Return vs Nifty])</f>
        <v>0.924292810995754</v>
      </c>
      <c r="I384">
        <v>7.5998413321643996</v>
      </c>
      <c r="J384">
        <f>(Table2[[#This Row],[1M Return vs Nifty]]-AVERAGE(Table2[1M Return vs Nifty]))/_xlfn.STDEV.P(Table2[1M Return vs Nifty])</f>
        <v>0.34131078190196246</v>
      </c>
      <c r="K384">
        <v>-23.320949175500999</v>
      </c>
      <c r="L384">
        <f>(Table2[[#This Row],[6M Return vs Nifty]]-AVERAGE(Table2[6M Return vs Nifty]))/_xlfn.STDEV.P(Table2[6M Return vs Nifty])</f>
        <v>-1.0474805444983801</v>
      </c>
      <c r="M384">
        <v>-6.4840601393905004</v>
      </c>
      <c r="N384">
        <f>(Table2[[#This Row],[1W Return vs Nifty]]-AVERAGE(Table2[1W Return vs Nifty]))/_xlfn.STDEV.P(Table2[1W Return vs Nifty])</f>
        <v>-1.3047709940213084</v>
      </c>
      <c r="O384">
        <v>31.18</v>
      </c>
      <c r="P384">
        <v>31.137239388496699</v>
      </c>
      <c r="Q384">
        <v>29.099636990727799</v>
      </c>
      <c r="R384">
        <v>45.051612857935098</v>
      </c>
      <c r="S384" s="2">
        <f>(Table2[[#This Row],[Close Price]]-Table2[[#This Row],[20D EMA]])/Table2[[#This Row],[20D EMA]]</f>
        <v>-8.0179602309172551E-3</v>
      </c>
      <c r="T384" s="2">
        <f>(Table2[[#This Row],[Close Price]]-Table2[[#This Row],[50D EMA]])/Table2[[#This Row],[50D EMA]]</f>
        <v>-6.6556763723010538E-3</v>
      </c>
      <c r="U384" s="2">
        <f>(Table2[[#This Row],[Close Price]]-Table2[[#This Row],[200D EMA]])/Table2[[#This Row],[200D EMA]]</f>
        <v>6.2899857130706519E-2</v>
      </c>
      <c r="V384">
        <v>1.59318773720866</v>
      </c>
      <c r="W384">
        <v>30.81</v>
      </c>
      <c r="X384">
        <v>31.25</v>
      </c>
      <c r="Y384">
        <v>30.81</v>
      </c>
      <c r="Z384">
        <v>31.75</v>
      </c>
      <c r="AA384">
        <v>30.26</v>
      </c>
      <c r="AB384">
        <v>34.19</v>
      </c>
      <c r="AC384" s="2">
        <f>(Table2[[#This Row],[Close Price]]/Table2[[#This Row],[Day Low]])-1</f>
        <v>3.894839337877265E-3</v>
      </c>
      <c r="AD384" s="2">
        <f>(Table2[[#This Row],[Day High]]/Table2[[#This Row],[Close Price]])-1</f>
        <v>1.0345942450695089E-2</v>
      </c>
      <c r="AE384" s="2">
        <f>(Table2[[#This Row],[Close Price]]/Table2[[#This Row],[Current Week Low]])-1</f>
        <v>3.894839337877265E-3</v>
      </c>
      <c r="AF384" s="2">
        <f>(Table2[[#This Row],[Current Week High]]/Table2[[#This Row],[Close Price]])-1</f>
        <v>2.6511477529906236E-2</v>
      </c>
      <c r="AG384" s="2">
        <f>(Table2[[#This Row],[Close Price]]/Table2[[#This Row],[Current Month Low]])-1</f>
        <v>2.2141440846001226E-2</v>
      </c>
      <c r="AH384" s="2">
        <f>(Table2[[#This Row],[Current Month High]]/Table2[[#This Row],[Close Price]])-1</f>
        <v>0.10539928871645654</v>
      </c>
      <c r="AI384">
        <v>37.407048173294498</v>
      </c>
      <c r="AJ384">
        <v>124.13043478260801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-7.0000000000000007E-2</v>
      </c>
      <c r="AM384" t="s">
        <v>10344</v>
      </c>
      <c r="AN384">
        <v>-0.28999999999999998</v>
      </c>
      <c r="AO384" t="s">
        <v>10344</v>
      </c>
      <c r="AP384">
        <v>4.0893900210272997E-2</v>
      </c>
      <c r="AQ384" s="4">
        <f>(Table2[[#This Row],[Sharpe Ratio]]-AVERAGE(Table2[Sharpe Ratio]))/_xlfn.STDEV.P(Table2[Sharpe Ratio])</f>
        <v>-0.25260335055462901</v>
      </c>
      <c r="AR38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-1.339251296176601</v>
      </c>
      <c r="AS384" s="4">
        <f>_xlfn.RANK.AVG(Table2[[#This Row],[1Y Return vs Nifty Z-Score]],Table2[1Y Return vs Nifty Z-Score])</f>
        <v>105</v>
      </c>
      <c r="AT384" s="4">
        <f>_xlfn.RANK.AVG(Table2[[#This Row],[6M Return vs Nifty Z-Score]],Table2[6M Return vs Nifty Z-Score])</f>
        <v>657</v>
      </c>
      <c r="AU384" s="4">
        <f>_xlfn.RANK.AVG(Table2[[#This Row],[Sharpe Ratio Z-Score]],Table2[Sharpe Ratio Z-Score])</f>
        <v>408</v>
      </c>
      <c r="AV384" s="4">
        <f>(Table2[[#This Row],[Rank 1Y]]+Table2[[#This Row],[Rank 6M]]+Table2[[#This Row],[Rank Sharpe]])/3</f>
        <v>390</v>
      </c>
    </row>
    <row r="385" spans="1:48" x14ac:dyDescent="0.3">
      <c r="A385" t="s">
        <v>199</v>
      </c>
      <c r="B385" t="s">
        <v>200</v>
      </c>
      <c r="C385" t="s">
        <v>10301</v>
      </c>
      <c r="D385" t="s">
        <v>34</v>
      </c>
      <c r="E385">
        <v>127913.643497564</v>
      </c>
      <c r="F385">
        <v>247.35</v>
      </c>
      <c r="G385">
        <v>2.3179486347996998</v>
      </c>
      <c r="H385">
        <f>(Table2[[#This Row],[1Y Return vs Nifty]]-AVERAGE(Table2[1Y Return vs Nifty]))/_xlfn.STDEV.P(Table2[1Y Return vs Nifty])</f>
        <v>-0.45003309153669963</v>
      </c>
      <c r="I385">
        <v>-0.10951389939068799</v>
      </c>
      <c r="J385">
        <f>(Table2[[#This Row],[1M Return vs Nifty]]-AVERAGE(Table2[1M Return vs Nifty]))/_xlfn.STDEV.P(Table2[1M Return vs Nifty])</f>
        <v>-0.33217441142056775</v>
      </c>
      <c r="K385">
        <v>-17.993373903106399</v>
      </c>
      <c r="L385">
        <f>(Table2[[#This Row],[6M Return vs Nifty]]-AVERAGE(Table2[6M Return vs Nifty]))/_xlfn.STDEV.P(Table2[6M Return vs Nifty])</f>
        <v>-0.86420194469923739</v>
      </c>
      <c r="M385">
        <v>-0.173244076207409</v>
      </c>
      <c r="N385">
        <f>(Table2[[#This Row],[1W Return vs Nifty]]-AVERAGE(Table2[1W Return vs Nifty]))/_xlfn.STDEV.P(Table2[1W Return vs Nifty])</f>
        <v>7.1716999150189004E-2</v>
      </c>
      <c r="O385">
        <v>248.25</v>
      </c>
      <c r="P385">
        <v>255.3564181205</v>
      </c>
      <c r="Q385">
        <v>246.27734551574699</v>
      </c>
      <c r="R385">
        <v>54.2626151205924</v>
      </c>
      <c r="S385" s="2">
        <f>(Table2[[#This Row],[Close Price]]-Table2[[#This Row],[20D EMA]])/Table2[[#This Row],[20D EMA]]</f>
        <v>-3.6253776435045547E-3</v>
      </c>
      <c r="T385" s="2">
        <f>(Table2[[#This Row],[Close Price]]-Table2[[#This Row],[50D EMA]])/Table2[[#This Row],[50D EMA]]</f>
        <v>-3.1353894213545307E-2</v>
      </c>
      <c r="U385" s="2">
        <f>(Table2[[#This Row],[Close Price]]-Table2[[#This Row],[200D EMA]])/Table2[[#This Row],[200D EMA]]</f>
        <v>4.3554736307827467E-3</v>
      </c>
      <c r="V385">
        <v>0.77263440336125899</v>
      </c>
      <c r="W385">
        <v>246.95</v>
      </c>
      <c r="X385">
        <v>255.05</v>
      </c>
      <c r="Y385">
        <v>243.9</v>
      </c>
      <c r="Z385">
        <v>255.05</v>
      </c>
      <c r="AA385">
        <v>231.25</v>
      </c>
      <c r="AB385">
        <v>258.45</v>
      </c>
      <c r="AC385" s="2">
        <f>(Table2[[#This Row],[Close Price]]/Table2[[#This Row],[Day Low]])-1</f>
        <v>1.6197610852399791E-3</v>
      </c>
      <c r="AD385" s="2">
        <f>(Table2[[#This Row],[Day High]]/Table2[[#This Row],[Close Price]])-1</f>
        <v>3.1129977764301708E-2</v>
      </c>
      <c r="AE385" s="2">
        <f>(Table2[[#This Row],[Close Price]]/Table2[[#This Row],[Current Week Low]])-1</f>
        <v>1.4145141451414434E-2</v>
      </c>
      <c r="AF385" s="2">
        <f>(Table2[[#This Row],[Current Week High]]/Table2[[#This Row],[Close Price]])-1</f>
        <v>3.1129977764301708E-2</v>
      </c>
      <c r="AG385" s="2">
        <f>(Table2[[#This Row],[Close Price]]/Table2[[#This Row],[Current Month Low]])-1</f>
        <v>6.9621621621621665E-2</v>
      </c>
      <c r="AH385" s="2">
        <f>(Table2[[#This Row],[Current Month High]]/Table2[[#This Row],[Close Price]])-1</f>
        <v>4.4875682231655611E-2</v>
      </c>
      <c r="AI385">
        <v>21.1643420254699</v>
      </c>
      <c r="AJ385">
        <v>32.769726247987101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-0.12</v>
      </c>
      <c r="AM385" t="s">
        <v>10344</v>
      </c>
      <c r="AN385">
        <v>1.23</v>
      </c>
      <c r="AO385" t="s">
        <v>10345</v>
      </c>
      <c r="AP385">
        <v>0.15215481238825601</v>
      </c>
      <c r="AQ385" s="4">
        <f>(Table2[[#This Row],[Sharpe Ratio]]-AVERAGE(Table2[Sharpe Ratio]))/_xlfn.STDEV.P(Table2[Sharpe Ratio])</f>
        <v>1.0089200914137681</v>
      </c>
      <c r="AR38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 s="4">
        <f>_xlfn.RANK.AVG(Table2[[#This Row],[1Y Return vs Nifty Z-Score]],Table2[1Y Return vs Nifty Z-Score])</f>
        <v>454</v>
      </c>
      <c r="AT385" s="4">
        <f>_xlfn.RANK.AVG(Table2[[#This Row],[6M Return vs Nifty Z-Score]],Table2[6M Return vs Nifty Z-Score])</f>
        <v>601</v>
      </c>
      <c r="AU385" s="4">
        <f>_xlfn.RANK.AVG(Table2[[#This Row],[Sharpe Ratio Z-Score]],Table2[Sharpe Ratio Z-Score])</f>
        <v>117</v>
      </c>
      <c r="AV385" s="4">
        <f>(Table2[[#This Row],[Rank 1Y]]+Table2[[#This Row],[Rank 6M]]+Table2[[#This Row],[Rank Sharpe]])/3</f>
        <v>390.66666666666669</v>
      </c>
    </row>
    <row r="386" spans="1:48" x14ac:dyDescent="0.3">
      <c r="A386" t="s">
        <v>651</v>
      </c>
      <c r="B386" t="s">
        <v>652</v>
      </c>
      <c r="C386" t="s">
        <v>10305</v>
      </c>
      <c r="D386" t="s">
        <v>279</v>
      </c>
      <c r="E386">
        <v>27556.206837500002</v>
      </c>
      <c r="F386">
        <v>3310.9</v>
      </c>
      <c r="G386">
        <v>18.534683845731099</v>
      </c>
      <c r="H386">
        <f>(Table2[[#This Row],[1Y Return vs Nifty]]-AVERAGE(Table2[1Y Return vs Nifty]))/_xlfn.STDEV.P(Table2[1Y Return vs Nifty])</f>
        <v>-0.2039625004058459</v>
      </c>
      <c r="I386">
        <v>9.8264842298226096</v>
      </c>
      <c r="J386">
        <f>(Table2[[#This Row],[1M Return vs Nifty]]-AVERAGE(Table2[1M Return vs Nifty]))/_xlfn.STDEV.P(Table2[1M Return vs Nifty])</f>
        <v>0.53582912712641584</v>
      </c>
      <c r="K386">
        <v>24.0748473867725</v>
      </c>
      <c r="L386">
        <f>(Table2[[#This Row],[6M Return vs Nifty]]-AVERAGE(Table2[6M Return vs Nifty]))/_xlfn.STDEV.P(Table2[6M Return vs Nifty])</f>
        <v>0.58302391318788416</v>
      </c>
      <c r="M386">
        <v>2.0240624157726099</v>
      </c>
      <c r="N386">
        <f>(Table2[[#This Row],[1W Return vs Nifty]]-AVERAGE(Table2[1W Return vs Nifty]))/_xlfn.STDEV.P(Table2[1W Return vs Nifty])</f>
        <v>0.55098401838299615</v>
      </c>
      <c r="O386">
        <v>3172.67</v>
      </c>
      <c r="P386">
        <v>2975.68718946324</v>
      </c>
      <c r="Q386">
        <v>2625.97259326536</v>
      </c>
      <c r="R386">
        <v>72.3889588317803</v>
      </c>
      <c r="S386" s="2">
        <f>(Table2[[#This Row],[Close Price]]-Table2[[#This Row],[20D EMA]])/Table2[[#This Row],[20D EMA]]</f>
        <v>4.356898133118163E-2</v>
      </c>
      <c r="T386" s="2">
        <f>(Table2[[#This Row],[Close Price]]-Table2[[#This Row],[50D EMA]])/Table2[[#This Row],[50D EMA]]</f>
        <v>0.11265055403798221</v>
      </c>
      <c r="U386" s="2">
        <f>(Table2[[#This Row],[Close Price]]-Table2[[#This Row],[200D EMA]])/Table2[[#This Row],[200D EMA]]</f>
        <v>0.26082808651210726</v>
      </c>
      <c r="V386">
        <v>1.2902352750506501</v>
      </c>
      <c r="W386">
        <v>3290.25</v>
      </c>
      <c r="X386">
        <v>3349.95</v>
      </c>
      <c r="Y386">
        <v>3290</v>
      </c>
      <c r="Z386">
        <v>3349.95</v>
      </c>
      <c r="AA386">
        <v>3050.15</v>
      </c>
      <c r="AB386">
        <v>3360</v>
      </c>
      <c r="AC386" s="2">
        <f>(Table2[[#This Row],[Close Price]]/Table2[[#This Row],[Day Low]])-1</f>
        <v>6.2761188359548026E-3</v>
      </c>
      <c r="AD386" s="2">
        <f>(Table2[[#This Row],[Day High]]/Table2[[#This Row],[Close Price]])-1</f>
        <v>1.1794376151499586E-2</v>
      </c>
      <c r="AE386" s="2">
        <f>(Table2[[#This Row],[Close Price]]/Table2[[#This Row],[Current Week Low]])-1</f>
        <v>6.3525835866262703E-3</v>
      </c>
      <c r="AF386" s="2">
        <f>(Table2[[#This Row],[Current Week High]]/Table2[[#This Row],[Close Price]])-1</f>
        <v>1.1794376151499586E-2</v>
      </c>
      <c r="AG386" s="2">
        <f>(Table2[[#This Row],[Close Price]]/Table2[[#This Row],[Current Month Low]])-1</f>
        <v>8.5487598970542367E-2</v>
      </c>
      <c r="AH386" s="2">
        <f>(Table2[[#This Row],[Current Month High]]/Table2[[#This Row],[Close Price]])-1</f>
        <v>1.4829804584856054E-2</v>
      </c>
      <c r="AI386">
        <v>1.4829804584855999</v>
      </c>
      <c r="AJ386">
        <v>70.340073056541598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0.16</v>
      </c>
      <c r="AM386" t="s">
        <v>10345</v>
      </c>
      <c r="AN386">
        <v>7.82</v>
      </c>
      <c r="AO386" t="s">
        <v>10345</v>
      </c>
      <c r="AP386">
        <v>-4.7434278015729997E-2</v>
      </c>
      <c r="AQ386" s="4">
        <f>(Table2[[#This Row],[Sharpe Ratio]]-AVERAGE(Table2[Sharpe Ratio]))/_xlfn.STDEV.P(Table2[Sharpe Ratio])</f>
        <v>-1.2541057222070824</v>
      </c>
      <c r="AR3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0.21176883608436792</v>
      </c>
      <c r="AS386" s="4">
        <f>_xlfn.RANK.AVG(Table2[[#This Row],[1Y Return vs Nifty Z-Score]],Table2[1Y Return vs Nifty Z-Score])</f>
        <v>346</v>
      </c>
      <c r="AT386" s="4">
        <f>_xlfn.RANK.AVG(Table2[[#This Row],[6M Return vs Nifty Z-Score]],Table2[6M Return vs Nifty Z-Score])</f>
        <v>175</v>
      </c>
      <c r="AU386" s="4">
        <f>_xlfn.RANK.AVG(Table2[[#This Row],[Sharpe Ratio Z-Score]],Table2[Sharpe Ratio Z-Score])</f>
        <v>651</v>
      </c>
      <c r="AV386" s="4">
        <f>(Table2[[#This Row],[Rank 1Y]]+Table2[[#This Row],[Rank 6M]]+Table2[[#This Row],[Rank Sharpe]])/3</f>
        <v>390.66666666666669</v>
      </c>
    </row>
    <row r="387" spans="1:48" x14ac:dyDescent="0.3">
      <c r="A387" t="s">
        <v>993</v>
      </c>
      <c r="B387" t="s">
        <v>994</v>
      </c>
      <c r="C387" t="s">
        <v>10303</v>
      </c>
      <c r="D387" t="s">
        <v>116</v>
      </c>
      <c r="E387">
        <v>14051.250038079999</v>
      </c>
      <c r="F387">
        <v>2208.1999999999998</v>
      </c>
      <c r="G387">
        <v>14.013526228946899</v>
      </c>
      <c r="H387">
        <f>(Table2[[#This Row],[1Y Return vs Nifty]]-AVERAGE(Table2[1Y Return vs Nifty]))/_xlfn.STDEV.P(Table2[1Y Return vs Nifty])</f>
        <v>-0.27256594696196396</v>
      </c>
      <c r="I387">
        <v>0.43117323155562598</v>
      </c>
      <c r="J387">
        <f>(Table2[[#This Row],[1M Return vs Nifty]]-AVERAGE(Table2[1M Return vs Nifty]))/_xlfn.STDEV.P(Table2[1M Return vs Nifty])</f>
        <v>-0.28494026978678949</v>
      </c>
      <c r="K387">
        <v>33.451044051763098</v>
      </c>
      <c r="L387">
        <f>(Table2[[#This Row],[6M Return vs Nifty]]-AVERAGE(Table2[6M Return vs Nifty]))/_xlfn.STDEV.P(Table2[6M Return vs Nifty])</f>
        <v>0.90558269618720333</v>
      </c>
      <c r="M387">
        <v>-5.62253546448515</v>
      </c>
      <c r="N387">
        <f>(Table2[[#This Row],[1W Return vs Nifty]]-AVERAGE(Table2[1W Return vs Nifty]))/_xlfn.STDEV.P(Table2[1W Return vs Nifty])</f>
        <v>-1.1168589460460026</v>
      </c>
      <c r="O387">
        <v>2253.12</v>
      </c>
      <c r="P387">
        <v>2118.6986700264501</v>
      </c>
      <c r="Q387">
        <v>1808.1409727456401</v>
      </c>
      <c r="R387">
        <v>36.766917994149097</v>
      </c>
      <c r="S387" s="2">
        <f>(Table2[[#This Row],[Close Price]]-Table2[[#This Row],[20D EMA]])/Table2[[#This Row],[20D EMA]]</f>
        <v>-1.9936798750177565E-2</v>
      </c>
      <c r="T387" s="2">
        <f>(Table2[[#This Row],[Close Price]]-Table2[[#This Row],[50D EMA]])/Table2[[#This Row],[50D EMA]]</f>
        <v>4.2243539036361563E-2</v>
      </c>
      <c r="U387" s="2">
        <f>(Table2[[#This Row],[Close Price]]-Table2[[#This Row],[200D EMA]])/Table2[[#This Row],[200D EMA]]</f>
        <v>0.22125433430496019</v>
      </c>
      <c r="V387">
        <v>0.68518994412387502</v>
      </c>
      <c r="W387">
        <v>2194.5500000000002</v>
      </c>
      <c r="X387">
        <v>2325</v>
      </c>
      <c r="Y387">
        <v>2194.5500000000002</v>
      </c>
      <c r="Z387">
        <v>2325</v>
      </c>
      <c r="AA387">
        <v>2189.1</v>
      </c>
      <c r="AB387">
        <v>2425</v>
      </c>
      <c r="AC387" s="2">
        <f>(Table2[[#This Row],[Close Price]]/Table2[[#This Row],[Day Low]])-1</f>
        <v>6.2199539768972301E-3</v>
      </c>
      <c r="AD387" s="2">
        <f>(Table2[[#This Row],[Day High]]/Table2[[#This Row],[Close Price]])-1</f>
        <v>5.2893759623222625E-2</v>
      </c>
      <c r="AE387" s="2">
        <f>(Table2[[#This Row],[Close Price]]/Table2[[#This Row],[Current Week Low]])-1</f>
        <v>6.2199539768972301E-3</v>
      </c>
      <c r="AF387" s="2">
        <f>(Table2[[#This Row],[Current Week High]]/Table2[[#This Row],[Close Price]])-1</f>
        <v>5.2893759623222625E-2</v>
      </c>
      <c r="AG387" s="2">
        <f>(Table2[[#This Row],[Close Price]]/Table2[[#This Row],[Current Month Low]])-1</f>
        <v>8.7250468228952105E-3</v>
      </c>
      <c r="AH387" s="2">
        <f>(Table2[[#This Row],[Current Month High]]/Table2[[#This Row],[Close Price]])-1</f>
        <v>9.817951272529668E-2</v>
      </c>
      <c r="AI387">
        <v>12.489810705551999</v>
      </c>
      <c r="AJ387">
        <v>53.331250216991201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0.21</v>
      </c>
      <c r="AM387" t="s">
        <v>10345</v>
      </c>
      <c r="AN387">
        <v>-0.62</v>
      </c>
      <c r="AO387" t="s">
        <v>10344</v>
      </c>
      <c r="AP387">
        <v>-6.3044515578658006E-2</v>
      </c>
      <c r="AQ387" s="4">
        <f>(Table2[[#This Row],[Sharpe Ratio]]-AVERAGE(Table2[Sharpe Ratio]))/_xlfn.STDEV.P(Table2[Sharpe Ratio])</f>
        <v>-1.431101220759414</v>
      </c>
      <c r="AR38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-2.1998836873669667</v>
      </c>
      <c r="AS387" s="4">
        <f>_xlfn.RANK.AVG(Table2[[#This Row],[1Y Return vs Nifty Z-Score]],Table2[1Y Return vs Nifty Z-Score])</f>
        <v>373</v>
      </c>
      <c r="AT387" s="4">
        <f>_xlfn.RANK.AVG(Table2[[#This Row],[6M Return vs Nifty Z-Score]],Table2[6M Return vs Nifty Z-Score])</f>
        <v>124</v>
      </c>
      <c r="AU387" s="4">
        <f>_xlfn.RANK.AVG(Table2[[#This Row],[Sharpe Ratio Z-Score]],Table2[Sharpe Ratio Z-Score])</f>
        <v>677</v>
      </c>
      <c r="AV387" s="4">
        <f>(Table2[[#This Row],[Rank 1Y]]+Table2[[#This Row],[Rank 6M]]+Table2[[#This Row],[Rank Sharpe]])/3</f>
        <v>391.33333333333331</v>
      </c>
    </row>
    <row r="388" spans="1:48" x14ac:dyDescent="0.3">
      <c r="A388" t="s">
        <v>1135</v>
      </c>
      <c r="B388" t="s">
        <v>1136</v>
      </c>
      <c r="C388" t="s">
        <v>10313</v>
      </c>
      <c r="D388" t="s">
        <v>136</v>
      </c>
      <c r="E388">
        <v>10769.30982</v>
      </c>
      <c r="F388">
        <v>200</v>
      </c>
      <c r="G388">
        <v>14.440727046881699</v>
      </c>
      <c r="H388">
        <f>(Table2[[#This Row],[1Y Return vs Nifty]]-AVERAGE(Table2[1Y Return vs Nifty]))/_xlfn.STDEV.P(Table2[1Y Return vs Nifty])</f>
        <v>-0.26608365836111531</v>
      </c>
      <c r="I388">
        <v>2.39390905306138</v>
      </c>
      <c r="J388">
        <f>(Table2[[#This Row],[1M Return vs Nifty]]-AVERAGE(Table2[1M Return vs Nifty]))/_xlfn.STDEV.P(Table2[1M Return vs Nifty])</f>
        <v>-0.11347670707828825</v>
      </c>
      <c r="K388">
        <v>-36.964204958179799</v>
      </c>
      <c r="L388">
        <f>(Table2[[#This Row],[6M Return vs Nifty]]-AVERAGE(Table2[6M Return vs Nifty]))/_xlfn.STDEV.P(Table2[6M Return vs Nifty])</f>
        <v>-1.516834178882041</v>
      </c>
      <c r="M388">
        <v>-3.1320793668793199</v>
      </c>
      <c r="N388">
        <f>(Table2[[#This Row],[1W Return vs Nifty]]-AVERAGE(Table2[1W Return vs Nifty]))/_xlfn.STDEV.P(Table2[1W Return vs Nifty])</f>
        <v>-0.57365139863000492</v>
      </c>
      <c r="O388">
        <v>202.08</v>
      </c>
      <c r="P388">
        <v>203.84619978563001</v>
      </c>
      <c r="Q388">
        <v>198.21654045002199</v>
      </c>
      <c r="R388">
        <v>47.3515582946767</v>
      </c>
      <c r="S388" s="2">
        <f>(Table2[[#This Row],[Close Price]]-Table2[[#This Row],[20D EMA]])/Table2[[#This Row],[20D EMA]]</f>
        <v>-1.0292953285827456E-2</v>
      </c>
      <c r="T388" s="2">
        <f>(Table2[[#This Row],[Close Price]]-Table2[[#This Row],[50D EMA]])/Table2[[#This Row],[50D EMA]]</f>
        <v>-1.8868145639579104E-2</v>
      </c>
      <c r="U388" s="2">
        <f>(Table2[[#This Row],[Close Price]]-Table2[[#This Row],[200D EMA]])/Table2[[#This Row],[200D EMA]]</f>
        <v>8.9975314165453499E-3</v>
      </c>
      <c r="V388">
        <v>0.73717965795492002</v>
      </c>
      <c r="W388">
        <v>198.45</v>
      </c>
      <c r="X388">
        <v>205.3</v>
      </c>
      <c r="Y388">
        <v>197.5</v>
      </c>
      <c r="Z388">
        <v>205.3</v>
      </c>
      <c r="AA388">
        <v>190.91</v>
      </c>
      <c r="AB388">
        <v>218.5</v>
      </c>
      <c r="AC388" s="2">
        <f>(Table2[[#This Row],[Close Price]]/Table2[[#This Row],[Day Low]])-1</f>
        <v>7.8105316200554054E-3</v>
      </c>
      <c r="AD388" s="2">
        <f>(Table2[[#This Row],[Day High]]/Table2[[#This Row],[Close Price]])-1</f>
        <v>2.6499999999999968E-2</v>
      </c>
      <c r="AE388" s="2">
        <f>(Table2[[#This Row],[Close Price]]/Table2[[#This Row],[Current Week Low]])-1</f>
        <v>1.2658227848101333E-2</v>
      </c>
      <c r="AF388" s="2">
        <f>(Table2[[#This Row],[Current Week High]]/Table2[[#This Row],[Close Price]])-1</f>
        <v>2.6499999999999968E-2</v>
      </c>
      <c r="AG388" s="2">
        <f>(Table2[[#This Row],[Close Price]]/Table2[[#This Row],[Current Month Low]])-1</f>
        <v>4.7614058980671503E-2</v>
      </c>
      <c r="AH388" s="2">
        <f>(Table2[[#This Row],[Current Month High]]/Table2[[#This Row],[Close Price]])-1</f>
        <v>9.2500000000000027E-2</v>
      </c>
      <c r="AI388">
        <v>42.449999999999903</v>
      </c>
      <c r="AJ388">
        <v>47.547030616008797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-0.03</v>
      </c>
      <c r="AM388" t="s">
        <v>10344</v>
      </c>
      <c r="AN388">
        <v>-3.37</v>
      </c>
      <c r="AO388" t="s">
        <v>10344</v>
      </c>
      <c r="AP388">
        <v>0.16943489861428601</v>
      </c>
      <c r="AQ388" s="4">
        <f>(Table2[[#This Row],[Sharpe Ratio]]-AVERAGE(Table2[Sharpe Ratio]))/_xlfn.STDEV.P(Table2[Sharpe Ratio])</f>
        <v>1.2048490428005769</v>
      </c>
      <c r="AR38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 s="4">
        <f>_xlfn.RANK.AVG(Table2[[#This Row],[1Y Return vs Nifty Z-Score]],Table2[1Y Return vs Nifty Z-Score])</f>
        <v>368</v>
      </c>
      <c r="AT388" s="4">
        <f>_xlfn.RANK.AVG(Table2[[#This Row],[6M Return vs Nifty Z-Score]],Table2[6M Return vs Nifty Z-Score])</f>
        <v>720</v>
      </c>
      <c r="AU388" s="4">
        <f>_xlfn.RANK.AVG(Table2[[#This Row],[Sharpe Ratio Z-Score]],Table2[Sharpe Ratio Z-Score])</f>
        <v>87</v>
      </c>
      <c r="AV388" s="4">
        <f>(Table2[[#This Row],[Rank 1Y]]+Table2[[#This Row],[Rank 6M]]+Table2[[#This Row],[Rank Sharpe]])/3</f>
        <v>391.66666666666669</v>
      </c>
    </row>
    <row r="389" spans="1:48" x14ac:dyDescent="0.3">
      <c r="A389" t="s">
        <v>1914</v>
      </c>
      <c r="B389" t="s">
        <v>1915</v>
      </c>
      <c r="C389" t="s">
        <v>632</v>
      </c>
      <c r="D389" t="s">
        <v>471</v>
      </c>
      <c r="E389">
        <v>3601.2790468799999</v>
      </c>
      <c r="F389">
        <v>568.79999999999995</v>
      </c>
      <c r="G389">
        <v>2.7781364126018699</v>
      </c>
      <c r="H389">
        <f>(Table2[[#This Row],[1Y Return vs Nifty]]-AVERAGE(Table2[1Y Return vs Nifty]))/_xlfn.STDEV.P(Table2[1Y Return vs Nifty])</f>
        <v>-0.44305026317808877</v>
      </c>
      <c r="I389">
        <v>4.1202355318631101</v>
      </c>
      <c r="J389">
        <f>(Table2[[#This Row],[1M Return vs Nifty]]-AVERAGE(Table2[1M Return vs Nifty]))/_xlfn.STDEV.P(Table2[1M Return vs Nifty])</f>
        <v>3.7334260556817309E-2</v>
      </c>
      <c r="K389">
        <v>35.058573087949803</v>
      </c>
      <c r="L389">
        <f>(Table2[[#This Row],[6M Return vs Nifty]]-AVERAGE(Table2[6M Return vs Nifty]))/_xlfn.STDEV.P(Table2[6M Return vs Nifty])</f>
        <v>0.9608847155533865</v>
      </c>
      <c r="M389">
        <v>-0.48534610844367199</v>
      </c>
      <c r="N389">
        <f>(Table2[[#This Row],[1W Return vs Nifty]]-AVERAGE(Table2[1W Return vs Nifty]))/_xlfn.STDEV.P(Table2[1W Return vs Nifty])</f>
        <v>3.6426493804458007E-3</v>
      </c>
      <c r="O389">
        <v>567.26</v>
      </c>
      <c r="P389">
        <v>546.52100145063196</v>
      </c>
      <c r="Q389">
        <v>472.23743922840498</v>
      </c>
      <c r="R389">
        <v>51.002495177437297</v>
      </c>
      <c r="S389" s="2">
        <f>(Table2[[#This Row],[Close Price]]-Table2[[#This Row],[20D EMA]])/Table2[[#This Row],[20D EMA]]</f>
        <v>2.7148044988188195E-3</v>
      </c>
      <c r="T389" s="2">
        <f>(Table2[[#This Row],[Close Price]]-Table2[[#This Row],[50D EMA]])/Table2[[#This Row],[50D EMA]]</f>
        <v>4.0765127946104179E-2</v>
      </c>
      <c r="U389" s="2">
        <f>(Table2[[#This Row],[Close Price]]-Table2[[#This Row],[200D EMA]])/Table2[[#This Row],[200D EMA]]</f>
        <v>0.20447883363371153</v>
      </c>
      <c r="V389">
        <v>1.2873900421750999</v>
      </c>
      <c r="W389">
        <v>560</v>
      </c>
      <c r="X389">
        <v>576</v>
      </c>
      <c r="Y389">
        <v>560</v>
      </c>
      <c r="Z389">
        <v>576</v>
      </c>
      <c r="AA389">
        <v>534.79999999999995</v>
      </c>
      <c r="AB389">
        <v>614.15</v>
      </c>
      <c r="AC389" s="2">
        <f>(Table2[[#This Row],[Close Price]]/Table2[[#This Row],[Day Low]])-1</f>
        <v>1.571428571428557E-2</v>
      </c>
      <c r="AD389" s="2">
        <f>(Table2[[#This Row],[Day High]]/Table2[[#This Row],[Close Price]])-1</f>
        <v>1.2658227848101333E-2</v>
      </c>
      <c r="AE389" s="2">
        <f>(Table2[[#This Row],[Close Price]]/Table2[[#This Row],[Current Week Low]])-1</f>
        <v>1.571428571428557E-2</v>
      </c>
      <c r="AF389" s="2">
        <f>(Table2[[#This Row],[Current Week High]]/Table2[[#This Row],[Close Price]])-1</f>
        <v>1.2658227848101333E-2</v>
      </c>
      <c r="AG389" s="2">
        <f>(Table2[[#This Row],[Close Price]]/Table2[[#This Row],[Current Month Low]])-1</f>
        <v>6.3575168287210104E-2</v>
      </c>
      <c r="AH389" s="2">
        <f>(Table2[[#This Row],[Current Month High]]/Table2[[#This Row],[Close Price]])-1</f>
        <v>7.9729254571026864E-2</v>
      </c>
      <c r="AI389">
        <v>8.8080168776371206</v>
      </c>
      <c r="AJ389">
        <v>72.887537993920901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0.06</v>
      </c>
      <c r="AM389" t="s">
        <v>10345</v>
      </c>
      <c r="AN389">
        <v>-3.84</v>
      </c>
      <c r="AO389" t="s">
        <v>10344</v>
      </c>
      <c r="AP389">
        <v>-2.2448083115286E-2</v>
      </c>
      <c r="AQ389" s="4">
        <f>(Table2[[#This Row],[Sharpe Ratio]]-AVERAGE(Table2[Sharpe Ratio]))/_xlfn.STDEV.P(Table2[Sharpe Ratio])</f>
        <v>-0.97080164015823123</v>
      </c>
      <c r="AR38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-0.41199027784567044</v>
      </c>
      <c r="AS389" s="4">
        <f>_xlfn.RANK.AVG(Table2[[#This Row],[1Y Return vs Nifty Z-Score]],Table2[1Y Return vs Nifty Z-Score])</f>
        <v>451</v>
      </c>
      <c r="AT389" s="4">
        <f>_xlfn.RANK.AVG(Table2[[#This Row],[6M Return vs Nifty Z-Score]],Table2[6M Return vs Nifty Z-Score])</f>
        <v>114</v>
      </c>
      <c r="AU389" s="4">
        <f>_xlfn.RANK.AVG(Table2[[#This Row],[Sharpe Ratio Z-Score]],Table2[Sharpe Ratio Z-Score])</f>
        <v>610</v>
      </c>
      <c r="AV389" s="4">
        <f>(Table2[[#This Row],[Rank 1Y]]+Table2[[#This Row],[Rank 6M]]+Table2[[#This Row],[Rank Sharpe]])/3</f>
        <v>391.66666666666669</v>
      </c>
    </row>
    <row r="390" spans="1:48" x14ac:dyDescent="0.3">
      <c r="A390" t="s">
        <v>1598</v>
      </c>
      <c r="B390" t="s">
        <v>1599</v>
      </c>
      <c r="C390" t="s">
        <v>10311</v>
      </c>
      <c r="D390" t="s">
        <v>1387</v>
      </c>
      <c r="E390">
        <v>5700.8097268150004</v>
      </c>
      <c r="F390">
        <v>881.15</v>
      </c>
      <c r="G390">
        <v>-6.6857668915903599</v>
      </c>
      <c r="H390">
        <f>(Table2[[#This Row],[1Y Return vs Nifty]]-AVERAGE(Table2[1Y Return vs Nifty]))/_xlfn.STDEV.P(Table2[1Y Return vs Nifty])</f>
        <v>-0.58665427780724966</v>
      </c>
      <c r="I390">
        <v>13.961015607539199</v>
      </c>
      <c r="J390">
        <f>(Table2[[#This Row],[1M Return vs Nifty]]-AVERAGE(Table2[1M Return vs Nifty]))/_xlfn.STDEV.P(Table2[1M Return vs Nifty])</f>
        <v>0.89701960033513861</v>
      </c>
      <c r="K390">
        <v>-5.9675368060288099</v>
      </c>
      <c r="L390">
        <f>(Table2[[#This Row],[6M Return vs Nifty]]-AVERAGE(Table2[6M Return vs Nifty]))/_xlfn.STDEV.P(Table2[6M Return vs Nifty])</f>
        <v>-0.45049055220411188</v>
      </c>
      <c r="M390">
        <v>9.0519735962655403</v>
      </c>
      <c r="N390">
        <f>(Table2[[#This Row],[1W Return vs Nifty]]-AVERAGE(Table2[1W Return vs Nifty]))/_xlfn.STDEV.P(Table2[1W Return vs Nifty])</f>
        <v>2.0838817070766655</v>
      </c>
      <c r="O390">
        <v>814.08</v>
      </c>
      <c r="P390">
        <v>786.49194074875697</v>
      </c>
      <c r="Q390">
        <v>764.61320716625403</v>
      </c>
      <c r="R390">
        <v>75.857835991849598</v>
      </c>
      <c r="S390" s="2">
        <f>(Table2[[#This Row],[Close Price]]-Table2[[#This Row],[20D EMA]])/Table2[[#This Row],[20D EMA]]</f>
        <v>8.2387480345911868E-2</v>
      </c>
      <c r="T390" s="2">
        <f>(Table2[[#This Row],[Close Price]]-Table2[[#This Row],[50D EMA]])/Table2[[#This Row],[50D EMA]]</f>
        <v>0.12035477332561924</v>
      </c>
      <c r="U390" s="2">
        <f>(Table2[[#This Row],[Close Price]]-Table2[[#This Row],[200D EMA]])/Table2[[#This Row],[200D EMA]]</f>
        <v>0.1524127385474349</v>
      </c>
      <c r="V390">
        <v>0.87370847898566795</v>
      </c>
      <c r="W390">
        <v>861.6</v>
      </c>
      <c r="X390">
        <v>890.5</v>
      </c>
      <c r="Y390">
        <v>860.25</v>
      </c>
      <c r="Z390">
        <v>891.4</v>
      </c>
      <c r="AA390">
        <v>741.75</v>
      </c>
      <c r="AB390">
        <v>891.4</v>
      </c>
      <c r="AC390" s="2">
        <f>(Table2[[#This Row],[Close Price]]/Table2[[#This Row],[Day Low]])-1</f>
        <v>2.269034354688948E-2</v>
      </c>
      <c r="AD390" s="2">
        <f>(Table2[[#This Row],[Day High]]/Table2[[#This Row],[Close Price]])-1</f>
        <v>1.0611133178233034E-2</v>
      </c>
      <c r="AE390" s="2">
        <f>(Table2[[#This Row],[Close Price]]/Table2[[#This Row],[Current Week Low]])-1</f>
        <v>2.4295263004940448E-2</v>
      </c>
      <c r="AF390" s="2">
        <f>(Table2[[#This Row],[Current Week High]]/Table2[[#This Row],[Close Price]])-1</f>
        <v>1.16325256766725E-2</v>
      </c>
      <c r="AG390" s="2">
        <f>(Table2[[#This Row],[Close Price]]/Table2[[#This Row],[Current Month Low]])-1</f>
        <v>0.1879339400067408</v>
      </c>
      <c r="AH390" s="2">
        <f>(Table2[[#This Row],[Current Month High]]/Table2[[#This Row],[Close Price]])-1</f>
        <v>1.16325256766725E-2</v>
      </c>
      <c r="AI390">
        <v>23.588492311184201</v>
      </c>
      <c r="AJ390">
        <v>44.356159895150697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0.21</v>
      </c>
      <c r="AM390" t="s">
        <v>10345</v>
      </c>
      <c r="AN390">
        <v>13.27</v>
      </c>
      <c r="AO390" t="s">
        <v>10345</v>
      </c>
      <c r="AP390">
        <v>0.120171846462618</v>
      </c>
      <c r="AQ390" s="4">
        <f>(Table2[[#This Row],[Sharpe Ratio]]-AVERAGE(Table2[Sharpe Ratio]))/_xlfn.STDEV.P(Table2[Sharpe Ratio])</f>
        <v>0.64628365001622046</v>
      </c>
      <c r="AR39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2.5900401274166631</v>
      </c>
      <c r="AS390" s="4">
        <f>_xlfn.RANK.AVG(Table2[[#This Row],[1Y Return vs Nifty Z-Score]],Table2[1Y Return vs Nifty Z-Score])</f>
        <v>517</v>
      </c>
      <c r="AT390" s="4">
        <f>_xlfn.RANK.AVG(Table2[[#This Row],[6M Return vs Nifty Z-Score]],Table2[6M Return vs Nifty Z-Score])</f>
        <v>470</v>
      </c>
      <c r="AU390" s="4">
        <f>_xlfn.RANK.AVG(Table2[[#This Row],[Sharpe Ratio Z-Score]],Table2[Sharpe Ratio Z-Score])</f>
        <v>189</v>
      </c>
      <c r="AV390" s="4">
        <f>(Table2[[#This Row],[Rank 1Y]]+Table2[[#This Row],[Rank 6M]]+Table2[[#This Row],[Rank Sharpe]])/3</f>
        <v>392</v>
      </c>
    </row>
    <row r="391" spans="1:48" x14ac:dyDescent="0.3">
      <c r="A391" t="s">
        <v>1980</v>
      </c>
      <c r="B391" t="s">
        <v>1981</v>
      </c>
      <c r="C391" t="s">
        <v>10312</v>
      </c>
      <c r="D391" t="s">
        <v>46</v>
      </c>
      <c r="E391">
        <v>3283.1781832000001</v>
      </c>
      <c r="F391">
        <v>1937.2</v>
      </c>
      <c r="G391">
        <v>-4.4703631213071704</v>
      </c>
      <c r="H391">
        <f>(Table2[[#This Row],[1Y Return vs Nifty]]-AVERAGE(Table2[1Y Return vs Nifty]))/_xlfn.STDEV.P(Table2[1Y Return vs Nifty])</f>
        <v>-0.55303803457108747</v>
      </c>
      <c r="I391">
        <v>2.32444948782129</v>
      </c>
      <c r="J391">
        <f>(Table2[[#This Row],[1M Return vs Nifty]]-AVERAGE(Table2[1M Return vs Nifty]))/_xlfn.STDEV.P(Table2[1M Return vs Nifty])</f>
        <v>-0.1195446579404234</v>
      </c>
      <c r="K391">
        <v>9.5180520581589505</v>
      </c>
      <c r="L391">
        <f>(Table2[[#This Row],[6M Return vs Nifty]]-AVERAGE(Table2[6M Return vs Nifty]))/_xlfn.STDEV.P(Table2[6M Return vs Nifty])</f>
        <v>8.2242801897865217E-2</v>
      </c>
      <c r="M391">
        <v>1.24888205619756</v>
      </c>
      <c r="N391">
        <f>(Table2[[#This Row],[1W Return vs Nifty]]-AVERAGE(Table2[1W Return vs Nifty]))/_xlfn.STDEV.P(Table2[1W Return vs Nifty])</f>
        <v>0.38190502022895617</v>
      </c>
      <c r="O391">
        <v>1909.19</v>
      </c>
      <c r="P391">
        <v>1855.48136741131</v>
      </c>
      <c r="Q391">
        <v>1707.7352221715</v>
      </c>
      <c r="R391">
        <v>60.801583046184398</v>
      </c>
      <c r="S391" s="2">
        <f>(Table2[[#This Row],[Close Price]]-Table2[[#This Row],[20D EMA]])/Table2[[#This Row],[20D EMA]]</f>
        <v>1.4671143259706991E-2</v>
      </c>
      <c r="T391" s="2">
        <f>(Table2[[#This Row],[Close Price]]-Table2[[#This Row],[50D EMA]])/Table2[[#This Row],[50D EMA]]</f>
        <v>4.404174249548002E-2</v>
      </c>
      <c r="U391" s="2">
        <f>(Table2[[#This Row],[Close Price]]-Table2[[#This Row],[200D EMA]])/Table2[[#This Row],[200D EMA]]</f>
        <v>0.13436788961740811</v>
      </c>
      <c r="V391">
        <v>0.25415533435370002</v>
      </c>
      <c r="W391">
        <v>1904.3</v>
      </c>
      <c r="X391">
        <v>1974.7</v>
      </c>
      <c r="Y391">
        <v>1904.3</v>
      </c>
      <c r="Z391">
        <v>1979.8</v>
      </c>
      <c r="AA391">
        <v>1847.05</v>
      </c>
      <c r="AB391">
        <v>2005.85</v>
      </c>
      <c r="AC391" s="2">
        <f>(Table2[[#This Row],[Close Price]]/Table2[[#This Row],[Day Low]])-1</f>
        <v>1.727668959722739E-2</v>
      </c>
      <c r="AD391" s="2">
        <f>(Table2[[#This Row],[Day High]]/Table2[[#This Row],[Close Price]])-1</f>
        <v>1.9357836052033894E-2</v>
      </c>
      <c r="AE391" s="2">
        <f>(Table2[[#This Row],[Close Price]]/Table2[[#This Row],[Current Week Low]])-1</f>
        <v>1.727668959722739E-2</v>
      </c>
      <c r="AF391" s="2">
        <f>(Table2[[#This Row],[Current Week High]]/Table2[[#This Row],[Close Price]])-1</f>
        <v>2.1990501755110525E-2</v>
      </c>
      <c r="AG391" s="2">
        <f>(Table2[[#This Row],[Close Price]]/Table2[[#This Row],[Current Month Low]])-1</f>
        <v>4.8807557997888606E-2</v>
      </c>
      <c r="AH391" s="2">
        <f>(Table2[[#This Row],[Current Month High]]/Table2[[#This Row],[Close Price]])-1</f>
        <v>3.5437745199256687E-2</v>
      </c>
      <c r="AI391">
        <v>7.8876729300020498</v>
      </c>
      <c r="AJ391">
        <v>37.001414427157002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0.14000000000000001</v>
      </c>
      <c r="AM391" t="s">
        <v>10345</v>
      </c>
      <c r="AN391">
        <v>2.2999999999999998</v>
      </c>
      <c r="AO391" t="s">
        <v>10345</v>
      </c>
      <c r="AP391">
        <v>5.1191779950723E-2</v>
      </c>
      <c r="AQ391" s="4">
        <f>(Table2[[#This Row],[Sharpe Ratio]]-AVERAGE(Table2[Sharpe Ratio]))/_xlfn.STDEV.P(Table2[Sharpe Ratio])</f>
        <v>-0.1358416195851084</v>
      </c>
      <c r="AR39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-0.34427648996979782</v>
      </c>
      <c r="AS391" s="4">
        <f>_xlfn.RANK.AVG(Table2[[#This Row],[1Y Return vs Nifty Z-Score]],Table2[1Y Return vs Nifty Z-Score])</f>
        <v>501</v>
      </c>
      <c r="AT391" s="4">
        <f>_xlfn.RANK.AVG(Table2[[#This Row],[6M Return vs Nifty Z-Score]],Table2[6M Return vs Nifty Z-Score])</f>
        <v>294</v>
      </c>
      <c r="AU391" s="4">
        <f>_xlfn.RANK.AVG(Table2[[#This Row],[Sharpe Ratio Z-Score]],Table2[Sharpe Ratio Z-Score])</f>
        <v>381</v>
      </c>
      <c r="AV391" s="4">
        <f>(Table2[[#This Row],[Rank 1Y]]+Table2[[#This Row],[Rank 6M]]+Table2[[#This Row],[Rank Sharpe]])/3</f>
        <v>392</v>
      </c>
    </row>
    <row r="392" spans="1:48" x14ac:dyDescent="0.3">
      <c r="A392" t="s">
        <v>1760</v>
      </c>
      <c r="B392" t="s">
        <v>1761</v>
      </c>
      <c r="C392" t="s">
        <v>10303</v>
      </c>
      <c r="D392" t="s">
        <v>268</v>
      </c>
      <c r="E392">
        <v>4424.4896558199998</v>
      </c>
      <c r="F392">
        <v>229.3</v>
      </c>
      <c r="G392">
        <v>-16.5597723679026</v>
      </c>
      <c r="H392">
        <f>(Table2[[#This Row],[1Y Return vs Nifty]]-AVERAGE(Table2[1Y Return vs Nifty]))/_xlfn.STDEV.P(Table2[1Y Return vs Nifty])</f>
        <v>-0.73648112845149172</v>
      </c>
      <c r="I392">
        <v>-3.7446258070882701</v>
      </c>
      <c r="J392">
        <f>(Table2[[#This Row],[1M Return vs Nifty]]-AVERAGE(Table2[1M Return vs Nifty]))/_xlfn.STDEV.P(Table2[1M Return vs Nifty])</f>
        <v>-0.6497358640157288</v>
      </c>
      <c r="K392">
        <v>-8.7242023289039299</v>
      </c>
      <c r="L392">
        <f>(Table2[[#This Row],[6M Return vs Nifty]]-AVERAGE(Table2[6M Return vs Nifty]))/_xlfn.STDEV.P(Table2[6M Return vs Nifty])</f>
        <v>-0.54532502592146459</v>
      </c>
      <c r="M392">
        <v>-11.6007466805455</v>
      </c>
      <c r="N392">
        <f>(Table2[[#This Row],[1W Return vs Nifty]]-AVERAGE(Table2[1W Return vs Nifty]))/_xlfn.STDEV.P(Table2[1W Return vs Nifty])</f>
        <v>-2.4208006038543082</v>
      </c>
      <c r="O392">
        <v>239.44</v>
      </c>
      <c r="P392">
        <v>241.89143836526</v>
      </c>
      <c r="Q392">
        <v>227.97612327861199</v>
      </c>
      <c r="R392">
        <v>37.0399492551254</v>
      </c>
      <c r="S392" s="2">
        <f>(Table2[[#This Row],[Close Price]]-Table2[[#This Row],[20D EMA]])/Table2[[#This Row],[20D EMA]]</f>
        <v>-4.2348813899097837E-2</v>
      </c>
      <c r="T392" s="2">
        <f>(Table2[[#This Row],[Close Price]]-Table2[[#This Row],[50D EMA]])/Table2[[#This Row],[50D EMA]]</f>
        <v>-5.2054088604189093E-2</v>
      </c>
      <c r="U392" s="2">
        <f>(Table2[[#This Row],[Close Price]]-Table2[[#This Row],[200D EMA]])/Table2[[#This Row],[200D EMA]]</f>
        <v>5.8070849804305802E-3</v>
      </c>
      <c r="V392">
        <v>0.96623086685812698</v>
      </c>
      <c r="W392">
        <v>230</v>
      </c>
      <c r="X392">
        <v>236</v>
      </c>
      <c r="Y392">
        <v>225.7</v>
      </c>
      <c r="Z392">
        <v>236</v>
      </c>
      <c r="AA392">
        <v>224.25</v>
      </c>
      <c r="AB392">
        <v>260.39999999999998</v>
      </c>
      <c r="AC392" s="2">
        <f>(Table2[[#This Row],[Close Price]]/Table2[[#This Row],[Day Low]])-1</f>
        <v>-3.043478260869481E-3</v>
      </c>
      <c r="AD392" s="2">
        <f>(Table2[[#This Row],[Day High]]/Table2[[#This Row],[Close Price]])-1</f>
        <v>2.9219363279546329E-2</v>
      </c>
      <c r="AE392" s="2">
        <f>(Table2[[#This Row],[Close Price]]/Table2[[#This Row],[Current Week Low]])-1</f>
        <v>1.5950376606114425E-2</v>
      </c>
      <c r="AF392" s="2">
        <f>(Table2[[#This Row],[Current Week High]]/Table2[[#This Row],[Close Price]])-1</f>
        <v>2.9219363279546329E-2</v>
      </c>
      <c r="AG392" s="2">
        <f>(Table2[[#This Row],[Close Price]]/Table2[[#This Row],[Current Month Low]])-1</f>
        <v>2.2519509476031319E-2</v>
      </c>
      <c r="AH392" s="2">
        <f>(Table2[[#This Row],[Current Month High]]/Table2[[#This Row],[Close Price]])-1</f>
        <v>0.13563017880505868</v>
      </c>
      <c r="AI392">
        <v>27.082424771042199</v>
      </c>
      <c r="AJ392">
        <v>29.548022598869998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-0.04</v>
      </c>
      <c r="AM392" t="s">
        <v>10344</v>
      </c>
      <c r="AN392">
        <v>-5.47</v>
      </c>
      <c r="AO392" t="s">
        <v>10344</v>
      </c>
      <c r="AP392">
        <v>0.16608137044627699</v>
      </c>
      <c r="AQ392" s="4">
        <f>(Table2[[#This Row],[Sharpe Ratio]]-AVERAGE(Table2[Sharpe Ratio]))/_xlfn.STDEV.P(Table2[Sharpe Ratio])</f>
        <v>1.1668253171773579</v>
      </c>
      <c r="AR39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 s="4">
        <f>_xlfn.RANK.AVG(Table2[[#This Row],[1Y Return vs Nifty Z-Score]],Table2[1Y Return vs Nifty Z-Score])</f>
        <v>584</v>
      </c>
      <c r="AT392" s="4">
        <f>_xlfn.RANK.AVG(Table2[[#This Row],[6M Return vs Nifty Z-Score]],Table2[6M Return vs Nifty Z-Score])</f>
        <v>504</v>
      </c>
      <c r="AU392" s="4">
        <f>_xlfn.RANK.AVG(Table2[[#This Row],[Sharpe Ratio Z-Score]],Table2[Sharpe Ratio Z-Score])</f>
        <v>92</v>
      </c>
      <c r="AV392" s="4">
        <f>(Table2[[#This Row],[Rank 1Y]]+Table2[[#This Row],[Rank 6M]]+Table2[[#This Row],[Rank Sharpe]])/3</f>
        <v>393.33333333333331</v>
      </c>
    </row>
    <row r="393" spans="1:48" x14ac:dyDescent="0.3">
      <c r="A393" t="s">
        <v>802</v>
      </c>
      <c r="B393" t="s">
        <v>803</v>
      </c>
      <c r="C393" t="s">
        <v>10311</v>
      </c>
      <c r="D393" t="s">
        <v>259</v>
      </c>
      <c r="E393">
        <v>20011.147134639999</v>
      </c>
      <c r="F393">
        <v>632.9</v>
      </c>
      <c r="G393">
        <v>5.9615530966653498</v>
      </c>
      <c r="H393">
        <f>(Table2[[#This Row],[1Y Return vs Nifty]]-AVERAGE(Table2[1Y Return vs Nifty]))/_xlfn.STDEV.P(Table2[1Y Return vs Nifty])</f>
        <v>-0.39474552026440513</v>
      </c>
      <c r="I393">
        <v>-3.9628514117784301</v>
      </c>
      <c r="J393">
        <f>(Table2[[#This Row],[1M Return vs Nifty]]-AVERAGE(Table2[1M Return vs Nifty]))/_xlfn.STDEV.P(Table2[1M Return vs Nifty])</f>
        <v>-0.66879993735886789</v>
      </c>
      <c r="K393">
        <v>-11.4098321043532</v>
      </c>
      <c r="L393">
        <f>(Table2[[#This Row],[6M Return vs Nifty]]-AVERAGE(Table2[6M Return vs Nifty]))/_xlfn.STDEV.P(Table2[6M Return vs Nifty])</f>
        <v>-0.63771573645233415</v>
      </c>
      <c r="M393">
        <v>0.34529353714788202</v>
      </c>
      <c r="N393">
        <f>(Table2[[#This Row],[1W Return vs Nifty]]-AVERAGE(Table2[1W Return vs Nifty]))/_xlfn.STDEV.P(Table2[1W Return vs Nifty])</f>
        <v>0.18481818791013377</v>
      </c>
      <c r="O393">
        <v>648.5</v>
      </c>
      <c r="P393">
        <v>665.14997752888996</v>
      </c>
      <c r="Q393">
        <v>619.61759446201802</v>
      </c>
      <c r="R393">
        <v>45.575125223236498</v>
      </c>
      <c r="S393" s="2">
        <f>(Table2[[#This Row],[Close Price]]-Table2[[#This Row],[20D EMA]])/Table2[[#This Row],[20D EMA]]</f>
        <v>-2.4055512721665416E-2</v>
      </c>
      <c r="T393" s="2">
        <f>(Table2[[#This Row],[Close Price]]-Table2[[#This Row],[50D EMA]])/Table2[[#This Row],[50D EMA]]</f>
        <v>-4.8485271921232601E-2</v>
      </c>
      <c r="U393" s="2">
        <f>(Table2[[#This Row],[Close Price]]-Table2[[#This Row],[200D EMA]])/Table2[[#This Row],[200D EMA]]</f>
        <v>2.1436456383254233E-2</v>
      </c>
      <c r="V393">
        <v>0.48265629467393301</v>
      </c>
      <c r="W393">
        <v>621.04999999999995</v>
      </c>
      <c r="X393">
        <v>645</v>
      </c>
      <c r="Y393">
        <v>603</v>
      </c>
      <c r="Z393">
        <v>645</v>
      </c>
      <c r="AA393">
        <v>591.54999999999995</v>
      </c>
      <c r="AB393">
        <v>738</v>
      </c>
      <c r="AC393" s="2">
        <f>(Table2[[#This Row],[Close Price]]/Table2[[#This Row],[Day Low]])-1</f>
        <v>1.9080589324531161E-2</v>
      </c>
      <c r="AD393" s="2">
        <f>(Table2[[#This Row],[Day High]]/Table2[[#This Row],[Close Price]])-1</f>
        <v>1.9118344130194309E-2</v>
      </c>
      <c r="AE393" s="2">
        <f>(Table2[[#This Row],[Close Price]]/Table2[[#This Row],[Current Week Low]])-1</f>
        <v>4.9585406301824175E-2</v>
      </c>
      <c r="AF393" s="2">
        <f>(Table2[[#This Row],[Current Week High]]/Table2[[#This Row],[Close Price]])-1</f>
        <v>1.9118344130194309E-2</v>
      </c>
      <c r="AG393" s="2">
        <f>(Table2[[#This Row],[Close Price]]/Table2[[#This Row],[Current Month Low]])-1</f>
        <v>6.9901107260586626E-2</v>
      </c>
      <c r="AH393" s="2">
        <f>(Table2[[#This Row],[Current Month High]]/Table2[[#This Row],[Close Price]])-1</f>
        <v>0.16606098909780376</v>
      </c>
      <c r="AI393">
        <v>26.236372254700498</v>
      </c>
      <c r="AJ393">
        <v>36.695464362850899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-0.04</v>
      </c>
      <c r="AM393" t="s">
        <v>10344</v>
      </c>
      <c r="AN393">
        <v>-11.39</v>
      </c>
      <c r="AO393" t="s">
        <v>10344</v>
      </c>
      <c r="AP393">
        <v>0.10485276090343</v>
      </c>
      <c r="AQ393" s="4">
        <f>(Table2[[#This Row],[Sharpe Ratio]]-AVERAGE(Table2[Sharpe Ratio]))/_xlfn.STDEV.P(Table2[Sharpe Ratio])</f>
        <v>0.47258935644867739</v>
      </c>
      <c r="AR39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 s="4">
        <f>_xlfn.RANK.AVG(Table2[[#This Row],[1Y Return vs Nifty Z-Score]],Table2[1Y Return vs Nifty Z-Score])</f>
        <v>425</v>
      </c>
      <c r="AT393" s="4">
        <f>_xlfn.RANK.AVG(Table2[[#This Row],[6M Return vs Nifty Z-Score]],Table2[6M Return vs Nifty Z-Score])</f>
        <v>538</v>
      </c>
      <c r="AU393" s="4">
        <f>_xlfn.RANK.AVG(Table2[[#This Row],[Sharpe Ratio Z-Score]],Table2[Sharpe Ratio Z-Score])</f>
        <v>220</v>
      </c>
      <c r="AV393" s="4">
        <f>(Table2[[#This Row],[Rank 1Y]]+Table2[[#This Row],[Rank 6M]]+Table2[[#This Row],[Rank Sharpe]])/3</f>
        <v>394.33333333333331</v>
      </c>
    </row>
    <row r="394" spans="1:48" x14ac:dyDescent="0.3">
      <c r="A394" t="s">
        <v>1084</v>
      </c>
      <c r="B394" t="s">
        <v>1085</v>
      </c>
      <c r="C394" t="s">
        <v>10304</v>
      </c>
      <c r="D394" t="s">
        <v>46</v>
      </c>
      <c r="E394">
        <v>12003.467530350001</v>
      </c>
      <c r="F394">
        <v>467.9</v>
      </c>
      <c r="G394">
        <v>15.8143022551798</v>
      </c>
      <c r="H394">
        <f>(Table2[[#This Row],[1Y Return vs Nifty]]-AVERAGE(Table2[1Y Return vs Nifty]))/_xlfn.STDEV.P(Table2[1Y Return vs Nifty])</f>
        <v>-0.24524121016964695</v>
      </c>
      <c r="I394">
        <v>-6.3274337838049197</v>
      </c>
      <c r="J394">
        <f>(Table2[[#This Row],[1M Return vs Nifty]]-AVERAGE(Table2[1M Return vs Nifty]))/_xlfn.STDEV.P(Table2[1M Return vs Nifty])</f>
        <v>-0.87536860206807909</v>
      </c>
      <c r="K394">
        <v>1.1508687018475401</v>
      </c>
      <c r="L394">
        <f>(Table2[[#This Row],[6M Return vs Nifty]]-AVERAGE(Table2[6M Return vs Nifty]))/_xlfn.STDEV.P(Table2[6M Return vs Nifty])</f>
        <v>-0.20560402736301331</v>
      </c>
      <c r="M394">
        <v>-4.98668110366118</v>
      </c>
      <c r="N394">
        <f>(Table2[[#This Row],[1W Return vs Nifty]]-AVERAGE(Table2[1W Return vs Nifty]))/_xlfn.STDEV.P(Table2[1W Return vs Nifty])</f>
        <v>-0.97816913409187789</v>
      </c>
      <c r="O394">
        <v>480.23</v>
      </c>
      <c r="P394">
        <v>486.24422480360801</v>
      </c>
      <c r="Q394">
        <v>438.33691442033899</v>
      </c>
      <c r="R394">
        <v>40.159304036275302</v>
      </c>
      <c r="S394" s="2">
        <f>(Table2[[#This Row],[Close Price]]-Table2[[#This Row],[20D EMA]])/Table2[[#This Row],[20D EMA]]</f>
        <v>-2.5675197301293213E-2</v>
      </c>
      <c r="T394" s="2">
        <f>(Table2[[#This Row],[Close Price]]-Table2[[#This Row],[50D EMA]])/Table2[[#This Row],[50D EMA]]</f>
        <v>-3.7726360268889945E-2</v>
      </c>
      <c r="U394" s="2">
        <f>(Table2[[#This Row],[Close Price]]-Table2[[#This Row],[200D EMA]])/Table2[[#This Row],[200D EMA]]</f>
        <v>6.7443750702026781E-2</v>
      </c>
      <c r="V394">
        <v>0.480056420611428</v>
      </c>
      <c r="W394">
        <v>459.1</v>
      </c>
      <c r="X394">
        <v>471.8</v>
      </c>
      <c r="Y394">
        <v>457.6</v>
      </c>
      <c r="Z394">
        <v>471.8</v>
      </c>
      <c r="AA394">
        <v>457</v>
      </c>
      <c r="AB394">
        <v>520</v>
      </c>
      <c r="AC394" s="2">
        <f>(Table2[[#This Row],[Close Price]]/Table2[[#This Row],[Day Low]])-1</f>
        <v>1.9167937268568913E-2</v>
      </c>
      <c r="AD394" s="2">
        <f>(Table2[[#This Row],[Day High]]/Table2[[#This Row],[Close Price]])-1</f>
        <v>8.3351143406711348E-3</v>
      </c>
      <c r="AE394" s="2">
        <f>(Table2[[#This Row],[Close Price]]/Table2[[#This Row],[Current Week Low]])-1</f>
        <v>2.2508741258741249E-2</v>
      </c>
      <c r="AF394" s="2">
        <f>(Table2[[#This Row],[Current Week High]]/Table2[[#This Row],[Close Price]])-1</f>
        <v>8.3351143406711348E-3</v>
      </c>
      <c r="AG394" s="2">
        <f>(Table2[[#This Row],[Close Price]]/Table2[[#This Row],[Current Month Low]])-1</f>
        <v>2.3851203501094043E-2</v>
      </c>
      <c r="AH394" s="2">
        <f>(Table2[[#This Row],[Current Month High]]/Table2[[#This Row],[Close Price]])-1</f>
        <v>0.11134857875614457</v>
      </c>
      <c r="AI394">
        <v>22.846762128659901</v>
      </c>
      <c r="AJ394">
        <v>50.886810706223699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-0.18</v>
      </c>
      <c r="AM394" t="s">
        <v>10344</v>
      </c>
      <c r="AN394">
        <v>-7.02</v>
      </c>
      <c r="AO394" t="s">
        <v>10344</v>
      </c>
      <c r="AP394">
        <v>3.0822005435683999E-2</v>
      </c>
      <c r="AQ394" s="4">
        <f>(Table2[[#This Row],[Sharpe Ratio]]-AVERAGE(Table2[Sharpe Ratio]))/_xlfn.STDEV.P(Table2[Sharpe Ratio])</f>
        <v>-0.36680276807205386</v>
      </c>
      <c r="AR39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 s="4">
        <f>_xlfn.RANK.AVG(Table2[[#This Row],[1Y Return vs Nifty Z-Score]],Table2[1Y Return vs Nifty Z-Score])</f>
        <v>361</v>
      </c>
      <c r="AT394" s="4">
        <f>_xlfn.RANK.AVG(Table2[[#This Row],[6M Return vs Nifty Z-Score]],Table2[6M Return vs Nifty Z-Score])</f>
        <v>385</v>
      </c>
      <c r="AU394" s="4">
        <f>_xlfn.RANK.AVG(Table2[[#This Row],[Sharpe Ratio Z-Score]],Table2[Sharpe Ratio Z-Score])</f>
        <v>437</v>
      </c>
      <c r="AV394" s="4">
        <f>(Table2[[#This Row],[Rank 1Y]]+Table2[[#This Row],[Rank 6M]]+Table2[[#This Row],[Rank Sharpe]])/3</f>
        <v>394.33333333333331</v>
      </c>
    </row>
    <row r="395" spans="1:48" x14ac:dyDescent="0.3">
      <c r="A395" t="s">
        <v>467</v>
      </c>
      <c r="B395" t="s">
        <v>468</v>
      </c>
      <c r="C395" t="s">
        <v>10311</v>
      </c>
      <c r="D395" t="s">
        <v>133</v>
      </c>
      <c r="E395">
        <v>46015.087546889998</v>
      </c>
      <c r="F395">
        <v>52044.3</v>
      </c>
      <c r="G395">
        <v>1.3936068910110999</v>
      </c>
      <c r="H395">
        <f>(Table2[[#This Row],[1Y Return vs Nifty]]-AVERAGE(Table2[1Y Return vs Nifty]))/_xlfn.STDEV.P(Table2[1Y Return vs Nifty])</f>
        <v>-0.46405893066784992</v>
      </c>
      <c r="I395">
        <v>-3.1420410790591999</v>
      </c>
      <c r="J395">
        <f>(Table2[[#This Row],[1M Return vs Nifty]]-AVERAGE(Table2[1M Return vs Nifty]))/_xlfn.STDEV.P(Table2[1M Return vs Nifty])</f>
        <v>-0.5970943810563295</v>
      </c>
      <c r="K395">
        <v>29.077971446599999</v>
      </c>
      <c r="L395">
        <f>(Table2[[#This Row],[6M Return vs Nifty]]-AVERAGE(Table2[6M Return vs Nifty]))/_xlfn.STDEV.P(Table2[6M Return vs Nifty])</f>
        <v>0.75514078163607701</v>
      </c>
      <c r="M395">
        <v>0.43821496086442202</v>
      </c>
      <c r="N395">
        <f>(Table2[[#This Row],[1W Return vs Nifty]]-AVERAGE(Table2[1W Return vs Nifty]))/_xlfn.STDEV.P(Table2[1W Return vs Nifty])</f>
        <v>0.20508580825806463</v>
      </c>
      <c r="O395">
        <v>52662.79</v>
      </c>
      <c r="P395">
        <v>52941.747324655997</v>
      </c>
      <c r="Q395">
        <v>46619.333496212203</v>
      </c>
      <c r="R395">
        <v>46.779771539326703</v>
      </c>
      <c r="S395" s="2">
        <f>(Table2[[#This Row],[Close Price]]-Table2[[#This Row],[20D EMA]])/Table2[[#This Row],[20D EMA]]</f>
        <v>-1.1744345485683497E-2</v>
      </c>
      <c r="T395" s="2">
        <f>(Table2[[#This Row],[Close Price]]-Table2[[#This Row],[50D EMA]])/Table2[[#This Row],[50D EMA]]</f>
        <v>-1.6951600013361007E-2</v>
      </c>
      <c r="U395" s="2">
        <f>(Table2[[#This Row],[Close Price]]-Table2[[#This Row],[200D EMA]])/Table2[[#This Row],[200D EMA]]</f>
        <v>0.11636731151955607</v>
      </c>
      <c r="V395">
        <v>1.1603484409657101</v>
      </c>
      <c r="W395">
        <v>51555.6</v>
      </c>
      <c r="X395">
        <v>52944</v>
      </c>
      <c r="Y395">
        <v>51555.6</v>
      </c>
      <c r="Z395">
        <v>52944</v>
      </c>
      <c r="AA395">
        <v>49500</v>
      </c>
      <c r="AB395">
        <v>55408.45</v>
      </c>
      <c r="AC395" s="2">
        <f>(Table2[[#This Row],[Close Price]]/Table2[[#This Row],[Day Low]])-1</f>
        <v>9.4790866559597564E-3</v>
      </c>
      <c r="AD395" s="2">
        <f>(Table2[[#This Row],[Day High]]/Table2[[#This Row],[Close Price]])-1</f>
        <v>1.7287195715957271E-2</v>
      </c>
      <c r="AE395" s="2">
        <f>(Table2[[#This Row],[Close Price]]/Table2[[#This Row],[Current Week Low]])-1</f>
        <v>9.4790866559597564E-3</v>
      </c>
      <c r="AF395" s="2">
        <f>(Table2[[#This Row],[Current Week High]]/Table2[[#This Row],[Close Price]])-1</f>
        <v>1.7287195715957271E-2</v>
      </c>
      <c r="AG395" s="2">
        <f>(Table2[[#This Row],[Close Price]]/Table2[[#This Row],[Current Month Low]])-1</f>
        <v>5.1400000000000112E-2</v>
      </c>
      <c r="AH395" s="2">
        <f>(Table2[[#This Row],[Current Month High]]/Table2[[#This Row],[Close Price]])-1</f>
        <v>6.4640123894451396E-2</v>
      </c>
      <c r="AI395">
        <v>15.2748715997717</v>
      </c>
      <c r="AJ395">
        <v>48.7928022711613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10344</v>
      </c>
      <c r="AN395">
        <v>-3.89</v>
      </c>
      <c r="AO395" t="s">
        <v>10344</v>
      </c>
      <c r="AP395">
        <v>-6.0137528488899998E-3</v>
      </c>
      <c r="AQ395" s="4">
        <f>(Table2[[#This Row],[Sharpe Ratio]]-AVERAGE(Table2[Sharpe Ratio]))/_xlfn.STDEV.P(Table2[Sharpe Ratio])</f>
        <v>-0.78446222878486371</v>
      </c>
      <c r="AR39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 s="4">
        <f>_xlfn.RANK.AVG(Table2[[#This Row],[1Y Return vs Nifty Z-Score]],Table2[1Y Return vs Nifty Z-Score])</f>
        <v>460</v>
      </c>
      <c r="AT395" s="4">
        <f>_xlfn.RANK.AVG(Table2[[#This Row],[6M Return vs Nifty Z-Score]],Table2[6M Return vs Nifty Z-Score])</f>
        <v>146</v>
      </c>
      <c r="AU395" s="4">
        <f>_xlfn.RANK.AVG(Table2[[#This Row],[Sharpe Ratio Z-Score]],Table2[Sharpe Ratio Z-Score])</f>
        <v>579</v>
      </c>
      <c r="AV395" s="4">
        <f>(Table2[[#This Row],[Rank 1Y]]+Table2[[#This Row],[Rank 6M]]+Table2[[#This Row],[Rank Sharpe]])/3</f>
        <v>395</v>
      </c>
    </row>
    <row r="396" spans="1:48" x14ac:dyDescent="0.3">
      <c r="A396" t="s">
        <v>260</v>
      </c>
      <c r="B396" t="s">
        <v>261</v>
      </c>
      <c r="C396" t="s">
        <v>10301</v>
      </c>
      <c r="D396" t="s">
        <v>37</v>
      </c>
      <c r="E396">
        <v>103917.91251659</v>
      </c>
      <c r="F396">
        <v>720.05</v>
      </c>
      <c r="G396">
        <v>6.6978231006539799</v>
      </c>
      <c r="H396">
        <f>(Table2[[#This Row],[1Y Return vs Nifty]]-AVERAGE(Table2[1Y Return vs Nifty]))/_xlfn.STDEV.P(Table2[1Y Return vs Nifty])</f>
        <v>-0.38357345679066279</v>
      </c>
      <c r="I396">
        <v>12.496055902196099</v>
      </c>
      <c r="J396">
        <f>(Table2[[#This Row],[1M Return vs Nifty]]-AVERAGE(Table2[1M Return vs Nifty]))/_xlfn.STDEV.P(Table2[1M Return vs Nifty])</f>
        <v>0.76904149571695291</v>
      </c>
      <c r="K396">
        <v>31.260184879028699</v>
      </c>
      <c r="L396">
        <f>(Table2[[#This Row],[6M Return vs Nifty]]-AVERAGE(Table2[6M Return vs Nifty]))/_xlfn.STDEV.P(Table2[6M Return vs Nifty])</f>
        <v>0.83021302405577824</v>
      </c>
      <c r="M396">
        <v>-3.3524468243942001</v>
      </c>
      <c r="N396">
        <f>(Table2[[#This Row],[1W Return vs Nifty]]-AVERAGE(Table2[1W Return vs Nifty]))/_xlfn.STDEV.P(Table2[1W Return vs Nifty])</f>
        <v>-0.62171699843802164</v>
      </c>
      <c r="O396">
        <v>711.66</v>
      </c>
      <c r="P396">
        <v>668.83240878988499</v>
      </c>
      <c r="Q396">
        <v>595.19263549243794</v>
      </c>
      <c r="R396">
        <v>53.198760882037902</v>
      </c>
      <c r="S396" s="2">
        <f>(Table2[[#This Row],[Close Price]]-Table2[[#This Row],[20D EMA]])/Table2[[#This Row],[20D EMA]]</f>
        <v>1.1789337605036095E-2</v>
      </c>
      <c r="T396" s="2">
        <f>(Table2[[#This Row],[Close Price]]-Table2[[#This Row],[50D EMA]])/Table2[[#This Row],[50D EMA]]</f>
        <v>7.6577615762942294E-2</v>
      </c>
      <c r="U396" s="2">
        <f>(Table2[[#This Row],[Close Price]]-Table2[[#This Row],[200D EMA]])/Table2[[#This Row],[200D EMA]]</f>
        <v>0.20977639349361263</v>
      </c>
      <c r="V396">
        <v>0.71692494253429095</v>
      </c>
      <c r="W396">
        <v>719.4</v>
      </c>
      <c r="X396">
        <v>748.3</v>
      </c>
      <c r="Y396">
        <v>714.55</v>
      </c>
      <c r="Z396">
        <v>748.3</v>
      </c>
      <c r="AA396">
        <v>697.35</v>
      </c>
      <c r="AB396">
        <v>748.3</v>
      </c>
      <c r="AC396" s="2">
        <f>(Table2[[#This Row],[Close Price]]/Table2[[#This Row],[Day Low]])-1</f>
        <v>9.0353072004445423E-4</v>
      </c>
      <c r="AD396" s="2">
        <f>(Table2[[#This Row],[Day High]]/Table2[[#This Row],[Close Price]])-1</f>
        <v>3.9233386570377116E-2</v>
      </c>
      <c r="AE396" s="2">
        <f>(Table2[[#This Row],[Close Price]]/Table2[[#This Row],[Current Week Low]])-1</f>
        <v>7.6971520537401084E-3</v>
      </c>
      <c r="AF396" s="2">
        <f>(Table2[[#This Row],[Current Week High]]/Table2[[#This Row],[Close Price]])-1</f>
        <v>3.9233386570377116E-2</v>
      </c>
      <c r="AG396" s="2">
        <f>(Table2[[#This Row],[Close Price]]/Table2[[#This Row],[Current Month Low]])-1</f>
        <v>3.2551803255180145E-2</v>
      </c>
      <c r="AH396" s="2">
        <f>(Table2[[#This Row],[Current Month High]]/Table2[[#This Row],[Close Price]])-1</f>
        <v>3.9233386570377116E-2</v>
      </c>
      <c r="AI396">
        <v>3.6941879036178098</v>
      </c>
      <c r="AJ396">
        <v>55.367353544071598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0.23</v>
      </c>
      <c r="AM396" t="s">
        <v>10345</v>
      </c>
      <c r="AN396">
        <v>1.06</v>
      </c>
      <c r="AO396" t="s">
        <v>10345</v>
      </c>
      <c r="AP396">
        <v>-3.2108844458278003E-2</v>
      </c>
      <c r="AQ396" s="4">
        <f>(Table2[[#This Row],[Sharpe Ratio]]-AVERAGE(Table2[Sharpe Ratio]))/_xlfn.STDEV.P(Table2[Sharpe Ratio])</f>
        <v>-1.0803394523410996</v>
      </c>
      <c r="AR39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-0.48637538779705292</v>
      </c>
      <c r="AS396" s="4">
        <f>_xlfn.RANK.AVG(Table2[[#This Row],[1Y Return vs Nifty Z-Score]],Table2[1Y Return vs Nifty Z-Score])</f>
        <v>422</v>
      </c>
      <c r="AT396" s="4">
        <f>_xlfn.RANK.AVG(Table2[[#This Row],[6M Return vs Nifty Z-Score]],Table2[6M Return vs Nifty Z-Score])</f>
        <v>132</v>
      </c>
      <c r="AU396" s="4">
        <f>_xlfn.RANK.AVG(Table2[[#This Row],[Sharpe Ratio Z-Score]],Table2[Sharpe Ratio Z-Score])</f>
        <v>632</v>
      </c>
      <c r="AV396" s="4">
        <f>(Table2[[#This Row],[Rank 1Y]]+Table2[[#This Row],[Rank 6M]]+Table2[[#This Row],[Rank Sharpe]])/3</f>
        <v>395.33333333333331</v>
      </c>
    </row>
    <row r="397" spans="1:48" x14ac:dyDescent="0.3">
      <c r="A397" t="s">
        <v>730</v>
      </c>
      <c r="B397" t="s">
        <v>731</v>
      </c>
      <c r="C397" t="s">
        <v>10306</v>
      </c>
      <c r="D397" t="s">
        <v>207</v>
      </c>
      <c r="E397">
        <v>22921.6153025399</v>
      </c>
      <c r="F397">
        <v>1938.45</v>
      </c>
      <c r="G397">
        <v>-1.1580557904480899</v>
      </c>
      <c r="H397">
        <f>(Table2[[#This Row],[1Y Return vs Nifty]]-AVERAGE(Table2[1Y Return vs Nifty]))/_xlfn.STDEV.P(Table2[1Y Return vs Nifty])</f>
        <v>-0.50277752206286475</v>
      </c>
      <c r="I397">
        <v>-0.57863987355659197</v>
      </c>
      <c r="J397">
        <f>(Table2[[#This Row],[1M Return vs Nifty]]-AVERAGE(Table2[1M Return vs Nifty]))/_xlfn.STDEV.P(Table2[1M Return vs Nifty])</f>
        <v>-0.37315700826738774</v>
      </c>
      <c r="K397">
        <v>-26.992769888638001</v>
      </c>
      <c r="L397">
        <f>(Table2[[#This Row],[6M Return vs Nifty]]-AVERAGE(Table2[6M Return vs Nifty]))/_xlfn.STDEV.P(Table2[6M Return vs Nifty])</f>
        <v>-1.173798076322714</v>
      </c>
      <c r="M397">
        <v>3.86560175927566</v>
      </c>
      <c r="N397">
        <f>(Table2[[#This Row],[1W Return vs Nifty]]-AVERAGE(Table2[1W Return vs Nifty]))/_xlfn.STDEV.P(Table2[1W Return vs Nifty])</f>
        <v>0.95265264093611834</v>
      </c>
      <c r="O397">
        <v>1941.46</v>
      </c>
      <c r="P397">
        <v>1985.5719265954201</v>
      </c>
      <c r="Q397">
        <v>1798.3166145200501</v>
      </c>
      <c r="R397">
        <v>54.114236654036503</v>
      </c>
      <c r="S397" s="2">
        <f>(Table2[[#This Row],[Close Price]]-Table2[[#This Row],[20D EMA]])/Table2[[#This Row],[20D EMA]]</f>
        <v>-1.5503796112204171E-3</v>
      </c>
      <c r="T397" s="2">
        <f>(Table2[[#This Row],[Close Price]]-Table2[[#This Row],[50D EMA]])/Table2[[#This Row],[50D EMA]]</f>
        <v>-2.3732168028895394E-2</v>
      </c>
      <c r="U397" s="2">
        <f>(Table2[[#This Row],[Close Price]]-Table2[[#This Row],[200D EMA]])/Table2[[#This Row],[200D EMA]]</f>
        <v>7.7924757158154806E-2</v>
      </c>
      <c r="V397">
        <v>0.58819107711488505</v>
      </c>
      <c r="W397">
        <v>1919.15</v>
      </c>
      <c r="X397">
        <v>1957.95</v>
      </c>
      <c r="Y397">
        <v>1903.05</v>
      </c>
      <c r="Z397">
        <v>1969</v>
      </c>
      <c r="AA397">
        <v>1798.25</v>
      </c>
      <c r="AB397">
        <v>2092.25</v>
      </c>
      <c r="AC397" s="2">
        <f>(Table2[[#This Row],[Close Price]]/Table2[[#This Row],[Day Low]])-1</f>
        <v>1.0056535445379433E-2</v>
      </c>
      <c r="AD397" s="2">
        <f>(Table2[[#This Row],[Day High]]/Table2[[#This Row],[Close Price]])-1</f>
        <v>1.0059583687998197E-2</v>
      </c>
      <c r="AE397" s="2">
        <f>(Table2[[#This Row],[Close Price]]/Table2[[#This Row],[Current Week Low]])-1</f>
        <v>1.8601718294317005E-2</v>
      </c>
      <c r="AF397" s="2">
        <f>(Table2[[#This Row],[Current Week High]]/Table2[[#This Row],[Close Price]])-1</f>
        <v>1.5760014444530457E-2</v>
      </c>
      <c r="AG397" s="2">
        <f>(Table2[[#This Row],[Close Price]]/Table2[[#This Row],[Current Month Low]])-1</f>
        <v>7.7964687891005191E-2</v>
      </c>
      <c r="AH397" s="2">
        <f>(Table2[[#This Row],[Current Month High]]/Table2[[#This Row],[Close Price]])-1</f>
        <v>7.9341742113544278E-2</v>
      </c>
      <c r="AI397">
        <v>25.272769480770702</v>
      </c>
      <c r="AJ397">
        <v>74.109669016930894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-0.14000000000000001</v>
      </c>
      <c r="AM397" t="s">
        <v>10344</v>
      </c>
      <c r="AN397">
        <v>-4.87</v>
      </c>
      <c r="AO397" t="s">
        <v>10344</v>
      </c>
      <c r="AP397">
        <v>0.222062858736472</v>
      </c>
      <c r="AQ397" s="4">
        <f>(Table2[[#This Row],[Sharpe Ratio]]-AVERAGE(Table2[Sharpe Ratio]))/_xlfn.STDEV.P(Table2[Sharpe Ratio])</f>
        <v>1.8015671902386452</v>
      </c>
      <c r="AR39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 s="4">
        <f>_xlfn.RANK.AVG(Table2[[#This Row],[1Y Return vs Nifty Z-Score]],Table2[1Y Return vs Nifty Z-Score])</f>
        <v>480</v>
      </c>
      <c r="AT397" s="4">
        <f>_xlfn.RANK.AVG(Table2[[#This Row],[6M Return vs Nifty Z-Score]],Table2[6M Return vs Nifty Z-Score])</f>
        <v>679</v>
      </c>
      <c r="AU397" s="4">
        <f>_xlfn.RANK.AVG(Table2[[#This Row],[Sharpe Ratio Z-Score]],Table2[Sharpe Ratio Z-Score])</f>
        <v>28</v>
      </c>
      <c r="AV397" s="4">
        <f>(Table2[[#This Row],[Rank 1Y]]+Table2[[#This Row],[Rank 6M]]+Table2[[#This Row],[Rank Sharpe]])/3</f>
        <v>395.66666666666669</v>
      </c>
    </row>
    <row r="398" spans="1:48" x14ac:dyDescent="0.3">
      <c r="A398" t="s">
        <v>494</v>
      </c>
      <c r="B398" t="s">
        <v>495</v>
      </c>
      <c r="C398" t="s">
        <v>10301</v>
      </c>
      <c r="D398" t="s">
        <v>37</v>
      </c>
      <c r="E398">
        <v>41521.360000000001</v>
      </c>
      <c r="F398">
        <v>251.95</v>
      </c>
      <c r="G398">
        <v>76.179063346934996</v>
      </c>
      <c r="H398">
        <f>(Table2[[#This Row],[1Y Return vs Nifty]]-AVERAGE(Table2[1Y Return vs Nifty]))/_xlfn.STDEV.P(Table2[1Y Return vs Nifty])</f>
        <v>0.67072567540348349</v>
      </c>
      <c r="I398">
        <v>-5.0193192333116601</v>
      </c>
      <c r="J398">
        <f>(Table2[[#This Row],[1M Return vs Nifty]]-AVERAGE(Table2[1M Return vs Nifty]))/_xlfn.STDEV.P(Table2[1M Return vs Nifty])</f>
        <v>-0.76109240717684212</v>
      </c>
      <c r="K398">
        <v>-18.416409010152499</v>
      </c>
      <c r="L398">
        <f>(Table2[[#This Row],[6M Return vs Nifty]]-AVERAGE(Table2[6M Return vs Nifty]))/_xlfn.STDEV.P(Table2[6M Return vs Nifty])</f>
        <v>-0.87875514725782666</v>
      </c>
      <c r="M398">
        <v>0.64545542552729496</v>
      </c>
      <c r="N398">
        <f>(Table2[[#This Row],[1W Return vs Nifty]]-AVERAGE(Table2[1W Return vs Nifty]))/_xlfn.STDEV.P(Table2[1W Return vs Nifty])</f>
        <v>0.25028820497691989</v>
      </c>
      <c r="O398">
        <v>257.63</v>
      </c>
      <c r="P398">
        <v>256.159886922628</v>
      </c>
      <c r="Q398">
        <v>227.382740221923</v>
      </c>
      <c r="R398">
        <v>47.232723296373997</v>
      </c>
      <c r="S398" s="2">
        <f>(Table2[[#This Row],[Close Price]]-Table2[[#This Row],[20D EMA]])/Table2[[#This Row],[20D EMA]]</f>
        <v>-2.2047121841400483E-2</v>
      </c>
      <c r="T398" s="2">
        <f>(Table2[[#This Row],[Close Price]]-Table2[[#This Row],[50D EMA]])/Table2[[#This Row],[50D EMA]]</f>
        <v>-1.6434606421807149E-2</v>
      </c>
      <c r="U398" s="2">
        <f>(Table2[[#This Row],[Close Price]]-Table2[[#This Row],[200D EMA]])/Table2[[#This Row],[200D EMA]]</f>
        <v>0.10804364374402216</v>
      </c>
      <c r="V398">
        <v>0.63343694102454695</v>
      </c>
      <c r="W398">
        <v>251.1</v>
      </c>
      <c r="X398">
        <v>262.95</v>
      </c>
      <c r="Y398">
        <v>239.55</v>
      </c>
      <c r="Z398">
        <v>262.95</v>
      </c>
      <c r="AA398">
        <v>230.2</v>
      </c>
      <c r="AB398">
        <v>301.95</v>
      </c>
      <c r="AC398" s="2">
        <f>(Table2[[#This Row],[Close Price]]/Table2[[#This Row],[Day Low]])-1</f>
        <v>3.3851055356430848E-3</v>
      </c>
      <c r="AD398" s="2">
        <f>(Table2[[#This Row],[Day High]]/Table2[[#This Row],[Close Price]])-1</f>
        <v>4.3659456241317729E-2</v>
      </c>
      <c r="AE398" s="2">
        <f>(Table2[[#This Row],[Close Price]]/Table2[[#This Row],[Current Week Low]])-1</f>
        <v>5.1763723648507565E-2</v>
      </c>
      <c r="AF398" s="2">
        <f>(Table2[[#This Row],[Current Week High]]/Table2[[#This Row],[Close Price]])-1</f>
        <v>4.3659456241317729E-2</v>
      </c>
      <c r="AG398" s="2">
        <f>(Table2[[#This Row],[Close Price]]/Table2[[#This Row],[Current Month Low]])-1</f>
        <v>9.4483058210252047E-2</v>
      </c>
      <c r="AH398" s="2">
        <f>(Table2[[#This Row],[Current Month High]]/Table2[[#This Row],[Close Price]])-1</f>
        <v>0.19845207382417152</v>
      </c>
      <c r="AI398">
        <v>28.874776741416898</v>
      </c>
      <c r="AJ398">
        <v>104.256181597081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0.03</v>
      </c>
      <c r="AM398" t="s">
        <v>10345</v>
      </c>
      <c r="AN398">
        <v>-7.52</v>
      </c>
      <c r="AO398" t="s">
        <v>10344</v>
      </c>
      <c r="AP398">
        <v>2.6680390248516001E-2</v>
      </c>
      <c r="AQ398" s="4">
        <f>(Table2[[#This Row],[Sharpe Ratio]]-AVERAGE(Table2[Sharpe Ratio]))/_xlfn.STDEV.P(Table2[Sharpe Ratio])</f>
        <v>-0.41376215878661848</v>
      </c>
      <c r="AR39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-1.1325958328408838</v>
      </c>
      <c r="AS398" s="4">
        <f>_xlfn.RANK.AVG(Table2[[#This Row],[1Y Return vs Nifty Z-Score]],Table2[1Y Return vs Nifty Z-Score])</f>
        <v>137</v>
      </c>
      <c r="AT398" s="4">
        <f>_xlfn.RANK.AVG(Table2[[#This Row],[6M Return vs Nifty Z-Score]],Table2[6M Return vs Nifty Z-Score])</f>
        <v>605</v>
      </c>
      <c r="AU398" s="4">
        <f>_xlfn.RANK.AVG(Table2[[#This Row],[Sharpe Ratio Z-Score]],Table2[Sharpe Ratio Z-Score])</f>
        <v>447</v>
      </c>
      <c r="AV398" s="4">
        <f>(Table2[[#This Row],[Rank 1Y]]+Table2[[#This Row],[Rank 6M]]+Table2[[#This Row],[Rank Sharpe]])/3</f>
        <v>396.33333333333331</v>
      </c>
    </row>
    <row r="399" spans="1:48" x14ac:dyDescent="0.3">
      <c r="A399" t="s">
        <v>1201</v>
      </c>
      <c r="B399" t="s">
        <v>1202</v>
      </c>
      <c r="C399" t="s">
        <v>10311</v>
      </c>
      <c r="D399" t="s">
        <v>130</v>
      </c>
      <c r="E399">
        <v>9733.4597993999996</v>
      </c>
      <c r="F399">
        <v>319.39999999999998</v>
      </c>
      <c r="G399">
        <v>-35.206397591101201</v>
      </c>
      <c r="H399">
        <f>(Table2[[#This Row],[1Y Return vs Nifty]]-AVERAGE(Table2[1Y Return vs Nifty]))/_xlfn.STDEV.P(Table2[1Y Return vs Nifty])</f>
        <v>-1.0194225486317399</v>
      </c>
      <c r="I399">
        <v>-13.5767273323777</v>
      </c>
      <c r="J399">
        <f>(Table2[[#This Row],[1M Return vs Nifty]]-AVERAGE(Table2[1M Return vs Nifty]))/_xlfn.STDEV.P(Table2[1M Return vs Nifty])</f>
        <v>-1.5086630502248652</v>
      </c>
      <c r="K399">
        <v>-2.9525305618900801</v>
      </c>
      <c r="L399">
        <f>(Table2[[#This Row],[6M Return vs Nifty]]-AVERAGE(Table2[6M Return vs Nifty]))/_xlfn.STDEV.P(Table2[6M Return vs Nifty])</f>
        <v>-0.3467686722572057</v>
      </c>
      <c r="M399">
        <v>-6.9579938738296798</v>
      </c>
      <c r="N399">
        <f>(Table2[[#This Row],[1W Return vs Nifty]]-AVERAGE(Table2[1W Return vs Nifty]))/_xlfn.STDEV.P(Table2[1W Return vs Nifty])</f>
        <v>-1.4081433770036473</v>
      </c>
      <c r="O399">
        <v>350.5</v>
      </c>
      <c r="P399">
        <v>362.29005137376498</v>
      </c>
      <c r="Q399">
        <v>339.31328846517403</v>
      </c>
      <c r="R399">
        <v>19.708508133048198</v>
      </c>
      <c r="S399" s="2">
        <f>(Table2[[#This Row],[Close Price]]-Table2[[#This Row],[20D EMA]])/Table2[[#This Row],[20D EMA]]</f>
        <v>-8.873038516405142E-2</v>
      </c>
      <c r="T399" s="2">
        <f>(Table2[[#This Row],[Close Price]]-Table2[[#This Row],[50D EMA]])/Table2[[#This Row],[50D EMA]]</f>
        <v>-0.11838594852696212</v>
      </c>
      <c r="U399" s="2">
        <f>(Table2[[#This Row],[Close Price]]-Table2[[#This Row],[200D EMA]])/Table2[[#This Row],[200D EMA]]</f>
        <v>-5.8687028012514401E-2</v>
      </c>
      <c r="V399">
        <v>0.99645997950478205</v>
      </c>
      <c r="W399">
        <v>320.55</v>
      </c>
      <c r="X399">
        <v>346.4</v>
      </c>
      <c r="Y399">
        <v>318</v>
      </c>
      <c r="Z399">
        <v>346.4</v>
      </c>
      <c r="AA399">
        <v>314.95</v>
      </c>
      <c r="AB399">
        <v>387</v>
      </c>
      <c r="AC399" s="2">
        <f>(Table2[[#This Row],[Close Price]]/Table2[[#This Row],[Day Low]])-1</f>
        <v>-3.5875838402746885E-3</v>
      </c>
      <c r="AD399" s="2">
        <f>(Table2[[#This Row],[Day High]]/Table2[[#This Row],[Close Price]])-1</f>
        <v>8.4533500313087151E-2</v>
      </c>
      <c r="AE399" s="2">
        <f>(Table2[[#This Row],[Close Price]]/Table2[[#This Row],[Current Week Low]])-1</f>
        <v>4.4025157232703283E-3</v>
      </c>
      <c r="AF399" s="2">
        <f>(Table2[[#This Row],[Current Week High]]/Table2[[#This Row],[Close Price]])-1</f>
        <v>8.4533500313087151E-2</v>
      </c>
      <c r="AG399" s="2">
        <f>(Table2[[#This Row],[Close Price]]/Table2[[#This Row],[Current Month Low]])-1</f>
        <v>1.4129226861406607E-2</v>
      </c>
      <c r="AH399" s="2">
        <f>(Table2[[#This Row],[Current Month High]]/Table2[[#This Row],[Close Price]])-1</f>
        <v>0.2116468378209142</v>
      </c>
      <c r="AI399">
        <v>33.938634940513403</v>
      </c>
      <c r="AJ399">
        <v>26.3449367088607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-0.14000000000000001</v>
      </c>
      <c r="AM399" t="s">
        <v>10344</v>
      </c>
      <c r="AN399">
        <v>-11.26</v>
      </c>
      <c r="AO399" t="s">
        <v>10344</v>
      </c>
      <c r="AP399">
        <v>0.16858084668399501</v>
      </c>
      <c r="AQ399" s="4">
        <f>(Table2[[#This Row],[Sharpe Ratio]]-AVERAGE(Table2[Sharpe Ratio]))/_xlfn.STDEV.P(Table2[Sharpe Ratio])</f>
        <v>1.1951654395509745</v>
      </c>
      <c r="AR39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 s="4">
        <f>_xlfn.RANK.AVG(Table2[[#This Row],[1Y Return vs Nifty Z-Score]],Table2[1Y Return vs Nifty Z-Score])</f>
        <v>672</v>
      </c>
      <c r="AT399" s="4">
        <f>_xlfn.RANK.AVG(Table2[[#This Row],[6M Return vs Nifty Z-Score]],Table2[6M Return vs Nifty Z-Score])</f>
        <v>429</v>
      </c>
      <c r="AU399" s="4">
        <f>_xlfn.RANK.AVG(Table2[[#This Row],[Sharpe Ratio Z-Score]],Table2[Sharpe Ratio Z-Score])</f>
        <v>88</v>
      </c>
      <c r="AV399" s="4">
        <f>(Table2[[#This Row],[Rank 1Y]]+Table2[[#This Row],[Rank 6M]]+Table2[[#This Row],[Rank Sharpe]])/3</f>
        <v>396.33333333333331</v>
      </c>
    </row>
    <row r="400" spans="1:48" x14ac:dyDescent="0.3">
      <c r="A400" t="s">
        <v>370</v>
      </c>
      <c r="B400" t="s">
        <v>371</v>
      </c>
      <c r="C400" t="s">
        <v>10303</v>
      </c>
      <c r="D400" t="s">
        <v>372</v>
      </c>
      <c r="E400">
        <v>65200.702948094899</v>
      </c>
      <c r="F400">
        <v>1801.15</v>
      </c>
      <c r="G400">
        <v>10.8777893058831</v>
      </c>
      <c r="H400">
        <f>(Table2[[#This Row],[1Y Return vs Nifty]]-AVERAGE(Table2[1Y Return vs Nifty]))/_xlfn.STDEV.P(Table2[1Y Return vs Nifty])</f>
        <v>-0.32014720350051945</v>
      </c>
      <c r="I400">
        <v>13.6106024460024</v>
      </c>
      <c r="J400">
        <f>(Table2[[#This Row],[1M Return vs Nifty]]-AVERAGE(Table2[1M Return vs Nifty]))/_xlfn.STDEV.P(Table2[1M Return vs Nifty])</f>
        <v>0.86640769197808054</v>
      </c>
      <c r="K400">
        <v>-0.49089503010164898</v>
      </c>
      <c r="L400">
        <f>(Table2[[#This Row],[6M Return vs Nifty]]-AVERAGE(Table2[6M Return vs Nifty]))/_xlfn.STDEV.P(Table2[6M Return vs Nifty])</f>
        <v>-0.26208378458987197</v>
      </c>
      <c r="M400">
        <v>0.261394016197458</v>
      </c>
      <c r="N400">
        <f>(Table2[[#This Row],[1W Return vs Nifty]]-AVERAGE(Table2[1W Return vs Nifty]))/_xlfn.STDEV.P(Table2[1W Return vs Nifty])</f>
        <v>0.16651838609926478</v>
      </c>
      <c r="O400">
        <v>1742.77</v>
      </c>
      <c r="P400">
        <v>1643.95468652316</v>
      </c>
      <c r="Q400">
        <v>1497.13138171011</v>
      </c>
      <c r="R400">
        <v>61.572902509946502</v>
      </c>
      <c r="S400" s="2">
        <f>(Table2[[#This Row],[Close Price]]-Table2[[#This Row],[20D EMA]])/Table2[[#This Row],[20D EMA]]</f>
        <v>3.3498396231287038E-2</v>
      </c>
      <c r="T400" s="2">
        <f>(Table2[[#This Row],[Close Price]]-Table2[[#This Row],[50D EMA]])/Table2[[#This Row],[50D EMA]]</f>
        <v>9.5620222847684608E-2</v>
      </c>
      <c r="U400" s="2">
        <f>(Table2[[#This Row],[Close Price]]-Table2[[#This Row],[200D EMA]])/Table2[[#This Row],[200D EMA]]</f>
        <v>0.20306742748430168</v>
      </c>
      <c r="V400">
        <v>0.99951143485319205</v>
      </c>
      <c r="W400">
        <v>1776</v>
      </c>
      <c r="X400">
        <v>1831</v>
      </c>
      <c r="Y400">
        <v>1776</v>
      </c>
      <c r="Z400">
        <v>1845</v>
      </c>
      <c r="AA400">
        <v>1633.9</v>
      </c>
      <c r="AB400">
        <v>1845</v>
      </c>
      <c r="AC400" s="2">
        <f>(Table2[[#This Row],[Close Price]]/Table2[[#This Row],[Day Low]])-1</f>
        <v>1.4161036036036023E-2</v>
      </c>
      <c r="AD400" s="2">
        <f>(Table2[[#This Row],[Day High]]/Table2[[#This Row],[Close Price]])-1</f>
        <v>1.6572745190572613E-2</v>
      </c>
      <c r="AE400" s="2">
        <f>(Table2[[#This Row],[Close Price]]/Table2[[#This Row],[Current Week Low]])-1</f>
        <v>1.4161036036036023E-2</v>
      </c>
      <c r="AF400" s="2">
        <f>(Table2[[#This Row],[Current Week High]]/Table2[[#This Row],[Close Price]])-1</f>
        <v>2.4345557005246654E-2</v>
      </c>
      <c r="AG400" s="2">
        <f>(Table2[[#This Row],[Close Price]]/Table2[[#This Row],[Current Month Low]])-1</f>
        <v>0.10236244568211039</v>
      </c>
      <c r="AH400" s="2">
        <f>(Table2[[#This Row],[Current Month High]]/Table2[[#This Row],[Close Price]])-1</f>
        <v>2.4345557005246654E-2</v>
      </c>
      <c r="AI400">
        <v>2.4345557005246601</v>
      </c>
      <c r="AJ400">
        <v>53.951023548014803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0.16</v>
      </c>
      <c r="AM400" t="s">
        <v>10345</v>
      </c>
      <c r="AN400">
        <v>5.78</v>
      </c>
      <c r="AO400" t="s">
        <v>10345</v>
      </c>
      <c r="AP400">
        <v>4.6639914186100001E-2</v>
      </c>
      <c r="AQ400" s="4">
        <f>(Table2[[#This Row],[Sharpe Ratio]]-AVERAGE(Table2[Sharpe Ratio]))/_xlfn.STDEV.P(Table2[Sharpe Ratio])</f>
        <v>-0.18745260545927989</v>
      </c>
      <c r="AR4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0.26324248452767407</v>
      </c>
      <c r="AS400" s="4">
        <f>_xlfn.RANK.AVG(Table2[[#This Row],[1Y Return vs Nifty Z-Score]],Table2[1Y Return vs Nifty Z-Score])</f>
        <v>390</v>
      </c>
      <c r="AT400" s="4">
        <f>_xlfn.RANK.AVG(Table2[[#This Row],[6M Return vs Nifty Z-Score]],Table2[6M Return vs Nifty Z-Score])</f>
        <v>406</v>
      </c>
      <c r="AU400" s="4">
        <f>_xlfn.RANK.AVG(Table2[[#This Row],[Sharpe Ratio Z-Score]],Table2[Sharpe Ratio Z-Score])</f>
        <v>395</v>
      </c>
      <c r="AV400" s="4">
        <f>(Table2[[#This Row],[Rank 1Y]]+Table2[[#This Row],[Rank 6M]]+Table2[[#This Row],[Rank Sharpe]])/3</f>
        <v>397</v>
      </c>
    </row>
    <row r="401" spans="1:48" x14ac:dyDescent="0.3">
      <c r="A401" t="s">
        <v>1299</v>
      </c>
      <c r="B401" t="s">
        <v>1300</v>
      </c>
      <c r="C401" t="s">
        <v>6473</v>
      </c>
      <c r="D401" t="s">
        <v>77</v>
      </c>
      <c r="E401">
        <v>8598.1300108409996</v>
      </c>
      <c r="F401">
        <v>212.73</v>
      </c>
      <c r="G401">
        <v>11.650529137793599</v>
      </c>
      <c r="H401">
        <f>(Table2[[#This Row],[1Y Return vs Nifty]]-AVERAGE(Table2[1Y Return vs Nifty]))/_xlfn.STDEV.P(Table2[1Y Return vs Nifty])</f>
        <v>-0.30842175169068797</v>
      </c>
      <c r="I401">
        <v>4.0530194623554996</v>
      </c>
      <c r="J401">
        <f>(Table2[[#This Row],[1M Return vs Nifty]]-AVERAGE(Table2[1M Return vs Nifty]))/_xlfn.STDEV.P(Table2[1M Return vs Nifty])</f>
        <v>3.1462300294638257E-2</v>
      </c>
      <c r="K401">
        <v>-7.0414180505469801</v>
      </c>
      <c r="L401">
        <f>(Table2[[#This Row],[6M Return vs Nifty]]-AVERAGE(Table2[6M Return vs Nifty]))/_xlfn.STDEV.P(Table2[6M Return vs Nifty])</f>
        <v>-0.48743408482122796</v>
      </c>
      <c r="M401">
        <v>-1.4272759578410801</v>
      </c>
      <c r="N401">
        <f>(Table2[[#This Row],[1W Return vs Nifty]]-AVERAGE(Table2[1W Return vs Nifty]))/_xlfn.STDEV.P(Table2[1W Return vs Nifty])</f>
        <v>-0.20180702862069116</v>
      </c>
      <c r="O401">
        <v>209.12</v>
      </c>
      <c r="P401">
        <v>210.37437044022701</v>
      </c>
      <c r="Q401">
        <v>198.63498350964301</v>
      </c>
      <c r="R401">
        <v>62.231394601948303</v>
      </c>
      <c r="S401" s="2">
        <f>(Table2[[#This Row],[Close Price]]-Table2[[#This Row],[20D EMA]])/Table2[[#This Row],[20D EMA]]</f>
        <v>1.7262815608263128E-2</v>
      </c>
      <c r="T401" s="2">
        <f>(Table2[[#This Row],[Close Price]]-Table2[[#This Row],[50D EMA]])/Table2[[#This Row],[50D EMA]]</f>
        <v>1.1197321968658136E-2</v>
      </c>
      <c r="U401" s="2">
        <f>(Table2[[#This Row],[Close Price]]-Table2[[#This Row],[200D EMA]])/Table2[[#This Row],[200D EMA]]</f>
        <v>7.0959386112732351E-2</v>
      </c>
      <c r="V401">
        <v>0.757027244676997</v>
      </c>
      <c r="W401">
        <v>210.4</v>
      </c>
      <c r="X401">
        <v>220</v>
      </c>
      <c r="Y401">
        <v>210.11</v>
      </c>
      <c r="Z401">
        <v>220</v>
      </c>
      <c r="AA401">
        <v>189.92</v>
      </c>
      <c r="AB401">
        <v>220</v>
      </c>
      <c r="AC401" s="2">
        <f>(Table2[[#This Row],[Close Price]]/Table2[[#This Row],[Day Low]])-1</f>
        <v>1.1074144486691972E-2</v>
      </c>
      <c r="AD401" s="2">
        <f>(Table2[[#This Row],[Day High]]/Table2[[#This Row],[Close Price]])-1</f>
        <v>3.4174775537065827E-2</v>
      </c>
      <c r="AE401" s="2">
        <f>(Table2[[#This Row],[Close Price]]/Table2[[#This Row],[Current Week Low]])-1</f>
        <v>1.2469658750178469E-2</v>
      </c>
      <c r="AF401" s="2">
        <f>(Table2[[#This Row],[Current Week High]]/Table2[[#This Row],[Close Price]])-1</f>
        <v>3.4174775537065827E-2</v>
      </c>
      <c r="AG401" s="2">
        <f>(Table2[[#This Row],[Close Price]]/Table2[[#This Row],[Current Month Low]])-1</f>
        <v>0.12010320134793595</v>
      </c>
      <c r="AH401" s="2">
        <f>(Table2[[#This Row],[Current Month High]]/Table2[[#This Row],[Close Price]])-1</f>
        <v>3.4174775537065827E-2</v>
      </c>
      <c r="AI401">
        <v>20.3403375170403</v>
      </c>
      <c r="AJ401">
        <v>44.714285714285701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-7.0000000000000007E-2</v>
      </c>
      <c r="AM401" t="s">
        <v>10344</v>
      </c>
      <c r="AN401">
        <v>3.34</v>
      </c>
      <c r="AO401" t="s">
        <v>10345</v>
      </c>
      <c r="AP401">
        <v>7.1057476564969996E-2</v>
      </c>
      <c r="AQ401" s="4">
        <f>(Table2[[#This Row],[Sharpe Ratio]]-AVERAGE(Table2[Sharpe Ratio]))/_xlfn.STDEV.P(Table2[Sharpe Ratio])</f>
        <v>8.9404079729444169E-2</v>
      </c>
      <c r="AR40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 s="4">
        <f>_xlfn.RANK.AVG(Table2[[#This Row],[1Y Return vs Nifty Z-Score]],Table2[1Y Return vs Nifty Z-Score])</f>
        <v>387</v>
      </c>
      <c r="AT401" s="4">
        <f>_xlfn.RANK.AVG(Table2[[#This Row],[6M Return vs Nifty Z-Score]],Table2[6M Return vs Nifty Z-Score])</f>
        <v>481</v>
      </c>
      <c r="AU401" s="4">
        <f>_xlfn.RANK.AVG(Table2[[#This Row],[Sharpe Ratio Z-Score]],Table2[Sharpe Ratio Z-Score])</f>
        <v>324</v>
      </c>
      <c r="AV401" s="4">
        <f>(Table2[[#This Row],[Rank 1Y]]+Table2[[#This Row],[Rank 6M]]+Table2[[#This Row],[Rank Sharpe]])/3</f>
        <v>397.33333333333331</v>
      </c>
    </row>
    <row r="402" spans="1:48" x14ac:dyDescent="0.3">
      <c r="A402" t="s">
        <v>305</v>
      </c>
      <c r="B402" t="s">
        <v>306</v>
      </c>
      <c r="C402" t="s">
        <v>10301</v>
      </c>
      <c r="D402" t="s">
        <v>34</v>
      </c>
      <c r="E402">
        <v>91748.358590000003</v>
      </c>
      <c r="F402">
        <v>120.19</v>
      </c>
      <c r="G402">
        <v>9.5230920273526003</v>
      </c>
      <c r="H402">
        <f>(Table2[[#This Row],[1Y Return vs Nifty]]-AVERAGE(Table2[1Y Return vs Nifty]))/_xlfn.STDEV.P(Table2[1Y Return vs Nifty])</f>
        <v>-0.34070320048730218</v>
      </c>
      <c r="I402">
        <v>-10.875988459035201</v>
      </c>
      <c r="J402">
        <f>(Table2[[#This Row],[1M Return vs Nifty]]-AVERAGE(Table2[1M Return vs Nifty]))/_xlfn.STDEV.P(Table2[1M Return vs Nifty])</f>
        <v>-1.2727279314510158</v>
      </c>
      <c r="K402">
        <v>-22.090096620897501</v>
      </c>
      <c r="L402">
        <f>(Table2[[#This Row],[6M Return vs Nifty]]-AVERAGE(Table2[6M Return vs Nifty]))/_xlfn.STDEV.P(Table2[6M Return vs Nifty])</f>
        <v>-1.0051369038677465</v>
      </c>
      <c r="M402">
        <v>-2.66814243635653</v>
      </c>
      <c r="N402">
        <f>(Table2[[#This Row],[1W Return vs Nifty]]-AVERAGE(Table2[1W Return vs Nifty]))/_xlfn.STDEV.P(Table2[1W Return vs Nifty])</f>
        <v>-0.47245947542073352</v>
      </c>
      <c r="O402">
        <v>126.12</v>
      </c>
      <c r="P402">
        <v>133.440047023592</v>
      </c>
      <c r="Q402">
        <v>130.25147017755199</v>
      </c>
      <c r="R402">
        <v>36.723102920945998</v>
      </c>
      <c r="S402" s="2">
        <f>(Table2[[#This Row],[Close Price]]-Table2[[#This Row],[20D EMA]])/Table2[[#This Row],[20D EMA]]</f>
        <v>-4.7018712337456442E-2</v>
      </c>
      <c r="T402" s="2">
        <f>(Table2[[#This Row],[Close Price]]-Table2[[#This Row],[50D EMA]])/Table2[[#This Row],[50D EMA]]</f>
        <v>-9.9295880952810334E-2</v>
      </c>
      <c r="U402" s="2">
        <f>(Table2[[#This Row],[Close Price]]-Table2[[#This Row],[200D EMA]])/Table2[[#This Row],[200D EMA]]</f>
        <v>-7.7246499896214044E-2</v>
      </c>
      <c r="V402">
        <v>0.78452926524524402</v>
      </c>
      <c r="W402">
        <v>120.02</v>
      </c>
      <c r="X402">
        <v>127</v>
      </c>
      <c r="Y402">
        <v>118.21</v>
      </c>
      <c r="Z402">
        <v>127</v>
      </c>
      <c r="AA402">
        <v>116.3</v>
      </c>
      <c r="AB402">
        <v>136.09</v>
      </c>
      <c r="AC402" s="2">
        <f>(Table2[[#This Row],[Close Price]]/Table2[[#This Row],[Day Low]])-1</f>
        <v>1.4164305949009304E-3</v>
      </c>
      <c r="AD402" s="2">
        <f>(Table2[[#This Row],[Day High]]/Table2[[#This Row],[Close Price]])-1</f>
        <v>5.6660287877527304E-2</v>
      </c>
      <c r="AE402" s="2">
        <f>(Table2[[#This Row],[Close Price]]/Table2[[#This Row],[Current Week Low]])-1</f>
        <v>1.6749851958379081E-2</v>
      </c>
      <c r="AF402" s="2">
        <f>(Table2[[#This Row],[Current Week High]]/Table2[[#This Row],[Close Price]])-1</f>
        <v>5.6660287877527304E-2</v>
      </c>
      <c r="AG402" s="2">
        <f>(Table2[[#This Row],[Close Price]]/Table2[[#This Row],[Current Month Low]])-1</f>
        <v>3.3447979363714575E-2</v>
      </c>
      <c r="AH402" s="2">
        <f>(Table2[[#This Row],[Current Month High]]/Table2[[#This Row],[Close Price]])-1</f>
        <v>0.13229053997836759</v>
      </c>
      <c r="AI402">
        <v>43.522755636908201</v>
      </c>
      <c r="AJ402">
        <v>41.649970536240403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-0.25</v>
      </c>
      <c r="AM402" t="s">
        <v>10344</v>
      </c>
      <c r="AN402">
        <v>-7.17</v>
      </c>
      <c r="AO402" t="s">
        <v>10344</v>
      </c>
      <c r="AP402">
        <v>0.13549445784216901</v>
      </c>
      <c r="AQ402" s="4">
        <f>(Table2[[#This Row],[Sharpe Ratio]]-AVERAGE(Table2[Sharpe Ratio]))/_xlfn.STDEV.P(Table2[Sharpe Ratio])</f>
        <v>0.82001792083141545</v>
      </c>
      <c r="AR40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 s="4">
        <f>_xlfn.RANK.AVG(Table2[[#This Row],[1Y Return vs Nifty Z-Score]],Table2[1Y Return vs Nifty Z-Score])</f>
        <v>401</v>
      </c>
      <c r="AT402" s="4">
        <f>_xlfn.RANK.AVG(Table2[[#This Row],[6M Return vs Nifty Z-Score]],Table2[6M Return vs Nifty Z-Score])</f>
        <v>644</v>
      </c>
      <c r="AU402" s="4">
        <f>_xlfn.RANK.AVG(Table2[[#This Row],[Sharpe Ratio Z-Score]],Table2[Sharpe Ratio Z-Score])</f>
        <v>150</v>
      </c>
      <c r="AV402" s="4">
        <f>(Table2[[#This Row],[Rank 1Y]]+Table2[[#This Row],[Rank 6M]]+Table2[[#This Row],[Rank Sharpe]])/3</f>
        <v>398.33333333333331</v>
      </c>
    </row>
    <row r="403" spans="1:48" x14ac:dyDescent="0.3">
      <c r="A403" t="s">
        <v>925</v>
      </c>
      <c r="B403" t="s">
        <v>926</v>
      </c>
      <c r="C403" t="s">
        <v>10314</v>
      </c>
      <c r="D403" t="s">
        <v>539</v>
      </c>
      <c r="E403">
        <v>16021.063859039999</v>
      </c>
      <c r="F403">
        <v>5225.3999999999996</v>
      </c>
      <c r="G403">
        <v>-12.310028933087599</v>
      </c>
      <c r="H403">
        <f>(Table2[[#This Row],[1Y Return vs Nifty]]-AVERAGE(Table2[1Y Return vs Nifty]))/_xlfn.STDEV.P(Table2[1Y Return vs Nifty])</f>
        <v>-0.67199608472613814</v>
      </c>
      <c r="I403">
        <v>2.2886300183705801</v>
      </c>
      <c r="J403">
        <f>(Table2[[#This Row],[1M Return vs Nifty]]-AVERAGE(Table2[1M Return vs Nifty]))/_xlfn.STDEV.P(Table2[1M Return vs Nifty])</f>
        <v>-0.12267382783636757</v>
      </c>
      <c r="K403">
        <v>12.4332761874459</v>
      </c>
      <c r="L403">
        <f>(Table2[[#This Row],[6M Return vs Nifty]]-AVERAGE(Table2[6M Return vs Nifty]))/_xlfn.STDEV.P(Table2[6M Return vs Nifty])</f>
        <v>0.18253198960487149</v>
      </c>
      <c r="M403">
        <v>-4.1350474041125196</v>
      </c>
      <c r="N403">
        <f>(Table2[[#This Row],[1W Return vs Nifty]]-AVERAGE(Table2[1W Return vs Nifty]))/_xlfn.STDEV.P(Table2[1W Return vs Nifty])</f>
        <v>-0.79241446302043483</v>
      </c>
      <c r="O403">
        <v>5290.93</v>
      </c>
      <c r="P403">
        <v>5110.3993496259</v>
      </c>
      <c r="Q403">
        <v>4744.9748015674504</v>
      </c>
      <c r="R403">
        <v>45.398312769065498</v>
      </c>
      <c r="S403" s="2">
        <f>(Table2[[#This Row],[Close Price]]-Table2[[#This Row],[20D EMA]])/Table2[[#This Row],[20D EMA]]</f>
        <v>-1.2385346243477167E-2</v>
      </c>
      <c r="T403" s="2">
        <f>(Table2[[#This Row],[Close Price]]-Table2[[#This Row],[50D EMA]])/Table2[[#This Row],[50D EMA]]</f>
        <v>2.2503260999068134E-2</v>
      </c>
      <c r="U403" s="2">
        <f>(Table2[[#This Row],[Close Price]]-Table2[[#This Row],[200D EMA]])/Table2[[#This Row],[200D EMA]]</f>
        <v>0.10124926232987497</v>
      </c>
      <c r="V403">
        <v>0.62724961214367603</v>
      </c>
      <c r="W403">
        <v>5232.05</v>
      </c>
      <c r="X403">
        <v>5414</v>
      </c>
      <c r="Y403">
        <v>5211</v>
      </c>
      <c r="Z403">
        <v>5414</v>
      </c>
      <c r="AA403">
        <v>5124.3500000000004</v>
      </c>
      <c r="AB403">
        <v>5769</v>
      </c>
      <c r="AC403" s="2">
        <f>(Table2[[#This Row],[Close Price]]/Table2[[#This Row],[Day Low]])-1</f>
        <v>-1.2710123183075073E-3</v>
      </c>
      <c r="AD403" s="2">
        <f>(Table2[[#This Row],[Day High]]/Table2[[#This Row],[Close Price]])-1</f>
        <v>3.6092930684732405E-2</v>
      </c>
      <c r="AE403" s="2">
        <f>(Table2[[#This Row],[Close Price]]/Table2[[#This Row],[Current Week Low]])-1</f>
        <v>2.7633851468047421E-3</v>
      </c>
      <c r="AF403" s="2">
        <f>(Table2[[#This Row],[Current Week High]]/Table2[[#This Row],[Close Price]])-1</f>
        <v>3.6092930684732405E-2</v>
      </c>
      <c r="AG403" s="2">
        <f>(Table2[[#This Row],[Close Price]]/Table2[[#This Row],[Current Month Low]])-1</f>
        <v>1.9719574189897005E-2</v>
      </c>
      <c r="AH403" s="2">
        <f>(Table2[[#This Row],[Current Month High]]/Table2[[#This Row],[Close Price]])-1</f>
        <v>0.10403031346882541</v>
      </c>
      <c r="AI403">
        <v>14.0362460290121</v>
      </c>
      <c r="AJ403">
        <v>29.9527480726187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0.09</v>
      </c>
      <c r="AM403" t="s">
        <v>10345</v>
      </c>
      <c r="AN403">
        <v>-2.4900000000000002</v>
      </c>
      <c r="AO403" t="s">
        <v>10344</v>
      </c>
      <c r="AP403">
        <v>5.5435528552332997E-2</v>
      </c>
      <c r="AQ403" s="4">
        <f>(Table2[[#This Row],[Sharpe Ratio]]-AVERAGE(Table2[Sharpe Ratio]))/_xlfn.STDEV.P(Table2[Sharpe Ratio])</f>
        <v>-8.7724196871662274E-2</v>
      </c>
      <c r="AR40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-1.4922765828497313</v>
      </c>
      <c r="AS403" s="4">
        <f>_xlfn.RANK.AVG(Table2[[#This Row],[1Y Return vs Nifty Z-Score]],Table2[1Y Return vs Nifty Z-Score])</f>
        <v>559</v>
      </c>
      <c r="AT403" s="4">
        <f>_xlfn.RANK.AVG(Table2[[#This Row],[6M Return vs Nifty Z-Score]],Table2[6M Return vs Nifty Z-Score])</f>
        <v>265</v>
      </c>
      <c r="AU403" s="4">
        <f>_xlfn.RANK.AVG(Table2[[#This Row],[Sharpe Ratio Z-Score]],Table2[Sharpe Ratio Z-Score])</f>
        <v>371</v>
      </c>
      <c r="AV403" s="4">
        <f>(Table2[[#This Row],[Rank 1Y]]+Table2[[#This Row],[Rank 6M]]+Table2[[#This Row],[Rank Sharpe]])/3</f>
        <v>398.33333333333331</v>
      </c>
    </row>
    <row r="404" spans="1:48" x14ac:dyDescent="0.3">
      <c r="A404" t="s">
        <v>676</v>
      </c>
      <c r="B404" t="s">
        <v>677</v>
      </c>
      <c r="C404" t="s">
        <v>10303</v>
      </c>
      <c r="D404" t="s">
        <v>186</v>
      </c>
      <c r="E404">
        <v>25844.964863550002</v>
      </c>
      <c r="F404">
        <v>7931.5</v>
      </c>
      <c r="G404">
        <v>17.4314101180499</v>
      </c>
      <c r="H404">
        <f>(Table2[[#This Row],[1Y Return vs Nifty]]-AVERAGE(Table2[1Y Return vs Nifty]))/_xlfn.STDEV.P(Table2[1Y Return vs Nifty])</f>
        <v>-0.22070342974942003</v>
      </c>
      <c r="I404">
        <v>3.0528001705116798</v>
      </c>
      <c r="J404">
        <f>(Table2[[#This Row],[1M Return vs Nifty]]-AVERAGE(Table2[1M Return vs Nifty]))/_xlfn.STDEV.P(Table2[1M Return vs Nifty])</f>
        <v>-5.5916327735773284E-2</v>
      </c>
      <c r="K404">
        <v>12.2987364530325</v>
      </c>
      <c r="L404">
        <f>(Table2[[#This Row],[6M Return vs Nifty]]-AVERAGE(Table2[6M Return vs Nifty]))/_xlfn.STDEV.P(Table2[6M Return vs Nifty])</f>
        <v>0.17790356994304038</v>
      </c>
      <c r="M404">
        <v>-0.48357388666379097</v>
      </c>
      <c r="N404">
        <f>(Table2[[#This Row],[1W Return vs Nifty]]-AVERAGE(Table2[1W Return vs Nifty]))/_xlfn.STDEV.P(Table2[1W Return vs Nifty])</f>
        <v>4.0291987548563123E-3</v>
      </c>
      <c r="O404">
        <v>7816</v>
      </c>
      <c r="P404">
        <v>7589.4598369457499</v>
      </c>
      <c r="Q404">
        <v>6862.3479884885201</v>
      </c>
      <c r="R404">
        <v>57.3334377767398</v>
      </c>
      <c r="S404" s="2">
        <f>(Table2[[#This Row],[Close Price]]-Table2[[#This Row],[20D EMA]])/Table2[[#This Row],[20D EMA]]</f>
        <v>1.4777379733879221E-2</v>
      </c>
      <c r="T404" s="2">
        <f>(Table2[[#This Row],[Close Price]]-Table2[[#This Row],[50D EMA]])/Table2[[#This Row],[50D EMA]]</f>
        <v>4.5067787484583149E-2</v>
      </c>
      <c r="U404" s="2">
        <f>(Table2[[#This Row],[Close Price]]-Table2[[#This Row],[200D EMA]])/Table2[[#This Row],[200D EMA]]</f>
        <v>0.15579973695664595</v>
      </c>
      <c r="V404">
        <v>0.50591904646094199</v>
      </c>
      <c r="W404">
        <v>7872.3</v>
      </c>
      <c r="X404">
        <v>8050</v>
      </c>
      <c r="Y404">
        <v>7872.3</v>
      </c>
      <c r="Z404">
        <v>8050</v>
      </c>
      <c r="AA404">
        <v>7551.2</v>
      </c>
      <c r="AB404">
        <v>8195</v>
      </c>
      <c r="AC404" s="2">
        <f>(Table2[[#This Row],[Close Price]]/Table2[[#This Row],[Day Low]])-1</f>
        <v>7.5200386164144817E-3</v>
      </c>
      <c r="AD404" s="2">
        <f>(Table2[[#This Row],[Day High]]/Table2[[#This Row],[Close Price]])-1</f>
        <v>1.4940427409695589E-2</v>
      </c>
      <c r="AE404" s="2">
        <f>(Table2[[#This Row],[Close Price]]/Table2[[#This Row],[Current Week Low]])-1</f>
        <v>7.5200386164144817E-3</v>
      </c>
      <c r="AF404" s="2">
        <f>(Table2[[#This Row],[Current Week High]]/Table2[[#This Row],[Close Price]])-1</f>
        <v>1.4940427409695589E-2</v>
      </c>
      <c r="AG404" s="2">
        <f>(Table2[[#This Row],[Close Price]]/Table2[[#This Row],[Current Month Low]])-1</f>
        <v>5.0362856234770659E-2</v>
      </c>
      <c r="AH404" s="2">
        <f>(Table2[[#This Row],[Current Month High]]/Table2[[#This Row],[Close Price]])-1</f>
        <v>3.3221963058690074E-2</v>
      </c>
      <c r="AI404">
        <v>3.3221963058689998</v>
      </c>
      <c r="AJ404">
        <v>46.811661267931498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0.02</v>
      </c>
      <c r="AM404" t="s">
        <v>10345</v>
      </c>
      <c r="AN404">
        <v>1.2</v>
      </c>
      <c r="AO404" t="s">
        <v>10345</v>
      </c>
      <c r="AP404">
        <v>-4.8080028102330001E-3</v>
      </c>
      <c r="AQ404" s="4">
        <f>(Table2[[#This Row],[Sharpe Ratio]]-AVERAGE(Table2[Sharpe Ratio]))/_xlfn.STDEV.P(Table2[Sharpe Ratio])</f>
        <v>-0.77079092312014974</v>
      </c>
      <c r="AR40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-0.8654779119074465</v>
      </c>
      <c r="AS404" s="4">
        <f>_xlfn.RANK.AVG(Table2[[#This Row],[1Y Return vs Nifty Z-Score]],Table2[1Y Return vs Nifty Z-Score])</f>
        <v>351</v>
      </c>
      <c r="AT404" s="4">
        <f>_xlfn.RANK.AVG(Table2[[#This Row],[6M Return vs Nifty Z-Score]],Table2[6M Return vs Nifty Z-Score])</f>
        <v>267</v>
      </c>
      <c r="AU404" s="4">
        <f>_xlfn.RANK.AVG(Table2[[#This Row],[Sharpe Ratio Z-Score]],Table2[Sharpe Ratio Z-Score])</f>
        <v>578</v>
      </c>
      <c r="AV404" s="4">
        <f>(Table2[[#This Row],[Rank 1Y]]+Table2[[#This Row],[Rank 6M]]+Table2[[#This Row],[Rank Sharpe]])/3</f>
        <v>398.66666666666669</v>
      </c>
    </row>
    <row r="405" spans="1:48" x14ac:dyDescent="0.3">
      <c r="A405" t="s">
        <v>1173</v>
      </c>
      <c r="B405" t="s">
        <v>1174</v>
      </c>
      <c r="C405" t="s">
        <v>10314</v>
      </c>
      <c r="D405" t="s">
        <v>539</v>
      </c>
      <c r="E405">
        <v>10173.16656562</v>
      </c>
      <c r="F405">
        <v>643.9</v>
      </c>
      <c r="G405">
        <v>17.4441221122954</v>
      </c>
      <c r="H405">
        <f>(Table2[[#This Row],[1Y Return vs Nifty]]-AVERAGE(Table2[1Y Return vs Nifty]))/_xlfn.STDEV.P(Table2[1Y Return vs Nifty])</f>
        <v>-0.22051053963326808</v>
      </c>
      <c r="I405">
        <v>16.966426463490301</v>
      </c>
      <c r="J405">
        <f>(Table2[[#This Row],[1M Return vs Nifty]]-AVERAGE(Table2[1M Return vs Nifty]))/_xlfn.STDEV.P(Table2[1M Return vs Nifty])</f>
        <v>1.1595707022806081</v>
      </c>
      <c r="K405">
        <v>19.315324680439801</v>
      </c>
      <c r="L405">
        <f>(Table2[[#This Row],[6M Return vs Nifty]]-AVERAGE(Table2[6M Return vs Nifty]))/_xlfn.STDEV.P(Table2[6M Return vs Nifty])</f>
        <v>0.41928738902296137</v>
      </c>
      <c r="M405">
        <v>-9.9290693954932792</v>
      </c>
      <c r="N405">
        <f>(Table2[[#This Row],[1W Return vs Nifty]]-AVERAGE(Table2[1W Return vs Nifty]))/_xlfn.STDEV.P(Table2[1W Return vs Nifty])</f>
        <v>-2.0561815611989447</v>
      </c>
      <c r="O405">
        <v>631.57000000000005</v>
      </c>
      <c r="P405">
        <v>589.94725602621099</v>
      </c>
      <c r="Q405">
        <v>520.74837620046196</v>
      </c>
      <c r="R405">
        <v>50.555726164403403</v>
      </c>
      <c r="S405" s="2">
        <f>(Table2[[#This Row],[Close Price]]-Table2[[#This Row],[20D EMA]])/Table2[[#This Row],[20D EMA]]</f>
        <v>1.9522776572667995E-2</v>
      </c>
      <c r="T405" s="2">
        <f>(Table2[[#This Row],[Close Price]]-Table2[[#This Row],[50D EMA]])/Table2[[#This Row],[50D EMA]]</f>
        <v>9.1453504398352342E-2</v>
      </c>
      <c r="U405" s="2">
        <f>(Table2[[#This Row],[Close Price]]-Table2[[#This Row],[200D EMA]])/Table2[[#This Row],[200D EMA]]</f>
        <v>0.23648969334881004</v>
      </c>
      <c r="V405">
        <v>1.8057817624339101</v>
      </c>
      <c r="W405">
        <v>630.65</v>
      </c>
      <c r="X405">
        <v>650</v>
      </c>
      <c r="Y405">
        <v>630.65</v>
      </c>
      <c r="Z405">
        <v>669.55</v>
      </c>
      <c r="AA405">
        <v>600.04999999999995</v>
      </c>
      <c r="AB405">
        <v>726</v>
      </c>
      <c r="AC405" s="2">
        <f>(Table2[[#This Row],[Close Price]]/Table2[[#This Row],[Day Low]])-1</f>
        <v>2.1010068976452967E-2</v>
      </c>
      <c r="AD405" s="2">
        <f>(Table2[[#This Row],[Day High]]/Table2[[#This Row],[Close Price]])-1</f>
        <v>9.4735207330332027E-3</v>
      </c>
      <c r="AE405" s="2">
        <f>(Table2[[#This Row],[Close Price]]/Table2[[#This Row],[Current Week Low]])-1</f>
        <v>2.1010068976452967E-2</v>
      </c>
      <c r="AF405" s="2">
        <f>(Table2[[#This Row],[Current Week High]]/Table2[[#This Row],[Close Price]])-1</f>
        <v>3.9835378164311264E-2</v>
      </c>
      <c r="AG405" s="2">
        <f>(Table2[[#This Row],[Close Price]]/Table2[[#This Row],[Current Month Low]])-1</f>
        <v>7.3077243563036465E-2</v>
      </c>
      <c r="AH405" s="2">
        <f>(Table2[[#This Row],[Current Month High]]/Table2[[#This Row],[Close Price]])-1</f>
        <v>0.12750427084951088</v>
      </c>
      <c r="AI405">
        <v>12.750427084950999</v>
      </c>
      <c r="AJ405">
        <v>58.537486150436997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0.16</v>
      </c>
      <c r="AM405" t="s">
        <v>10345</v>
      </c>
      <c r="AN405">
        <v>3.73</v>
      </c>
      <c r="AO405" t="s">
        <v>10345</v>
      </c>
      <c r="AP405">
        <v>-3.8838060249593E-2</v>
      </c>
      <c r="AQ405" s="4">
        <f>(Table2[[#This Row],[Sharpe Ratio]]-AVERAGE(Table2[Sharpe Ratio]))/_xlfn.STDEV.P(Table2[Sharpe Ratio])</f>
        <v>-1.1566381568962798</v>
      </c>
      <c r="AR40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-1.8544721664249231</v>
      </c>
      <c r="AS405" s="4">
        <f>_xlfn.RANK.AVG(Table2[[#This Row],[1Y Return vs Nifty Z-Score]],Table2[1Y Return vs Nifty Z-Score])</f>
        <v>350</v>
      </c>
      <c r="AT405" s="4">
        <f>_xlfn.RANK.AVG(Table2[[#This Row],[6M Return vs Nifty Z-Score]],Table2[6M Return vs Nifty Z-Score])</f>
        <v>205</v>
      </c>
      <c r="AU405" s="4">
        <f>_xlfn.RANK.AVG(Table2[[#This Row],[Sharpe Ratio Z-Score]],Table2[Sharpe Ratio Z-Score])</f>
        <v>643</v>
      </c>
      <c r="AV405" s="4">
        <f>(Table2[[#This Row],[Rank 1Y]]+Table2[[#This Row],[Rank 6M]]+Table2[[#This Row],[Rank Sharpe]])/3</f>
        <v>399.33333333333331</v>
      </c>
    </row>
    <row r="406" spans="1:48" x14ac:dyDescent="0.3">
      <c r="A406" t="s">
        <v>1766</v>
      </c>
      <c r="B406" t="s">
        <v>1767</v>
      </c>
      <c r="C406" t="s">
        <v>10306</v>
      </c>
      <c r="D406" t="s">
        <v>207</v>
      </c>
      <c r="E406">
        <v>4396.5095510699903</v>
      </c>
      <c r="F406">
        <v>172.9</v>
      </c>
      <c r="G406">
        <v>2.06686462656099</v>
      </c>
      <c r="H406">
        <f>(Table2[[#This Row],[1Y Return vs Nifty]]-AVERAGE(Table2[1Y Return vs Nifty]))/_xlfn.STDEV.P(Table2[1Y Return vs Nifty])</f>
        <v>-0.45384300700532959</v>
      </c>
      <c r="I406">
        <v>-13.7374800537326</v>
      </c>
      <c r="J406">
        <f>(Table2[[#This Row],[1M Return vs Nifty]]-AVERAGE(Table2[1M Return vs Nifty]))/_xlfn.STDEV.P(Table2[1M Return vs Nifty])</f>
        <v>-1.5227063228938544</v>
      </c>
      <c r="K406">
        <v>4.1319827344463604</v>
      </c>
      <c r="L406">
        <f>(Table2[[#This Row],[6M Return vs Nifty]]-AVERAGE(Table2[6M Return vs Nifty]))/_xlfn.STDEV.P(Table2[6M Return vs Nifty])</f>
        <v>-0.10304810317600369</v>
      </c>
      <c r="M406">
        <v>-4.8712526754379901</v>
      </c>
      <c r="N406">
        <f>(Table2[[#This Row],[1W Return vs Nifty]]-AVERAGE(Table2[1W Return vs Nifty]))/_xlfn.STDEV.P(Table2[1W Return vs Nifty])</f>
        <v>-0.9529923829507998</v>
      </c>
      <c r="O406">
        <v>186.38</v>
      </c>
      <c r="P406">
        <v>191.567690577815</v>
      </c>
      <c r="Q406">
        <v>171.538506329169</v>
      </c>
      <c r="R406">
        <v>23.180595871580799</v>
      </c>
      <c r="S406" s="2">
        <f>(Table2[[#This Row],[Close Price]]-Table2[[#This Row],[20D EMA]])/Table2[[#This Row],[20D EMA]]</f>
        <v>-7.2325356797939638E-2</v>
      </c>
      <c r="T406" s="2">
        <f>(Table2[[#This Row],[Close Price]]-Table2[[#This Row],[50D EMA]])/Table2[[#This Row],[50D EMA]]</f>
        <v>-9.7446967813354504E-2</v>
      </c>
      <c r="U406" s="2">
        <f>(Table2[[#This Row],[Close Price]]-Table2[[#This Row],[200D EMA]])/Table2[[#This Row],[200D EMA]]</f>
        <v>7.9369565467616327E-3</v>
      </c>
      <c r="V406">
        <v>0.50653684907420804</v>
      </c>
      <c r="W406">
        <v>169.75</v>
      </c>
      <c r="X406">
        <v>176.72</v>
      </c>
      <c r="Y406">
        <v>169.75</v>
      </c>
      <c r="Z406">
        <v>179</v>
      </c>
      <c r="AA406">
        <v>169.2</v>
      </c>
      <c r="AB406">
        <v>220</v>
      </c>
      <c r="AC406" s="2">
        <f>(Table2[[#This Row],[Close Price]]/Table2[[#This Row],[Day Low]])-1</f>
        <v>1.8556701030927769E-2</v>
      </c>
      <c r="AD406" s="2">
        <f>(Table2[[#This Row],[Day High]]/Table2[[#This Row],[Close Price]])-1</f>
        <v>2.2093695777906319E-2</v>
      </c>
      <c r="AE406" s="2">
        <f>(Table2[[#This Row],[Close Price]]/Table2[[#This Row],[Current Week Low]])-1</f>
        <v>1.8556701030927769E-2</v>
      </c>
      <c r="AF406" s="2">
        <f>(Table2[[#This Row],[Current Week High]]/Table2[[#This Row],[Close Price]])-1</f>
        <v>3.5280508964719459E-2</v>
      </c>
      <c r="AG406" s="2">
        <f>(Table2[[#This Row],[Close Price]]/Table2[[#This Row],[Current Month Low]])-1</f>
        <v>2.1867612293144267E-2</v>
      </c>
      <c r="AH406" s="2">
        <f>(Table2[[#This Row],[Current Month High]]/Table2[[#This Row],[Close Price]])-1</f>
        <v>0.27241179872758825</v>
      </c>
      <c r="AI406">
        <v>30.537883169462098</v>
      </c>
      <c r="AJ406">
        <v>37.1677905593018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-0.06</v>
      </c>
      <c r="AM406" t="s">
        <v>10344</v>
      </c>
      <c r="AN406">
        <v>-14.91</v>
      </c>
      <c r="AO406" t="s">
        <v>10344</v>
      </c>
      <c r="AP406">
        <v>4.5687276390412999E-2</v>
      </c>
      <c r="AQ406" s="4">
        <f>(Table2[[#This Row],[Sharpe Ratio]]-AVERAGE(Table2[Sharpe Ratio]))/_xlfn.STDEV.P(Table2[Sharpe Ratio])</f>
        <v>-0.19825401709108265</v>
      </c>
      <c r="AR40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 s="4">
        <f>_xlfn.RANK.AVG(Table2[[#This Row],[1Y Return vs Nifty Z-Score]],Table2[1Y Return vs Nifty Z-Score])</f>
        <v>456</v>
      </c>
      <c r="AT406" s="4">
        <f>_xlfn.RANK.AVG(Table2[[#This Row],[6M Return vs Nifty Z-Score]],Table2[6M Return vs Nifty Z-Score])</f>
        <v>344</v>
      </c>
      <c r="AU406" s="4">
        <f>_xlfn.RANK.AVG(Table2[[#This Row],[Sharpe Ratio Z-Score]],Table2[Sharpe Ratio Z-Score])</f>
        <v>399</v>
      </c>
      <c r="AV406" s="4">
        <f>(Table2[[#This Row],[Rank 1Y]]+Table2[[#This Row],[Rank 6M]]+Table2[[#This Row],[Rank Sharpe]])/3</f>
        <v>399.66666666666669</v>
      </c>
    </row>
    <row r="407" spans="1:48" x14ac:dyDescent="0.3">
      <c r="A407" t="s">
        <v>476</v>
      </c>
      <c r="B407" t="s">
        <v>477</v>
      </c>
      <c r="C407" t="s">
        <v>10301</v>
      </c>
      <c r="D407" t="s">
        <v>57</v>
      </c>
      <c r="E407">
        <v>45112.285774374999</v>
      </c>
      <c r="F407">
        <v>4094.05</v>
      </c>
      <c r="G407">
        <v>36.532629595000202</v>
      </c>
      <c r="H407">
        <f>(Table2[[#This Row],[1Y Return vs Nifty]]-AVERAGE(Table2[1Y Return vs Nifty]))/_xlfn.STDEV.P(Table2[1Y Return vs Nifty])</f>
        <v>6.9135943396722646E-2</v>
      </c>
      <c r="I407">
        <v>-3.7931175096757999</v>
      </c>
      <c r="J407">
        <f>(Table2[[#This Row],[1M Return vs Nifty]]-AVERAGE(Table2[1M Return vs Nifty]))/_xlfn.STDEV.P(Table2[1M Return vs Nifty])</f>
        <v>-0.65397207349249897</v>
      </c>
      <c r="K407">
        <v>-7.8275685733315798</v>
      </c>
      <c r="L407">
        <f>(Table2[[#This Row],[6M Return vs Nifty]]-AVERAGE(Table2[6M Return vs Nifty]))/_xlfn.STDEV.P(Table2[6M Return vs Nifty])</f>
        <v>-0.51447913996928285</v>
      </c>
      <c r="M407">
        <v>3.3748834025537802</v>
      </c>
      <c r="N407">
        <f>(Table2[[#This Row],[1W Return vs Nifty]]-AVERAGE(Table2[1W Return vs Nifty]))/_xlfn.STDEV.P(Table2[1W Return vs Nifty])</f>
        <v>0.84561926850158453</v>
      </c>
      <c r="O407">
        <v>4113.97</v>
      </c>
      <c r="P407">
        <v>4279.3280489058297</v>
      </c>
      <c r="Q407">
        <v>4006.5740963579601</v>
      </c>
      <c r="R407">
        <v>55.382870565035603</v>
      </c>
      <c r="S407" s="2">
        <f>(Table2[[#This Row],[Close Price]]-Table2[[#This Row],[20D EMA]])/Table2[[#This Row],[20D EMA]]</f>
        <v>-4.842038225849987E-3</v>
      </c>
      <c r="T407" s="2">
        <f>(Table2[[#This Row],[Close Price]]-Table2[[#This Row],[50D EMA]])/Table2[[#This Row],[50D EMA]]</f>
        <v>-4.3296061154555053E-2</v>
      </c>
      <c r="U407" s="2">
        <f>(Table2[[#This Row],[Close Price]]-Table2[[#This Row],[200D EMA]])/Table2[[#This Row],[200D EMA]]</f>
        <v>2.1833092696714896E-2</v>
      </c>
      <c r="V407">
        <v>0.54379594327980696</v>
      </c>
      <c r="W407">
        <v>4107.05</v>
      </c>
      <c r="X407">
        <v>4299</v>
      </c>
      <c r="Y407">
        <v>3973.1</v>
      </c>
      <c r="Z407">
        <v>4299</v>
      </c>
      <c r="AA407">
        <v>3732.9</v>
      </c>
      <c r="AB407">
        <v>4405.1000000000004</v>
      </c>
      <c r="AC407" s="2">
        <f>(Table2[[#This Row],[Close Price]]/Table2[[#This Row],[Day Low]])-1</f>
        <v>-3.1652889543589691E-3</v>
      </c>
      <c r="AD407" s="2">
        <f>(Table2[[#This Row],[Day High]]/Table2[[#This Row],[Close Price]])-1</f>
        <v>5.0060453585080822E-2</v>
      </c>
      <c r="AE407" s="2">
        <f>(Table2[[#This Row],[Close Price]]/Table2[[#This Row],[Current Week Low]])-1</f>
        <v>3.0442223956104852E-2</v>
      </c>
      <c r="AF407" s="2">
        <f>(Table2[[#This Row],[Current Week High]]/Table2[[#This Row],[Close Price]])-1</f>
        <v>5.0060453585080822E-2</v>
      </c>
      <c r="AG407" s="2">
        <f>(Table2[[#This Row],[Close Price]]/Table2[[#This Row],[Current Month Low]])-1</f>
        <v>9.6747836802486109E-2</v>
      </c>
      <c r="AH407" s="2">
        <f>(Table2[[#This Row],[Current Month High]]/Table2[[#This Row],[Close Price]])-1</f>
        <v>7.5976111674258995E-2</v>
      </c>
      <c r="AI407">
        <v>22.079603326779001</v>
      </c>
      <c r="AJ407">
        <v>59.864503406938802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-0.06</v>
      </c>
      <c r="AM407" t="s">
        <v>10344</v>
      </c>
      <c r="AN407">
        <v>-1.73</v>
      </c>
      <c r="AO407" t="s">
        <v>10344</v>
      </c>
      <c r="AP407">
        <v>3.0759990729528001E-2</v>
      </c>
      <c r="AQ407" s="4">
        <f>(Table2[[#This Row],[Sharpe Ratio]]-AVERAGE(Table2[Sharpe Ratio]))/_xlfn.STDEV.P(Table2[Sharpe Ratio])</f>
        <v>-0.36750591712980585</v>
      </c>
      <c r="AR40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 s="4">
        <f>_xlfn.RANK.AVG(Table2[[#This Row],[1Y Return vs Nifty Z-Score]],Table2[1Y Return vs Nifty Z-Score])</f>
        <v>273</v>
      </c>
      <c r="AT407" s="4">
        <f>_xlfn.RANK.AVG(Table2[[#This Row],[6M Return vs Nifty Z-Score]],Table2[6M Return vs Nifty Z-Score])</f>
        <v>491</v>
      </c>
      <c r="AU407" s="4">
        <f>_xlfn.RANK.AVG(Table2[[#This Row],[Sharpe Ratio Z-Score]],Table2[Sharpe Ratio Z-Score])</f>
        <v>438</v>
      </c>
      <c r="AV407" s="4">
        <f>(Table2[[#This Row],[Rank 1Y]]+Table2[[#This Row],[Rank 6M]]+Table2[[#This Row],[Rank Sharpe]])/3</f>
        <v>400.66666666666669</v>
      </c>
    </row>
    <row r="408" spans="1:48" x14ac:dyDescent="0.3">
      <c r="A408" t="s">
        <v>1267</v>
      </c>
      <c r="B408" t="s">
        <v>1268</v>
      </c>
      <c r="C408" t="s">
        <v>10309</v>
      </c>
      <c r="D408" t="s">
        <v>333</v>
      </c>
      <c r="E408">
        <v>8885.7726583900003</v>
      </c>
      <c r="F408">
        <v>230.95</v>
      </c>
      <c r="G408">
        <v>50.538101058935403</v>
      </c>
      <c r="H408">
        <f>(Table2[[#This Row],[1Y Return vs Nifty]]-AVERAGE(Table2[1Y Return vs Nifty]))/_xlfn.STDEV.P(Table2[1Y Return vs Nifty])</f>
        <v>0.28165311145615596</v>
      </c>
      <c r="I408">
        <v>7.7755882136608498</v>
      </c>
      <c r="J408">
        <f>(Table2[[#This Row],[1M Return vs Nifty]]-AVERAGE(Table2[1M Return vs Nifty]))/_xlfn.STDEV.P(Table2[1M Return vs Nifty])</f>
        <v>0.35666393646617278</v>
      </c>
      <c r="K408">
        <v>-4.28327039709876</v>
      </c>
      <c r="L408">
        <f>(Table2[[#This Row],[6M Return vs Nifty]]-AVERAGE(Table2[6M Return vs Nifty]))/_xlfn.STDEV.P(Table2[6M Return vs Nifty])</f>
        <v>-0.39254862302726101</v>
      </c>
      <c r="M408">
        <v>-1.22898824394413</v>
      </c>
      <c r="N408">
        <f>(Table2[[#This Row],[1W Return vs Nifty]]-AVERAGE(Table2[1W Return vs Nifty]))/_xlfn.STDEV.P(Table2[1W Return vs Nifty])</f>
        <v>-0.15855736730273648</v>
      </c>
      <c r="O408">
        <v>224.17</v>
      </c>
      <c r="P408">
        <v>222.884409969785</v>
      </c>
      <c r="Q408">
        <v>201.95353416242</v>
      </c>
      <c r="R408">
        <v>60.720639244659402</v>
      </c>
      <c r="S408" s="2">
        <f>(Table2[[#This Row],[Close Price]]-Table2[[#This Row],[20D EMA]])/Table2[[#This Row],[20D EMA]]</f>
        <v>3.0244903421510469E-2</v>
      </c>
      <c r="T408" s="2">
        <f>(Table2[[#This Row],[Close Price]]-Table2[[#This Row],[50D EMA]])/Table2[[#This Row],[50D EMA]]</f>
        <v>3.6187322528786967E-2</v>
      </c>
      <c r="U408" s="2">
        <f>(Table2[[#This Row],[Close Price]]-Table2[[#This Row],[200D EMA]])/Table2[[#This Row],[200D EMA]]</f>
        <v>0.14357988810564584</v>
      </c>
      <c r="V408">
        <v>4.1953406431203799</v>
      </c>
      <c r="W408">
        <v>221.4</v>
      </c>
      <c r="X408">
        <v>233.68</v>
      </c>
      <c r="Y408">
        <v>221.4</v>
      </c>
      <c r="Z408">
        <v>245.85</v>
      </c>
      <c r="AA408">
        <v>204</v>
      </c>
      <c r="AB408">
        <v>247.5</v>
      </c>
      <c r="AC408" s="2">
        <f>(Table2[[#This Row],[Close Price]]/Table2[[#This Row],[Day Low]])-1</f>
        <v>4.3134598012646741E-2</v>
      </c>
      <c r="AD408" s="2">
        <f>(Table2[[#This Row],[Day High]]/Table2[[#This Row],[Close Price]])-1</f>
        <v>1.1820740420004361E-2</v>
      </c>
      <c r="AE408" s="2">
        <f>(Table2[[#This Row],[Close Price]]/Table2[[#This Row],[Current Week Low]])-1</f>
        <v>4.3134598012646741E-2</v>
      </c>
      <c r="AF408" s="2">
        <f>(Table2[[#This Row],[Current Week High]]/Table2[[#This Row],[Close Price]])-1</f>
        <v>6.4516129032258007E-2</v>
      </c>
      <c r="AG408" s="2">
        <f>(Table2[[#This Row],[Close Price]]/Table2[[#This Row],[Current Month Low]])-1</f>
        <v>0.13210784313725488</v>
      </c>
      <c r="AH408" s="2">
        <f>(Table2[[#This Row],[Current Month High]]/Table2[[#This Row],[Close Price]])-1</f>
        <v>7.1660532582810132E-2</v>
      </c>
      <c r="AI408">
        <v>13.4444684996752</v>
      </c>
      <c r="AJ408">
        <v>85.502008032128501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</v>
      </c>
      <c r="AM408" t="s">
        <v>10346</v>
      </c>
      <c r="AN408">
        <v>1.05</v>
      </c>
      <c r="AO408" t="s">
        <v>10345</v>
      </c>
      <c r="AQ408" s="4">
        <f>(Table2[[#This Row],[Sharpe Ratio]]-AVERAGE(Table2[Sharpe Ratio]))/_xlfn.STDEV.P(Table2[Sharpe Ratio])</f>
        <v>-0.71627574671699312</v>
      </c>
      <c r="AR40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-0.62906468912466185</v>
      </c>
      <c r="AS408" s="4">
        <f>_xlfn.RANK.AVG(Table2[[#This Row],[1Y Return vs Nifty Z-Score]],Table2[1Y Return vs Nifty Z-Score])</f>
        <v>217</v>
      </c>
      <c r="AT408" s="4">
        <f>_xlfn.RANK.AVG(Table2[[#This Row],[6M Return vs Nifty Z-Score]],Table2[6M Return vs Nifty Z-Score])</f>
        <v>443</v>
      </c>
      <c r="AU408" s="4">
        <f>_xlfn.RANK.AVG(Table2[[#This Row],[Sharpe Ratio Z-Score]],Table2[Sharpe Ratio Z-Score])</f>
        <v>542.5</v>
      </c>
      <c r="AV408" s="4">
        <f>(Table2[[#This Row],[Rank 1Y]]+Table2[[#This Row],[Rank 6M]]+Table2[[#This Row],[Rank Sharpe]])/3</f>
        <v>400.83333333333331</v>
      </c>
    </row>
    <row r="409" spans="1:48" x14ac:dyDescent="0.3">
      <c r="A409" t="s">
        <v>1011</v>
      </c>
      <c r="B409" t="s">
        <v>1012</v>
      </c>
      <c r="C409" t="s">
        <v>10300</v>
      </c>
      <c r="D409" t="s">
        <v>293</v>
      </c>
      <c r="E409">
        <v>13648.43670676</v>
      </c>
      <c r="F409">
        <v>989.9</v>
      </c>
      <c r="G409">
        <v>16.232055878954299</v>
      </c>
      <c r="H409">
        <f>(Table2[[#This Row],[1Y Return vs Nifty]]-AVERAGE(Table2[1Y Return vs Nifty]))/_xlfn.STDEV.P(Table2[1Y Return vs Nifty])</f>
        <v>-0.23890227204109235</v>
      </c>
      <c r="I409">
        <v>-7.9191334486023299</v>
      </c>
      <c r="J409">
        <f>(Table2[[#This Row],[1M Return vs Nifty]]-AVERAGE(Table2[1M Return vs Nifty]))/_xlfn.STDEV.P(Table2[1M Return vs Nifty])</f>
        <v>-1.0144186424747987</v>
      </c>
      <c r="K409">
        <v>-0.44708162434350501</v>
      </c>
      <c r="L409">
        <f>(Table2[[#This Row],[6M Return vs Nifty]]-AVERAGE(Table2[6M Return vs Nifty]))/_xlfn.STDEV.P(Table2[6M Return vs Nifty])</f>
        <v>-0.26057652110710283</v>
      </c>
      <c r="M409">
        <v>5.3597650228852096</v>
      </c>
      <c r="N409">
        <f>(Table2[[#This Row],[1W Return vs Nifty]]-AVERAGE(Table2[1W Return vs Nifty]))/_xlfn.STDEV.P(Table2[1W Return vs Nifty])</f>
        <v>1.2785530905142848</v>
      </c>
      <c r="O409">
        <v>971.67</v>
      </c>
      <c r="P409">
        <v>991.69185628514299</v>
      </c>
      <c r="Q409">
        <v>924.16080681972801</v>
      </c>
      <c r="R409">
        <v>65.479504950516002</v>
      </c>
      <c r="S409" s="2">
        <f>(Table2[[#This Row],[Close Price]]-Table2[[#This Row],[20D EMA]])/Table2[[#This Row],[20D EMA]]</f>
        <v>1.8761513682628895E-2</v>
      </c>
      <c r="T409" s="2">
        <f>(Table2[[#This Row],[Close Price]]-Table2[[#This Row],[50D EMA]])/Table2[[#This Row],[50D EMA]]</f>
        <v>-1.8068680041956468E-3</v>
      </c>
      <c r="U409" s="2">
        <f>(Table2[[#This Row],[Close Price]]-Table2[[#This Row],[200D EMA]])/Table2[[#This Row],[200D EMA]]</f>
        <v>7.1133933288620221E-2</v>
      </c>
      <c r="V409">
        <v>0.46940905859023802</v>
      </c>
      <c r="W409">
        <v>990</v>
      </c>
      <c r="X409">
        <v>1014.85</v>
      </c>
      <c r="Y409">
        <v>958.5</v>
      </c>
      <c r="Z409">
        <v>1014.85</v>
      </c>
      <c r="AA409">
        <v>890.1</v>
      </c>
      <c r="AB409">
        <v>1014.85</v>
      </c>
      <c r="AC409" s="2">
        <f>(Table2[[#This Row],[Close Price]]/Table2[[#This Row],[Day Low]])-1</f>
        <v>-1.0101010101015717E-4</v>
      </c>
      <c r="AD409" s="2">
        <f>(Table2[[#This Row],[Day High]]/Table2[[#This Row],[Close Price]])-1</f>
        <v>2.5204566117789762E-2</v>
      </c>
      <c r="AE409" s="2">
        <f>(Table2[[#This Row],[Close Price]]/Table2[[#This Row],[Current Week Low]])-1</f>
        <v>3.2759520083463611E-2</v>
      </c>
      <c r="AF409" s="2">
        <f>(Table2[[#This Row],[Current Week High]]/Table2[[#This Row],[Close Price]])-1</f>
        <v>2.5204566117789762E-2</v>
      </c>
      <c r="AG409" s="2">
        <f>(Table2[[#This Row],[Close Price]]/Table2[[#This Row],[Current Month Low]])-1</f>
        <v>0.11212223345691497</v>
      </c>
      <c r="AH409" s="2">
        <f>(Table2[[#This Row],[Current Month High]]/Table2[[#This Row],[Close Price]])-1</f>
        <v>2.5204566117789762E-2</v>
      </c>
      <c r="AI409">
        <v>21.123345792504299</v>
      </c>
      <c r="AJ409">
        <v>58.383999999999901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0.02</v>
      </c>
      <c r="AM409" t="s">
        <v>10345</v>
      </c>
      <c r="AN409">
        <v>4.1900000000000004</v>
      </c>
      <c r="AO409" t="s">
        <v>10345</v>
      </c>
      <c r="AP409">
        <v>2.8800437855545001E-2</v>
      </c>
      <c r="AQ409" s="4">
        <f>(Table2[[#This Row],[Sharpe Ratio]]-AVERAGE(Table2[Sharpe Ratio]))/_xlfn.STDEV.P(Table2[Sharpe Ratio])</f>
        <v>-0.38972415925918574</v>
      </c>
      <c r="AR40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 s="4">
        <f>_xlfn.RANK.AVG(Table2[[#This Row],[1Y Return vs Nifty Z-Score]],Table2[1Y Return vs Nifty Z-Score])</f>
        <v>356</v>
      </c>
      <c r="AT409" s="4">
        <f>_xlfn.RANK.AVG(Table2[[#This Row],[6M Return vs Nifty Z-Score]],Table2[6M Return vs Nifty Z-Score])</f>
        <v>405</v>
      </c>
      <c r="AU409" s="4">
        <f>_xlfn.RANK.AVG(Table2[[#This Row],[Sharpe Ratio Z-Score]],Table2[Sharpe Ratio Z-Score])</f>
        <v>442</v>
      </c>
      <c r="AV409" s="4">
        <f>(Table2[[#This Row],[Rank 1Y]]+Table2[[#This Row],[Rank 6M]]+Table2[[#This Row],[Rank Sharpe]])/3</f>
        <v>401</v>
      </c>
    </row>
    <row r="410" spans="1:48" x14ac:dyDescent="0.3">
      <c r="A410" t="s">
        <v>1942</v>
      </c>
      <c r="B410" t="s">
        <v>1943</v>
      </c>
      <c r="C410" t="s">
        <v>10305</v>
      </c>
      <c r="D410" t="s">
        <v>54</v>
      </c>
      <c r="E410">
        <v>3452.0531440499999</v>
      </c>
      <c r="F410">
        <v>344.25</v>
      </c>
      <c r="G410">
        <v>7.22233506449047</v>
      </c>
      <c r="H410">
        <f>(Table2[[#This Row],[1Y Return vs Nifty]]-AVERAGE(Table2[1Y Return vs Nifty]))/_xlfn.STDEV.P(Table2[1Y Return vs Nifty])</f>
        <v>-0.3756145817570834</v>
      </c>
      <c r="I410">
        <v>0.91628424552907395</v>
      </c>
      <c r="J410">
        <f>(Table2[[#This Row],[1M Return vs Nifty]]-AVERAGE(Table2[1M Return vs Nifty]))/_xlfn.STDEV.P(Table2[1M Return vs Nifty])</f>
        <v>-0.24256122832149005</v>
      </c>
      <c r="K410">
        <v>-2.23488432288692</v>
      </c>
      <c r="L410">
        <f>(Table2[[#This Row],[6M Return vs Nifty]]-AVERAGE(Table2[6M Return vs Nifty]))/_xlfn.STDEV.P(Table2[6M Return vs Nifty])</f>
        <v>-0.32208029318968645</v>
      </c>
      <c r="M410">
        <v>-5.9481904906155698</v>
      </c>
      <c r="N410">
        <f>(Table2[[#This Row],[1W Return vs Nifty]]-AVERAGE(Table2[1W Return vs Nifty]))/_xlfn.STDEV.P(Table2[1W Return vs Nifty])</f>
        <v>-1.1878894164156897</v>
      </c>
      <c r="O410">
        <v>351.63</v>
      </c>
      <c r="P410">
        <v>348.32831989320903</v>
      </c>
      <c r="Q410">
        <v>321.65271341763901</v>
      </c>
      <c r="R410">
        <v>36.131919243385198</v>
      </c>
      <c r="S410" s="2">
        <f>(Table2[[#This Row],[Close Price]]-Table2[[#This Row],[20D EMA]])/Table2[[#This Row],[20D EMA]]</f>
        <v>-2.0987970309700524E-2</v>
      </c>
      <c r="T410" s="2">
        <f>(Table2[[#This Row],[Close Price]]-Table2[[#This Row],[50D EMA]])/Table2[[#This Row],[50D EMA]]</f>
        <v>-1.1708263900159954E-2</v>
      </c>
      <c r="U410" s="2">
        <f>(Table2[[#This Row],[Close Price]]-Table2[[#This Row],[200D EMA]])/Table2[[#This Row],[200D EMA]]</f>
        <v>7.0253679324695506E-2</v>
      </c>
      <c r="V410">
        <v>0.63251128641708199</v>
      </c>
      <c r="W410">
        <v>342.95</v>
      </c>
      <c r="X410">
        <v>354</v>
      </c>
      <c r="Y410">
        <v>337.5</v>
      </c>
      <c r="Z410">
        <v>354</v>
      </c>
      <c r="AA410">
        <v>330.55</v>
      </c>
      <c r="AB410">
        <v>368.05</v>
      </c>
      <c r="AC410" s="2">
        <f>(Table2[[#This Row],[Close Price]]/Table2[[#This Row],[Day Low]])-1</f>
        <v>3.7906400349905223E-3</v>
      </c>
      <c r="AD410" s="2">
        <f>(Table2[[#This Row],[Day High]]/Table2[[#This Row],[Close Price]])-1</f>
        <v>2.8322440087146017E-2</v>
      </c>
      <c r="AE410" s="2">
        <f>(Table2[[#This Row],[Close Price]]/Table2[[#This Row],[Current Week Low]])-1</f>
        <v>2.0000000000000018E-2</v>
      </c>
      <c r="AF410" s="2">
        <f>(Table2[[#This Row],[Current Week High]]/Table2[[#This Row],[Close Price]])-1</f>
        <v>2.8322440087146017E-2</v>
      </c>
      <c r="AG410" s="2">
        <f>(Table2[[#This Row],[Close Price]]/Table2[[#This Row],[Current Month Low]])-1</f>
        <v>4.1446074723944903E-2</v>
      </c>
      <c r="AH410" s="2">
        <f>(Table2[[#This Row],[Current Month High]]/Table2[[#This Row],[Close Price]])-1</f>
        <v>6.9135802469135754E-2</v>
      </c>
      <c r="AI410">
        <v>12.4037763253449</v>
      </c>
      <c r="AJ410">
        <v>45.038971982304602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0.02</v>
      </c>
      <c r="AM410" t="s">
        <v>10345</v>
      </c>
      <c r="AN410">
        <v>0.21</v>
      </c>
      <c r="AO410" t="s">
        <v>10345</v>
      </c>
      <c r="AP410">
        <v>5.8979045289179001E-2</v>
      </c>
      <c r="AQ410" s="4">
        <f>(Table2[[#This Row],[Sharpe Ratio]]-AVERAGE(Table2[Sharpe Ratio]))/_xlfn.STDEV.P(Table2[Sharpe Ratio])</f>
        <v>-4.7546300222858863E-2</v>
      </c>
      <c r="AR41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-2.1756918199068087</v>
      </c>
      <c r="AS410" s="4">
        <f>_xlfn.RANK.AVG(Table2[[#This Row],[1Y Return vs Nifty Z-Score]],Table2[1Y Return vs Nifty Z-Score])</f>
        <v>418</v>
      </c>
      <c r="AT410" s="4">
        <f>_xlfn.RANK.AVG(Table2[[#This Row],[6M Return vs Nifty Z-Score]],Table2[6M Return vs Nifty Z-Score])</f>
        <v>425</v>
      </c>
      <c r="AU410" s="4">
        <f>_xlfn.RANK.AVG(Table2[[#This Row],[Sharpe Ratio Z-Score]],Table2[Sharpe Ratio Z-Score])</f>
        <v>360</v>
      </c>
      <c r="AV410" s="4">
        <f>(Table2[[#This Row],[Rank 1Y]]+Table2[[#This Row],[Rank 6M]]+Table2[[#This Row],[Rank Sharpe]])/3</f>
        <v>401</v>
      </c>
    </row>
    <row r="411" spans="1:48" x14ac:dyDescent="0.3">
      <c r="A411" t="s">
        <v>75</v>
      </c>
      <c r="B411" t="s">
        <v>76</v>
      </c>
      <c r="C411" t="s">
        <v>6473</v>
      </c>
      <c r="D411" t="s">
        <v>77</v>
      </c>
      <c r="E411">
        <v>326107.93212292902</v>
      </c>
      <c r="F411">
        <v>11315.35</v>
      </c>
      <c r="G411">
        <v>10.415542489410001</v>
      </c>
      <c r="H411">
        <f>(Table2[[#This Row],[1Y Return vs Nifty]]-AVERAGE(Table2[1Y Return vs Nifty]))/_xlfn.STDEV.P(Table2[1Y Return vs Nifty])</f>
        <v>-0.32716127543906953</v>
      </c>
      <c r="I411">
        <v>0.41561290616143798</v>
      </c>
      <c r="J411">
        <f>(Table2[[#This Row],[1M Return vs Nifty]]-AVERAGE(Table2[1M Return vs Nifty]))/_xlfn.STDEV.P(Table2[1M Return vs Nifty])</f>
        <v>-0.28629961157887246</v>
      </c>
      <c r="K411">
        <v>2.6597841602161099</v>
      </c>
      <c r="L411">
        <f>(Table2[[#This Row],[6M Return vs Nifty]]-AVERAGE(Table2[6M Return vs Nifty]))/_xlfn.STDEV.P(Table2[6M Return vs Nifty])</f>
        <v>-0.15369450036711024</v>
      </c>
      <c r="M411">
        <v>-1.3544764273513401</v>
      </c>
      <c r="N411">
        <f>(Table2[[#This Row],[1W Return vs Nifty]]-AVERAGE(Table2[1W Return vs Nifty]))/_xlfn.STDEV.P(Table2[1W Return vs Nifty])</f>
        <v>-0.18592830887598893</v>
      </c>
      <c r="O411">
        <v>11406.29</v>
      </c>
      <c r="P411">
        <v>11216.8894334383</v>
      </c>
      <c r="Q411">
        <v>10127.985175458</v>
      </c>
      <c r="R411">
        <v>46.545485994835403</v>
      </c>
      <c r="S411" s="2">
        <f>(Table2[[#This Row],[Close Price]]-Table2[[#This Row],[20D EMA]])/Table2[[#This Row],[20D EMA]]</f>
        <v>-7.9727939584212301E-3</v>
      </c>
      <c r="T411" s="2">
        <f>(Table2[[#This Row],[Close Price]]-Table2[[#This Row],[50D EMA]])/Table2[[#This Row],[50D EMA]]</f>
        <v>8.7778850942563883E-3</v>
      </c>
      <c r="U411" s="2">
        <f>(Table2[[#This Row],[Close Price]]-Table2[[#This Row],[200D EMA]])/Table2[[#This Row],[200D EMA]]</f>
        <v>0.11723603500321146</v>
      </c>
      <c r="V411">
        <v>0.648692838663949</v>
      </c>
      <c r="W411">
        <v>11277.45</v>
      </c>
      <c r="X411">
        <v>11525</v>
      </c>
      <c r="Y411">
        <v>11271.75</v>
      </c>
      <c r="Z411">
        <v>11525</v>
      </c>
      <c r="AA411">
        <v>10950.2</v>
      </c>
      <c r="AB411">
        <v>12032.3</v>
      </c>
      <c r="AC411" s="2">
        <f>(Table2[[#This Row],[Close Price]]/Table2[[#This Row],[Day Low]])-1</f>
        <v>3.3606888081969544E-3</v>
      </c>
      <c r="AD411" s="2">
        <f>(Table2[[#This Row],[Day High]]/Table2[[#This Row],[Close Price]])-1</f>
        <v>1.8527928875377242E-2</v>
      </c>
      <c r="AE411" s="2">
        <f>(Table2[[#This Row],[Close Price]]/Table2[[#This Row],[Current Week Low]])-1</f>
        <v>3.8680772728281188E-3</v>
      </c>
      <c r="AF411" s="2">
        <f>(Table2[[#This Row],[Current Week High]]/Table2[[#This Row],[Close Price]])-1</f>
        <v>1.8527928875377242E-2</v>
      </c>
      <c r="AG411" s="2">
        <f>(Table2[[#This Row],[Close Price]]/Table2[[#This Row],[Current Month Low]])-1</f>
        <v>3.3346422896385342E-2</v>
      </c>
      <c r="AH411" s="2">
        <f>(Table2[[#This Row],[Current Month High]]/Table2[[#This Row],[Close Price]])-1</f>
        <v>6.3360832850950066E-2</v>
      </c>
      <c r="AI411">
        <v>6.7399594356339003</v>
      </c>
      <c r="AJ411">
        <v>40.649840585204501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0.08</v>
      </c>
      <c r="AM411" t="s">
        <v>10345</v>
      </c>
      <c r="AN411">
        <v>-5.3</v>
      </c>
      <c r="AO411" t="s">
        <v>10344</v>
      </c>
      <c r="AP411">
        <v>2.4821219686101001E-2</v>
      </c>
      <c r="AQ411" s="4">
        <f>(Table2[[#This Row],[Sharpe Ratio]]-AVERAGE(Table2[Sharpe Ratio]))/_xlfn.STDEV.P(Table2[Sharpe Ratio])</f>
        <v>-0.43484222366467912</v>
      </c>
      <c r="AR41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-1.3879259199257201</v>
      </c>
      <c r="AS411" s="4">
        <f>_xlfn.RANK.AVG(Table2[[#This Row],[1Y Return vs Nifty Z-Score]],Table2[1Y Return vs Nifty Z-Score])</f>
        <v>394</v>
      </c>
      <c r="AT411" s="4">
        <f>_xlfn.RANK.AVG(Table2[[#This Row],[6M Return vs Nifty Z-Score]],Table2[6M Return vs Nifty Z-Score])</f>
        <v>361</v>
      </c>
      <c r="AU411" s="4">
        <f>_xlfn.RANK.AVG(Table2[[#This Row],[Sharpe Ratio Z-Score]],Table2[Sharpe Ratio Z-Score])</f>
        <v>451</v>
      </c>
      <c r="AV411" s="4">
        <f>(Table2[[#This Row],[Rank 1Y]]+Table2[[#This Row],[Rank 6M]]+Table2[[#This Row],[Rank Sharpe]])/3</f>
        <v>402</v>
      </c>
    </row>
    <row r="412" spans="1:48" x14ac:dyDescent="0.3">
      <c r="A412" t="s">
        <v>796</v>
      </c>
      <c r="B412" t="s">
        <v>797</v>
      </c>
      <c r="C412" t="s">
        <v>10306</v>
      </c>
      <c r="D412" t="s">
        <v>207</v>
      </c>
      <c r="E412">
        <v>20113.793228539998</v>
      </c>
      <c r="F412">
        <v>530.20000000000005</v>
      </c>
      <c r="G412">
        <v>-21.318441167121701</v>
      </c>
      <c r="H412">
        <f>(Table2[[#This Row],[1Y Return vs Nifty]]-AVERAGE(Table2[1Y Return vs Nifty]))/_xlfn.STDEV.P(Table2[1Y Return vs Nifty])</f>
        <v>-0.80868853821609499</v>
      </c>
      <c r="I412">
        <v>-9.0392206681398193</v>
      </c>
      <c r="J412">
        <f>(Table2[[#This Row],[1M Return vs Nifty]]-AVERAGE(Table2[1M Return vs Nifty]))/_xlfn.STDEV.P(Table2[1M Return vs Nifty])</f>
        <v>-1.1122688692357383</v>
      </c>
      <c r="K412">
        <v>6.0112404243144004</v>
      </c>
      <c r="L412">
        <f>(Table2[[#This Row],[6M Return vs Nifty]]-AVERAGE(Table2[6M Return vs Nifty]))/_xlfn.STDEV.P(Table2[6M Return vs Nifty])</f>
        <v>-3.8398107549386273E-2</v>
      </c>
      <c r="M412">
        <v>-3.4725301315541501</v>
      </c>
      <c r="N412">
        <f>(Table2[[#This Row],[1W Return vs Nifty]]-AVERAGE(Table2[1W Return vs Nifty]))/_xlfn.STDEV.P(Table2[1W Return vs Nifty])</f>
        <v>-0.64790905170515878</v>
      </c>
      <c r="O412">
        <v>556.77</v>
      </c>
      <c r="P412">
        <v>560.80627616112099</v>
      </c>
      <c r="Q412">
        <v>514.32792120068996</v>
      </c>
      <c r="R412">
        <v>31.6302349919035</v>
      </c>
      <c r="S412" s="2">
        <f>(Table2[[#This Row],[Close Price]]-Table2[[#This Row],[20D EMA]])/Table2[[#This Row],[20D EMA]]</f>
        <v>-4.7721680406630988E-2</v>
      </c>
      <c r="T412" s="2">
        <f>(Table2[[#This Row],[Close Price]]-Table2[[#This Row],[50D EMA]])/Table2[[#This Row],[50D EMA]]</f>
        <v>-5.4575487939667225E-2</v>
      </c>
      <c r="U412" s="2">
        <f>(Table2[[#This Row],[Close Price]]-Table2[[#This Row],[200D EMA]])/Table2[[#This Row],[200D EMA]]</f>
        <v>3.0859842806622254E-2</v>
      </c>
      <c r="V412">
        <v>0.455782421011586</v>
      </c>
      <c r="W412">
        <v>528.15</v>
      </c>
      <c r="X412">
        <v>557.5</v>
      </c>
      <c r="Y412">
        <v>527.29999999999995</v>
      </c>
      <c r="Z412">
        <v>557.5</v>
      </c>
      <c r="AA412">
        <v>520.20000000000005</v>
      </c>
      <c r="AB412">
        <v>593.15</v>
      </c>
      <c r="AC412" s="2">
        <f>(Table2[[#This Row],[Close Price]]/Table2[[#This Row],[Day Low]])-1</f>
        <v>3.881473066363883E-3</v>
      </c>
      <c r="AD412" s="2">
        <f>(Table2[[#This Row],[Day High]]/Table2[[#This Row],[Close Price]])-1</f>
        <v>5.1490003772161286E-2</v>
      </c>
      <c r="AE412" s="2">
        <f>(Table2[[#This Row],[Close Price]]/Table2[[#This Row],[Current Week Low]])-1</f>
        <v>5.4997155319553848E-3</v>
      </c>
      <c r="AF412" s="2">
        <f>(Table2[[#This Row],[Current Week High]]/Table2[[#This Row],[Close Price]])-1</f>
        <v>5.1490003772161286E-2</v>
      </c>
      <c r="AG412" s="2">
        <f>(Table2[[#This Row],[Close Price]]/Table2[[#This Row],[Current Month Low]])-1</f>
        <v>1.9223375624759731E-2</v>
      </c>
      <c r="AH412" s="2">
        <f>(Table2[[#This Row],[Current Month High]]/Table2[[#This Row],[Close Price]])-1</f>
        <v>0.11872878159185207</v>
      </c>
      <c r="AI412">
        <v>17.389664277630999</v>
      </c>
      <c r="AJ412">
        <v>30.334316617502399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-7.0000000000000007E-2</v>
      </c>
      <c r="AM412" t="s">
        <v>10344</v>
      </c>
      <c r="AN412">
        <v>-6.15</v>
      </c>
      <c r="AO412" t="s">
        <v>10344</v>
      </c>
      <c r="AP412">
        <v>8.8662857544854007E-2</v>
      </c>
      <c r="AQ412" s="4">
        <f>(Table2[[#This Row],[Sharpe Ratio]]-AVERAGE(Table2[Sharpe Ratio]))/_xlfn.STDEV.P(Table2[Sharpe Ratio])</f>
        <v>0.28902136109219034</v>
      </c>
      <c r="AR41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 s="4">
        <f>_xlfn.RANK.AVG(Table2[[#This Row],[1Y Return vs Nifty Z-Score]],Table2[1Y Return vs Nifty Z-Score])</f>
        <v>611</v>
      </c>
      <c r="AT412" s="4">
        <f>_xlfn.RANK.AVG(Table2[[#This Row],[6M Return vs Nifty Z-Score]],Table2[6M Return vs Nifty Z-Score])</f>
        <v>330</v>
      </c>
      <c r="AU412" s="4">
        <f>_xlfn.RANK.AVG(Table2[[#This Row],[Sharpe Ratio Z-Score]],Table2[Sharpe Ratio Z-Score])</f>
        <v>266</v>
      </c>
      <c r="AV412" s="4">
        <f>(Table2[[#This Row],[Rank 1Y]]+Table2[[#This Row],[Rank 6M]]+Table2[[#This Row],[Rank Sharpe]])/3</f>
        <v>402.33333333333331</v>
      </c>
    </row>
    <row r="413" spans="1:48" x14ac:dyDescent="0.3">
      <c r="A413" t="s">
        <v>1255</v>
      </c>
      <c r="B413" t="s">
        <v>1256</v>
      </c>
      <c r="C413" t="s">
        <v>10314</v>
      </c>
      <c r="D413" t="s">
        <v>392</v>
      </c>
      <c r="E413">
        <v>9014.7571611900003</v>
      </c>
      <c r="F413">
        <v>226.23</v>
      </c>
      <c r="G413">
        <v>17.6274160496287</v>
      </c>
      <c r="H413">
        <f>(Table2[[#This Row],[1Y Return vs Nifty]]-AVERAGE(Table2[1Y Return vs Nifty]))/_xlfn.STDEV.P(Table2[1Y Return vs Nifty])</f>
        <v>-0.21772926171735912</v>
      </c>
      <c r="I413">
        <v>-6.2208579628684202</v>
      </c>
      <c r="J413">
        <f>(Table2[[#This Row],[1M Return vs Nifty]]-AVERAGE(Table2[1M Return vs Nifty]))/_xlfn.STDEV.P(Table2[1M Return vs Nifty])</f>
        <v>-0.8660581947498206</v>
      </c>
      <c r="K413">
        <v>-15.182005071659599</v>
      </c>
      <c r="L413">
        <f>(Table2[[#This Row],[6M Return vs Nifty]]-AVERAGE(Table2[6M Return vs Nifty]))/_xlfn.STDEV.P(Table2[6M Return vs Nifty])</f>
        <v>-0.76748557438037668</v>
      </c>
      <c r="M413">
        <v>-2.2871744834461398</v>
      </c>
      <c r="N413">
        <f>(Table2[[#This Row],[1W Return vs Nifty]]-AVERAGE(Table2[1W Return vs Nifty]))/_xlfn.STDEV.P(Table2[1W Return vs Nifty])</f>
        <v>-0.38936438792110245</v>
      </c>
      <c r="O413">
        <v>230.98</v>
      </c>
      <c r="P413">
        <v>234.31186354071599</v>
      </c>
      <c r="Q413">
        <v>223.90045944066</v>
      </c>
      <c r="R413">
        <v>43.403918478876498</v>
      </c>
      <c r="S413" s="2">
        <f>(Table2[[#This Row],[Close Price]]-Table2[[#This Row],[20D EMA]])/Table2[[#This Row],[20D EMA]]</f>
        <v>-2.056455104338038E-2</v>
      </c>
      <c r="T413" s="2">
        <f>(Table2[[#This Row],[Close Price]]-Table2[[#This Row],[50D EMA]])/Table2[[#This Row],[50D EMA]]</f>
        <v>-3.4491909281032317E-2</v>
      </c>
      <c r="U413" s="2">
        <f>(Table2[[#This Row],[Close Price]]-Table2[[#This Row],[200D EMA]])/Table2[[#This Row],[200D EMA]]</f>
        <v>1.0404358102522713E-2</v>
      </c>
      <c r="V413">
        <v>0.336033731361703</v>
      </c>
      <c r="W413">
        <v>225</v>
      </c>
      <c r="X413">
        <v>228.69</v>
      </c>
      <c r="Y413">
        <v>223.65</v>
      </c>
      <c r="Z413">
        <v>228.69</v>
      </c>
      <c r="AA413">
        <v>220.09</v>
      </c>
      <c r="AB413">
        <v>247.6</v>
      </c>
      <c r="AC413" s="2">
        <f>(Table2[[#This Row],[Close Price]]/Table2[[#This Row],[Day Low]])-1</f>
        <v>5.4666666666667307E-3</v>
      </c>
      <c r="AD413" s="2">
        <f>(Table2[[#This Row],[Day High]]/Table2[[#This Row],[Close Price]])-1</f>
        <v>1.0873889404588333E-2</v>
      </c>
      <c r="AE413" s="2">
        <f>(Table2[[#This Row],[Close Price]]/Table2[[#This Row],[Current Week Low]])-1</f>
        <v>1.1535881958417038E-2</v>
      </c>
      <c r="AF413" s="2">
        <f>(Table2[[#This Row],[Current Week High]]/Table2[[#This Row],[Close Price]])-1</f>
        <v>1.0873889404588333E-2</v>
      </c>
      <c r="AG413" s="2">
        <f>(Table2[[#This Row],[Close Price]]/Table2[[#This Row],[Current Month Low]])-1</f>
        <v>2.7897678222545297E-2</v>
      </c>
      <c r="AH413" s="2">
        <f>(Table2[[#This Row],[Current Month High]]/Table2[[#This Row],[Close Price]])-1</f>
        <v>9.4461388852053352E-2</v>
      </c>
      <c r="AI413">
        <v>42.443530919860301</v>
      </c>
      <c r="AJ413">
        <v>49.326732673267301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-0.03</v>
      </c>
      <c r="AM413" t="s">
        <v>10344</v>
      </c>
      <c r="AN413">
        <v>-5.44</v>
      </c>
      <c r="AO413" t="s">
        <v>10344</v>
      </c>
      <c r="AP413">
        <v>8.0178741617178001E-2</v>
      </c>
      <c r="AQ413" s="4">
        <f>(Table2[[#This Row],[Sharpe Ratio]]-AVERAGE(Table2[Sharpe Ratio]))/_xlfn.STDEV.P(Table2[Sharpe Ratio])</f>
        <v>0.19282485400244628</v>
      </c>
      <c r="AR41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 s="4">
        <f>_xlfn.RANK.AVG(Table2[[#This Row],[1Y Return vs Nifty Z-Score]],Table2[1Y Return vs Nifty Z-Score])</f>
        <v>349</v>
      </c>
      <c r="AT413" s="4">
        <f>_xlfn.RANK.AVG(Table2[[#This Row],[6M Return vs Nifty Z-Score]],Table2[6M Return vs Nifty Z-Score])</f>
        <v>575</v>
      </c>
      <c r="AU413" s="4">
        <f>_xlfn.RANK.AVG(Table2[[#This Row],[Sharpe Ratio Z-Score]],Table2[Sharpe Ratio Z-Score])</f>
        <v>287</v>
      </c>
      <c r="AV413" s="4">
        <f>(Table2[[#This Row],[Rank 1Y]]+Table2[[#This Row],[Rank 6M]]+Table2[[#This Row],[Rank Sharpe]])/3</f>
        <v>403.66666666666669</v>
      </c>
    </row>
    <row r="414" spans="1:48" x14ac:dyDescent="0.3">
      <c r="A414" t="s">
        <v>28</v>
      </c>
      <c r="B414" t="s">
        <v>29</v>
      </c>
      <c r="C414" t="s">
        <v>10301</v>
      </c>
      <c r="D414" t="s">
        <v>24</v>
      </c>
      <c r="E414">
        <v>827988.85254832997</v>
      </c>
      <c r="F414">
        <v>1175.9000000000001</v>
      </c>
      <c r="G414">
        <v>-4.1473982234657596</v>
      </c>
      <c r="H414">
        <f>(Table2[[#This Row],[1Y Return vs Nifty]]-AVERAGE(Table2[1Y Return vs Nifty]))/_xlfn.STDEV.P(Table2[1Y Return vs Nifty])</f>
        <v>-0.54813740800891853</v>
      </c>
      <c r="I414">
        <v>-5.3319001002822404</v>
      </c>
      <c r="J414">
        <f>(Table2[[#This Row],[1M Return vs Nifty]]-AVERAGE(Table2[1M Return vs Nifty]))/_xlfn.STDEV.P(Table2[1M Return vs Nifty])</f>
        <v>-0.78839930630102995</v>
      </c>
      <c r="K414">
        <v>1.38582431025042</v>
      </c>
      <c r="L414">
        <f>(Table2[[#This Row],[6M Return vs Nifty]]-AVERAGE(Table2[6M Return vs Nifty]))/_xlfn.STDEV.P(Table2[6M Return vs Nifty])</f>
        <v>-0.19752111295612215</v>
      </c>
      <c r="M414">
        <v>-1.49756035545979</v>
      </c>
      <c r="N414">
        <f>(Table2[[#This Row],[1W Return vs Nifty]]-AVERAGE(Table2[1W Return vs Nifty]))/_xlfn.STDEV.P(Table2[1W Return vs Nifty])</f>
        <v>-0.21713715842654205</v>
      </c>
      <c r="O414">
        <v>1186.53</v>
      </c>
      <c r="P414">
        <v>1181.9381654982301</v>
      </c>
      <c r="Q414">
        <v>1095.7539983629599</v>
      </c>
      <c r="R414">
        <v>44.841504525821698</v>
      </c>
      <c r="S414" s="2">
        <f>(Table2[[#This Row],[Close Price]]-Table2[[#This Row],[20D EMA]])/Table2[[#This Row],[20D EMA]]</f>
        <v>-8.958896951615114E-3</v>
      </c>
      <c r="T414" s="2">
        <f>(Table2[[#This Row],[Close Price]]-Table2[[#This Row],[50D EMA]])/Table2[[#This Row],[50D EMA]]</f>
        <v>-5.1086983012217846E-3</v>
      </c>
      <c r="U414" s="2">
        <f>(Table2[[#This Row],[Close Price]]-Table2[[#This Row],[200D EMA]])/Table2[[#This Row],[200D EMA]]</f>
        <v>7.3142330994709667E-2</v>
      </c>
      <c r="V414">
        <v>0.70837624559922996</v>
      </c>
      <c r="W414">
        <v>1170</v>
      </c>
      <c r="X414">
        <v>1189.8</v>
      </c>
      <c r="Y414">
        <v>1170</v>
      </c>
      <c r="Z414">
        <v>1195.75</v>
      </c>
      <c r="AA414">
        <v>1153</v>
      </c>
      <c r="AB414">
        <v>1222.6500000000001</v>
      </c>
      <c r="AC414" s="2">
        <f>(Table2[[#This Row],[Close Price]]/Table2[[#This Row],[Day Low]])-1</f>
        <v>5.0427350427351136E-3</v>
      </c>
      <c r="AD414" s="2">
        <f>(Table2[[#This Row],[Day High]]/Table2[[#This Row],[Close Price]])-1</f>
        <v>1.1820733055531774E-2</v>
      </c>
      <c r="AE414" s="2">
        <f>(Table2[[#This Row],[Close Price]]/Table2[[#This Row],[Current Week Low]])-1</f>
        <v>5.0427350427351136E-3</v>
      </c>
      <c r="AF414" s="2">
        <f>(Table2[[#This Row],[Current Week High]]/Table2[[#This Row],[Close Price]])-1</f>
        <v>1.6880687133259631E-2</v>
      </c>
      <c r="AG414" s="2">
        <f>(Table2[[#This Row],[Close Price]]/Table2[[#This Row],[Current Month Low]])-1</f>
        <v>1.9861231569817894E-2</v>
      </c>
      <c r="AH414" s="2">
        <f>(Table2[[#This Row],[Current Month High]]/Table2[[#This Row],[Close Price]])-1</f>
        <v>3.9756782039289007E-2</v>
      </c>
      <c r="AI414">
        <v>6.9648779658133897</v>
      </c>
      <c r="AJ414">
        <v>30.800889877641801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0.01</v>
      </c>
      <c r="AM414" t="s">
        <v>10345</v>
      </c>
      <c r="AN414">
        <v>-2.5299999999999998</v>
      </c>
      <c r="AO414" t="s">
        <v>10344</v>
      </c>
      <c r="AP414">
        <v>6.7725735522760996E-2</v>
      </c>
      <c r="AQ414" s="4">
        <f>(Table2[[#This Row],[Sharpe Ratio]]-AVERAGE(Table2[Sharpe Ratio]))/_xlfn.STDEV.P(Table2[Sharpe Ratio])</f>
        <v>5.1627385785112112E-2</v>
      </c>
      <c r="AR4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-1.6995675999075004</v>
      </c>
      <c r="AS414" s="4">
        <f>_xlfn.RANK.AVG(Table2[[#This Row],[1Y Return vs Nifty Z-Score]],Table2[1Y Return vs Nifty Z-Score])</f>
        <v>498</v>
      </c>
      <c r="AT414" s="4">
        <f>_xlfn.RANK.AVG(Table2[[#This Row],[6M Return vs Nifty Z-Score]],Table2[6M Return vs Nifty Z-Score])</f>
        <v>379</v>
      </c>
      <c r="AU414" s="4">
        <f>_xlfn.RANK.AVG(Table2[[#This Row],[Sharpe Ratio Z-Score]],Table2[Sharpe Ratio Z-Score])</f>
        <v>337</v>
      </c>
      <c r="AV414" s="4">
        <f>(Table2[[#This Row],[Rank 1Y]]+Table2[[#This Row],[Rank 6M]]+Table2[[#This Row],[Rank Sharpe]])/3</f>
        <v>404.66666666666669</v>
      </c>
    </row>
    <row r="415" spans="1:48" x14ac:dyDescent="0.3">
      <c r="A415" t="s">
        <v>2033</v>
      </c>
      <c r="B415" t="s">
        <v>2034</v>
      </c>
      <c r="C415" t="s">
        <v>10306</v>
      </c>
      <c r="D415" t="s">
        <v>259</v>
      </c>
      <c r="E415">
        <v>3038.52351</v>
      </c>
      <c r="F415">
        <v>313.5</v>
      </c>
      <c r="G415">
        <v>11.8952958282397</v>
      </c>
      <c r="H415">
        <f>(Table2[[#This Row],[1Y Return vs Nifty]]-AVERAGE(Table2[1Y Return vs Nifty]))/_xlfn.STDEV.P(Table2[1Y Return vs Nifty])</f>
        <v>-0.30470769436510409</v>
      </c>
      <c r="I415">
        <v>0.42342112075732202</v>
      </c>
      <c r="J415">
        <f>(Table2[[#This Row],[1M Return vs Nifty]]-AVERAGE(Table2[1M Return vs Nifty]))/_xlfn.STDEV.P(Table2[1M Return vs Nifty])</f>
        <v>-0.28561749008379744</v>
      </c>
      <c r="K415">
        <v>-14.7309145418253</v>
      </c>
      <c r="L415">
        <f>(Table2[[#This Row],[6M Return vs Nifty]]-AVERAGE(Table2[6M Return vs Nifty]))/_xlfn.STDEV.P(Table2[6M Return vs Nifty])</f>
        <v>-0.75196721256218246</v>
      </c>
      <c r="M415">
        <v>0.20222402707095799</v>
      </c>
      <c r="N415">
        <f>(Table2[[#This Row],[1W Return vs Nifty]]-AVERAGE(Table2[1W Return vs Nifty]))/_xlfn.STDEV.P(Table2[1W Return vs Nifty])</f>
        <v>0.15361248315845957</v>
      </c>
      <c r="O415">
        <v>317.2</v>
      </c>
      <c r="P415">
        <v>322.49763958595599</v>
      </c>
      <c r="Q415">
        <v>304.76468455294099</v>
      </c>
      <c r="R415">
        <v>48.773435690409599</v>
      </c>
      <c r="S415" s="2">
        <f>(Table2[[#This Row],[Close Price]]-Table2[[#This Row],[20D EMA]])/Table2[[#This Row],[20D EMA]]</f>
        <v>-1.1664564943253432E-2</v>
      </c>
      <c r="T415" s="2">
        <f>(Table2[[#This Row],[Close Price]]-Table2[[#This Row],[50D EMA]])/Table2[[#This Row],[50D EMA]]</f>
        <v>-2.7899861833121521E-2</v>
      </c>
      <c r="U415" s="2">
        <f>(Table2[[#This Row],[Close Price]]-Table2[[#This Row],[200D EMA]])/Table2[[#This Row],[200D EMA]]</f>
        <v>2.8662492374642533E-2</v>
      </c>
      <c r="V415">
        <v>0.32353771416712701</v>
      </c>
      <c r="W415">
        <v>313.05</v>
      </c>
      <c r="X415">
        <v>318.5</v>
      </c>
      <c r="Y415">
        <v>308.39999999999998</v>
      </c>
      <c r="Z415">
        <v>318.5</v>
      </c>
      <c r="AA415">
        <v>297.10000000000002</v>
      </c>
      <c r="AB415">
        <v>335.6</v>
      </c>
      <c r="AC415" s="2">
        <f>(Table2[[#This Row],[Close Price]]/Table2[[#This Row],[Day Low]])-1</f>
        <v>1.4374700527071127E-3</v>
      </c>
      <c r="AD415" s="2">
        <f>(Table2[[#This Row],[Day High]]/Table2[[#This Row],[Close Price]])-1</f>
        <v>1.5948963317384379E-2</v>
      </c>
      <c r="AE415" s="2">
        <f>(Table2[[#This Row],[Close Price]]/Table2[[#This Row],[Current Week Low]])-1</f>
        <v>1.653696498054491E-2</v>
      </c>
      <c r="AF415" s="2">
        <f>(Table2[[#This Row],[Current Week High]]/Table2[[#This Row],[Close Price]])-1</f>
        <v>1.5948963317384379E-2</v>
      </c>
      <c r="AG415" s="2">
        <f>(Table2[[#This Row],[Close Price]]/Table2[[#This Row],[Current Month Low]])-1</f>
        <v>5.5200269269606084E-2</v>
      </c>
      <c r="AH415" s="2">
        <f>(Table2[[#This Row],[Current Month High]]/Table2[[#This Row],[Close Price]])-1</f>
        <v>7.0494417862839054E-2</v>
      </c>
      <c r="AI415">
        <v>28.0861244019138</v>
      </c>
      <c r="AJ415">
        <v>41.248028835323197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-0.08</v>
      </c>
      <c r="AM415" t="s">
        <v>10344</v>
      </c>
      <c r="AN415">
        <v>-2.44</v>
      </c>
      <c r="AO415" t="s">
        <v>10344</v>
      </c>
      <c r="AP415">
        <v>8.9267958021042995E-2</v>
      </c>
      <c r="AQ415" s="4">
        <f>(Table2[[#This Row],[Sharpe Ratio]]-AVERAGE(Table2[Sharpe Ratio]))/_xlfn.STDEV.P(Table2[Sharpe Ratio])</f>
        <v>0.29588224709892674</v>
      </c>
      <c r="AR41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 s="4">
        <f>_xlfn.RANK.AVG(Table2[[#This Row],[1Y Return vs Nifty Z-Score]],Table2[1Y Return vs Nifty Z-Score])</f>
        <v>385</v>
      </c>
      <c r="AT415" s="4">
        <f>_xlfn.RANK.AVG(Table2[[#This Row],[6M Return vs Nifty Z-Score]],Table2[6M Return vs Nifty Z-Score])</f>
        <v>569</v>
      </c>
      <c r="AU415" s="4">
        <f>_xlfn.RANK.AVG(Table2[[#This Row],[Sharpe Ratio Z-Score]],Table2[Sharpe Ratio Z-Score])</f>
        <v>263</v>
      </c>
      <c r="AV415" s="4">
        <f>(Table2[[#This Row],[Rank 1Y]]+Table2[[#This Row],[Rank 6M]]+Table2[[#This Row],[Rank Sharpe]])/3</f>
        <v>405.66666666666669</v>
      </c>
    </row>
    <row r="416" spans="1:48" x14ac:dyDescent="0.3">
      <c r="A416" t="s">
        <v>1446</v>
      </c>
      <c r="B416" t="s">
        <v>1447</v>
      </c>
      <c r="C416" t="s">
        <v>632</v>
      </c>
      <c r="D416" t="s">
        <v>632</v>
      </c>
      <c r="E416">
        <v>7178.6303200000002</v>
      </c>
      <c r="F416">
        <v>358</v>
      </c>
      <c r="G416">
        <v>-27.542974489621798</v>
      </c>
      <c r="H416">
        <f>(Table2[[#This Row],[1Y Return vs Nifty]]-AVERAGE(Table2[1Y Return vs Nifty]))/_xlfn.STDEV.P(Table2[1Y Return vs Nifty])</f>
        <v>-0.90313878200800346</v>
      </c>
      <c r="I416">
        <v>-5.9596671952516997</v>
      </c>
      <c r="J416">
        <f>(Table2[[#This Row],[1M Return vs Nifty]]-AVERAGE(Table2[1M Return vs Nifty]))/_xlfn.STDEV.P(Table2[1M Return vs Nifty])</f>
        <v>-0.84324070751010949</v>
      </c>
      <c r="K416">
        <v>-4.9794126739300797</v>
      </c>
      <c r="L416">
        <f>(Table2[[#This Row],[6M Return vs Nifty]]-AVERAGE(Table2[6M Return vs Nifty]))/_xlfn.STDEV.P(Table2[6M Return vs Nifty])</f>
        <v>-0.41649722539046785</v>
      </c>
      <c r="M416">
        <v>-1.3579026545785899</v>
      </c>
      <c r="N416">
        <f>(Table2[[#This Row],[1W Return vs Nifty]]-AVERAGE(Table2[1W Return vs Nifty]))/_xlfn.STDEV.P(Table2[1W Return vs Nifty])</f>
        <v>-0.18667562278800429</v>
      </c>
      <c r="O416">
        <v>360.25</v>
      </c>
      <c r="P416">
        <v>355.70360168010097</v>
      </c>
      <c r="Q416">
        <v>345.66746347828399</v>
      </c>
      <c r="R416">
        <v>50.524316675625798</v>
      </c>
      <c r="S416" s="2">
        <f>(Table2[[#This Row],[Close Price]]-Table2[[#This Row],[20D EMA]])/Table2[[#This Row],[20D EMA]]</f>
        <v>-6.2456627342123523E-3</v>
      </c>
      <c r="T416" s="2">
        <f>(Table2[[#This Row],[Close Price]]-Table2[[#This Row],[50D EMA]])/Table2[[#This Row],[50D EMA]]</f>
        <v>6.4559321554586695E-3</v>
      </c>
      <c r="U416" s="2">
        <f>(Table2[[#This Row],[Close Price]]-Table2[[#This Row],[200D EMA]])/Table2[[#This Row],[200D EMA]]</f>
        <v>3.5677458322573019E-2</v>
      </c>
      <c r="V416">
        <v>0.80960886732175896</v>
      </c>
      <c r="W416">
        <v>357.2</v>
      </c>
      <c r="X416">
        <v>385.5</v>
      </c>
      <c r="Y416">
        <v>345.75</v>
      </c>
      <c r="Z416">
        <v>385.5</v>
      </c>
      <c r="AA416">
        <v>333.8</v>
      </c>
      <c r="AB416">
        <v>385.5</v>
      </c>
      <c r="AC416" s="2">
        <f>(Table2[[#This Row],[Close Price]]/Table2[[#This Row],[Day Low]])-1</f>
        <v>2.2396416573349232E-3</v>
      </c>
      <c r="AD416" s="2">
        <f>(Table2[[#This Row],[Day High]]/Table2[[#This Row],[Close Price]])-1</f>
        <v>7.6815642458100575E-2</v>
      </c>
      <c r="AE416" s="2">
        <f>(Table2[[#This Row],[Close Price]]/Table2[[#This Row],[Current Week Low]])-1</f>
        <v>3.5430224150397649E-2</v>
      </c>
      <c r="AF416" s="2">
        <f>(Table2[[#This Row],[Current Week High]]/Table2[[#This Row],[Close Price]])-1</f>
        <v>7.6815642458100575E-2</v>
      </c>
      <c r="AG416" s="2">
        <f>(Table2[[#This Row],[Close Price]]/Table2[[#This Row],[Current Month Low]])-1</f>
        <v>7.2498502097064099E-2</v>
      </c>
      <c r="AH416" s="2">
        <f>(Table2[[#This Row],[Current Month High]]/Table2[[#This Row],[Close Price]])-1</f>
        <v>7.6815642458100575E-2</v>
      </c>
      <c r="AI416">
        <v>22.053072625698299</v>
      </c>
      <c r="AJ416">
        <v>33.706816059757202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0.03</v>
      </c>
      <c r="AM416" t="s">
        <v>10345</v>
      </c>
      <c r="AN416">
        <v>0.23</v>
      </c>
      <c r="AO416" t="s">
        <v>10345</v>
      </c>
      <c r="AP416">
        <v>0.14301382287692399</v>
      </c>
      <c r="AQ416" s="4">
        <f>(Table2[[#This Row],[Sharpe Ratio]]-AVERAGE(Table2[Sharpe Ratio]))/_xlfn.STDEV.P(Table2[Sharpe Ratio])</f>
        <v>0.90527567285205757</v>
      </c>
      <c r="AR41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-1.4442766648445275</v>
      </c>
      <c r="AS416" s="4">
        <f>_xlfn.RANK.AVG(Table2[[#This Row],[1Y Return vs Nifty Z-Score]],Table2[1Y Return vs Nifty Z-Score])</f>
        <v>636</v>
      </c>
      <c r="AT416" s="4">
        <f>_xlfn.RANK.AVG(Table2[[#This Row],[6M Return vs Nifty Z-Score]],Table2[6M Return vs Nifty Z-Score])</f>
        <v>455</v>
      </c>
      <c r="AU416" s="4">
        <f>_xlfn.RANK.AVG(Table2[[#This Row],[Sharpe Ratio Z-Score]],Table2[Sharpe Ratio Z-Score])</f>
        <v>136</v>
      </c>
      <c r="AV416" s="4">
        <f>(Table2[[#This Row],[Rank 1Y]]+Table2[[#This Row],[Rank 6M]]+Table2[[#This Row],[Rank Sharpe]])/3</f>
        <v>409</v>
      </c>
    </row>
    <row r="417" spans="1:48" x14ac:dyDescent="0.3">
      <c r="A417" t="s">
        <v>834</v>
      </c>
      <c r="B417" t="s">
        <v>835</v>
      </c>
      <c r="C417" t="s">
        <v>10310</v>
      </c>
      <c r="D417" t="s">
        <v>399</v>
      </c>
      <c r="E417">
        <v>18827.641070320002</v>
      </c>
      <c r="F417">
        <v>7934.8</v>
      </c>
      <c r="G417">
        <v>-3.9321769953486898</v>
      </c>
      <c r="H417">
        <f>(Table2[[#This Row],[1Y Return vs Nifty]]-AVERAGE(Table2[1Y Return vs Nifty]))/_xlfn.STDEV.P(Table2[1Y Return vs Nifty])</f>
        <v>-0.54487166961349986</v>
      </c>
      <c r="I417">
        <v>-2.6191731028779</v>
      </c>
      <c r="J417">
        <f>(Table2[[#This Row],[1M Return vs Nifty]]-AVERAGE(Table2[1M Return vs Nifty]))/_xlfn.STDEV.P(Table2[1M Return vs Nifty])</f>
        <v>-0.55141691135312187</v>
      </c>
      <c r="K417">
        <v>14.7537058723277</v>
      </c>
      <c r="L417">
        <f>(Table2[[#This Row],[6M Return vs Nifty]]-AVERAGE(Table2[6M Return vs Nifty]))/_xlfn.STDEV.P(Table2[6M Return vs Nifty])</f>
        <v>0.26235913081508816</v>
      </c>
      <c r="M417">
        <v>-4.1609545724569701</v>
      </c>
      <c r="N417">
        <f>(Table2[[#This Row],[1W Return vs Nifty]]-AVERAGE(Table2[1W Return vs Nifty]))/_xlfn.STDEV.P(Table2[1W Return vs Nifty])</f>
        <v>-0.79806522289145254</v>
      </c>
      <c r="O417">
        <v>8021.04</v>
      </c>
      <c r="P417">
        <v>7877.9083586162697</v>
      </c>
      <c r="Q417">
        <v>7193.1058680939504</v>
      </c>
      <c r="R417">
        <v>46.016683739041298</v>
      </c>
      <c r="S417" s="2">
        <f>(Table2[[#This Row],[Close Price]]-Table2[[#This Row],[20D EMA]])/Table2[[#This Row],[20D EMA]]</f>
        <v>-1.0751722968592574E-2</v>
      </c>
      <c r="T417" s="2">
        <f>(Table2[[#This Row],[Close Price]]-Table2[[#This Row],[50D EMA]])/Table2[[#This Row],[50D EMA]]</f>
        <v>7.2216683406207292E-3</v>
      </c>
      <c r="U417" s="2">
        <f>(Table2[[#This Row],[Close Price]]-Table2[[#This Row],[200D EMA]])/Table2[[#This Row],[200D EMA]]</f>
        <v>0.10311180531847031</v>
      </c>
      <c r="V417">
        <v>0.41763252661560002</v>
      </c>
      <c r="W417">
        <v>7903.05</v>
      </c>
      <c r="X417">
        <v>8024</v>
      </c>
      <c r="Y417">
        <v>7885</v>
      </c>
      <c r="Z417">
        <v>8094.9</v>
      </c>
      <c r="AA417">
        <v>7810</v>
      </c>
      <c r="AB417">
        <v>8296.15</v>
      </c>
      <c r="AC417" s="2">
        <f>(Table2[[#This Row],[Close Price]]/Table2[[#This Row],[Day Low]])-1</f>
        <v>4.0174363062361884E-3</v>
      </c>
      <c r="AD417" s="2">
        <f>(Table2[[#This Row],[Day High]]/Table2[[#This Row],[Close Price]])-1</f>
        <v>1.1241619196451058E-2</v>
      </c>
      <c r="AE417" s="2">
        <f>(Table2[[#This Row],[Close Price]]/Table2[[#This Row],[Current Week Low]])-1</f>
        <v>6.3157894736842746E-3</v>
      </c>
      <c r="AF417" s="2">
        <f>(Table2[[#This Row],[Current Week High]]/Table2[[#This Row],[Close Price]])-1</f>
        <v>2.0176942077935189E-2</v>
      </c>
      <c r="AG417" s="2">
        <f>(Table2[[#This Row],[Close Price]]/Table2[[#This Row],[Current Month Low]])-1</f>
        <v>1.5979513444302151E-2</v>
      </c>
      <c r="AH417" s="2">
        <f>(Table2[[#This Row],[Current Month High]]/Table2[[#This Row],[Close Price]])-1</f>
        <v>4.5539900186519988E-2</v>
      </c>
      <c r="AI417">
        <v>13.172354690729399</v>
      </c>
      <c r="AJ417">
        <v>44.621441329785199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-0.01</v>
      </c>
      <c r="AM417" t="s">
        <v>10344</v>
      </c>
      <c r="AN417">
        <v>-2.93</v>
      </c>
      <c r="AO417" t="s">
        <v>10344</v>
      </c>
      <c r="AP417">
        <v>1.3941184563668E-2</v>
      </c>
      <c r="AQ417" s="4">
        <f>(Table2[[#This Row],[Sharpe Ratio]]-AVERAGE(Table2[Sharpe Ratio]))/_xlfn.STDEV.P(Table2[Sharpe Ratio])</f>
        <v>-0.55820467942481444</v>
      </c>
      <c r="AR41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-2.190199352467801</v>
      </c>
      <c r="AS417" s="4">
        <f>_xlfn.RANK.AVG(Table2[[#This Row],[1Y Return vs Nifty Z-Score]],Table2[1Y Return vs Nifty Z-Score])</f>
        <v>496</v>
      </c>
      <c r="AT417" s="4">
        <f>_xlfn.RANK.AVG(Table2[[#This Row],[6M Return vs Nifty Z-Score]],Table2[6M Return vs Nifty Z-Score])</f>
        <v>243</v>
      </c>
      <c r="AU417" s="4">
        <f>_xlfn.RANK.AVG(Table2[[#This Row],[Sharpe Ratio Z-Score]],Table2[Sharpe Ratio Z-Score])</f>
        <v>489</v>
      </c>
      <c r="AV417" s="4">
        <f>(Table2[[#This Row],[Rank 1Y]]+Table2[[#This Row],[Rank 6M]]+Table2[[#This Row],[Rank Sharpe]])/3</f>
        <v>409.33333333333331</v>
      </c>
    </row>
    <row r="418" spans="1:48" x14ac:dyDescent="0.3">
      <c r="A418" t="s">
        <v>1731</v>
      </c>
      <c r="B418" t="s">
        <v>1732</v>
      </c>
      <c r="C418" t="s">
        <v>10311</v>
      </c>
      <c r="D418" t="s">
        <v>1733</v>
      </c>
      <c r="E418">
        <v>4569.9936060720001</v>
      </c>
      <c r="F418">
        <v>67.62</v>
      </c>
      <c r="G418">
        <v>-11.2696744831619</v>
      </c>
      <c r="H418">
        <f>(Table2[[#This Row],[1Y Return vs Nifty]]-AVERAGE(Table2[1Y Return vs Nifty]))/_xlfn.STDEV.P(Table2[1Y Return vs Nifty])</f>
        <v>-0.65620988416548121</v>
      </c>
      <c r="I418">
        <v>-3.1265654972639099</v>
      </c>
      <c r="J418">
        <f>(Table2[[#This Row],[1M Return vs Nifty]]-AVERAGE(Table2[1M Return vs Nifty]))/_xlfn.STDEV.P(Table2[1M Return vs Nifty])</f>
        <v>-0.59574244242020091</v>
      </c>
      <c r="K418">
        <v>2.7565619296533002</v>
      </c>
      <c r="L418">
        <f>(Table2[[#This Row],[6M Return vs Nifty]]-AVERAGE(Table2[6M Return vs Nifty]))/_xlfn.STDEV.P(Table2[6M Return vs Nifty])</f>
        <v>-0.15036516325458923</v>
      </c>
      <c r="M418">
        <v>-1.32451039626089</v>
      </c>
      <c r="N418">
        <f>(Table2[[#This Row],[1W Return vs Nifty]]-AVERAGE(Table2[1W Return vs Nifty]))/_xlfn.STDEV.P(Table2[1W Return vs Nifty])</f>
        <v>-0.17939224736095824</v>
      </c>
      <c r="O418">
        <v>69.11</v>
      </c>
      <c r="P418">
        <v>69.894869912919503</v>
      </c>
      <c r="Q418">
        <v>63.688746418412897</v>
      </c>
      <c r="R418">
        <v>44.749141711618698</v>
      </c>
      <c r="S418" s="2">
        <f>(Table2[[#This Row],[Close Price]]-Table2[[#This Row],[20D EMA]])/Table2[[#This Row],[20D EMA]]</f>
        <v>-2.1559832151642234E-2</v>
      </c>
      <c r="T418" s="2">
        <f>(Table2[[#This Row],[Close Price]]-Table2[[#This Row],[50D EMA]])/Table2[[#This Row],[50D EMA]]</f>
        <v>-3.2547022632043093E-2</v>
      </c>
      <c r="U418" s="2">
        <f>(Table2[[#This Row],[Close Price]]-Table2[[#This Row],[200D EMA]])/Table2[[#This Row],[200D EMA]]</f>
        <v>6.1726031719326668E-2</v>
      </c>
      <c r="V418">
        <v>0.42126770330718399</v>
      </c>
      <c r="W418">
        <v>67.099999999999994</v>
      </c>
      <c r="X418">
        <v>68.849999999999994</v>
      </c>
      <c r="Y418">
        <v>66.7</v>
      </c>
      <c r="Z418">
        <v>68.849999999999994</v>
      </c>
      <c r="AA418">
        <v>63.95</v>
      </c>
      <c r="AB418">
        <v>73.260000000000005</v>
      </c>
      <c r="AC418" s="2">
        <f>(Table2[[#This Row],[Close Price]]/Table2[[#This Row],[Day Low]])-1</f>
        <v>7.7496274217587757E-3</v>
      </c>
      <c r="AD418" s="2">
        <f>(Table2[[#This Row],[Day High]]/Table2[[#This Row],[Close Price]])-1</f>
        <v>1.8189884649511878E-2</v>
      </c>
      <c r="AE418" s="2">
        <f>(Table2[[#This Row],[Close Price]]/Table2[[#This Row],[Current Week Low]])-1</f>
        <v>1.379310344827589E-2</v>
      </c>
      <c r="AF418" s="2">
        <f>(Table2[[#This Row],[Current Week High]]/Table2[[#This Row],[Close Price]])-1</f>
        <v>1.8189884649511878E-2</v>
      </c>
      <c r="AG418" s="2">
        <f>(Table2[[#This Row],[Close Price]]/Table2[[#This Row],[Current Month Low]])-1</f>
        <v>5.7388584831900014E-2</v>
      </c>
      <c r="AH418" s="2">
        <f>(Table2[[#This Row],[Current Month High]]/Table2[[#This Row],[Close Price]])-1</f>
        <v>8.3407275953859772E-2</v>
      </c>
      <c r="AI418">
        <v>24.504584442472598</v>
      </c>
      <c r="AJ418">
        <v>55.091743119265999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0.02</v>
      </c>
      <c r="AM418" t="s">
        <v>10345</v>
      </c>
      <c r="AN418">
        <v>-3.35</v>
      </c>
      <c r="AO418" t="s">
        <v>10344</v>
      </c>
      <c r="AP418">
        <v>7.0577512773375997E-2</v>
      </c>
      <c r="AQ418" s="4">
        <f>(Table2[[#This Row],[Sharpe Ratio]]-AVERAGE(Table2[Sharpe Ratio]))/_xlfn.STDEV.P(Table2[Sharpe Ratio])</f>
        <v>8.3962046561288278E-2</v>
      </c>
      <c r="AR41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 s="4">
        <f>_xlfn.RANK.AVG(Table2[[#This Row],[1Y Return vs Nifty Z-Score]],Table2[1Y Return vs Nifty Z-Score])</f>
        <v>552</v>
      </c>
      <c r="AT418" s="4">
        <f>_xlfn.RANK.AVG(Table2[[#This Row],[6M Return vs Nifty Z-Score]],Table2[6M Return vs Nifty Z-Score])</f>
        <v>358</v>
      </c>
      <c r="AU418" s="4">
        <f>_xlfn.RANK.AVG(Table2[[#This Row],[Sharpe Ratio Z-Score]],Table2[Sharpe Ratio Z-Score])</f>
        <v>327</v>
      </c>
      <c r="AV418" s="4">
        <f>(Table2[[#This Row],[Rank 1Y]]+Table2[[#This Row],[Rank 6M]]+Table2[[#This Row],[Rank Sharpe]])/3</f>
        <v>412.33333333333331</v>
      </c>
    </row>
    <row r="419" spans="1:48" x14ac:dyDescent="0.3">
      <c r="A419" t="s">
        <v>639</v>
      </c>
      <c r="B419" t="s">
        <v>640</v>
      </c>
      <c r="C419" t="s">
        <v>10306</v>
      </c>
      <c r="D419" t="s">
        <v>207</v>
      </c>
      <c r="E419">
        <v>28496.55889755</v>
      </c>
      <c r="F419">
        <v>1356.15</v>
      </c>
      <c r="G419">
        <v>-20.262644768340799</v>
      </c>
      <c r="H419">
        <f>(Table2[[#This Row],[1Y Return vs Nifty]]-AVERAGE(Table2[1Y Return vs Nifty]))/_xlfn.STDEV.P(Table2[1Y Return vs Nifty])</f>
        <v>-0.79266802356979815</v>
      </c>
      <c r="I419">
        <v>-0.99654913647537502</v>
      </c>
      <c r="J419">
        <f>(Table2[[#This Row],[1M Return vs Nifty]]-AVERAGE(Table2[1M Return vs Nifty]))/_xlfn.STDEV.P(Table2[1M Return vs Nifty])</f>
        <v>-0.40966534032298024</v>
      </c>
      <c r="K419">
        <v>13.6191882360308</v>
      </c>
      <c r="L419">
        <f>(Table2[[#This Row],[6M Return vs Nifty]]-AVERAGE(Table2[6M Return vs Nifty]))/_xlfn.STDEV.P(Table2[6M Return vs Nifty])</f>
        <v>0.22332959238597294</v>
      </c>
      <c r="M419">
        <v>-1.2868243949845799</v>
      </c>
      <c r="N419">
        <f>(Table2[[#This Row],[1W Return vs Nifty]]-AVERAGE(Table2[1W Return vs Nifty]))/_xlfn.STDEV.P(Table2[1W Return vs Nifty])</f>
        <v>-0.17117233923051564</v>
      </c>
      <c r="O419">
        <v>1367.22</v>
      </c>
      <c r="P419">
        <v>1339.0782778048699</v>
      </c>
      <c r="Q419">
        <v>1234.2874613976101</v>
      </c>
      <c r="R419">
        <v>45.947889281702601</v>
      </c>
      <c r="S419" s="2">
        <f>(Table2[[#This Row],[Close Price]]-Table2[[#This Row],[20D EMA]])/Table2[[#This Row],[20D EMA]]</f>
        <v>-8.0967218150699485E-3</v>
      </c>
      <c r="T419" s="2">
        <f>(Table2[[#This Row],[Close Price]]-Table2[[#This Row],[50D EMA]])/Table2[[#This Row],[50D EMA]]</f>
        <v>1.2748860524506144E-2</v>
      </c>
      <c r="U419" s="2">
        <f>(Table2[[#This Row],[Close Price]]-Table2[[#This Row],[200D EMA]])/Table2[[#This Row],[200D EMA]]</f>
        <v>9.8731083652427679E-2</v>
      </c>
      <c r="V419">
        <v>0.34881259362133799</v>
      </c>
      <c r="W419">
        <v>1340</v>
      </c>
      <c r="X419">
        <v>1370</v>
      </c>
      <c r="Y419">
        <v>1332</v>
      </c>
      <c r="Z419">
        <v>1374.85</v>
      </c>
      <c r="AA419">
        <v>1325.2</v>
      </c>
      <c r="AB419">
        <v>1450</v>
      </c>
      <c r="AC419" s="2">
        <f>(Table2[[#This Row],[Close Price]]/Table2[[#This Row],[Day Low]])-1</f>
        <v>1.2052238805970283E-2</v>
      </c>
      <c r="AD419" s="2">
        <f>(Table2[[#This Row],[Day High]]/Table2[[#This Row],[Close Price]])-1</f>
        <v>1.0212734579507998E-2</v>
      </c>
      <c r="AE419" s="2">
        <f>(Table2[[#This Row],[Close Price]]/Table2[[#This Row],[Current Week Low]])-1</f>
        <v>1.8130630630630806E-2</v>
      </c>
      <c r="AF419" s="2">
        <f>(Table2[[#This Row],[Current Week High]]/Table2[[#This Row],[Close Price]])-1</f>
        <v>1.3789035136231087E-2</v>
      </c>
      <c r="AG419" s="2">
        <f>(Table2[[#This Row],[Close Price]]/Table2[[#This Row],[Current Month Low]])-1</f>
        <v>2.3354965288258311E-2</v>
      </c>
      <c r="AH419" s="2">
        <f>(Table2[[#This Row],[Current Month High]]/Table2[[#This Row],[Close Price]])-1</f>
        <v>6.9203259226486624E-2</v>
      </c>
      <c r="AI419">
        <v>11.0459757401467</v>
      </c>
      <c r="AJ419">
        <v>35.2026319724839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10345</v>
      </c>
      <c r="AN419">
        <v>-2.52</v>
      </c>
      <c r="AO419" t="s">
        <v>10344</v>
      </c>
      <c r="AP419">
        <v>5.1815507185985002E-2</v>
      </c>
      <c r="AQ419" s="4">
        <f>(Table2[[#This Row],[Sharpe Ratio]]-AVERAGE(Table2[Sharpe Ratio]))/_xlfn.STDEV.P(Table2[Sharpe Ratio])</f>
        <v>-0.12876953547871134</v>
      </c>
      <c r="AR41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-1.2789456462160325</v>
      </c>
      <c r="AS419" s="4">
        <f>_xlfn.RANK.AVG(Table2[[#This Row],[1Y Return vs Nifty Z-Score]],Table2[1Y Return vs Nifty Z-Score])</f>
        <v>605</v>
      </c>
      <c r="AT419" s="4">
        <f>_xlfn.RANK.AVG(Table2[[#This Row],[6M Return vs Nifty Z-Score]],Table2[6M Return vs Nifty Z-Score])</f>
        <v>256</v>
      </c>
      <c r="AU419" s="4">
        <f>_xlfn.RANK.AVG(Table2[[#This Row],[Sharpe Ratio Z-Score]],Table2[Sharpe Ratio Z-Score])</f>
        <v>378</v>
      </c>
      <c r="AV419" s="4">
        <f>(Table2[[#This Row],[Rank 1Y]]+Table2[[#This Row],[Rank 6M]]+Table2[[#This Row],[Rank Sharpe]])/3</f>
        <v>413</v>
      </c>
    </row>
    <row r="420" spans="1:48" x14ac:dyDescent="0.3">
      <c r="A420" t="s">
        <v>64</v>
      </c>
      <c r="B420" t="s">
        <v>65</v>
      </c>
      <c r="C420" t="s">
        <v>10306</v>
      </c>
      <c r="D420" t="s">
        <v>60</v>
      </c>
      <c r="E420">
        <v>381992.83935852</v>
      </c>
      <c r="F420">
        <v>12149.8</v>
      </c>
      <c r="G420">
        <v>1.4693643231458799</v>
      </c>
      <c r="H420">
        <f>(Table2[[#This Row],[1Y Return vs Nifty]]-AVERAGE(Table2[1Y Return vs Nifty]))/_xlfn.STDEV.P(Table2[1Y Return vs Nifty])</f>
        <v>-0.46290939743162896</v>
      </c>
      <c r="I420">
        <v>-2.6988738158947698</v>
      </c>
      <c r="J420">
        <f>(Table2[[#This Row],[1M Return vs Nifty]]-AVERAGE(Table2[1M Return vs Nifty]))/_xlfn.STDEV.P(Table2[1M Return vs Nifty])</f>
        <v>-0.55837952346553354</v>
      </c>
      <c r="K420">
        <v>-4.3627590071717304</v>
      </c>
      <c r="L420">
        <f>(Table2[[#This Row],[6M Return vs Nifty]]-AVERAGE(Table2[6M Return vs Nifty]))/_xlfn.STDEV.P(Table2[6M Return vs Nifty])</f>
        <v>-0.39528318057159884</v>
      </c>
      <c r="M420">
        <v>-1.39416877036285</v>
      </c>
      <c r="N420">
        <f>(Table2[[#This Row],[1W Return vs Nifty]]-AVERAGE(Table2[1W Return vs Nifty]))/_xlfn.STDEV.P(Table2[1W Return vs Nifty])</f>
        <v>-0.19458583161618273</v>
      </c>
      <c r="O420">
        <v>12372.9</v>
      </c>
      <c r="P420">
        <v>12439.7350278753</v>
      </c>
      <c r="Q420">
        <v>11702.1868580844</v>
      </c>
      <c r="R420">
        <v>37.2636569281768</v>
      </c>
      <c r="S420" s="2">
        <f>(Table2[[#This Row],[Close Price]]-Table2[[#This Row],[20D EMA]])/Table2[[#This Row],[20D EMA]]</f>
        <v>-1.8031342692497343E-2</v>
      </c>
      <c r="T420" s="2">
        <f>(Table2[[#This Row],[Close Price]]-Table2[[#This Row],[50D EMA]])/Table2[[#This Row],[50D EMA]]</f>
        <v>-2.3307170709473031E-2</v>
      </c>
      <c r="U420" s="2">
        <f>(Table2[[#This Row],[Close Price]]-Table2[[#This Row],[200D EMA]])/Table2[[#This Row],[200D EMA]]</f>
        <v>3.8250384081533244E-2</v>
      </c>
      <c r="V420">
        <v>0.79572677685921001</v>
      </c>
      <c r="W420">
        <v>12150.1</v>
      </c>
      <c r="X420">
        <v>12310</v>
      </c>
      <c r="Y420">
        <v>12126.8</v>
      </c>
      <c r="Z420">
        <v>12310</v>
      </c>
      <c r="AA420">
        <v>12027.65</v>
      </c>
      <c r="AB420">
        <v>13680</v>
      </c>
      <c r="AC420" s="2">
        <f>(Table2[[#This Row],[Close Price]]/Table2[[#This Row],[Day Low]])-1</f>
        <v>-2.4691154805411841E-5</v>
      </c>
      <c r="AD420" s="2">
        <f>(Table2[[#This Row],[Day High]]/Table2[[#This Row],[Close Price]])-1</f>
        <v>1.3185402228843346E-2</v>
      </c>
      <c r="AE420" s="2">
        <f>(Table2[[#This Row],[Close Price]]/Table2[[#This Row],[Current Week Low]])-1</f>
        <v>1.8966256555728034E-3</v>
      </c>
      <c r="AF420" s="2">
        <f>(Table2[[#This Row],[Current Week High]]/Table2[[#This Row],[Close Price]])-1</f>
        <v>1.3185402228843346E-2</v>
      </c>
      <c r="AG420" s="2">
        <f>(Table2[[#This Row],[Close Price]]/Table2[[#This Row],[Current Month Low]])-1</f>
        <v>1.0155766088969953E-2</v>
      </c>
      <c r="AH420" s="2">
        <f>(Table2[[#This Row],[Current Month High]]/Table2[[#This Row],[Close Price]])-1</f>
        <v>0.12594445999111104</v>
      </c>
      <c r="AI420">
        <v>12.5944459991111</v>
      </c>
      <c r="AJ420">
        <v>29.119950689182399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-0.11</v>
      </c>
      <c r="AM420" t="s">
        <v>10344</v>
      </c>
      <c r="AN420">
        <v>-8.56</v>
      </c>
      <c r="AO420" t="s">
        <v>10344</v>
      </c>
      <c r="AP420">
        <v>6.4998501358594002E-2</v>
      </c>
      <c r="AQ420" s="4">
        <f>(Table2[[#This Row],[Sharpe Ratio]]-AVERAGE(Table2[Sharpe Ratio]))/_xlfn.STDEV.P(Table2[Sharpe Ratio])</f>
        <v>2.0704847379799881E-2</v>
      </c>
      <c r="AR42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 s="4">
        <f>_xlfn.RANK.AVG(Table2[[#This Row],[1Y Return vs Nifty Z-Score]],Table2[1Y Return vs Nifty Z-Score])</f>
        <v>459</v>
      </c>
      <c r="AT420" s="4">
        <f>_xlfn.RANK.AVG(Table2[[#This Row],[6M Return vs Nifty Z-Score]],Table2[6M Return vs Nifty Z-Score])</f>
        <v>444</v>
      </c>
      <c r="AU420" s="4">
        <f>_xlfn.RANK.AVG(Table2[[#This Row],[Sharpe Ratio Z-Score]],Table2[Sharpe Ratio Z-Score])</f>
        <v>347</v>
      </c>
      <c r="AV420" s="4">
        <f>(Table2[[#This Row],[Rank 1Y]]+Table2[[#This Row],[Rank 6M]]+Table2[[#This Row],[Rank Sharpe]])/3</f>
        <v>416.66666666666669</v>
      </c>
    </row>
    <row r="421" spans="1:48" x14ac:dyDescent="0.3">
      <c r="A421" t="s">
        <v>1150</v>
      </c>
      <c r="B421" t="s">
        <v>1151</v>
      </c>
      <c r="C421" t="s">
        <v>10306</v>
      </c>
      <c r="D421" t="s">
        <v>404</v>
      </c>
      <c r="E421">
        <v>10544.967174904999</v>
      </c>
      <c r="F421">
        <v>404.45</v>
      </c>
      <c r="G421">
        <v>22.046127081167398</v>
      </c>
      <c r="H421">
        <f>(Table2[[#This Row],[1Y Return vs Nifty]]-AVERAGE(Table2[1Y Return vs Nifty]))/_xlfn.STDEV.P(Table2[1Y Return vs Nifty])</f>
        <v>-0.15068032607005241</v>
      </c>
      <c r="I421">
        <v>-7.7983766787926898</v>
      </c>
      <c r="J421">
        <f>(Table2[[#This Row],[1M Return vs Nifty]]-AVERAGE(Table2[1M Return vs Nifty]))/_xlfn.STDEV.P(Table2[1M Return vs Nifty])</f>
        <v>-1.0038693949673851</v>
      </c>
      <c r="K421">
        <v>-32.127723037364497</v>
      </c>
      <c r="L421">
        <f>(Table2[[#This Row],[6M Return vs Nifty]]-AVERAGE(Table2[6M Return vs Nifty]))/_xlfn.STDEV.P(Table2[6M Return vs Nifty])</f>
        <v>-1.3504501131337829</v>
      </c>
      <c r="M421">
        <v>-1.6996247177452799</v>
      </c>
      <c r="N421">
        <f>(Table2[[#This Row],[1W Return vs Nifty]]-AVERAGE(Table2[1W Return vs Nifty]))/_xlfn.STDEV.P(Table2[1W Return vs Nifty])</f>
        <v>-0.26121056600951365</v>
      </c>
      <c r="O421">
        <v>416.14</v>
      </c>
      <c r="P421">
        <v>423.32555462917702</v>
      </c>
      <c r="Q421">
        <v>397.64541603172302</v>
      </c>
      <c r="R421">
        <v>41.446634721721601</v>
      </c>
      <c r="S421" s="2">
        <f>(Table2[[#This Row],[Close Price]]-Table2[[#This Row],[20D EMA]])/Table2[[#This Row],[20D EMA]]</f>
        <v>-2.8091507665689425E-2</v>
      </c>
      <c r="T421" s="2">
        <f>(Table2[[#This Row],[Close Price]]-Table2[[#This Row],[50D EMA]])/Table2[[#This Row],[50D EMA]]</f>
        <v>-4.458874363422629E-2</v>
      </c>
      <c r="U421" s="2">
        <f>(Table2[[#This Row],[Close Price]]-Table2[[#This Row],[200D EMA]])/Table2[[#This Row],[200D EMA]]</f>
        <v>1.7112190142119284E-2</v>
      </c>
      <c r="V421">
        <v>0.55119106624698999</v>
      </c>
      <c r="W421">
        <v>400.2</v>
      </c>
      <c r="X421">
        <v>408.95</v>
      </c>
      <c r="Y421">
        <v>398.8</v>
      </c>
      <c r="Z421">
        <v>409.2</v>
      </c>
      <c r="AA421">
        <v>389.45</v>
      </c>
      <c r="AB421">
        <v>448.25</v>
      </c>
      <c r="AC421" s="2">
        <f>(Table2[[#This Row],[Close Price]]/Table2[[#This Row],[Day Low]])-1</f>
        <v>1.0619690154922479E-2</v>
      </c>
      <c r="AD421" s="2">
        <f>(Table2[[#This Row],[Day High]]/Table2[[#This Row],[Close Price]])-1</f>
        <v>1.1126220793670427E-2</v>
      </c>
      <c r="AE421" s="2">
        <f>(Table2[[#This Row],[Close Price]]/Table2[[#This Row],[Current Week Low]])-1</f>
        <v>1.4167502507522522E-2</v>
      </c>
      <c r="AF421" s="2">
        <f>(Table2[[#This Row],[Current Week High]]/Table2[[#This Row],[Close Price]])-1</f>
        <v>1.1744344171096488E-2</v>
      </c>
      <c r="AG421" s="2">
        <f>(Table2[[#This Row],[Close Price]]/Table2[[#This Row],[Current Month Low]])-1</f>
        <v>3.8515855693927348E-2</v>
      </c>
      <c r="AH421" s="2">
        <f>(Table2[[#This Row],[Current Month High]]/Table2[[#This Row],[Close Price]])-1</f>
        <v>0.10829521572505874</v>
      </c>
      <c r="AI421">
        <v>36.963777970082802</v>
      </c>
      <c r="AJ421">
        <v>64.410569105690996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-0.08</v>
      </c>
      <c r="AM421" t="s">
        <v>10344</v>
      </c>
      <c r="AN421">
        <v>-7.27</v>
      </c>
      <c r="AO421" t="s">
        <v>10344</v>
      </c>
      <c r="AP421">
        <v>0.10302710873431301</v>
      </c>
      <c r="AQ421" s="4">
        <f>(Table2[[#This Row],[Sharpe Ratio]]-AVERAGE(Table2[Sharpe Ratio]))/_xlfn.STDEV.P(Table2[Sharpe Ratio])</f>
        <v>0.45188933733920533</v>
      </c>
      <c r="AR42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 s="4">
        <f>_xlfn.RANK.AVG(Table2[[#This Row],[1Y Return vs Nifty Z-Score]],Table2[1Y Return vs Nifty Z-Score])</f>
        <v>327</v>
      </c>
      <c r="AT421" s="4">
        <f>_xlfn.RANK.AVG(Table2[[#This Row],[6M Return vs Nifty Z-Score]],Table2[6M Return vs Nifty Z-Score])</f>
        <v>700</v>
      </c>
      <c r="AU421" s="4">
        <f>_xlfn.RANK.AVG(Table2[[#This Row],[Sharpe Ratio Z-Score]],Table2[Sharpe Ratio Z-Score])</f>
        <v>223</v>
      </c>
      <c r="AV421" s="4">
        <f>(Table2[[#This Row],[Rank 1Y]]+Table2[[#This Row],[Rank 6M]]+Table2[[#This Row],[Rank Sharpe]])/3</f>
        <v>416.66666666666669</v>
      </c>
    </row>
    <row r="422" spans="1:48" x14ac:dyDescent="0.3">
      <c r="A422" t="s">
        <v>354</v>
      </c>
      <c r="B422" t="s">
        <v>355</v>
      </c>
      <c r="C422" t="s">
        <v>10305</v>
      </c>
      <c r="D422" t="s">
        <v>54</v>
      </c>
      <c r="E422">
        <v>68638.679550000001</v>
      </c>
      <c r="F422">
        <v>5740.7</v>
      </c>
      <c r="G422">
        <v>22.9057414405715</v>
      </c>
      <c r="H422">
        <f>(Table2[[#This Row],[1Y Return vs Nifty]]-AVERAGE(Table2[1Y Return vs Nifty]))/_xlfn.STDEV.P(Table2[1Y Return vs Nifty])</f>
        <v>-0.13763665169220651</v>
      </c>
      <c r="I422">
        <v>11.639480547018699</v>
      </c>
      <c r="J422">
        <f>(Table2[[#This Row],[1M Return vs Nifty]]-AVERAGE(Table2[1M Return vs Nifty]))/_xlfn.STDEV.P(Table2[1M Return vs Nifty])</f>
        <v>0.69421152597892599</v>
      </c>
      <c r="K422">
        <v>-4.9650417398630902</v>
      </c>
      <c r="L422">
        <f>(Table2[[#This Row],[6M Return vs Nifty]]-AVERAGE(Table2[6M Return vs Nifty]))/_xlfn.STDEV.P(Table2[6M Return vs Nifty])</f>
        <v>-0.41600283825580803</v>
      </c>
      <c r="M422">
        <v>-0.575446485722092</v>
      </c>
      <c r="N422">
        <f>(Table2[[#This Row],[1W Return vs Nifty]]-AVERAGE(Table2[1W Return vs Nifty]))/_xlfn.STDEV.P(Table2[1W Return vs Nifty])</f>
        <v>-1.60096564802026E-2</v>
      </c>
      <c r="O422">
        <v>5512.2</v>
      </c>
      <c r="P422">
        <v>5306.9133423191397</v>
      </c>
      <c r="Q422">
        <v>4887.4295432389499</v>
      </c>
      <c r="R422">
        <v>74.095653179114905</v>
      </c>
      <c r="S422" s="2">
        <f>(Table2[[#This Row],[Close Price]]-Table2[[#This Row],[20D EMA]])/Table2[[#This Row],[20D EMA]]</f>
        <v>4.1453503138492796E-2</v>
      </c>
      <c r="T422" s="2">
        <f>(Table2[[#This Row],[Close Price]]-Table2[[#This Row],[50D EMA]])/Table2[[#This Row],[50D EMA]]</f>
        <v>8.173991729273157E-2</v>
      </c>
      <c r="U422" s="2">
        <f>(Table2[[#This Row],[Close Price]]-Table2[[#This Row],[200D EMA]])/Table2[[#This Row],[200D EMA]]</f>
        <v>0.17458470740338872</v>
      </c>
      <c r="V422">
        <v>1.5374237375698501</v>
      </c>
      <c r="W422">
        <v>5705.05</v>
      </c>
      <c r="X422">
        <v>5798</v>
      </c>
      <c r="Y422">
        <v>5677.35</v>
      </c>
      <c r="Z422">
        <v>5798</v>
      </c>
      <c r="AA422">
        <v>5164.75</v>
      </c>
      <c r="AB422">
        <v>5850</v>
      </c>
      <c r="AC422" s="2">
        <f>(Table2[[#This Row],[Close Price]]/Table2[[#This Row],[Day Low]])-1</f>
        <v>6.2488497033328372E-3</v>
      </c>
      <c r="AD422" s="2">
        <f>(Table2[[#This Row],[Day High]]/Table2[[#This Row],[Close Price]])-1</f>
        <v>9.9813611580470418E-3</v>
      </c>
      <c r="AE422" s="2">
        <f>(Table2[[#This Row],[Close Price]]/Table2[[#This Row],[Current Week Low]])-1</f>
        <v>1.1158374946057537E-2</v>
      </c>
      <c r="AF422" s="2">
        <f>(Table2[[#This Row],[Current Week High]]/Table2[[#This Row],[Close Price]])-1</f>
        <v>9.9813611580470418E-3</v>
      </c>
      <c r="AG422" s="2">
        <f>(Table2[[#This Row],[Close Price]]/Table2[[#This Row],[Current Month Low]])-1</f>
        <v>0.11151556222469616</v>
      </c>
      <c r="AH422" s="2">
        <f>(Table2[[#This Row],[Current Month High]]/Table2[[#This Row],[Close Price]])-1</f>
        <v>1.9039489957670686E-2</v>
      </c>
      <c r="AI422">
        <v>1.9039489957670599</v>
      </c>
      <c r="AJ422">
        <v>66.541920510588895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0.06</v>
      </c>
      <c r="AM422" t="s">
        <v>10345</v>
      </c>
      <c r="AN422">
        <v>8.76</v>
      </c>
      <c r="AO422" t="s">
        <v>10345</v>
      </c>
      <c r="AP422">
        <v>1.6773904630303999E-2</v>
      </c>
      <c r="AQ422" s="4">
        <f>(Table2[[#This Row],[Sharpe Ratio]]-AVERAGE(Table2[Sharpe Ratio]))/_xlfn.STDEV.P(Table2[Sharpe Ratio])</f>
        <v>-0.52608609708855758</v>
      </c>
      <c r="AR42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-0.40152371753784871</v>
      </c>
      <c r="AS422" s="4">
        <f>_xlfn.RANK.AVG(Table2[[#This Row],[1Y Return vs Nifty Z-Score]],Table2[1Y Return vs Nifty Z-Score])</f>
        <v>324</v>
      </c>
      <c r="AT422" s="4">
        <f>_xlfn.RANK.AVG(Table2[[#This Row],[6M Return vs Nifty Z-Score]],Table2[6M Return vs Nifty Z-Score])</f>
        <v>454</v>
      </c>
      <c r="AU422" s="4">
        <f>_xlfn.RANK.AVG(Table2[[#This Row],[Sharpe Ratio Z-Score]],Table2[Sharpe Ratio Z-Score])</f>
        <v>475</v>
      </c>
      <c r="AV422" s="4">
        <f>(Table2[[#This Row],[Rank 1Y]]+Table2[[#This Row],[Rank 6M]]+Table2[[#This Row],[Rank Sharpe]])/3</f>
        <v>417.66666666666669</v>
      </c>
    </row>
    <row r="423" spans="1:48" x14ac:dyDescent="0.3">
      <c r="A423" t="s">
        <v>1113</v>
      </c>
      <c r="B423" t="s">
        <v>1114</v>
      </c>
      <c r="C423" t="s">
        <v>10309</v>
      </c>
      <c r="D423" t="s">
        <v>872</v>
      </c>
      <c r="E423">
        <v>11288.7561627</v>
      </c>
      <c r="F423">
        <v>81.75</v>
      </c>
      <c r="G423">
        <v>31.004918641386499</v>
      </c>
      <c r="H423">
        <f>(Table2[[#This Row],[1Y Return vs Nifty]]-AVERAGE(Table2[1Y Return vs Nifty]))/_xlfn.STDEV.P(Table2[1Y Return vs Nifty])</f>
        <v>-1.4740810109083404E-2</v>
      </c>
      <c r="I423">
        <v>11.985108999591199</v>
      </c>
      <c r="J423">
        <f>(Table2[[#This Row],[1M Return vs Nifty]]-AVERAGE(Table2[1M Return vs Nifty]))/_xlfn.STDEV.P(Table2[1M Return vs Nifty])</f>
        <v>0.72440544469287838</v>
      </c>
      <c r="K423">
        <v>-15.0189386859905</v>
      </c>
      <c r="L423">
        <f>(Table2[[#This Row],[6M Return vs Nifty]]-AVERAGE(Table2[6M Return vs Nifty]))/_xlfn.STDEV.P(Table2[6M Return vs Nifty])</f>
        <v>-0.76187578431422787</v>
      </c>
      <c r="M423">
        <v>-6.8098383944750198</v>
      </c>
      <c r="N423">
        <f>(Table2[[#This Row],[1W Return vs Nifty]]-AVERAGE(Table2[1W Return vs Nifty]))/_xlfn.STDEV.P(Table2[1W Return vs Nifty])</f>
        <v>-1.3758283425592122</v>
      </c>
      <c r="O423">
        <v>78.73</v>
      </c>
      <c r="P423">
        <v>77.953714854374596</v>
      </c>
      <c r="Q423">
        <v>73.162854534688506</v>
      </c>
      <c r="R423">
        <v>60.219824465412401</v>
      </c>
      <c r="S423" s="2">
        <f>(Table2[[#This Row],[Close Price]]-Table2[[#This Row],[20D EMA]])/Table2[[#This Row],[20D EMA]]</f>
        <v>3.8358948304331203E-2</v>
      </c>
      <c r="T423" s="2">
        <f>(Table2[[#This Row],[Close Price]]-Table2[[#This Row],[50D EMA]])/Table2[[#This Row],[50D EMA]]</f>
        <v>4.869922046328707E-2</v>
      </c>
      <c r="U423" s="2">
        <f>(Table2[[#This Row],[Close Price]]-Table2[[#This Row],[200D EMA]])/Table2[[#This Row],[200D EMA]]</f>
        <v>0.11737029015509631</v>
      </c>
      <c r="V423">
        <v>2.6176479097369998</v>
      </c>
      <c r="W423">
        <v>79.010000000000005</v>
      </c>
      <c r="X423">
        <v>82.22</v>
      </c>
      <c r="Y423">
        <v>78.36</v>
      </c>
      <c r="Z423">
        <v>83.3</v>
      </c>
      <c r="AA423">
        <v>71</v>
      </c>
      <c r="AB423">
        <v>92.1</v>
      </c>
      <c r="AC423" s="2">
        <f>(Table2[[#This Row],[Close Price]]/Table2[[#This Row],[Day Low]])-1</f>
        <v>3.4679154537400336E-2</v>
      </c>
      <c r="AD423" s="2">
        <f>(Table2[[#This Row],[Day High]]/Table2[[#This Row],[Close Price]])-1</f>
        <v>5.7492354740060758E-3</v>
      </c>
      <c r="AE423" s="2">
        <f>(Table2[[#This Row],[Close Price]]/Table2[[#This Row],[Current Week Low]])-1</f>
        <v>4.3261868300153106E-2</v>
      </c>
      <c r="AF423" s="2">
        <f>(Table2[[#This Row],[Current Week High]]/Table2[[#This Row],[Close Price]])-1</f>
        <v>1.8960244648317914E-2</v>
      </c>
      <c r="AG423" s="2">
        <f>(Table2[[#This Row],[Close Price]]/Table2[[#This Row],[Current Month Low]])-1</f>
        <v>0.15140845070422526</v>
      </c>
      <c r="AH423" s="2">
        <f>(Table2[[#This Row],[Current Month High]]/Table2[[#This Row],[Close Price]])-1</f>
        <v>0.12660550458715591</v>
      </c>
      <c r="AI423">
        <v>16.024464831804199</v>
      </c>
      <c r="AJ423">
        <v>69.254658385093094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-0.02</v>
      </c>
      <c r="AM423" t="s">
        <v>10344</v>
      </c>
      <c r="AN423">
        <v>2.37</v>
      </c>
      <c r="AO423" t="s">
        <v>10345</v>
      </c>
      <c r="AP423">
        <v>4.9694240215404001E-2</v>
      </c>
      <c r="AQ423" s="4">
        <f>(Table2[[#This Row],[Sharpe Ratio]]-AVERAGE(Table2[Sharpe Ratio]))/_xlfn.STDEV.P(Table2[Sharpe Ratio])</f>
        <v>-0.15282136066760069</v>
      </c>
      <c r="AR4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-1.5808608529572457</v>
      </c>
      <c r="AS423" s="4">
        <f>_xlfn.RANK.AVG(Table2[[#This Row],[1Y Return vs Nifty Z-Score]],Table2[1Y Return vs Nifty Z-Score])</f>
        <v>294</v>
      </c>
      <c r="AT423" s="4">
        <f>_xlfn.RANK.AVG(Table2[[#This Row],[6M Return vs Nifty Z-Score]],Table2[6M Return vs Nifty Z-Score])</f>
        <v>572</v>
      </c>
      <c r="AU423" s="4">
        <f>_xlfn.RANK.AVG(Table2[[#This Row],[Sharpe Ratio Z-Score]],Table2[Sharpe Ratio Z-Score])</f>
        <v>387</v>
      </c>
      <c r="AV423" s="4">
        <f>(Table2[[#This Row],[Rank 1Y]]+Table2[[#This Row],[Rank 6M]]+Table2[[#This Row],[Rank Sharpe]])/3</f>
        <v>417.66666666666669</v>
      </c>
    </row>
    <row r="424" spans="1:48" x14ac:dyDescent="0.3">
      <c r="A424" t="s">
        <v>501</v>
      </c>
      <c r="B424" t="s">
        <v>502</v>
      </c>
      <c r="C424" t="s">
        <v>10301</v>
      </c>
      <c r="D424" t="s">
        <v>57</v>
      </c>
      <c r="E424">
        <v>41129.433707999997</v>
      </c>
      <c r="F424">
        <v>165</v>
      </c>
      <c r="G424">
        <v>10.190225093731</v>
      </c>
      <c r="H424">
        <f>(Table2[[#This Row],[1Y Return vs Nifty]]-AVERAGE(Table2[1Y Return vs Nifty]))/_xlfn.STDEV.P(Table2[1Y Return vs Nifty])</f>
        <v>-0.33058021174317981</v>
      </c>
      <c r="I424">
        <v>-4.8825982234458802</v>
      </c>
      <c r="J424">
        <f>(Table2[[#This Row],[1M Return vs Nifty]]-AVERAGE(Table2[1M Return vs Nifty]))/_xlfn.STDEV.P(Table2[1M Return vs Nifty])</f>
        <v>-0.74914853210622445</v>
      </c>
      <c r="K424">
        <v>-15.1408327706962</v>
      </c>
      <c r="L424">
        <f>(Table2[[#This Row],[6M Return vs Nifty]]-AVERAGE(Table2[6M Return vs Nifty]))/_xlfn.STDEV.P(Table2[6M Return vs Nifty])</f>
        <v>-0.7660691698651404</v>
      </c>
      <c r="M424">
        <v>-2.6540268134831302</v>
      </c>
      <c r="N424">
        <f>(Table2[[#This Row],[1W Return vs Nifty]]-AVERAGE(Table2[1W Return vs Nifty]))/_xlfn.STDEV.P(Table2[1W Return vs Nifty])</f>
        <v>-0.46938063661338419</v>
      </c>
      <c r="O424">
        <v>169.96</v>
      </c>
      <c r="P424">
        <v>172.39452891996601</v>
      </c>
      <c r="Q424">
        <v>160.46600466909501</v>
      </c>
      <c r="R424">
        <v>40.144936174937897</v>
      </c>
      <c r="S424" s="2">
        <f>(Table2[[#This Row],[Close Price]]-Table2[[#This Row],[20D EMA]])/Table2[[#This Row],[20D EMA]]</f>
        <v>-2.9183337255824945E-2</v>
      </c>
      <c r="T424" s="2">
        <f>(Table2[[#This Row],[Close Price]]-Table2[[#This Row],[50D EMA]])/Table2[[#This Row],[50D EMA]]</f>
        <v>-4.2893060274545661E-2</v>
      </c>
      <c r="U424" s="2">
        <f>(Table2[[#This Row],[Close Price]]-Table2[[#This Row],[200D EMA]])/Table2[[#This Row],[200D EMA]]</f>
        <v>2.8255176791213598E-2</v>
      </c>
      <c r="V424">
        <v>0.44584166620996801</v>
      </c>
      <c r="W424">
        <v>164.15</v>
      </c>
      <c r="X424">
        <v>168.38</v>
      </c>
      <c r="Y424">
        <v>163.61000000000001</v>
      </c>
      <c r="Z424">
        <v>168.38</v>
      </c>
      <c r="AA424">
        <v>159.5</v>
      </c>
      <c r="AB424">
        <v>182.06</v>
      </c>
      <c r="AC424" s="2">
        <f>(Table2[[#This Row],[Close Price]]/Table2[[#This Row],[Day Low]])-1</f>
        <v>5.1781906792567334E-3</v>
      </c>
      <c r="AD424" s="2">
        <f>(Table2[[#This Row],[Day High]]/Table2[[#This Row],[Close Price]])-1</f>
        <v>2.048484848484855E-2</v>
      </c>
      <c r="AE424" s="2">
        <f>(Table2[[#This Row],[Close Price]]/Table2[[#This Row],[Current Week Low]])-1</f>
        <v>8.4958132143511111E-3</v>
      </c>
      <c r="AF424" s="2">
        <f>(Table2[[#This Row],[Current Week High]]/Table2[[#This Row],[Close Price]])-1</f>
        <v>2.048484848484855E-2</v>
      </c>
      <c r="AG424" s="2">
        <f>(Table2[[#This Row],[Close Price]]/Table2[[#This Row],[Current Month Low]])-1</f>
        <v>3.4482758620689724E-2</v>
      </c>
      <c r="AH424" s="2">
        <f>(Table2[[#This Row],[Current Month High]]/Table2[[#This Row],[Close Price]])-1</f>
        <v>0.10339393939393937</v>
      </c>
      <c r="AI424">
        <v>17.727272727272702</v>
      </c>
      <c r="AJ424">
        <v>41.630901287553598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-0.01</v>
      </c>
      <c r="AM424" t="s">
        <v>10344</v>
      </c>
      <c r="AN424">
        <v>-5.18</v>
      </c>
      <c r="AO424" t="s">
        <v>10344</v>
      </c>
      <c r="AP424">
        <v>8.1225062225554007E-2</v>
      </c>
      <c r="AQ424" s="4">
        <f>(Table2[[#This Row],[Sharpe Ratio]]-AVERAGE(Table2[Sharpe Ratio]))/_xlfn.STDEV.P(Table2[Sharpe Ratio])</f>
        <v>0.204688481123977</v>
      </c>
      <c r="AR42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 s="4">
        <f>_xlfn.RANK.AVG(Table2[[#This Row],[1Y Return vs Nifty Z-Score]],Table2[1Y Return vs Nifty Z-Score])</f>
        <v>396</v>
      </c>
      <c r="AT424" s="4">
        <f>_xlfn.RANK.AVG(Table2[[#This Row],[6M Return vs Nifty Z-Score]],Table2[6M Return vs Nifty Z-Score])</f>
        <v>574</v>
      </c>
      <c r="AU424" s="4">
        <f>_xlfn.RANK.AVG(Table2[[#This Row],[Sharpe Ratio Z-Score]],Table2[Sharpe Ratio Z-Score])</f>
        <v>284</v>
      </c>
      <c r="AV424" s="4">
        <f>(Table2[[#This Row],[Rank 1Y]]+Table2[[#This Row],[Rank 6M]]+Table2[[#This Row],[Rank Sharpe]])/3</f>
        <v>418</v>
      </c>
    </row>
    <row r="425" spans="1:48" x14ac:dyDescent="0.3">
      <c r="A425" t="s">
        <v>1350</v>
      </c>
      <c r="B425" t="s">
        <v>1351</v>
      </c>
      <c r="C425" t="s">
        <v>10306</v>
      </c>
      <c r="D425" t="s">
        <v>207</v>
      </c>
      <c r="E425">
        <v>8230.603368</v>
      </c>
      <c r="F425">
        <v>538.70000000000005</v>
      </c>
      <c r="G425">
        <v>13.1985423056692</v>
      </c>
      <c r="H425">
        <f>(Table2[[#This Row],[1Y Return vs Nifty]]-AVERAGE(Table2[1Y Return vs Nifty]))/_xlfn.STDEV.P(Table2[1Y Return vs Nifty])</f>
        <v>-0.28493240501622774</v>
      </c>
      <c r="I425">
        <v>-12.7969066729907</v>
      </c>
      <c r="J425">
        <f>(Table2[[#This Row],[1M Return vs Nifty]]-AVERAGE(Table2[1M Return vs Nifty]))/_xlfn.STDEV.P(Table2[1M Return vs Nifty])</f>
        <v>-1.4405383300933454</v>
      </c>
      <c r="K425">
        <v>-9.5822468322512702</v>
      </c>
      <c r="L425">
        <f>(Table2[[#This Row],[6M Return vs Nifty]]-AVERAGE(Table2[6M Return vs Nifty]))/_xlfn.STDEV.P(Table2[6M Return vs Nifty])</f>
        <v>-0.57484336908851796</v>
      </c>
      <c r="M425">
        <v>-3.15911313117503</v>
      </c>
      <c r="N425">
        <f>(Table2[[#This Row],[1W Return vs Nifty]]-AVERAGE(Table2[1W Return vs Nifty]))/_xlfn.STDEV.P(Table2[1W Return vs Nifty])</f>
        <v>-0.57954788675304869</v>
      </c>
      <c r="O425">
        <v>580.35</v>
      </c>
      <c r="P425">
        <v>602.09750751327999</v>
      </c>
      <c r="Q425">
        <v>545.03793869179697</v>
      </c>
      <c r="R425">
        <v>25.873362328272499</v>
      </c>
      <c r="S425" s="2">
        <f>(Table2[[#This Row],[Close Price]]-Table2[[#This Row],[20D EMA]])/Table2[[#This Row],[20D EMA]]</f>
        <v>-7.1767037132764666E-2</v>
      </c>
      <c r="T425" s="2">
        <f>(Table2[[#This Row],[Close Price]]-Table2[[#This Row],[50D EMA]])/Table2[[#This Row],[50D EMA]]</f>
        <v>-0.10529441946225236</v>
      </c>
      <c r="U425" s="2">
        <f>(Table2[[#This Row],[Close Price]]-Table2[[#This Row],[200D EMA]])/Table2[[#This Row],[200D EMA]]</f>
        <v>-1.1628435824135979E-2</v>
      </c>
      <c r="V425">
        <v>0.62505434421458395</v>
      </c>
      <c r="W425">
        <v>525.54999999999995</v>
      </c>
      <c r="X425">
        <v>548.4</v>
      </c>
      <c r="Y425">
        <v>525.54999999999995</v>
      </c>
      <c r="Z425">
        <v>548.4</v>
      </c>
      <c r="AA425">
        <v>518</v>
      </c>
      <c r="AB425">
        <v>644</v>
      </c>
      <c r="AC425" s="2">
        <f>(Table2[[#This Row],[Close Price]]/Table2[[#This Row],[Day Low]])-1</f>
        <v>2.5021406145942615E-2</v>
      </c>
      <c r="AD425" s="2">
        <f>(Table2[[#This Row],[Day High]]/Table2[[#This Row],[Close Price]])-1</f>
        <v>1.8006311490625482E-2</v>
      </c>
      <c r="AE425" s="2">
        <f>(Table2[[#This Row],[Close Price]]/Table2[[#This Row],[Current Week Low]])-1</f>
        <v>2.5021406145942615E-2</v>
      </c>
      <c r="AF425" s="2">
        <f>(Table2[[#This Row],[Current Week High]]/Table2[[#This Row],[Close Price]])-1</f>
        <v>1.8006311490625482E-2</v>
      </c>
      <c r="AG425" s="2">
        <f>(Table2[[#This Row],[Close Price]]/Table2[[#This Row],[Current Month Low]])-1</f>
        <v>3.9961389961389981E-2</v>
      </c>
      <c r="AH425" s="2">
        <f>(Table2[[#This Row],[Current Month High]]/Table2[[#This Row],[Close Price]])-1</f>
        <v>0.19547057731576012</v>
      </c>
      <c r="AI425">
        <v>31.390384258399799</v>
      </c>
      <c r="AJ425">
        <v>41.875164603634403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-0.12</v>
      </c>
      <c r="AM425" t="s">
        <v>10344</v>
      </c>
      <c r="AN425">
        <v>-15.31</v>
      </c>
      <c r="AO425" t="s">
        <v>10344</v>
      </c>
      <c r="AP425">
        <v>5.6737122669956001E-2</v>
      </c>
      <c r="AQ425" s="4">
        <f>(Table2[[#This Row],[Sharpe Ratio]]-AVERAGE(Table2[Sharpe Ratio]))/_xlfn.STDEV.P(Table2[Sharpe Ratio])</f>
        <v>-7.2966170362919344E-2</v>
      </c>
      <c r="AR42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 s="4">
        <f>_xlfn.RANK.AVG(Table2[[#This Row],[1Y Return vs Nifty Z-Score]],Table2[1Y Return vs Nifty Z-Score])</f>
        <v>378</v>
      </c>
      <c r="AT425" s="4">
        <f>_xlfn.RANK.AVG(Table2[[#This Row],[6M Return vs Nifty Z-Score]],Table2[6M Return vs Nifty Z-Score])</f>
        <v>514</v>
      </c>
      <c r="AU425" s="4">
        <f>_xlfn.RANK.AVG(Table2[[#This Row],[Sharpe Ratio Z-Score]],Table2[Sharpe Ratio Z-Score])</f>
        <v>365</v>
      </c>
      <c r="AV425" s="4">
        <f>(Table2[[#This Row],[Rank 1Y]]+Table2[[#This Row],[Rank 6M]]+Table2[[#This Row],[Rank Sharpe]])/3</f>
        <v>419</v>
      </c>
    </row>
    <row r="426" spans="1:48" x14ac:dyDescent="0.3">
      <c r="A426" t="s">
        <v>1023</v>
      </c>
      <c r="B426" t="s">
        <v>1024</v>
      </c>
      <c r="C426" t="s">
        <v>10306</v>
      </c>
      <c r="D426" t="s">
        <v>219</v>
      </c>
      <c r="E426">
        <v>13225.66915281</v>
      </c>
      <c r="F426">
        <v>1611.3</v>
      </c>
      <c r="G426">
        <v>3.8540836229782598</v>
      </c>
      <c r="H426">
        <f>(Table2[[#This Row],[1Y Return vs Nifty]]-AVERAGE(Table2[1Y Return vs Nifty]))/_xlfn.STDEV.P(Table2[1Y Return vs Nifty])</f>
        <v>-0.42672398278692586</v>
      </c>
      <c r="I426">
        <v>-7.5747276029298103</v>
      </c>
      <c r="J426">
        <f>(Table2[[#This Row],[1M Return vs Nifty]]-AVERAGE(Table2[1M Return vs Nifty]))/_xlfn.STDEV.P(Table2[1M Return vs Nifty])</f>
        <v>-0.98433153005263863</v>
      </c>
      <c r="K426">
        <v>-34.778030682640797</v>
      </c>
      <c r="L426">
        <f>(Table2[[#This Row],[6M Return vs Nifty]]-AVERAGE(Table2[6M Return vs Nifty]))/_xlfn.STDEV.P(Table2[6M Return vs Nifty])</f>
        <v>-1.4416256760169845</v>
      </c>
      <c r="M426">
        <v>-1.15591039817622</v>
      </c>
      <c r="N426">
        <f>(Table2[[#This Row],[1W Return vs Nifty]]-AVERAGE(Table2[1W Return vs Nifty]))/_xlfn.STDEV.P(Table2[1W Return vs Nifty])</f>
        <v>-0.1426179426294035</v>
      </c>
      <c r="O426">
        <v>1644.64</v>
      </c>
      <c r="P426">
        <v>1704.7946114623701</v>
      </c>
      <c r="Q426">
        <v>1605.72777083044</v>
      </c>
      <c r="R426">
        <v>44.898106443828098</v>
      </c>
      <c r="S426" s="2">
        <f>(Table2[[#This Row],[Close Price]]-Table2[[#This Row],[20D EMA]])/Table2[[#This Row],[20D EMA]]</f>
        <v>-2.0271913610273459E-2</v>
      </c>
      <c r="T426" s="2">
        <f>(Table2[[#This Row],[Close Price]]-Table2[[#This Row],[50D EMA]])/Table2[[#This Row],[50D EMA]]</f>
        <v>-5.4842155667168963E-2</v>
      </c>
      <c r="U426" s="2">
        <f>(Table2[[#This Row],[Close Price]]-Table2[[#This Row],[200D EMA]])/Table2[[#This Row],[200D EMA]]</f>
        <v>3.4702203392036513E-3</v>
      </c>
      <c r="V426">
        <v>1.3247473412134501</v>
      </c>
      <c r="W426">
        <v>1587.4</v>
      </c>
      <c r="X426">
        <v>1632.2</v>
      </c>
      <c r="Y426">
        <v>1587.4</v>
      </c>
      <c r="Z426">
        <v>1639.95</v>
      </c>
      <c r="AA426">
        <v>1527.55</v>
      </c>
      <c r="AB426">
        <v>1742</v>
      </c>
      <c r="AC426" s="2">
        <f>(Table2[[#This Row],[Close Price]]/Table2[[#This Row],[Day Low]])-1</f>
        <v>1.5056066523875478E-2</v>
      </c>
      <c r="AD426" s="2">
        <f>(Table2[[#This Row],[Day High]]/Table2[[#This Row],[Close Price]])-1</f>
        <v>1.2970893067709266E-2</v>
      </c>
      <c r="AE426" s="2">
        <f>(Table2[[#This Row],[Close Price]]/Table2[[#This Row],[Current Week Low]])-1</f>
        <v>1.5056066523875478E-2</v>
      </c>
      <c r="AF426" s="2">
        <f>(Table2[[#This Row],[Current Week High]]/Table2[[#This Row],[Close Price]])-1</f>
        <v>1.7780673989945983E-2</v>
      </c>
      <c r="AG426" s="2">
        <f>(Table2[[#This Row],[Close Price]]/Table2[[#This Row],[Current Month Low]])-1</f>
        <v>5.4826355929429527E-2</v>
      </c>
      <c r="AH426" s="2">
        <f>(Table2[[#This Row],[Current Month High]]/Table2[[#This Row],[Close Price]])-1</f>
        <v>8.1114627940172657E-2</v>
      </c>
      <c r="AI426">
        <v>37.8979705827592</v>
      </c>
      <c r="AJ426">
        <v>58.280943025540203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-0.17</v>
      </c>
      <c r="AM426" t="s">
        <v>10344</v>
      </c>
      <c r="AN426">
        <v>-5.95</v>
      </c>
      <c r="AO426" t="s">
        <v>10344</v>
      </c>
      <c r="AP426">
        <v>0.157226881309809</v>
      </c>
      <c r="AQ426" s="4">
        <f>(Table2[[#This Row],[Sharpe Ratio]]-AVERAGE(Table2[Sharpe Ratio]))/_xlfn.STDEV.P(Table2[Sharpe Ratio])</f>
        <v>1.0664293614580653</v>
      </c>
      <c r="AR4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 s="4">
        <f>_xlfn.RANK.AVG(Table2[[#This Row],[1Y Return vs Nifty Z-Score]],Table2[1Y Return vs Nifty Z-Score])</f>
        <v>440</v>
      </c>
      <c r="AT426" s="4">
        <f>_xlfn.RANK.AVG(Table2[[#This Row],[6M Return vs Nifty Z-Score]],Table2[6M Return vs Nifty Z-Score])</f>
        <v>711</v>
      </c>
      <c r="AU426" s="4">
        <f>_xlfn.RANK.AVG(Table2[[#This Row],[Sharpe Ratio Z-Score]],Table2[Sharpe Ratio Z-Score])</f>
        <v>108</v>
      </c>
      <c r="AV426" s="4">
        <f>(Table2[[#This Row],[Rank 1Y]]+Table2[[#This Row],[Rank 6M]]+Table2[[#This Row],[Rank Sharpe]])/3</f>
        <v>419.66666666666669</v>
      </c>
    </row>
    <row r="427" spans="1:48" x14ac:dyDescent="0.3">
      <c r="A427" t="s">
        <v>1425</v>
      </c>
      <c r="B427" t="s">
        <v>1426</v>
      </c>
      <c r="C427" t="s">
        <v>10304</v>
      </c>
      <c r="D427" t="s">
        <v>46</v>
      </c>
      <c r="E427">
        <v>7521.2981082399901</v>
      </c>
      <c r="F427">
        <v>514.4</v>
      </c>
      <c r="G427">
        <v>43.660757368397398</v>
      </c>
      <c r="H427">
        <f>(Table2[[#This Row],[1Y Return vs Nifty]]-AVERAGE(Table2[1Y Return vs Nifty]))/_xlfn.STDEV.P(Table2[1Y Return vs Nifty])</f>
        <v>0.17729720964677217</v>
      </c>
      <c r="I427">
        <v>2.2795177018646098</v>
      </c>
      <c r="J427">
        <f>(Table2[[#This Row],[1M Return vs Nifty]]-AVERAGE(Table2[1M Return vs Nifty]))/_xlfn.STDEV.P(Table2[1M Return vs Nifty])</f>
        <v>-0.12346987498419132</v>
      </c>
      <c r="K427">
        <v>-2.15291103548011</v>
      </c>
      <c r="L427">
        <f>(Table2[[#This Row],[6M Return vs Nifty]]-AVERAGE(Table2[6M Return vs Nifty]))/_xlfn.STDEV.P(Table2[6M Return vs Nifty])</f>
        <v>-0.31926025807639563</v>
      </c>
      <c r="M427">
        <v>-9.62400382914762</v>
      </c>
      <c r="N427">
        <f>(Table2[[#This Row],[1W Return vs Nifty]]-AVERAGE(Table2[1W Return vs Nifty]))/_xlfn.STDEV.P(Table2[1W Return vs Nifty])</f>
        <v>-1.9896419750343846</v>
      </c>
      <c r="O427">
        <v>522.45000000000005</v>
      </c>
      <c r="P427">
        <v>509.89592068469102</v>
      </c>
      <c r="Q427">
        <v>440.13712380207699</v>
      </c>
      <c r="R427">
        <v>44.734971908041899</v>
      </c>
      <c r="S427" s="2">
        <f>(Table2[[#This Row],[Close Price]]-Table2[[#This Row],[20D EMA]])/Table2[[#This Row],[20D EMA]]</f>
        <v>-1.5408173030912178E-2</v>
      </c>
      <c r="T427" s="2">
        <f>(Table2[[#This Row],[Close Price]]-Table2[[#This Row],[50D EMA]])/Table2[[#This Row],[50D EMA]]</f>
        <v>8.8333307496574094E-3</v>
      </c>
      <c r="U427" s="2">
        <f>(Table2[[#This Row],[Close Price]]-Table2[[#This Row],[200D EMA]])/Table2[[#This Row],[200D EMA]]</f>
        <v>0.16872668125881127</v>
      </c>
      <c r="V427">
        <v>1.0857902405148101</v>
      </c>
      <c r="W427">
        <v>515</v>
      </c>
      <c r="X427">
        <v>523.25</v>
      </c>
      <c r="Y427">
        <v>506.25</v>
      </c>
      <c r="Z427">
        <v>529.79999999999995</v>
      </c>
      <c r="AA427">
        <v>493.25</v>
      </c>
      <c r="AB427">
        <v>584.15</v>
      </c>
      <c r="AC427" s="2">
        <f>(Table2[[#This Row],[Close Price]]/Table2[[#This Row],[Day Low]])-1</f>
        <v>-1.1650485436893732E-3</v>
      </c>
      <c r="AD427" s="2">
        <f>(Table2[[#This Row],[Day High]]/Table2[[#This Row],[Close Price]])-1</f>
        <v>1.7204510108864701E-2</v>
      </c>
      <c r="AE427" s="2">
        <f>(Table2[[#This Row],[Close Price]]/Table2[[#This Row],[Current Week Low]])-1</f>
        <v>1.6098765432098761E-2</v>
      </c>
      <c r="AF427" s="2">
        <f>(Table2[[#This Row],[Current Week High]]/Table2[[#This Row],[Close Price]])-1</f>
        <v>2.9937791601866159E-2</v>
      </c>
      <c r="AG427" s="2">
        <f>(Table2[[#This Row],[Close Price]]/Table2[[#This Row],[Current Month Low]])-1</f>
        <v>4.2878864673086658E-2</v>
      </c>
      <c r="AH427" s="2">
        <f>(Table2[[#This Row],[Current Month High]]/Table2[[#This Row],[Close Price]])-1</f>
        <v>0.13559486780715391</v>
      </c>
      <c r="AI427">
        <v>13.5594867807153</v>
      </c>
      <c r="AJ427">
        <v>79.703056768558895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0.17</v>
      </c>
      <c r="AM427" t="s">
        <v>10345</v>
      </c>
      <c r="AN427">
        <v>2.95</v>
      </c>
      <c r="AO427" t="s">
        <v>10345</v>
      </c>
      <c r="AP427">
        <v>-1.3719202560809E-2</v>
      </c>
      <c r="AQ427" s="4">
        <f>(Table2[[#This Row],[Sharpe Ratio]]-AVERAGE(Table2[Sharpe Ratio]))/_xlfn.STDEV.P(Table2[Sharpe Ratio])</f>
        <v>-0.87182988785047066</v>
      </c>
      <c r="AR4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-3.1269047862986703</v>
      </c>
      <c r="AS427" s="4">
        <f>_xlfn.RANK.AVG(Table2[[#This Row],[1Y Return vs Nifty Z-Score]],Table2[1Y Return vs Nifty Z-Score])</f>
        <v>241</v>
      </c>
      <c r="AT427" s="4">
        <f>_xlfn.RANK.AVG(Table2[[#This Row],[6M Return vs Nifty Z-Score]],Table2[6M Return vs Nifty Z-Score])</f>
        <v>424</v>
      </c>
      <c r="AU427" s="4">
        <f>_xlfn.RANK.AVG(Table2[[#This Row],[Sharpe Ratio Z-Score]],Table2[Sharpe Ratio Z-Score])</f>
        <v>594</v>
      </c>
      <c r="AV427" s="4">
        <f>(Table2[[#This Row],[Rank 1Y]]+Table2[[#This Row],[Rank 6M]]+Table2[[#This Row],[Rank Sharpe]])/3</f>
        <v>419.66666666666669</v>
      </c>
    </row>
    <row r="428" spans="1:48" x14ac:dyDescent="0.3">
      <c r="A428" t="s">
        <v>329</v>
      </c>
      <c r="B428" t="s">
        <v>330</v>
      </c>
      <c r="C428" t="s">
        <v>10301</v>
      </c>
      <c r="D428" t="s">
        <v>24</v>
      </c>
      <c r="E428">
        <v>76624.698720600005</v>
      </c>
      <c r="F428">
        <v>24.45</v>
      </c>
      <c r="G428">
        <v>16.995280509431701</v>
      </c>
      <c r="H428">
        <f>(Table2[[#This Row],[1Y Return vs Nifty]]-AVERAGE(Table2[1Y Return vs Nifty]))/_xlfn.STDEV.P(Table2[1Y Return vs Nifty])</f>
        <v>-0.22732120263690028</v>
      </c>
      <c r="I428">
        <v>-5.2187372003615602</v>
      </c>
      <c r="J428">
        <f>(Table2[[#This Row],[1M Return vs Nifty]]-AVERAGE(Table2[1M Return vs Nifty]))/_xlfn.STDEV.P(Table2[1M Return vs Nifty])</f>
        <v>-0.77851345524852333</v>
      </c>
      <c r="K428">
        <v>-18.933773850825599</v>
      </c>
      <c r="L428">
        <f>(Table2[[#This Row],[6M Return vs Nifty]]-AVERAGE(Table2[6M Return vs Nifty]))/_xlfn.STDEV.P(Table2[6M Return vs Nifty])</f>
        <v>-0.89655346989724616</v>
      </c>
      <c r="M428">
        <v>-3.28303826294243</v>
      </c>
      <c r="N428">
        <f>(Table2[[#This Row],[1W Return vs Nifty]]-AVERAGE(Table2[1W Return vs Nifty]))/_xlfn.STDEV.P(Table2[1W Return vs Nifty])</f>
        <v>-0.60657790224109043</v>
      </c>
      <c r="O428">
        <v>24.52</v>
      </c>
      <c r="P428">
        <v>24.4922101506939</v>
      </c>
      <c r="Q428">
        <v>23.0211184487476</v>
      </c>
      <c r="R428">
        <v>50.448586013657</v>
      </c>
      <c r="S428" s="2">
        <f>(Table2[[#This Row],[Close Price]]-Table2[[#This Row],[20D EMA]])/Table2[[#This Row],[20D EMA]]</f>
        <v>-2.8548123980424258E-3</v>
      </c>
      <c r="T428" s="2">
        <f>(Table2[[#This Row],[Close Price]]-Table2[[#This Row],[50D EMA]])/Table2[[#This Row],[50D EMA]]</f>
        <v>-1.7234112574648513E-3</v>
      </c>
      <c r="U428" s="2">
        <f>(Table2[[#This Row],[Close Price]]-Table2[[#This Row],[200D EMA]])/Table2[[#This Row],[200D EMA]]</f>
        <v>6.2068294137556691E-2</v>
      </c>
      <c r="V428">
        <v>0.77651116382266405</v>
      </c>
      <c r="W428">
        <v>24.35</v>
      </c>
      <c r="X428">
        <v>24.64</v>
      </c>
      <c r="Y428">
        <v>24.25</v>
      </c>
      <c r="Z428">
        <v>24.94</v>
      </c>
      <c r="AA428">
        <v>23.16</v>
      </c>
      <c r="AB428">
        <v>26.94</v>
      </c>
      <c r="AC428" s="2">
        <f>(Table2[[#This Row],[Close Price]]/Table2[[#This Row],[Day Low]])-1</f>
        <v>4.1067761806981018E-3</v>
      </c>
      <c r="AD428" s="2">
        <f>(Table2[[#This Row],[Day High]]/Table2[[#This Row],[Close Price]])-1</f>
        <v>7.7709611451943772E-3</v>
      </c>
      <c r="AE428" s="2">
        <f>(Table2[[#This Row],[Close Price]]/Table2[[#This Row],[Current Week Low]])-1</f>
        <v>8.2474226804123418E-3</v>
      </c>
      <c r="AF428" s="2">
        <f>(Table2[[#This Row],[Current Week High]]/Table2[[#This Row],[Close Price]])-1</f>
        <v>2.0040899795501055E-2</v>
      </c>
      <c r="AG428" s="2">
        <f>(Table2[[#This Row],[Close Price]]/Table2[[#This Row],[Current Month Low]])-1</f>
        <v>5.569948186528495E-2</v>
      </c>
      <c r="AH428" s="2">
        <f>(Table2[[#This Row],[Current Month High]]/Table2[[#This Row],[Close Price]])-1</f>
        <v>0.10184049079754609</v>
      </c>
      <c r="AI428">
        <v>34.355828220858797</v>
      </c>
      <c r="AJ428">
        <v>55.732484076433103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-0.01</v>
      </c>
      <c r="AM428" t="s">
        <v>10344</v>
      </c>
      <c r="AN428">
        <v>-6.74</v>
      </c>
      <c r="AO428" t="s">
        <v>10344</v>
      </c>
      <c r="AP428">
        <v>7.4674675019165998E-2</v>
      </c>
      <c r="AQ428" s="4">
        <f>(Table2[[#This Row],[Sharpe Ratio]]-AVERAGE(Table2[Sharpe Ratio]))/_xlfn.STDEV.P(Table2[Sharpe Ratio])</f>
        <v>0.13041741096045573</v>
      </c>
      <c r="AR42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-2.3785486190633045</v>
      </c>
      <c r="AS428" s="4">
        <f>_xlfn.RANK.AVG(Table2[[#This Row],[1Y Return vs Nifty Z-Score]],Table2[1Y Return vs Nifty Z-Score])</f>
        <v>354</v>
      </c>
      <c r="AT428" s="4">
        <f>_xlfn.RANK.AVG(Table2[[#This Row],[6M Return vs Nifty Z-Score]],Table2[6M Return vs Nifty Z-Score])</f>
        <v>611</v>
      </c>
      <c r="AU428" s="4">
        <f>_xlfn.RANK.AVG(Table2[[#This Row],[Sharpe Ratio Z-Score]],Table2[Sharpe Ratio Z-Score])</f>
        <v>304</v>
      </c>
      <c r="AV428" s="4">
        <f>(Table2[[#This Row],[Rank 1Y]]+Table2[[#This Row],[Rank 6M]]+Table2[[#This Row],[Rank Sharpe]])/3</f>
        <v>423</v>
      </c>
    </row>
    <row r="429" spans="1:48" x14ac:dyDescent="0.3">
      <c r="A429" t="s">
        <v>1017</v>
      </c>
      <c r="B429" t="s">
        <v>1018</v>
      </c>
      <c r="C429" t="s">
        <v>10301</v>
      </c>
      <c r="D429" t="s">
        <v>251</v>
      </c>
      <c r="E429">
        <v>13483.736699835001</v>
      </c>
      <c r="F429">
        <v>1058.45</v>
      </c>
      <c r="G429">
        <v>16.013600099678499</v>
      </c>
      <c r="H429">
        <f>(Table2[[#This Row],[1Y Return vs Nifty]]-AVERAGE(Table2[1Y Return vs Nifty]))/_xlfn.STDEV.P(Table2[1Y Return vs Nifty])</f>
        <v>-0.24221709108716716</v>
      </c>
      <c r="I429">
        <v>6.8412310163069101</v>
      </c>
      <c r="J429">
        <f>(Table2[[#This Row],[1M Return vs Nifty]]-AVERAGE(Table2[1M Return vs Nifty]))/_xlfn.STDEV.P(Table2[1M Return vs Nifty])</f>
        <v>0.27503898615690003</v>
      </c>
      <c r="K429">
        <v>12.4139298517131</v>
      </c>
      <c r="L429">
        <f>(Table2[[#This Row],[6M Return vs Nifty]]-AVERAGE(Table2[6M Return vs Nifty]))/_xlfn.STDEV.P(Table2[6M Return vs Nifty])</f>
        <v>0.18186643930420759</v>
      </c>
      <c r="M429">
        <v>1.5368897360925999</v>
      </c>
      <c r="N429">
        <f>(Table2[[#This Row],[1W Return vs Nifty]]-AVERAGE(Table2[1W Return vs Nifty]))/_xlfn.STDEV.P(Table2[1W Return vs Nifty])</f>
        <v>0.44472401373908288</v>
      </c>
      <c r="O429">
        <v>1032.1500000000001</v>
      </c>
      <c r="P429">
        <v>1006.45991215959</v>
      </c>
      <c r="Q429">
        <v>919.99474241394796</v>
      </c>
      <c r="R429">
        <v>70.467263295522997</v>
      </c>
      <c r="S429" s="2">
        <f>(Table2[[#This Row],[Close Price]]-Table2[[#This Row],[20D EMA]])/Table2[[#This Row],[20D EMA]]</f>
        <v>2.5480792520466939E-2</v>
      </c>
      <c r="T429" s="2">
        <f>(Table2[[#This Row],[Close Price]]-Table2[[#This Row],[50D EMA]])/Table2[[#This Row],[50D EMA]]</f>
        <v>5.1656392085059247E-2</v>
      </c>
      <c r="U429" s="2">
        <f>(Table2[[#This Row],[Close Price]]-Table2[[#This Row],[200D EMA]])/Table2[[#This Row],[200D EMA]]</f>
        <v>0.15049570525018793</v>
      </c>
      <c r="V429">
        <v>0.877221676566588</v>
      </c>
      <c r="W429">
        <v>1066</v>
      </c>
      <c r="X429">
        <v>1129.4000000000001</v>
      </c>
      <c r="Y429">
        <v>1043.2</v>
      </c>
      <c r="Z429">
        <v>1129.4000000000001</v>
      </c>
      <c r="AA429">
        <v>970</v>
      </c>
      <c r="AB429">
        <v>1129.4000000000001</v>
      </c>
      <c r="AC429" s="2">
        <f>(Table2[[#This Row],[Close Price]]/Table2[[#This Row],[Day Low]])-1</f>
        <v>-7.0825515947466888E-3</v>
      </c>
      <c r="AD429" s="2">
        <f>(Table2[[#This Row],[Day High]]/Table2[[#This Row],[Close Price]])-1</f>
        <v>6.7031980726534046E-2</v>
      </c>
      <c r="AE429" s="2">
        <f>(Table2[[#This Row],[Close Price]]/Table2[[#This Row],[Current Week Low]])-1</f>
        <v>1.4618481595092048E-2</v>
      </c>
      <c r="AF429" s="2">
        <f>(Table2[[#This Row],[Current Week High]]/Table2[[#This Row],[Close Price]])-1</f>
        <v>6.7031980726534046E-2</v>
      </c>
      <c r="AG429" s="2">
        <f>(Table2[[#This Row],[Close Price]]/Table2[[#This Row],[Current Month Low]])-1</f>
        <v>9.1185567010309221E-2</v>
      </c>
      <c r="AH429" s="2">
        <f>(Table2[[#This Row],[Current Month High]]/Table2[[#This Row],[Close Price]])-1</f>
        <v>6.7031980726534046E-2</v>
      </c>
      <c r="AI429">
        <v>5.0592848032500397</v>
      </c>
      <c r="AJ429">
        <v>43.6160108548168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0.13</v>
      </c>
      <c r="AM429" t="s">
        <v>10345</v>
      </c>
      <c r="AN429">
        <v>9.0299999999999994</v>
      </c>
      <c r="AO429" t="s">
        <v>10345</v>
      </c>
      <c r="AP429">
        <v>-4.2102842599065E-2</v>
      </c>
      <c r="AQ429" s="4">
        <f>(Table2[[#This Row],[Sharpe Ratio]]-AVERAGE(Table2[Sharpe Ratio]))/_xlfn.STDEV.P(Table2[Sharpe Ratio])</f>
        <v>-1.1936556447647517</v>
      </c>
      <c r="AR4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-0.53424329665172832</v>
      </c>
      <c r="AS429" s="4">
        <f>_xlfn.RANK.AVG(Table2[[#This Row],[1Y Return vs Nifty Z-Score]],Table2[1Y Return vs Nifty Z-Score])</f>
        <v>359</v>
      </c>
      <c r="AT429" s="4">
        <f>_xlfn.RANK.AVG(Table2[[#This Row],[6M Return vs Nifty Z-Score]],Table2[6M Return vs Nifty Z-Score])</f>
        <v>266</v>
      </c>
      <c r="AU429" s="4">
        <f>_xlfn.RANK.AVG(Table2[[#This Row],[Sharpe Ratio Z-Score]],Table2[Sharpe Ratio Z-Score])</f>
        <v>644</v>
      </c>
      <c r="AV429" s="4">
        <f>(Table2[[#This Row],[Rank 1Y]]+Table2[[#This Row],[Rank 6M]]+Table2[[#This Row],[Rank Sharpe]])/3</f>
        <v>423</v>
      </c>
    </row>
    <row r="430" spans="1:48" x14ac:dyDescent="0.3">
      <c r="A430" t="s">
        <v>886</v>
      </c>
      <c r="B430" t="s">
        <v>887</v>
      </c>
      <c r="C430" t="s">
        <v>10301</v>
      </c>
      <c r="D430" t="s">
        <v>57</v>
      </c>
      <c r="E430">
        <v>17116.603089838001</v>
      </c>
      <c r="F430">
        <v>202.22</v>
      </c>
      <c r="G430">
        <v>10.218600988547101</v>
      </c>
      <c r="H430">
        <f>(Table2[[#This Row],[1Y Return vs Nifty]]-AVERAGE(Table2[1Y Return vs Nifty]))/_xlfn.STDEV.P(Table2[1Y Return vs Nifty])</f>
        <v>-0.33014963967547051</v>
      </c>
      <c r="I430">
        <v>-6.5281467409555001</v>
      </c>
      <c r="J430">
        <f>(Table2[[#This Row],[1M Return vs Nifty]]-AVERAGE(Table2[1M Return vs Nifty]))/_xlfn.STDEV.P(Table2[1M Return vs Nifty])</f>
        <v>-0.89290277978966126</v>
      </c>
      <c r="K430">
        <v>2.0504048369360599</v>
      </c>
      <c r="L430">
        <f>(Table2[[#This Row],[6M Return vs Nifty]]-AVERAGE(Table2[6M Return vs Nifty]))/_xlfn.STDEV.P(Table2[6M Return vs Nifty])</f>
        <v>-0.17465829410195069</v>
      </c>
      <c r="M430">
        <v>-4.8785513676896697</v>
      </c>
      <c r="N430">
        <f>(Table2[[#This Row],[1W Return vs Nifty]]-AVERAGE(Table2[1W Return vs Nifty]))/_xlfn.STDEV.P(Table2[1W Return vs Nifty])</f>
        <v>-0.95458434223937771</v>
      </c>
      <c r="O430">
        <v>205.87</v>
      </c>
      <c r="P430">
        <v>202.27606439293299</v>
      </c>
      <c r="Q430">
        <v>181.28674327881799</v>
      </c>
      <c r="R430">
        <v>43.7629420795718</v>
      </c>
      <c r="S430" s="2">
        <f>(Table2[[#This Row],[Close Price]]-Table2[[#This Row],[20D EMA]])/Table2[[#This Row],[20D EMA]]</f>
        <v>-1.7729635206683858E-2</v>
      </c>
      <c r="T430" s="2">
        <f>(Table2[[#This Row],[Close Price]]-Table2[[#This Row],[50D EMA]])/Table2[[#This Row],[50D EMA]]</f>
        <v>-2.771677069219977E-4</v>
      </c>
      <c r="U430" s="2">
        <f>(Table2[[#This Row],[Close Price]]-Table2[[#This Row],[200D EMA]])/Table2[[#This Row],[200D EMA]]</f>
        <v>0.11547042184428662</v>
      </c>
      <c r="V430">
        <v>0.77122149514804295</v>
      </c>
      <c r="W430">
        <v>200.4</v>
      </c>
      <c r="X430">
        <v>209.29</v>
      </c>
      <c r="Y430">
        <v>200.4</v>
      </c>
      <c r="Z430">
        <v>209.29</v>
      </c>
      <c r="AA430">
        <v>195.36</v>
      </c>
      <c r="AB430">
        <v>217.61</v>
      </c>
      <c r="AC430" s="2">
        <f>(Table2[[#This Row],[Close Price]]/Table2[[#This Row],[Day Low]])-1</f>
        <v>9.0818363273452718E-3</v>
      </c>
      <c r="AD430" s="2">
        <f>(Table2[[#This Row],[Day High]]/Table2[[#This Row],[Close Price]])-1</f>
        <v>3.4961922658490741E-2</v>
      </c>
      <c r="AE430" s="2">
        <f>(Table2[[#This Row],[Close Price]]/Table2[[#This Row],[Current Week Low]])-1</f>
        <v>9.0818363273452718E-3</v>
      </c>
      <c r="AF430" s="2">
        <f>(Table2[[#This Row],[Current Week High]]/Table2[[#This Row],[Close Price]])-1</f>
        <v>3.4961922658490741E-2</v>
      </c>
      <c r="AG430" s="2">
        <f>(Table2[[#This Row],[Close Price]]/Table2[[#This Row],[Current Month Low]])-1</f>
        <v>3.5114660114660134E-2</v>
      </c>
      <c r="AH430" s="2">
        <f>(Table2[[#This Row],[Current Month High]]/Table2[[#This Row],[Close Price]])-1</f>
        <v>7.6105231925625683E-2</v>
      </c>
      <c r="AI430">
        <v>13.9353179705271</v>
      </c>
      <c r="AJ430">
        <v>61.324291982449097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0.13</v>
      </c>
      <c r="AM430" t="s">
        <v>10345</v>
      </c>
      <c r="AN430">
        <v>-2.48</v>
      </c>
      <c r="AO430" t="s">
        <v>10344</v>
      </c>
      <c r="AP430">
        <v>7.02812477445E-3</v>
      </c>
      <c r="AQ430" s="4">
        <f>(Table2[[#This Row],[Sharpe Ratio]]-AVERAGE(Table2[Sharpe Ratio]))/_xlfn.STDEV.P(Table2[Sharpe Ratio])</f>
        <v>-0.6365878852525424</v>
      </c>
      <c r="AR43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-2.9888829410590025</v>
      </c>
      <c r="AS430" s="4">
        <f>_xlfn.RANK.AVG(Table2[[#This Row],[1Y Return vs Nifty Z-Score]],Table2[1Y Return vs Nifty Z-Score])</f>
        <v>395</v>
      </c>
      <c r="AT430" s="4">
        <f>_xlfn.RANK.AVG(Table2[[#This Row],[6M Return vs Nifty Z-Score]],Table2[6M Return vs Nifty Z-Score])</f>
        <v>370</v>
      </c>
      <c r="AU430" s="4">
        <f>_xlfn.RANK.AVG(Table2[[#This Row],[Sharpe Ratio Z-Score]],Table2[Sharpe Ratio Z-Score])</f>
        <v>506</v>
      </c>
      <c r="AV430" s="4">
        <f>(Table2[[#This Row],[Rank 1Y]]+Table2[[#This Row],[Rank 6M]]+Table2[[#This Row],[Rank Sharpe]])/3</f>
        <v>423.66666666666669</v>
      </c>
    </row>
    <row r="431" spans="1:48" x14ac:dyDescent="0.3">
      <c r="A431" t="s">
        <v>1066</v>
      </c>
      <c r="B431" t="s">
        <v>1067</v>
      </c>
      <c r="C431" t="s">
        <v>10301</v>
      </c>
      <c r="D431" t="s">
        <v>24</v>
      </c>
      <c r="E431">
        <v>12294.412934496</v>
      </c>
      <c r="F431">
        <v>165.99</v>
      </c>
      <c r="G431">
        <v>8.4156579989349005</v>
      </c>
      <c r="H431">
        <f>(Table2[[#This Row],[1Y Return vs Nifty]]-AVERAGE(Table2[1Y Return vs Nifty]))/_xlfn.STDEV.P(Table2[1Y Return vs Nifty])</f>
        <v>-0.35750725768294994</v>
      </c>
      <c r="I431">
        <v>7.30148016976168</v>
      </c>
      <c r="J431">
        <f>(Table2[[#This Row],[1M Return vs Nifty]]-AVERAGE(Table2[1M Return vs Nifty]))/_xlfn.STDEV.P(Table2[1M Return vs Nifty])</f>
        <v>0.31524610864391134</v>
      </c>
      <c r="K431">
        <v>13.745387354941</v>
      </c>
      <c r="L431">
        <f>(Table2[[#This Row],[6M Return vs Nifty]]-AVERAGE(Table2[6M Return vs Nifty]))/_xlfn.STDEV.P(Table2[6M Return vs Nifty])</f>
        <v>0.22767107920261082</v>
      </c>
      <c r="M431">
        <v>-0.16803683364015201</v>
      </c>
      <c r="N431">
        <f>(Table2[[#This Row],[1W Return vs Nifty]]-AVERAGE(Table2[1W Return vs Nifty]))/_xlfn.STDEV.P(Table2[1W Return vs Nifty])</f>
        <v>7.285278045003972E-2</v>
      </c>
      <c r="O431">
        <v>164.46</v>
      </c>
      <c r="P431">
        <v>161.12286705896801</v>
      </c>
      <c r="Q431">
        <v>151.10051545496401</v>
      </c>
      <c r="R431">
        <v>58.071499174091798</v>
      </c>
      <c r="S431" s="2">
        <f>(Table2[[#This Row],[Close Price]]-Table2[[#This Row],[20D EMA]])/Table2[[#This Row],[20D EMA]]</f>
        <v>9.3031740240788093E-3</v>
      </c>
      <c r="T431" s="2">
        <f>(Table2[[#This Row],[Close Price]]-Table2[[#This Row],[50D EMA]])/Table2[[#This Row],[50D EMA]]</f>
        <v>3.0207586482747455E-2</v>
      </c>
      <c r="U431" s="2">
        <f>(Table2[[#This Row],[Close Price]]-Table2[[#This Row],[200D EMA]])/Table2[[#This Row],[200D EMA]]</f>
        <v>9.8540263083840077E-2</v>
      </c>
      <c r="V431">
        <v>0.42896290222174099</v>
      </c>
      <c r="W431">
        <v>165.52</v>
      </c>
      <c r="X431">
        <v>170.77</v>
      </c>
      <c r="Y431">
        <v>163.81</v>
      </c>
      <c r="Z431">
        <v>170.77</v>
      </c>
      <c r="AA431">
        <v>157.25</v>
      </c>
      <c r="AB431">
        <v>176.82</v>
      </c>
      <c r="AC431" s="2">
        <f>(Table2[[#This Row],[Close Price]]/Table2[[#This Row],[Day Low]])-1</f>
        <v>2.8395360077331233E-3</v>
      </c>
      <c r="AD431" s="2">
        <f>(Table2[[#This Row],[Day High]]/Table2[[#This Row],[Close Price]])-1</f>
        <v>2.8796915476835938E-2</v>
      </c>
      <c r="AE431" s="2">
        <f>(Table2[[#This Row],[Close Price]]/Table2[[#This Row],[Current Week Low]])-1</f>
        <v>1.3308100848544058E-2</v>
      </c>
      <c r="AF431" s="2">
        <f>(Table2[[#This Row],[Current Week High]]/Table2[[#This Row],[Close Price]])-1</f>
        <v>2.8796915476835938E-2</v>
      </c>
      <c r="AG431" s="2">
        <f>(Table2[[#This Row],[Close Price]]/Table2[[#This Row],[Current Month Low]])-1</f>
        <v>5.5580286168521509E-2</v>
      </c>
      <c r="AH431" s="2">
        <f>(Table2[[#This Row],[Current Month High]]/Table2[[#This Row],[Close Price]])-1</f>
        <v>6.5244894270739096E-2</v>
      </c>
      <c r="AI431">
        <v>6.5244894270738998</v>
      </c>
      <c r="AJ431">
        <v>38.267388588088302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0.09</v>
      </c>
      <c r="AM431" t="s">
        <v>10345</v>
      </c>
      <c r="AN431">
        <v>-0.98</v>
      </c>
      <c r="AO431" t="s">
        <v>10344</v>
      </c>
      <c r="AP431">
        <v>-1.9020558000334999E-2</v>
      </c>
      <c r="AQ431" s="4">
        <f>(Table2[[#This Row],[Sharpe Ratio]]-AVERAGE(Table2[Sharpe Ratio]))/_xlfn.STDEV.P(Table2[Sharpe Ratio])</f>
        <v>-0.93193890574590499</v>
      </c>
      <c r="AR43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-0.67367619513229304</v>
      </c>
      <c r="AS431" s="4">
        <f>_xlfn.RANK.AVG(Table2[[#This Row],[1Y Return vs Nifty Z-Score]],Table2[1Y Return vs Nifty Z-Score])</f>
        <v>412</v>
      </c>
      <c r="AT431" s="4">
        <f>_xlfn.RANK.AVG(Table2[[#This Row],[6M Return vs Nifty Z-Score]],Table2[6M Return vs Nifty Z-Score])</f>
        <v>253</v>
      </c>
      <c r="AU431" s="4">
        <f>_xlfn.RANK.AVG(Table2[[#This Row],[Sharpe Ratio Z-Score]],Table2[Sharpe Ratio Z-Score])</f>
        <v>606</v>
      </c>
      <c r="AV431" s="4">
        <f>(Table2[[#This Row],[Rank 1Y]]+Table2[[#This Row],[Rank 6M]]+Table2[[#This Row],[Rank Sharpe]])/3</f>
        <v>423.66666666666669</v>
      </c>
    </row>
    <row r="432" spans="1:48" x14ac:dyDescent="0.3">
      <c r="A432" t="s">
        <v>425</v>
      </c>
      <c r="B432" t="s">
        <v>426</v>
      </c>
      <c r="C432" t="s">
        <v>10309</v>
      </c>
      <c r="D432" t="s">
        <v>427</v>
      </c>
      <c r="E432">
        <v>55037.718625460999</v>
      </c>
      <c r="F432">
        <v>192.63</v>
      </c>
      <c r="G432">
        <v>18.900755417780399</v>
      </c>
      <c r="H432">
        <f>(Table2[[#This Row],[1Y Return vs Nifty]]-AVERAGE(Table2[1Y Return vs Nifty]))/_xlfn.STDEV.P(Table2[1Y Return vs Nifty])</f>
        <v>-0.19840777888152508</v>
      </c>
      <c r="I432">
        <v>10.409599829946099</v>
      </c>
      <c r="J432">
        <f>(Table2[[#This Row],[1M Return vs Nifty]]-AVERAGE(Table2[1M Return vs Nifty]))/_xlfn.STDEV.P(Table2[1M Return vs Nifty])</f>
        <v>0.58676979737483226</v>
      </c>
      <c r="K432">
        <v>15.148794956513701</v>
      </c>
      <c r="L432">
        <f>(Table2[[#This Row],[6M Return vs Nifty]]-AVERAGE(Table2[6M Return vs Nifty]))/_xlfn.STDEV.P(Table2[6M Return vs Nifty])</f>
        <v>0.27595093767715978</v>
      </c>
      <c r="M432">
        <v>-0.389229942893348</v>
      </c>
      <c r="N432">
        <f>(Table2[[#This Row],[1W Return vs Nifty]]-AVERAGE(Table2[1W Return vs Nifty]))/_xlfn.STDEV.P(Table2[1W Return vs Nifty])</f>
        <v>2.4607093044324846E-2</v>
      </c>
      <c r="O432">
        <v>189.09</v>
      </c>
      <c r="P432">
        <v>182.42642033260501</v>
      </c>
      <c r="Q432">
        <v>170.23756700751301</v>
      </c>
      <c r="R432">
        <v>54.8111303847244</v>
      </c>
      <c r="S432" s="2">
        <f>(Table2[[#This Row],[Close Price]]-Table2[[#This Row],[20D EMA]])/Table2[[#This Row],[20D EMA]]</f>
        <v>1.8721243852133862E-2</v>
      </c>
      <c r="T432" s="2">
        <f>(Table2[[#This Row],[Close Price]]-Table2[[#This Row],[50D EMA]])/Table2[[#This Row],[50D EMA]]</f>
        <v>5.5932576261659553E-2</v>
      </c>
      <c r="U432" s="2">
        <f>(Table2[[#This Row],[Close Price]]-Table2[[#This Row],[200D EMA]])/Table2[[#This Row],[200D EMA]]</f>
        <v>0.13153637816909564</v>
      </c>
      <c r="V432">
        <v>1.2206912498175999</v>
      </c>
      <c r="W432">
        <v>191.11</v>
      </c>
      <c r="X432">
        <v>194.3</v>
      </c>
      <c r="Y432">
        <v>191.11</v>
      </c>
      <c r="Z432">
        <v>197.68</v>
      </c>
      <c r="AA432">
        <v>182.77</v>
      </c>
      <c r="AB432">
        <v>204.44</v>
      </c>
      <c r="AC432" s="2">
        <f>(Table2[[#This Row],[Close Price]]/Table2[[#This Row],[Day Low]])-1</f>
        <v>7.9535346135732876E-3</v>
      </c>
      <c r="AD432" s="2">
        <f>(Table2[[#This Row],[Day High]]/Table2[[#This Row],[Close Price]])-1</f>
        <v>8.6694699683331766E-3</v>
      </c>
      <c r="AE432" s="2">
        <f>(Table2[[#This Row],[Close Price]]/Table2[[#This Row],[Current Week Low]])-1</f>
        <v>7.9535346135732876E-3</v>
      </c>
      <c r="AF432" s="2">
        <f>(Table2[[#This Row],[Current Week High]]/Table2[[#This Row],[Close Price]])-1</f>
        <v>2.6216061880288688E-2</v>
      </c>
      <c r="AG432" s="2">
        <f>(Table2[[#This Row],[Close Price]]/Table2[[#This Row],[Current Month Low]])-1</f>
        <v>5.3947584395688475E-2</v>
      </c>
      <c r="AH432" s="2">
        <f>(Table2[[#This Row],[Current Month High]]/Table2[[#This Row],[Close Price]])-1</f>
        <v>6.1309245704199711E-2</v>
      </c>
      <c r="AI432">
        <v>6.1309245704199702</v>
      </c>
      <c r="AJ432">
        <v>47.045801526717497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0.09</v>
      </c>
      <c r="AM432" t="s">
        <v>10345</v>
      </c>
      <c r="AN432">
        <v>0.14000000000000001</v>
      </c>
      <c r="AO432" t="s">
        <v>10345</v>
      </c>
      <c r="AP432">
        <v>-8.1319181412769004E-2</v>
      </c>
      <c r="AQ432" s="4">
        <f>(Table2[[#This Row],[Sharpe Ratio]]-AVERAGE(Table2[Sharpe Ratio]))/_xlfn.STDEV.P(Table2[Sharpe Ratio])</f>
        <v>-1.6383071378472667</v>
      </c>
      <c r="AR43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-0.94938708863247478</v>
      </c>
      <c r="AS432" s="4">
        <f>_xlfn.RANK.AVG(Table2[[#This Row],[1Y Return vs Nifty Z-Score]],Table2[1Y Return vs Nifty Z-Score])</f>
        <v>340</v>
      </c>
      <c r="AT432" s="4">
        <f>_xlfn.RANK.AVG(Table2[[#This Row],[6M Return vs Nifty Z-Score]],Table2[6M Return vs Nifty Z-Score])</f>
        <v>237</v>
      </c>
      <c r="AU432" s="4">
        <f>_xlfn.RANK.AVG(Table2[[#This Row],[Sharpe Ratio Z-Score]],Table2[Sharpe Ratio Z-Score])</f>
        <v>698</v>
      </c>
      <c r="AV432" s="4">
        <f>(Table2[[#This Row],[Rank 1Y]]+Table2[[#This Row],[Rank 6M]]+Table2[[#This Row],[Rank Sharpe]])/3</f>
        <v>425</v>
      </c>
    </row>
    <row r="433" spans="1:48" x14ac:dyDescent="0.3">
      <c r="A433" t="s">
        <v>923</v>
      </c>
      <c r="B433" t="s">
        <v>924</v>
      </c>
      <c r="C433" t="s">
        <v>10304</v>
      </c>
      <c r="D433" t="s">
        <v>551</v>
      </c>
      <c r="E433">
        <v>16042.55397612</v>
      </c>
      <c r="F433">
        <v>667.6</v>
      </c>
      <c r="G433">
        <v>13.7847803182693</v>
      </c>
      <c r="H433">
        <f>(Table2[[#This Row],[1Y Return vs Nifty]]-AVERAGE(Table2[1Y Return vs Nifty]))/_xlfn.STDEV.P(Table2[1Y Return vs Nifty])</f>
        <v>-0.2760369070983334</v>
      </c>
      <c r="I433">
        <v>-7.5894141461819302</v>
      </c>
      <c r="J433">
        <f>(Table2[[#This Row],[1M Return vs Nifty]]-AVERAGE(Table2[1M Return vs Nifty]))/_xlfn.STDEV.P(Table2[1M Return vs Nifty])</f>
        <v>-0.98561453869918647</v>
      </c>
      <c r="K433">
        <v>-22.374627375107401</v>
      </c>
      <c r="L433">
        <f>(Table2[[#This Row],[6M Return vs Nifty]]-AVERAGE(Table2[6M Return vs Nifty]))/_xlfn.STDEV.P(Table2[6M Return vs Nifty])</f>
        <v>-1.0149252964413056</v>
      </c>
      <c r="M433">
        <v>-2.6057478480774998</v>
      </c>
      <c r="N433">
        <f>(Table2[[#This Row],[1W Return vs Nifty]]-AVERAGE(Table2[1W Return vs Nifty]))/_xlfn.STDEV.P(Table2[1W Return vs Nifty])</f>
        <v>-0.45885023681433296</v>
      </c>
      <c r="O433">
        <v>687.98</v>
      </c>
      <c r="P433">
        <v>698.94986197992102</v>
      </c>
      <c r="Q433">
        <v>639.71938249671098</v>
      </c>
      <c r="R433">
        <v>39.221323212949798</v>
      </c>
      <c r="S433" s="2">
        <f>(Table2[[#This Row],[Close Price]]-Table2[[#This Row],[20D EMA]])/Table2[[#This Row],[20D EMA]]</f>
        <v>-2.9622954155644053E-2</v>
      </c>
      <c r="T433" s="2">
        <f>(Table2[[#This Row],[Close Price]]-Table2[[#This Row],[50D EMA]])/Table2[[#This Row],[50D EMA]]</f>
        <v>-4.4852805165618015E-2</v>
      </c>
      <c r="U433" s="2">
        <f>(Table2[[#This Row],[Close Price]]-Table2[[#This Row],[200D EMA]])/Table2[[#This Row],[200D EMA]]</f>
        <v>4.3582574275733144E-2</v>
      </c>
      <c r="V433">
        <v>0.32709593062076198</v>
      </c>
      <c r="W433">
        <v>659</v>
      </c>
      <c r="X433">
        <v>671.25</v>
      </c>
      <c r="Y433">
        <v>659</v>
      </c>
      <c r="Z433">
        <v>673.55</v>
      </c>
      <c r="AA433">
        <v>651.25</v>
      </c>
      <c r="AB433">
        <v>733.8</v>
      </c>
      <c r="AC433" s="2">
        <f>(Table2[[#This Row],[Close Price]]/Table2[[#This Row],[Day Low]])-1</f>
        <v>1.3050075872534261E-2</v>
      </c>
      <c r="AD433" s="2">
        <f>(Table2[[#This Row],[Day High]]/Table2[[#This Row],[Close Price]])-1</f>
        <v>5.4673457159974959E-3</v>
      </c>
      <c r="AE433" s="2">
        <f>(Table2[[#This Row],[Close Price]]/Table2[[#This Row],[Current Week Low]])-1</f>
        <v>1.3050075872534261E-2</v>
      </c>
      <c r="AF433" s="2">
        <f>(Table2[[#This Row],[Current Week High]]/Table2[[#This Row],[Close Price]])-1</f>
        <v>8.9125224685440152E-3</v>
      </c>
      <c r="AG433" s="2">
        <f>(Table2[[#This Row],[Close Price]]/Table2[[#This Row],[Current Month Low]])-1</f>
        <v>2.5105566218809994E-2</v>
      </c>
      <c r="AH433" s="2">
        <f>(Table2[[#This Row],[Current Month High]]/Table2[[#This Row],[Close Price]])-1</f>
        <v>9.9161174355901549E-2</v>
      </c>
      <c r="AI433">
        <v>23.7192929898142</v>
      </c>
      <c r="AJ433">
        <v>54.429794124450602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-0.14000000000000001</v>
      </c>
      <c r="AM433" t="s">
        <v>10344</v>
      </c>
      <c r="AN433">
        <v>-8.2899999999999991</v>
      </c>
      <c r="AO433" t="s">
        <v>10344</v>
      </c>
      <c r="AP433">
        <v>9.3046028563413E-2</v>
      </c>
      <c r="AQ433" s="4">
        <f>(Table2[[#This Row],[Sharpe Ratio]]-AVERAGE(Table2[Sharpe Ratio]))/_xlfn.STDEV.P(Table2[Sharpe Ratio])</f>
        <v>0.33871961434058384</v>
      </c>
      <c r="AR43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 s="4">
        <f>_xlfn.RANK.AVG(Table2[[#This Row],[1Y Return vs Nifty Z-Score]],Table2[1Y Return vs Nifty Z-Score])</f>
        <v>374</v>
      </c>
      <c r="AT433" s="4">
        <f>_xlfn.RANK.AVG(Table2[[#This Row],[6M Return vs Nifty Z-Score]],Table2[6M Return vs Nifty Z-Score])</f>
        <v>648</v>
      </c>
      <c r="AU433" s="4">
        <f>_xlfn.RANK.AVG(Table2[[#This Row],[Sharpe Ratio Z-Score]],Table2[Sharpe Ratio Z-Score])</f>
        <v>253</v>
      </c>
      <c r="AV433" s="4">
        <f>(Table2[[#This Row],[Rank 1Y]]+Table2[[#This Row],[Rank 6M]]+Table2[[#This Row],[Rank Sharpe]])/3</f>
        <v>425</v>
      </c>
    </row>
    <row r="434" spans="1:48" x14ac:dyDescent="0.3">
      <c r="A434" t="s">
        <v>1133</v>
      </c>
      <c r="B434" t="s">
        <v>1134</v>
      </c>
      <c r="C434" t="s">
        <v>10305</v>
      </c>
      <c r="D434" t="s">
        <v>279</v>
      </c>
      <c r="E434">
        <v>10862.969139855</v>
      </c>
      <c r="F434">
        <v>2119.9499999999998</v>
      </c>
      <c r="G434">
        <v>29.984652179361099</v>
      </c>
      <c r="H434">
        <f>(Table2[[#This Row],[1Y Return vs Nifty]]-AVERAGE(Table2[1Y Return vs Nifty]))/_xlfn.STDEV.P(Table2[1Y Return vs Nifty])</f>
        <v>-3.022219820329991E-2</v>
      </c>
      <c r="I434">
        <v>7.5316887761536702</v>
      </c>
      <c r="J434">
        <f>(Table2[[#This Row],[1M Return vs Nifty]]-AVERAGE(Table2[1M Return vs Nifty]))/_xlfn.STDEV.P(Table2[1M Return vs Nifty])</f>
        <v>0.33535701067444929</v>
      </c>
      <c r="K434">
        <v>8.6566336524349108</v>
      </c>
      <c r="L434">
        <f>(Table2[[#This Row],[6M Return vs Nifty]]-AVERAGE(Table2[6M Return vs Nifty]))/_xlfn.STDEV.P(Table2[6M Return vs Nifty])</f>
        <v>5.2608390149544805E-2</v>
      </c>
      <c r="M434">
        <v>2.8397115927949801</v>
      </c>
      <c r="N434">
        <f>(Table2[[#This Row],[1W Return vs Nifty]]-AVERAGE(Table2[1W Return vs Nifty]))/_xlfn.STDEV.P(Table2[1W Return vs Nifty])</f>
        <v>0.72888990053371361</v>
      </c>
      <c r="O434">
        <v>2060.36</v>
      </c>
      <c r="P434">
        <v>2016.40212044182</v>
      </c>
      <c r="Q434">
        <v>1810.20403966398</v>
      </c>
      <c r="R434">
        <v>62.525201901950901</v>
      </c>
      <c r="S434" s="2">
        <f>(Table2[[#This Row],[Close Price]]-Table2[[#This Row],[20D EMA]])/Table2[[#This Row],[20D EMA]]</f>
        <v>2.8922130113183953E-2</v>
      </c>
      <c r="T434" s="2">
        <f>(Table2[[#This Row],[Close Price]]-Table2[[#This Row],[50D EMA]])/Table2[[#This Row],[50D EMA]]</f>
        <v>5.1352792435811929E-2</v>
      </c>
      <c r="U434" s="2">
        <f>(Table2[[#This Row],[Close Price]]-Table2[[#This Row],[200D EMA]])/Table2[[#This Row],[200D EMA]]</f>
        <v>0.17111107562963818</v>
      </c>
      <c r="V434">
        <v>0.76383434995826205</v>
      </c>
      <c r="W434">
        <v>2064.65</v>
      </c>
      <c r="X434">
        <v>2133.4499999999998</v>
      </c>
      <c r="Y434">
        <v>2064.65</v>
      </c>
      <c r="Z434">
        <v>2169.6999999999998</v>
      </c>
      <c r="AA434">
        <v>1965.1</v>
      </c>
      <c r="AB434">
        <v>2169.6999999999998</v>
      </c>
      <c r="AC434" s="2">
        <f>(Table2[[#This Row],[Close Price]]/Table2[[#This Row],[Day Low]])-1</f>
        <v>2.6784200711984951E-2</v>
      </c>
      <c r="AD434" s="2">
        <f>(Table2[[#This Row],[Day High]]/Table2[[#This Row],[Close Price]])-1</f>
        <v>6.368074718743344E-3</v>
      </c>
      <c r="AE434" s="2">
        <f>(Table2[[#This Row],[Close Price]]/Table2[[#This Row],[Current Week Low]])-1</f>
        <v>2.6784200711984951E-2</v>
      </c>
      <c r="AF434" s="2">
        <f>(Table2[[#This Row],[Current Week High]]/Table2[[#This Row],[Close Price]])-1</f>
        <v>2.3467534611665286E-2</v>
      </c>
      <c r="AG434" s="2">
        <f>(Table2[[#This Row],[Close Price]]/Table2[[#This Row],[Current Month Low]])-1</f>
        <v>7.8800061065594562E-2</v>
      </c>
      <c r="AH434" s="2">
        <f>(Table2[[#This Row],[Current Month High]]/Table2[[#This Row],[Close Price]])-1</f>
        <v>2.3467534611665286E-2</v>
      </c>
      <c r="AI434">
        <v>2.3467534611665202</v>
      </c>
      <c r="AJ434">
        <v>63.5763888888888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-0.01</v>
      </c>
      <c r="AM434" t="s">
        <v>10344</v>
      </c>
      <c r="AN434">
        <v>0.32</v>
      </c>
      <c r="AO434" t="s">
        <v>10345</v>
      </c>
      <c r="AP434">
        <v>-6.0655362785912999E-2</v>
      </c>
      <c r="AQ434" s="4">
        <f>(Table2[[#This Row],[Sharpe Ratio]]-AVERAGE(Table2[Sharpe Ratio]))/_xlfn.STDEV.P(Table2[Sharpe Ratio])</f>
        <v>-1.4040119924267302</v>
      </c>
      <c r="AR43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-0.3173788892723225</v>
      </c>
      <c r="AS434" s="4">
        <f>_xlfn.RANK.AVG(Table2[[#This Row],[1Y Return vs Nifty Z-Score]],Table2[1Y Return vs Nifty Z-Score])</f>
        <v>299</v>
      </c>
      <c r="AT434" s="4">
        <f>_xlfn.RANK.AVG(Table2[[#This Row],[6M Return vs Nifty Z-Score]],Table2[6M Return vs Nifty Z-Score])</f>
        <v>303</v>
      </c>
      <c r="AU434" s="4">
        <f>_xlfn.RANK.AVG(Table2[[#This Row],[Sharpe Ratio Z-Score]],Table2[Sharpe Ratio Z-Score])</f>
        <v>673</v>
      </c>
      <c r="AV434" s="4">
        <f>(Table2[[#This Row],[Rank 1Y]]+Table2[[#This Row],[Rank 6M]]+Table2[[#This Row],[Rank Sharpe]])/3</f>
        <v>425</v>
      </c>
    </row>
    <row r="435" spans="1:48" x14ac:dyDescent="0.3">
      <c r="A435" t="s">
        <v>991</v>
      </c>
      <c r="B435" t="s">
        <v>992</v>
      </c>
      <c r="C435" t="s">
        <v>10312</v>
      </c>
      <c r="D435" t="s">
        <v>333</v>
      </c>
      <c r="E435">
        <v>14136.610992345</v>
      </c>
      <c r="F435">
        <v>4189.95</v>
      </c>
      <c r="G435">
        <v>18.5330568242832</v>
      </c>
      <c r="H435">
        <f>(Table2[[#This Row],[1Y Return vs Nifty]]-AVERAGE(Table2[1Y Return vs Nifty]))/_xlfn.STDEV.P(Table2[1Y Return vs Nifty])</f>
        <v>-0.20398718861369167</v>
      </c>
      <c r="I435">
        <v>1.9241047345728499</v>
      </c>
      <c r="J435">
        <f>(Table2[[#This Row],[1M Return vs Nifty]]-AVERAGE(Table2[1M Return vs Nifty]))/_xlfn.STDEV.P(Table2[1M Return vs Nifty])</f>
        <v>-0.15451856372616041</v>
      </c>
      <c r="K435">
        <v>-5.9199082837686303</v>
      </c>
      <c r="L435">
        <f>(Table2[[#This Row],[6M Return vs Nifty]]-AVERAGE(Table2[6M Return vs Nifty]))/_xlfn.STDEV.P(Table2[6M Return vs Nifty])</f>
        <v>-0.44885204154512981</v>
      </c>
      <c r="M435">
        <v>-0.67797761525742195</v>
      </c>
      <c r="N435">
        <f>(Table2[[#This Row],[1W Return vs Nifty]]-AVERAGE(Table2[1W Return vs Nifty]))/_xlfn.STDEV.P(Table2[1W Return vs Nifty])</f>
        <v>-3.8373304432969525E-2</v>
      </c>
      <c r="O435">
        <v>4248.9799999999996</v>
      </c>
      <c r="P435">
        <v>4206.5088871895996</v>
      </c>
      <c r="Q435">
        <v>3738.2316439349102</v>
      </c>
      <c r="R435">
        <v>45.624400690003903</v>
      </c>
      <c r="S435" s="2">
        <f>(Table2[[#This Row],[Close Price]]-Table2[[#This Row],[20D EMA]])/Table2[[#This Row],[20D EMA]]</f>
        <v>-1.3892746023751524E-2</v>
      </c>
      <c r="T435" s="2">
        <f>(Table2[[#This Row],[Close Price]]-Table2[[#This Row],[50D EMA]])/Table2[[#This Row],[50D EMA]]</f>
        <v>-3.9364916689057306E-3</v>
      </c>
      <c r="U435" s="2">
        <f>(Table2[[#This Row],[Close Price]]-Table2[[#This Row],[200D EMA]])/Table2[[#This Row],[200D EMA]]</f>
        <v>0.12083744376782525</v>
      </c>
      <c r="V435">
        <v>0.60746842538113099</v>
      </c>
      <c r="W435">
        <v>4089.05</v>
      </c>
      <c r="X435">
        <v>4256.8</v>
      </c>
      <c r="Y435">
        <v>4089.05</v>
      </c>
      <c r="Z435">
        <v>4256.8</v>
      </c>
      <c r="AA435">
        <v>3964</v>
      </c>
      <c r="AB435">
        <v>4615</v>
      </c>
      <c r="AC435" s="2">
        <f>(Table2[[#This Row],[Close Price]]/Table2[[#This Row],[Day Low]])-1</f>
        <v>2.4675658160208336E-2</v>
      </c>
      <c r="AD435" s="2">
        <f>(Table2[[#This Row],[Day High]]/Table2[[#This Row],[Close Price]])-1</f>
        <v>1.5954844329884699E-2</v>
      </c>
      <c r="AE435" s="2">
        <f>(Table2[[#This Row],[Close Price]]/Table2[[#This Row],[Current Week Low]])-1</f>
        <v>2.4675658160208336E-2</v>
      </c>
      <c r="AF435" s="2">
        <f>(Table2[[#This Row],[Current Week High]]/Table2[[#This Row],[Close Price]])-1</f>
        <v>1.5954844329884699E-2</v>
      </c>
      <c r="AG435" s="2">
        <f>(Table2[[#This Row],[Close Price]]/Table2[[#This Row],[Current Month Low]])-1</f>
        <v>5.7000504540867691E-2</v>
      </c>
      <c r="AH435" s="2">
        <f>(Table2[[#This Row],[Current Month High]]/Table2[[#This Row],[Close Price]])-1</f>
        <v>0.1014451246434922</v>
      </c>
      <c r="AI435">
        <v>16.6601033425219</v>
      </c>
      <c r="AJ435">
        <v>53.982837507579703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</v>
      </c>
      <c r="AM435" t="s">
        <v>10345</v>
      </c>
      <c r="AN435">
        <v>-0.48</v>
      </c>
      <c r="AO435" t="s">
        <v>10344</v>
      </c>
      <c r="AP435">
        <v>2.2359154057982E-2</v>
      </c>
      <c r="AQ435" s="4">
        <f>(Table2[[#This Row],[Sharpe Ratio]]-AVERAGE(Table2[Sharpe Ratio]))/_xlfn.STDEV.P(Table2[Sharpe Ratio])</f>
        <v>-0.46275816866941</v>
      </c>
      <c r="AR43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-1.3084892669873613</v>
      </c>
      <c r="AS435" s="4">
        <f>_xlfn.RANK.AVG(Table2[[#This Row],[1Y Return vs Nifty Z-Score]],Table2[1Y Return vs Nifty Z-Score])</f>
        <v>347</v>
      </c>
      <c r="AT435" s="4">
        <f>_xlfn.RANK.AVG(Table2[[#This Row],[6M Return vs Nifty Z-Score]],Table2[6M Return vs Nifty Z-Score])</f>
        <v>469</v>
      </c>
      <c r="AU435" s="4">
        <f>_xlfn.RANK.AVG(Table2[[#This Row],[Sharpe Ratio Z-Score]],Table2[Sharpe Ratio Z-Score])</f>
        <v>461</v>
      </c>
      <c r="AV435" s="4">
        <f>(Table2[[#This Row],[Rank 1Y]]+Table2[[#This Row],[Rank 6M]]+Table2[[#This Row],[Rank Sharpe]])/3</f>
        <v>425.66666666666669</v>
      </c>
    </row>
    <row r="436" spans="1:48" x14ac:dyDescent="0.3">
      <c r="A436" t="s">
        <v>1421</v>
      </c>
      <c r="B436" t="s">
        <v>1422</v>
      </c>
      <c r="C436" t="s">
        <v>10301</v>
      </c>
      <c r="D436" t="s">
        <v>251</v>
      </c>
      <c r="E436">
        <v>7526.6337172800004</v>
      </c>
      <c r="F436">
        <v>6782.55</v>
      </c>
      <c r="G436">
        <v>25.296327283617099</v>
      </c>
      <c r="H436">
        <f>(Table2[[#This Row],[1Y Return vs Nifty]]-AVERAGE(Table2[1Y Return vs Nifty]))/_xlfn.STDEV.P(Table2[1Y Return vs Nifty])</f>
        <v>-0.10136221889819071</v>
      </c>
      <c r="I436">
        <v>-0.93756732230671902</v>
      </c>
      <c r="J436">
        <f>(Table2[[#This Row],[1M Return vs Nifty]]-AVERAGE(Table2[1M Return vs Nifty]))/_xlfn.STDEV.P(Table2[1M Return vs Nifty])</f>
        <v>-0.40451272024973473</v>
      </c>
      <c r="K436">
        <v>-5.0419326504505699</v>
      </c>
      <c r="L436">
        <f>(Table2[[#This Row],[6M Return vs Nifty]]-AVERAGE(Table2[6M Return vs Nifty]))/_xlfn.STDEV.P(Table2[6M Return vs Nifty])</f>
        <v>-0.41864803005680912</v>
      </c>
      <c r="M436">
        <v>0.91251729959555195</v>
      </c>
      <c r="N436">
        <f>(Table2[[#This Row],[1W Return vs Nifty]]-AVERAGE(Table2[1W Return vs Nifty]))/_xlfn.STDEV.P(Table2[1W Return vs Nifty])</f>
        <v>0.30853858961947561</v>
      </c>
      <c r="O436">
        <v>6767.04</v>
      </c>
      <c r="P436">
        <v>6831.6626023213803</v>
      </c>
      <c r="Q436">
        <v>6262.44253408641</v>
      </c>
      <c r="R436">
        <v>55.199423262135497</v>
      </c>
      <c r="S436" s="2">
        <f>(Table2[[#This Row],[Close Price]]-Table2[[#This Row],[20D EMA]])/Table2[[#This Row],[20D EMA]]</f>
        <v>2.2919917718825689E-3</v>
      </c>
      <c r="T436" s="2">
        <f>(Table2[[#This Row],[Close Price]]-Table2[[#This Row],[50D EMA]])/Table2[[#This Row],[50D EMA]]</f>
        <v>-7.1889677784572944E-3</v>
      </c>
      <c r="U436" s="2">
        <f>(Table2[[#This Row],[Close Price]]-Table2[[#This Row],[200D EMA]])/Table2[[#This Row],[200D EMA]]</f>
        <v>8.3051854461362429E-2</v>
      </c>
      <c r="V436">
        <v>0.40342446236860702</v>
      </c>
      <c r="W436">
        <v>6751.05</v>
      </c>
      <c r="X436">
        <v>6875.9</v>
      </c>
      <c r="Y436">
        <v>6563.1</v>
      </c>
      <c r="Z436">
        <v>6875.9</v>
      </c>
      <c r="AA436">
        <v>6455</v>
      </c>
      <c r="AB436">
        <v>7088.1</v>
      </c>
      <c r="AC436" s="2">
        <f>(Table2[[#This Row],[Close Price]]/Table2[[#This Row],[Day Low]])-1</f>
        <v>4.6659408536449121E-3</v>
      </c>
      <c r="AD436" s="2">
        <f>(Table2[[#This Row],[Day High]]/Table2[[#This Row],[Close Price]])-1</f>
        <v>1.3763260130776667E-2</v>
      </c>
      <c r="AE436" s="2">
        <f>(Table2[[#This Row],[Close Price]]/Table2[[#This Row],[Current Week Low]])-1</f>
        <v>3.3436942908076972E-2</v>
      </c>
      <c r="AF436" s="2">
        <f>(Table2[[#This Row],[Current Week High]]/Table2[[#This Row],[Close Price]])-1</f>
        <v>1.3763260130776667E-2</v>
      </c>
      <c r="AG436" s="2">
        <f>(Table2[[#This Row],[Close Price]]/Table2[[#This Row],[Current Month Low]])-1</f>
        <v>5.0743609604957385E-2</v>
      </c>
      <c r="AH436" s="2">
        <f>(Table2[[#This Row],[Current Month High]]/Table2[[#This Row],[Close Price]])-1</f>
        <v>4.5049428312360362E-2</v>
      </c>
      <c r="AI436">
        <v>15.369588134256199</v>
      </c>
      <c r="AJ436">
        <v>57.291111059576501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-0.05</v>
      </c>
      <c r="AM436" t="s">
        <v>10344</v>
      </c>
      <c r="AN436">
        <v>-2.0699999999999998</v>
      </c>
      <c r="AO436" t="s">
        <v>10344</v>
      </c>
      <c r="AP436">
        <v>7.9477603085950001E-3</v>
      </c>
      <c r="AQ436" s="4">
        <f>(Table2[[#This Row],[Sharpe Ratio]]-AVERAGE(Table2[Sharpe Ratio]))/_xlfn.STDEV.P(Table2[Sharpe Ratio])</f>
        <v>-0.62616066726842978</v>
      </c>
      <c r="AR43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 s="4">
        <f>_xlfn.RANK.AVG(Table2[[#This Row],[1Y Return vs Nifty Z-Score]],Table2[1Y Return vs Nifty Z-Score])</f>
        <v>318</v>
      </c>
      <c r="AT436" s="4">
        <f>_xlfn.RANK.AVG(Table2[[#This Row],[6M Return vs Nifty Z-Score]],Table2[6M Return vs Nifty Z-Score])</f>
        <v>456</v>
      </c>
      <c r="AU436" s="4">
        <f>_xlfn.RANK.AVG(Table2[[#This Row],[Sharpe Ratio Z-Score]],Table2[Sharpe Ratio Z-Score])</f>
        <v>504</v>
      </c>
      <c r="AV436" s="4">
        <f>(Table2[[#This Row],[Rank 1Y]]+Table2[[#This Row],[Rank 6M]]+Table2[[#This Row],[Rank Sharpe]])/3</f>
        <v>426</v>
      </c>
    </row>
    <row r="437" spans="1:48" x14ac:dyDescent="0.3">
      <c r="A437" t="s">
        <v>1786</v>
      </c>
      <c r="B437" t="s">
        <v>1787</v>
      </c>
      <c r="C437" t="s">
        <v>10314</v>
      </c>
      <c r="D437" t="s">
        <v>539</v>
      </c>
      <c r="E437">
        <v>4217.1596489699996</v>
      </c>
      <c r="F437">
        <v>368.15</v>
      </c>
      <c r="G437">
        <v>5.6536300829278003</v>
      </c>
      <c r="H437">
        <f>(Table2[[#This Row],[1Y Return vs Nifty]]-AVERAGE(Table2[1Y Return vs Nifty]))/_xlfn.STDEV.P(Table2[1Y Return vs Nifty])</f>
        <v>-0.39941790327045662</v>
      </c>
      <c r="I437">
        <v>1.7962931251587799</v>
      </c>
      <c r="J437">
        <f>(Table2[[#This Row],[1M Return vs Nifty]]-AVERAGE(Table2[1M Return vs Nifty]))/_xlfn.STDEV.P(Table2[1M Return vs Nifty])</f>
        <v>-0.16568411828807353</v>
      </c>
      <c r="K437">
        <v>-28.328918870758802</v>
      </c>
      <c r="L437">
        <f>(Table2[[#This Row],[6M Return vs Nifty]]-AVERAGE(Table2[6M Return vs Nifty]))/_xlfn.STDEV.P(Table2[6M Return vs Nifty])</f>
        <v>-1.2197641119102471</v>
      </c>
      <c r="M437">
        <v>-1.2247093819752799</v>
      </c>
      <c r="N437">
        <f>(Table2[[#This Row],[1W Return vs Nifty]]-AVERAGE(Table2[1W Return vs Nifty]))/_xlfn.STDEV.P(Table2[1W Return vs Nifty])</f>
        <v>-0.15762408037667297</v>
      </c>
      <c r="O437">
        <v>368.59</v>
      </c>
      <c r="P437">
        <v>370.73408539127001</v>
      </c>
      <c r="Q437">
        <v>357.887988213526</v>
      </c>
      <c r="R437">
        <v>50.7418145930652</v>
      </c>
      <c r="S437" s="2">
        <f>(Table2[[#This Row],[Close Price]]-Table2[[#This Row],[20D EMA]])/Table2[[#This Row],[20D EMA]]</f>
        <v>-1.1937383000081331E-3</v>
      </c>
      <c r="T437" s="2">
        <f>(Table2[[#This Row],[Close Price]]-Table2[[#This Row],[50D EMA]])/Table2[[#This Row],[50D EMA]]</f>
        <v>-6.9701856211651326E-3</v>
      </c>
      <c r="U437" s="2">
        <f>(Table2[[#This Row],[Close Price]]-Table2[[#This Row],[200D EMA]])/Table2[[#This Row],[200D EMA]]</f>
        <v>2.8673808913506686E-2</v>
      </c>
      <c r="V437">
        <v>1.1792424366880201</v>
      </c>
      <c r="W437">
        <v>364.1</v>
      </c>
      <c r="X437">
        <v>373.35</v>
      </c>
      <c r="Y437">
        <v>356.45</v>
      </c>
      <c r="Z437">
        <v>373.35</v>
      </c>
      <c r="AA437">
        <v>346.75</v>
      </c>
      <c r="AB437">
        <v>397</v>
      </c>
      <c r="AC437" s="2">
        <f>(Table2[[#This Row],[Close Price]]/Table2[[#This Row],[Day Low]])-1</f>
        <v>1.1123317769843322E-2</v>
      </c>
      <c r="AD437" s="2">
        <f>(Table2[[#This Row],[Day High]]/Table2[[#This Row],[Close Price]])-1</f>
        <v>1.4124677441260447E-2</v>
      </c>
      <c r="AE437" s="2">
        <f>(Table2[[#This Row],[Close Price]]/Table2[[#This Row],[Current Week Low]])-1</f>
        <v>3.2823677935194251E-2</v>
      </c>
      <c r="AF437" s="2">
        <f>(Table2[[#This Row],[Current Week High]]/Table2[[#This Row],[Close Price]])-1</f>
        <v>1.4124677441260447E-2</v>
      </c>
      <c r="AG437" s="2">
        <f>(Table2[[#This Row],[Close Price]]/Table2[[#This Row],[Current Month Low]])-1</f>
        <v>6.1715933669790779E-2</v>
      </c>
      <c r="AH437" s="2">
        <f>(Table2[[#This Row],[Current Month High]]/Table2[[#This Row],[Close Price]])-1</f>
        <v>7.8364796957761884E-2</v>
      </c>
      <c r="AI437">
        <v>24.636696998506</v>
      </c>
      <c r="AJ437">
        <v>33.872727272727197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-0.06</v>
      </c>
      <c r="AM437" t="s">
        <v>10344</v>
      </c>
      <c r="AN437">
        <v>-2.42</v>
      </c>
      <c r="AO437" t="s">
        <v>10344</v>
      </c>
      <c r="AP437">
        <v>0.128621878221651</v>
      </c>
      <c r="AQ437" s="4">
        <f>(Table2[[#This Row],[Sharpe Ratio]]-AVERAGE(Table2[Sharpe Ratio]))/_xlfn.STDEV.P(Table2[Sharpe Ratio])</f>
        <v>0.74209369633639644</v>
      </c>
      <c r="AR43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 s="4">
        <f>_xlfn.RANK.AVG(Table2[[#This Row],[1Y Return vs Nifty Z-Score]],Table2[1Y Return vs Nifty Z-Score])</f>
        <v>429</v>
      </c>
      <c r="AT437" s="4">
        <f>_xlfn.RANK.AVG(Table2[[#This Row],[6M Return vs Nifty Z-Score]],Table2[6M Return vs Nifty Z-Score])</f>
        <v>688</v>
      </c>
      <c r="AU437" s="4">
        <f>_xlfn.RANK.AVG(Table2[[#This Row],[Sharpe Ratio Z-Score]],Table2[Sharpe Ratio Z-Score])</f>
        <v>162</v>
      </c>
      <c r="AV437" s="4">
        <f>(Table2[[#This Row],[Rank 1Y]]+Table2[[#This Row],[Rank 6M]]+Table2[[#This Row],[Rank Sharpe]])/3</f>
        <v>426.33333333333331</v>
      </c>
    </row>
    <row r="438" spans="1:48" x14ac:dyDescent="0.3">
      <c r="A438" t="s">
        <v>1806</v>
      </c>
      <c r="B438" t="s">
        <v>1807</v>
      </c>
      <c r="C438" t="s">
        <v>10311</v>
      </c>
      <c r="D438" t="s">
        <v>300</v>
      </c>
      <c r="E438">
        <v>4097.97198948</v>
      </c>
      <c r="F438">
        <v>1305.4000000000001</v>
      </c>
      <c r="G438">
        <v>-10.323091121252199</v>
      </c>
      <c r="H438">
        <f>(Table2[[#This Row],[1Y Return vs Nifty]]-AVERAGE(Table2[1Y Return vs Nifty]))/_xlfn.STDEV.P(Table2[1Y Return vs Nifty])</f>
        <v>-0.64184655366830823</v>
      </c>
      <c r="I438">
        <v>29.591237900489599</v>
      </c>
      <c r="J438">
        <f>(Table2[[#This Row],[1M Return vs Nifty]]-AVERAGE(Table2[1M Return vs Nifty]))/_xlfn.STDEV.P(Table2[1M Return vs Nifty])</f>
        <v>2.2624675485053038</v>
      </c>
      <c r="K438">
        <v>33.773154414042402</v>
      </c>
      <c r="L438">
        <f>(Table2[[#This Row],[6M Return vs Nifty]]-AVERAGE(Table2[6M Return vs Nifty]))/_xlfn.STDEV.P(Table2[6M Return vs Nifty])</f>
        <v>0.91666389788983271</v>
      </c>
      <c r="M438">
        <v>8.6601628905645303</v>
      </c>
      <c r="N438">
        <f>(Table2[[#This Row],[1W Return vs Nifty]]-AVERAGE(Table2[1W Return vs Nifty]))/_xlfn.STDEV.P(Table2[1W Return vs Nifty])</f>
        <v>1.9984216450824861</v>
      </c>
      <c r="O438">
        <v>1167.1300000000001</v>
      </c>
      <c r="P438">
        <v>1065.5089119366601</v>
      </c>
      <c r="Q438">
        <v>1028.9265356954199</v>
      </c>
      <c r="R438">
        <v>76.179949269285601</v>
      </c>
      <c r="S438" s="2">
        <f>(Table2[[#This Row],[Close Price]]-Table2[[#This Row],[20D EMA]])/Table2[[#This Row],[20D EMA]]</f>
        <v>0.11847009330580138</v>
      </c>
      <c r="T438" s="2">
        <f>(Table2[[#This Row],[Close Price]]-Table2[[#This Row],[50D EMA]])/Table2[[#This Row],[50D EMA]]</f>
        <v>0.22514226335968979</v>
      </c>
      <c r="U438" s="2">
        <f>(Table2[[#This Row],[Close Price]]-Table2[[#This Row],[200D EMA]])/Table2[[#This Row],[200D EMA]]</f>
        <v>0.26870087874419546</v>
      </c>
      <c r="V438">
        <v>1.7937240068893501</v>
      </c>
      <c r="W438">
        <v>1310.2</v>
      </c>
      <c r="X438">
        <v>1346.7</v>
      </c>
      <c r="Y438">
        <v>1276.8</v>
      </c>
      <c r="Z438">
        <v>1361.05</v>
      </c>
      <c r="AA438">
        <v>1085.05</v>
      </c>
      <c r="AB438">
        <v>1361.05</v>
      </c>
      <c r="AC438" s="2">
        <f>(Table2[[#This Row],[Close Price]]/Table2[[#This Row],[Day Low]])-1</f>
        <v>-3.6635628148373733E-3</v>
      </c>
      <c r="AD438" s="2">
        <f>(Table2[[#This Row],[Day High]]/Table2[[#This Row],[Close Price]])-1</f>
        <v>3.1637812164853729E-2</v>
      </c>
      <c r="AE438" s="2">
        <f>(Table2[[#This Row],[Close Price]]/Table2[[#This Row],[Current Week Low]])-1</f>
        <v>2.2399749373433586E-2</v>
      </c>
      <c r="AF438" s="2">
        <f>(Table2[[#This Row],[Current Week High]]/Table2[[#This Row],[Close Price]])-1</f>
        <v>4.2630611306879063E-2</v>
      </c>
      <c r="AG438" s="2">
        <f>(Table2[[#This Row],[Close Price]]/Table2[[#This Row],[Current Month Low]])-1</f>
        <v>0.20307819916132908</v>
      </c>
      <c r="AH438" s="2">
        <f>(Table2[[#This Row],[Current Month High]]/Table2[[#This Row],[Close Price]])-1</f>
        <v>4.2630611306879063E-2</v>
      </c>
      <c r="AI438">
        <v>4.2630611306879</v>
      </c>
      <c r="AJ438">
        <v>73.671256568881802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0.47</v>
      </c>
      <c r="AM438" t="s">
        <v>10345</v>
      </c>
      <c r="AN438">
        <v>11.98</v>
      </c>
      <c r="AO438" t="s">
        <v>10345</v>
      </c>
      <c r="AP438">
        <v>-2.5541759583893001E-2</v>
      </c>
      <c r="AQ438" s="4">
        <f>(Table2[[#This Row],[Sharpe Ratio]]-AVERAGE(Table2[Sharpe Ratio]))/_xlfn.STDEV.P(Table2[Sharpe Ratio])</f>
        <v>-1.0058790569312535</v>
      </c>
      <c r="AR43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3.529827480878061</v>
      </c>
      <c r="AS438" s="4">
        <f>_xlfn.RANK.AVG(Table2[[#This Row],[1Y Return vs Nifty Z-Score]],Table2[1Y Return vs Nifty Z-Score])</f>
        <v>540</v>
      </c>
      <c r="AT438" s="4">
        <f>_xlfn.RANK.AVG(Table2[[#This Row],[6M Return vs Nifty Z-Score]],Table2[6M Return vs Nifty Z-Score])</f>
        <v>122</v>
      </c>
      <c r="AU438" s="4">
        <f>_xlfn.RANK.AVG(Table2[[#This Row],[Sharpe Ratio Z-Score]],Table2[Sharpe Ratio Z-Score])</f>
        <v>618</v>
      </c>
      <c r="AV438" s="4">
        <f>(Table2[[#This Row],[Rank 1Y]]+Table2[[#This Row],[Rank 6M]]+Table2[[#This Row],[Rank Sharpe]])/3</f>
        <v>426.66666666666669</v>
      </c>
    </row>
    <row r="439" spans="1:48" x14ac:dyDescent="0.3">
      <c r="A439" t="s">
        <v>137</v>
      </c>
      <c r="B439" t="s">
        <v>138</v>
      </c>
      <c r="C439" t="s">
        <v>10301</v>
      </c>
      <c r="D439" t="s">
        <v>57</v>
      </c>
      <c r="E439">
        <v>210579.60441125999</v>
      </c>
      <c r="F439">
        <v>331.45</v>
      </c>
      <c r="G439">
        <v>5.9134229912188596</v>
      </c>
      <c r="H439">
        <f>(Table2[[#This Row],[1Y Return vs Nifty]]-AVERAGE(Table2[1Y Return vs Nifty]))/_xlfn.STDEV.P(Table2[1Y Return vs Nifty])</f>
        <v>-0.39547584010649178</v>
      </c>
      <c r="I439">
        <v>-2.1080633335263799</v>
      </c>
      <c r="J439">
        <f>(Table2[[#This Row],[1M Return vs Nifty]]-AVERAGE(Table2[1M Return vs Nifty]))/_xlfn.STDEV.P(Table2[1M Return vs Nifty])</f>
        <v>-0.50676663237624986</v>
      </c>
      <c r="K439">
        <v>7.54246733787555</v>
      </c>
      <c r="L439">
        <f>(Table2[[#This Row],[6M Return vs Nifty]]-AVERAGE(Table2[6M Return vs Nifty]))/_xlfn.STDEV.P(Table2[6M Return vs Nifty])</f>
        <v>1.427897542800916E-2</v>
      </c>
      <c r="M439">
        <v>-0.35026445918352</v>
      </c>
      <c r="N439">
        <f>(Table2[[#This Row],[1W Return vs Nifty]]-AVERAGE(Table2[1W Return vs Nifty]))/_xlfn.STDEV.P(Table2[1W Return vs Nifty])</f>
        <v>3.3106076367195578E-2</v>
      </c>
      <c r="O439">
        <v>330.1</v>
      </c>
      <c r="P439">
        <v>337.96774714892899</v>
      </c>
      <c r="Q439">
        <v>302.26795740530901</v>
      </c>
      <c r="R439">
        <v>56.207305592457999</v>
      </c>
      <c r="S439" s="2">
        <f>(Table2[[#This Row],[Close Price]]-Table2[[#This Row],[20D EMA]])/Table2[[#This Row],[20D EMA]]</f>
        <v>4.0896697970310989E-3</v>
      </c>
      <c r="T439" s="2">
        <f>(Table2[[#This Row],[Close Price]]-Table2[[#This Row],[50D EMA]])/Table2[[#This Row],[50D EMA]]</f>
        <v>-1.9285115825140826E-2</v>
      </c>
      <c r="U439" s="2">
        <f>(Table2[[#This Row],[Close Price]]-Table2[[#This Row],[200D EMA]])/Table2[[#This Row],[200D EMA]]</f>
        <v>9.6543619261505065E-2</v>
      </c>
      <c r="V439">
        <v>0.79132784576789295</v>
      </c>
      <c r="W439">
        <v>332</v>
      </c>
      <c r="X439">
        <v>337.95</v>
      </c>
      <c r="Y439">
        <v>328.8</v>
      </c>
      <c r="Z439">
        <v>337.95</v>
      </c>
      <c r="AA439">
        <v>310</v>
      </c>
      <c r="AB439">
        <v>337.95</v>
      </c>
      <c r="AC439" s="2">
        <f>(Table2[[#This Row],[Close Price]]/Table2[[#This Row],[Day Low]])-1</f>
        <v>-1.6566265060241614E-3</v>
      </c>
      <c r="AD439" s="2">
        <f>(Table2[[#This Row],[Day High]]/Table2[[#This Row],[Close Price]])-1</f>
        <v>1.9610801025795821E-2</v>
      </c>
      <c r="AE439" s="2">
        <f>(Table2[[#This Row],[Close Price]]/Table2[[#This Row],[Current Week Low]])-1</f>
        <v>8.0596107055961319E-3</v>
      </c>
      <c r="AF439" s="2">
        <f>(Table2[[#This Row],[Current Week High]]/Table2[[#This Row],[Close Price]])-1</f>
        <v>1.9610801025795821E-2</v>
      </c>
      <c r="AG439" s="2">
        <f>(Table2[[#This Row],[Close Price]]/Table2[[#This Row],[Current Month Low]])-1</f>
        <v>6.9193548387096682E-2</v>
      </c>
      <c r="AH439" s="2">
        <f>(Table2[[#This Row],[Current Month High]]/Table2[[#This Row],[Close Price]])-1</f>
        <v>1.9610801025795821E-2</v>
      </c>
      <c r="AI439">
        <v>19.082817921255099</v>
      </c>
      <c r="AJ439">
        <v>63.4368836291913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-0.13</v>
      </c>
      <c r="AM439" t="s">
        <v>10344</v>
      </c>
      <c r="AN439">
        <v>1.66</v>
      </c>
      <c r="AO439" t="s">
        <v>10345</v>
      </c>
      <c r="AQ439" s="4">
        <f>(Table2[[#This Row],[Sharpe Ratio]]-AVERAGE(Table2[Sharpe Ratio]))/_xlfn.STDEV.P(Table2[Sharpe Ratio])</f>
        <v>-0.71627574671699312</v>
      </c>
      <c r="AR43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 s="4">
        <f>_xlfn.RANK.AVG(Table2[[#This Row],[1Y Return vs Nifty Z-Score]],Table2[1Y Return vs Nifty Z-Score])</f>
        <v>426</v>
      </c>
      <c r="AT439" s="4">
        <f>_xlfn.RANK.AVG(Table2[[#This Row],[6M Return vs Nifty Z-Score]],Table2[6M Return vs Nifty Z-Score])</f>
        <v>312</v>
      </c>
      <c r="AU439" s="4">
        <f>_xlfn.RANK.AVG(Table2[[#This Row],[Sharpe Ratio Z-Score]],Table2[Sharpe Ratio Z-Score])</f>
        <v>542.5</v>
      </c>
      <c r="AV439" s="4">
        <f>(Table2[[#This Row],[Rank 1Y]]+Table2[[#This Row],[Rank 6M]]+Table2[[#This Row],[Rank Sharpe]])/3</f>
        <v>426.83333333333331</v>
      </c>
    </row>
    <row r="440" spans="1:48" x14ac:dyDescent="0.3">
      <c r="A440" t="s">
        <v>167</v>
      </c>
      <c r="B440" t="s">
        <v>168</v>
      </c>
      <c r="C440" t="s">
        <v>6473</v>
      </c>
      <c r="D440" t="s">
        <v>77</v>
      </c>
      <c r="E440">
        <v>156088.13480085999</v>
      </c>
      <c r="F440">
        <v>633.70000000000005</v>
      </c>
      <c r="G440">
        <v>8.9538335758676304</v>
      </c>
      <c r="H440">
        <f>(Table2[[#This Row],[1Y Return vs Nifty]]-AVERAGE(Table2[1Y Return vs Nifty]))/_xlfn.STDEV.P(Table2[1Y Return vs Nifty])</f>
        <v>-0.34934105279488115</v>
      </c>
      <c r="I440">
        <v>-6.4206558233423801</v>
      </c>
      <c r="J440">
        <f>(Table2[[#This Row],[1M Return vs Nifty]]-AVERAGE(Table2[1M Return vs Nifty]))/_xlfn.STDEV.P(Table2[1M Return vs Nifty])</f>
        <v>-0.88351243010999225</v>
      </c>
      <c r="K440">
        <v>-4.68226958063934</v>
      </c>
      <c r="L440">
        <f>(Table2[[#This Row],[6M Return vs Nifty]]-AVERAGE(Table2[6M Return vs Nifty]))/_xlfn.STDEV.P(Table2[6M Return vs Nifty])</f>
        <v>-0.40627494465414432</v>
      </c>
      <c r="M440">
        <v>-1.2022036200879</v>
      </c>
      <c r="N440">
        <f>(Table2[[#This Row],[1W Return vs Nifty]]-AVERAGE(Table2[1W Return vs Nifty]))/_xlfn.STDEV.P(Table2[1W Return vs Nifty])</f>
        <v>-0.15271522061828388</v>
      </c>
      <c r="O440">
        <v>646.24</v>
      </c>
      <c r="P440">
        <v>652.22856218861295</v>
      </c>
      <c r="Q440">
        <v>591.75860607519701</v>
      </c>
      <c r="R440">
        <v>42.049237273308499</v>
      </c>
      <c r="S440" s="2">
        <f>(Table2[[#This Row],[Close Price]]-Table2[[#This Row],[20D EMA]])/Table2[[#This Row],[20D EMA]]</f>
        <v>-1.9404555583065058E-2</v>
      </c>
      <c r="T440" s="2">
        <f>(Table2[[#This Row],[Close Price]]-Table2[[#This Row],[50D EMA]])/Table2[[#This Row],[50D EMA]]</f>
        <v>-2.840808155723603E-2</v>
      </c>
      <c r="U440" s="2">
        <f>(Table2[[#This Row],[Close Price]]-Table2[[#This Row],[200D EMA]])/Table2[[#This Row],[200D EMA]]</f>
        <v>7.0875849534283553E-2</v>
      </c>
      <c r="V440">
        <v>0.487716335692229</v>
      </c>
      <c r="W440">
        <v>624.65</v>
      </c>
      <c r="X440">
        <v>639.45000000000005</v>
      </c>
      <c r="Y440">
        <v>624.65</v>
      </c>
      <c r="Z440">
        <v>643.65</v>
      </c>
      <c r="AA440">
        <v>617.5</v>
      </c>
      <c r="AB440">
        <v>681</v>
      </c>
      <c r="AC440" s="2">
        <f>(Table2[[#This Row],[Close Price]]/Table2[[#This Row],[Day Low]])-1</f>
        <v>1.4488113343472442E-2</v>
      </c>
      <c r="AD440" s="2">
        <f>(Table2[[#This Row],[Day High]]/Table2[[#This Row],[Close Price]])-1</f>
        <v>9.0736941770552804E-3</v>
      </c>
      <c r="AE440" s="2">
        <f>(Table2[[#This Row],[Close Price]]/Table2[[#This Row],[Current Week Low]])-1</f>
        <v>1.4488113343472442E-2</v>
      </c>
      <c r="AF440" s="2">
        <f>(Table2[[#This Row],[Current Week High]]/Table2[[#This Row],[Close Price]])-1</f>
        <v>1.5701436010730596E-2</v>
      </c>
      <c r="AG440" s="2">
        <f>(Table2[[#This Row],[Close Price]]/Table2[[#This Row],[Current Month Low]])-1</f>
        <v>2.6234817813765243E-2</v>
      </c>
      <c r="AH440" s="2">
        <f>(Table2[[#This Row],[Current Month High]]/Table2[[#This Row],[Close Price]])-1</f>
        <v>7.4640997317342528E-2</v>
      </c>
      <c r="AI440">
        <v>11.5590973646836</v>
      </c>
      <c r="AJ440">
        <v>56.837025120653301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-0.08</v>
      </c>
      <c r="AM440" t="s">
        <v>10344</v>
      </c>
      <c r="AN440">
        <v>-5.66</v>
      </c>
      <c r="AO440" t="s">
        <v>10344</v>
      </c>
      <c r="AP440">
        <v>3.5963079342704998E-2</v>
      </c>
      <c r="AQ440" s="4">
        <f>(Table2[[#This Row],[Sharpe Ratio]]-AVERAGE(Table2[Sharpe Ratio]))/_xlfn.STDEV.P(Table2[Sharpe Ratio])</f>
        <v>-0.30851109021645517</v>
      </c>
      <c r="AR44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 s="4">
        <f>_xlfn.RANK.AVG(Table2[[#This Row],[1Y Return vs Nifty Z-Score]],Table2[1Y Return vs Nifty Z-Score])</f>
        <v>408</v>
      </c>
      <c r="AT440" s="4">
        <f>_xlfn.RANK.AVG(Table2[[#This Row],[6M Return vs Nifty Z-Score]],Table2[6M Return vs Nifty Z-Score])</f>
        <v>448</v>
      </c>
      <c r="AU440" s="4">
        <f>_xlfn.RANK.AVG(Table2[[#This Row],[Sharpe Ratio Z-Score]],Table2[Sharpe Ratio Z-Score])</f>
        <v>425</v>
      </c>
      <c r="AV440" s="4">
        <f>(Table2[[#This Row],[Rank 1Y]]+Table2[[#This Row],[Rank 6M]]+Table2[[#This Row],[Rank Sharpe]])/3</f>
        <v>427</v>
      </c>
    </row>
    <row r="441" spans="1:48" x14ac:dyDescent="0.3">
      <c r="A441" t="s">
        <v>732</v>
      </c>
      <c r="B441" t="s">
        <v>733</v>
      </c>
      <c r="C441" t="s">
        <v>10303</v>
      </c>
      <c r="D441" t="s">
        <v>268</v>
      </c>
      <c r="E441">
        <v>22723.64247128</v>
      </c>
      <c r="F441">
        <v>1698.8</v>
      </c>
      <c r="G441">
        <v>7.5835910018363197</v>
      </c>
      <c r="H441">
        <f>(Table2[[#This Row],[1Y Return vs Nifty]]-AVERAGE(Table2[1Y Return vs Nifty]))/_xlfn.STDEV.P(Table2[1Y Return vs Nifty])</f>
        <v>-0.3701329320356091</v>
      </c>
      <c r="I441">
        <v>1.5208663195535299</v>
      </c>
      <c r="J441">
        <f>(Table2[[#This Row],[1M Return vs Nifty]]-AVERAGE(Table2[1M Return vs Nifty]))/_xlfn.STDEV.P(Table2[1M Return vs Nifty])</f>
        <v>-0.18974525827290745</v>
      </c>
      <c r="K441">
        <v>-10.5247610940761</v>
      </c>
      <c r="L441">
        <f>(Table2[[#This Row],[6M Return vs Nifty]]-AVERAGE(Table2[6M Return vs Nifty]))/_xlfn.STDEV.P(Table2[6M Return vs Nifty])</f>
        <v>-0.60726763066452272</v>
      </c>
      <c r="M441">
        <v>0.49408729139449897</v>
      </c>
      <c r="N441">
        <f>(Table2[[#This Row],[1W Return vs Nifty]]-AVERAGE(Table2[1W Return vs Nifty]))/_xlfn.STDEV.P(Table2[1W Return vs Nifty])</f>
        <v>0.21727244012233879</v>
      </c>
      <c r="O441">
        <v>1691.16</v>
      </c>
      <c r="P441">
        <v>1698.0462488421599</v>
      </c>
      <c r="Q441">
        <v>1610.48478409672</v>
      </c>
      <c r="R441">
        <v>56.835706427831298</v>
      </c>
      <c r="S441" s="2">
        <f>(Table2[[#This Row],[Close Price]]-Table2[[#This Row],[20D EMA]])/Table2[[#This Row],[20D EMA]]</f>
        <v>4.5176092149766265E-3</v>
      </c>
      <c r="T441" s="2">
        <f>(Table2[[#This Row],[Close Price]]-Table2[[#This Row],[50D EMA]])/Table2[[#This Row],[50D EMA]]</f>
        <v>4.4389318509669567E-4</v>
      </c>
      <c r="U441" s="2">
        <f>(Table2[[#This Row],[Close Price]]-Table2[[#This Row],[200D EMA]])/Table2[[#This Row],[200D EMA]]</f>
        <v>5.483765930319779E-2</v>
      </c>
      <c r="V441">
        <v>1.0060694416237199</v>
      </c>
      <c r="W441">
        <v>1691</v>
      </c>
      <c r="X441">
        <v>1741.2</v>
      </c>
      <c r="Y441">
        <v>1665</v>
      </c>
      <c r="Z441">
        <v>1741.2</v>
      </c>
      <c r="AA441">
        <v>1628</v>
      </c>
      <c r="AB441">
        <v>1760</v>
      </c>
      <c r="AC441" s="2">
        <f>(Table2[[#This Row],[Close Price]]/Table2[[#This Row],[Day Low]])-1</f>
        <v>4.6126552335896687E-3</v>
      </c>
      <c r="AD441" s="2">
        <f>(Table2[[#This Row],[Day High]]/Table2[[#This Row],[Close Price]])-1</f>
        <v>2.4958794443136423E-2</v>
      </c>
      <c r="AE441" s="2">
        <f>(Table2[[#This Row],[Close Price]]/Table2[[#This Row],[Current Week Low]])-1</f>
        <v>2.0300300300300167E-2</v>
      </c>
      <c r="AF441" s="2">
        <f>(Table2[[#This Row],[Current Week High]]/Table2[[#This Row],[Close Price]])-1</f>
        <v>2.4958794443136423E-2</v>
      </c>
      <c r="AG441" s="2">
        <f>(Table2[[#This Row],[Close Price]]/Table2[[#This Row],[Current Month Low]])-1</f>
        <v>4.3488943488943388E-2</v>
      </c>
      <c r="AH441" s="2">
        <f>(Table2[[#This Row],[Current Month High]]/Table2[[#This Row],[Close Price]])-1</f>
        <v>3.6025429715093038E-2</v>
      </c>
      <c r="AI441">
        <v>10.9665646338591</v>
      </c>
      <c r="AJ441">
        <v>48.854326396494997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-0.01</v>
      </c>
      <c r="AM441" t="s">
        <v>10344</v>
      </c>
      <c r="AN441">
        <v>0.14000000000000001</v>
      </c>
      <c r="AO441" t="s">
        <v>10345</v>
      </c>
      <c r="AP441">
        <v>6.7149656590788004E-2</v>
      </c>
      <c r="AQ441" s="4">
        <f>(Table2[[#This Row],[Sharpe Ratio]]-AVERAGE(Table2[Sharpe Ratio]))/_xlfn.STDEV.P(Table2[Sharpe Ratio])</f>
        <v>4.5095558363586995E-2</v>
      </c>
      <c r="AR44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 s="4">
        <f>_xlfn.RANK.AVG(Table2[[#This Row],[1Y Return vs Nifty Z-Score]],Table2[1Y Return vs Nifty Z-Score])</f>
        <v>415</v>
      </c>
      <c r="AT441" s="4">
        <f>_xlfn.RANK.AVG(Table2[[#This Row],[6M Return vs Nifty Z-Score]],Table2[6M Return vs Nifty Z-Score])</f>
        <v>526</v>
      </c>
      <c r="AU441" s="4">
        <f>_xlfn.RANK.AVG(Table2[[#This Row],[Sharpe Ratio Z-Score]],Table2[Sharpe Ratio Z-Score])</f>
        <v>341</v>
      </c>
      <c r="AV441" s="4">
        <f>(Table2[[#This Row],[Rank 1Y]]+Table2[[#This Row],[Rank 6M]]+Table2[[#This Row],[Rank Sharpe]])/3</f>
        <v>427.33333333333331</v>
      </c>
    </row>
    <row r="442" spans="1:48" x14ac:dyDescent="0.3">
      <c r="A442" t="s">
        <v>184</v>
      </c>
      <c r="B442" t="s">
        <v>185</v>
      </c>
      <c r="C442" t="s">
        <v>10303</v>
      </c>
      <c r="D442" t="s">
        <v>186</v>
      </c>
      <c r="E442">
        <v>143578.649235655</v>
      </c>
      <c r="F442">
        <v>1403.65</v>
      </c>
      <c r="G442">
        <v>9.5021694381731496</v>
      </c>
      <c r="H442">
        <f>(Table2[[#This Row],[1Y Return vs Nifty]]-AVERAGE(Table2[1Y Return vs Nifty]))/_xlfn.STDEV.P(Table2[1Y Return vs Nifty])</f>
        <v>-0.3410206770829553</v>
      </c>
      <c r="I442">
        <v>-3.28656568111295</v>
      </c>
      <c r="J442">
        <f>(Table2[[#This Row],[1M Return vs Nifty]]-AVERAGE(Table2[1M Return vs Nifty]))/_xlfn.STDEV.P(Table2[1M Return vs Nifty])</f>
        <v>-0.60971997381091303</v>
      </c>
      <c r="K442">
        <v>2.4828981497329101</v>
      </c>
      <c r="L442">
        <f>(Table2[[#This Row],[6M Return vs Nifty]]-AVERAGE(Table2[6M Return vs Nifty]))/_xlfn.STDEV.P(Table2[6M Return vs Nifty])</f>
        <v>-0.15977971149371825</v>
      </c>
      <c r="M442">
        <v>-0.59084197058396104</v>
      </c>
      <c r="N442">
        <f>(Table2[[#This Row],[1W Return vs Nifty]]-AVERAGE(Table2[1W Return vs Nifty]))/_xlfn.STDEV.P(Table2[1W Return vs Nifty])</f>
        <v>-1.9367653266869754E-2</v>
      </c>
      <c r="O442">
        <v>1427.55</v>
      </c>
      <c r="P442">
        <v>1409.9650393008201</v>
      </c>
      <c r="Q442">
        <v>1263.54971118557</v>
      </c>
      <c r="R442">
        <v>41.231168485483003</v>
      </c>
      <c r="S442" s="2">
        <f>(Table2[[#This Row],[Close Price]]-Table2[[#This Row],[20D EMA]])/Table2[[#This Row],[20D EMA]]</f>
        <v>-1.6741970508913778E-2</v>
      </c>
      <c r="T442" s="2">
        <f>(Table2[[#This Row],[Close Price]]-Table2[[#This Row],[50D EMA]])/Table2[[#This Row],[50D EMA]]</f>
        <v>-4.4788623297720353E-3</v>
      </c>
      <c r="U442" s="2">
        <f>(Table2[[#This Row],[Close Price]]-Table2[[#This Row],[200D EMA]])/Table2[[#This Row],[200D EMA]]</f>
        <v>0.11087833551319169</v>
      </c>
      <c r="V442">
        <v>0.96799496481349501</v>
      </c>
      <c r="W442">
        <v>1378.55</v>
      </c>
      <c r="X442">
        <v>1412.9</v>
      </c>
      <c r="Y442">
        <v>1378.55</v>
      </c>
      <c r="Z442">
        <v>1413.55</v>
      </c>
      <c r="AA442">
        <v>1358.15</v>
      </c>
      <c r="AB442">
        <v>1509</v>
      </c>
      <c r="AC442" s="2">
        <f>(Table2[[#This Row],[Close Price]]/Table2[[#This Row],[Day Low]])-1</f>
        <v>1.8207536904718769E-2</v>
      </c>
      <c r="AD442" s="2">
        <f>(Table2[[#This Row],[Day High]]/Table2[[#This Row],[Close Price]])-1</f>
        <v>6.5899618850853159E-3</v>
      </c>
      <c r="AE442" s="2">
        <f>(Table2[[#This Row],[Close Price]]/Table2[[#This Row],[Current Week Low]])-1</f>
        <v>1.8207536904718769E-2</v>
      </c>
      <c r="AF442" s="2">
        <f>(Table2[[#This Row],[Current Week High]]/Table2[[#This Row],[Close Price]])-1</f>
        <v>7.0530402878208331E-3</v>
      </c>
      <c r="AG442" s="2">
        <f>(Table2[[#This Row],[Close Price]]/Table2[[#This Row],[Current Month Low]])-1</f>
        <v>3.350145418400019E-2</v>
      </c>
      <c r="AH442" s="2">
        <f>(Table2[[#This Row],[Current Month High]]/Table2[[#This Row],[Close Price]])-1</f>
        <v>7.5054322658782313E-2</v>
      </c>
      <c r="AI442">
        <v>8.6453175649200098</v>
      </c>
      <c r="AJ442">
        <v>46.244009168576802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 t="s">
        <v>10346</v>
      </c>
      <c r="AN442">
        <v>-5.19</v>
      </c>
      <c r="AO442" t="s">
        <v>10344</v>
      </c>
      <c r="AP442">
        <v>7.5327081361099997E-4</v>
      </c>
      <c r="AQ442" s="4">
        <f>(Table2[[#This Row],[Sharpe Ratio]]-AVERAGE(Table2[Sharpe Ratio]))/_xlfn.STDEV.P(Table2[Sharpe Ratio])</f>
        <v>-0.7077348425403247</v>
      </c>
      <c r="AR44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-1.8376228581947813</v>
      </c>
      <c r="AS442" s="4">
        <f>_xlfn.RANK.AVG(Table2[[#This Row],[1Y Return vs Nifty Z-Score]],Table2[1Y Return vs Nifty Z-Score])</f>
        <v>402</v>
      </c>
      <c r="AT442" s="4">
        <f>_xlfn.RANK.AVG(Table2[[#This Row],[6M Return vs Nifty Z-Score]],Table2[6M Return vs Nifty Z-Score])</f>
        <v>363</v>
      </c>
      <c r="AU442" s="4">
        <f>_xlfn.RANK.AVG(Table2[[#This Row],[Sharpe Ratio Z-Score]],Table2[Sharpe Ratio Z-Score])</f>
        <v>518</v>
      </c>
      <c r="AV442" s="4">
        <f>(Table2[[#This Row],[Rank 1Y]]+Table2[[#This Row],[Rank 6M]]+Table2[[#This Row],[Rank Sharpe]])/3</f>
        <v>427.66666666666669</v>
      </c>
    </row>
    <row r="443" spans="1:48" x14ac:dyDescent="0.3">
      <c r="A443" t="s">
        <v>336</v>
      </c>
      <c r="B443" t="s">
        <v>337</v>
      </c>
      <c r="C443" t="s">
        <v>10309</v>
      </c>
      <c r="D443" t="s">
        <v>127</v>
      </c>
      <c r="E443">
        <v>75016</v>
      </c>
      <c r="F443">
        <v>937.7</v>
      </c>
      <c r="G443">
        <v>16.898146242394098</v>
      </c>
      <c r="H443">
        <f>(Table2[[#This Row],[1Y Return vs Nifty]]-AVERAGE(Table2[1Y Return vs Nifty]))/_xlfn.STDEV.P(Table2[1Y Return vs Nifty])</f>
        <v>-0.22879510513318654</v>
      </c>
      <c r="I443">
        <v>-4.5206805819852196</v>
      </c>
      <c r="J443">
        <f>(Table2[[#This Row],[1M Return vs Nifty]]-AVERAGE(Table2[1M Return vs Nifty]))/_xlfn.STDEV.P(Table2[1M Return vs Nifty])</f>
        <v>-0.71753159847106229</v>
      </c>
      <c r="K443">
        <v>-13.2722397761179</v>
      </c>
      <c r="L443">
        <f>(Table2[[#This Row],[6M Return vs Nifty]]-AVERAGE(Table2[6M Return vs Nifty]))/_xlfn.STDEV.P(Table2[6M Return vs Nifty])</f>
        <v>-0.70178605979528197</v>
      </c>
      <c r="M443">
        <v>-6.6315598961719305E-2</v>
      </c>
      <c r="N443">
        <f>(Table2[[#This Row],[1W Return vs Nifty]]-AVERAGE(Table2[1W Return vs Nifty]))/_xlfn.STDEV.P(Table2[1W Return vs Nifty])</f>
        <v>9.5039777628154187E-2</v>
      </c>
      <c r="O443">
        <v>948.42</v>
      </c>
      <c r="P443">
        <v>977.38668423654894</v>
      </c>
      <c r="Q443">
        <v>924.81247603856104</v>
      </c>
      <c r="R443">
        <v>48.073661651258099</v>
      </c>
      <c r="S443" s="2">
        <f>(Table2[[#This Row],[Close Price]]-Table2[[#This Row],[20D EMA]])/Table2[[#This Row],[20D EMA]]</f>
        <v>-1.1303009215326452E-2</v>
      </c>
      <c r="T443" s="2">
        <f>(Table2[[#This Row],[Close Price]]-Table2[[#This Row],[50D EMA]])/Table2[[#This Row],[50D EMA]]</f>
        <v>-4.0604895561421273E-2</v>
      </c>
      <c r="U443" s="2">
        <f>(Table2[[#This Row],[Close Price]]-Table2[[#This Row],[200D EMA]])/Table2[[#This Row],[200D EMA]]</f>
        <v>1.3935283417285605E-2</v>
      </c>
      <c r="V443">
        <v>0.480923468828164</v>
      </c>
      <c r="W443">
        <v>926.4</v>
      </c>
      <c r="X443">
        <v>942.4</v>
      </c>
      <c r="Y443">
        <v>925.15</v>
      </c>
      <c r="Z443">
        <v>942.4</v>
      </c>
      <c r="AA443">
        <v>906.3</v>
      </c>
      <c r="AB443">
        <v>995</v>
      </c>
      <c r="AC443" s="2">
        <f>(Table2[[#This Row],[Close Price]]/Table2[[#This Row],[Day Low]])-1</f>
        <v>1.219775474956819E-2</v>
      </c>
      <c r="AD443" s="2">
        <f>(Table2[[#This Row],[Day High]]/Table2[[#This Row],[Close Price]])-1</f>
        <v>5.0122640503358351E-3</v>
      </c>
      <c r="AE443" s="2">
        <f>(Table2[[#This Row],[Close Price]]/Table2[[#This Row],[Current Week Low]])-1</f>
        <v>1.3565367778198167E-2</v>
      </c>
      <c r="AF443" s="2">
        <f>(Table2[[#This Row],[Current Week High]]/Table2[[#This Row],[Close Price]])-1</f>
        <v>5.0122640503358351E-3</v>
      </c>
      <c r="AG443" s="2">
        <f>(Table2[[#This Row],[Close Price]]/Table2[[#This Row],[Current Month Low]])-1</f>
        <v>3.4646364338519309E-2</v>
      </c>
      <c r="AH443" s="2">
        <f>(Table2[[#This Row],[Current Month High]]/Table2[[#This Row],[Close Price]])-1</f>
        <v>6.1106963847712414E-2</v>
      </c>
      <c r="AI443">
        <v>21.456755892076298</v>
      </c>
      <c r="AJ443">
        <v>47.541499488631899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-0.17</v>
      </c>
      <c r="AM443" t="s">
        <v>10344</v>
      </c>
      <c r="AN443">
        <v>-5.05</v>
      </c>
      <c r="AO443" t="s">
        <v>10344</v>
      </c>
      <c r="AP443">
        <v>5.2395803788629E-2</v>
      </c>
      <c r="AQ443" s="4">
        <f>(Table2[[#This Row],[Sharpe Ratio]]-AVERAGE(Table2[Sharpe Ratio]))/_xlfn.STDEV.P(Table2[Sharpe Ratio])</f>
        <v>-0.12218988631711757</v>
      </c>
      <c r="AR44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 s="4">
        <f>_xlfn.RANK.AVG(Table2[[#This Row],[1Y Return vs Nifty Z-Score]],Table2[1Y Return vs Nifty Z-Score])</f>
        <v>355</v>
      </c>
      <c r="AT443" s="4">
        <f>_xlfn.RANK.AVG(Table2[[#This Row],[6M Return vs Nifty Z-Score]],Table2[6M Return vs Nifty Z-Score])</f>
        <v>554</v>
      </c>
      <c r="AU443" s="4">
        <f>_xlfn.RANK.AVG(Table2[[#This Row],[Sharpe Ratio Z-Score]],Table2[Sharpe Ratio Z-Score])</f>
        <v>375</v>
      </c>
      <c r="AV443" s="4">
        <f>(Table2[[#This Row],[Rank 1Y]]+Table2[[#This Row],[Rank 6M]]+Table2[[#This Row],[Rank Sharpe]])/3</f>
        <v>428</v>
      </c>
    </row>
    <row r="444" spans="1:48" x14ac:dyDescent="0.3">
      <c r="A444" t="s">
        <v>616</v>
      </c>
      <c r="B444" t="s">
        <v>617</v>
      </c>
      <c r="C444" t="s">
        <v>10306</v>
      </c>
      <c r="D444" t="s">
        <v>207</v>
      </c>
      <c r="E444">
        <v>30277.10079792</v>
      </c>
      <c r="F444">
        <v>15962.55</v>
      </c>
      <c r="G444">
        <v>-7.98258245488684</v>
      </c>
      <c r="H444">
        <f>(Table2[[#This Row],[1Y Return vs Nifty]]-AVERAGE(Table2[1Y Return vs Nifty]))/_xlfn.STDEV.P(Table2[1Y Return vs Nifty])</f>
        <v>-0.60633198531726384</v>
      </c>
      <c r="I444">
        <v>7.1771501338814803</v>
      </c>
      <c r="J444">
        <f>(Table2[[#This Row],[1M Return vs Nifty]]-AVERAGE(Table2[1M Return vs Nifty]))/_xlfn.STDEV.P(Table2[1M Return vs Nifty])</f>
        <v>0.30438470250350663</v>
      </c>
      <c r="K444">
        <v>-5.81784245212729</v>
      </c>
      <c r="L444">
        <f>(Table2[[#This Row],[6M Return vs Nifty]]-AVERAGE(Table2[6M Return vs Nifty]))/_xlfn.STDEV.P(Table2[6M Return vs Nifty])</f>
        <v>-0.44534078515660169</v>
      </c>
      <c r="M444">
        <v>2.7870625826988902</v>
      </c>
      <c r="N444">
        <f>(Table2[[#This Row],[1W Return vs Nifty]]-AVERAGE(Table2[1W Return vs Nifty]))/_xlfn.STDEV.P(Table2[1W Return vs Nifty])</f>
        <v>0.71740632542645888</v>
      </c>
      <c r="O444">
        <v>15712.36</v>
      </c>
      <c r="P444">
        <v>15656.1813018144</v>
      </c>
      <c r="Q444">
        <v>14986.6888864128</v>
      </c>
      <c r="R444">
        <v>61.736257339028903</v>
      </c>
      <c r="S444" s="2">
        <f>(Table2[[#This Row],[Close Price]]-Table2[[#This Row],[20D EMA]])/Table2[[#This Row],[20D EMA]]</f>
        <v>1.5923133125768419E-2</v>
      </c>
      <c r="T444" s="2">
        <f>(Table2[[#This Row],[Close Price]]-Table2[[#This Row],[50D EMA]])/Table2[[#This Row],[50D EMA]]</f>
        <v>1.9568545629328769E-2</v>
      </c>
      <c r="U444" s="2">
        <f>(Table2[[#This Row],[Close Price]]-Table2[[#This Row],[200D EMA]])/Table2[[#This Row],[200D EMA]]</f>
        <v>6.5115191286310936E-2</v>
      </c>
      <c r="V444">
        <v>0.247093803746055</v>
      </c>
      <c r="W444">
        <v>15470</v>
      </c>
      <c r="X444">
        <v>15962</v>
      </c>
      <c r="Y444">
        <v>15470</v>
      </c>
      <c r="Z444">
        <v>16136.9</v>
      </c>
      <c r="AA444">
        <v>15050.2</v>
      </c>
      <c r="AB444">
        <v>16359.8</v>
      </c>
      <c r="AC444" s="2">
        <f>(Table2[[#This Row],[Close Price]]/Table2[[#This Row],[Day Low]])-1</f>
        <v>3.1839043309631387E-2</v>
      </c>
      <c r="AD444" s="2">
        <f>(Table2[[#This Row],[Day High]]/Table2[[#This Row],[Close Price]])-1</f>
        <v>-3.4455647750508689E-5</v>
      </c>
      <c r="AE444" s="2">
        <f>(Table2[[#This Row],[Close Price]]/Table2[[#This Row],[Current Week Low]])-1</f>
        <v>3.1839043309631387E-2</v>
      </c>
      <c r="AF444" s="2">
        <f>(Table2[[#This Row],[Current Week High]]/Table2[[#This Row],[Close Price]])-1</f>
        <v>1.0922440336913697E-2</v>
      </c>
      <c r="AG444" s="2">
        <f>(Table2[[#This Row],[Close Price]]/Table2[[#This Row],[Current Month Low]])-1</f>
        <v>6.0620456871004924E-2</v>
      </c>
      <c r="AH444" s="2">
        <f>(Table2[[#This Row],[Current Month High]]/Table2[[#This Row],[Close Price]])-1</f>
        <v>2.4886374670713751E-2</v>
      </c>
      <c r="AI444">
        <v>14.3301038994396</v>
      </c>
      <c r="AJ444">
        <v>25.689370078740101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-0.1</v>
      </c>
      <c r="AM444" t="s">
        <v>10344</v>
      </c>
      <c r="AN444">
        <v>-0.26</v>
      </c>
      <c r="AO444" t="s">
        <v>10344</v>
      </c>
      <c r="AP444">
        <v>7.9952343246211005E-2</v>
      </c>
      <c r="AQ444" s="4">
        <f>(Table2[[#This Row],[Sharpe Ratio]]-AVERAGE(Table2[Sharpe Ratio]))/_xlfn.STDEV.P(Table2[Sharpe Ratio])</f>
        <v>0.19025785318780764</v>
      </c>
      <c r="AR44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0.16037611064390767</v>
      </c>
      <c r="AS444" s="4">
        <f>_xlfn.RANK.AVG(Table2[[#This Row],[1Y Return vs Nifty Z-Score]],Table2[1Y Return vs Nifty Z-Score])</f>
        <v>528</v>
      </c>
      <c r="AT444" s="4">
        <f>_xlfn.RANK.AVG(Table2[[#This Row],[6M Return vs Nifty Z-Score]],Table2[6M Return vs Nifty Z-Score])</f>
        <v>468</v>
      </c>
      <c r="AU444" s="4">
        <f>_xlfn.RANK.AVG(Table2[[#This Row],[Sharpe Ratio Z-Score]],Table2[Sharpe Ratio Z-Score])</f>
        <v>288</v>
      </c>
      <c r="AV444" s="4">
        <f>(Table2[[#This Row],[Rank 1Y]]+Table2[[#This Row],[Rank 6M]]+Table2[[#This Row],[Rank Sharpe]])/3</f>
        <v>428</v>
      </c>
    </row>
    <row r="445" spans="1:48" x14ac:dyDescent="0.3">
      <c r="A445" t="s">
        <v>154</v>
      </c>
      <c r="B445" t="s">
        <v>155</v>
      </c>
      <c r="C445" t="s">
        <v>10301</v>
      </c>
      <c r="D445" t="s">
        <v>37</v>
      </c>
      <c r="E445">
        <v>167418.57919752499</v>
      </c>
      <c r="F445">
        <v>1671.55</v>
      </c>
      <c r="G445">
        <v>3.48543822750494</v>
      </c>
      <c r="H445">
        <f>(Table2[[#This Row],[1Y Return vs Nifty]]-AVERAGE(Table2[1Y Return vs Nifty]))/_xlfn.STDEV.P(Table2[1Y Return vs Nifty])</f>
        <v>-0.4323177591668127</v>
      </c>
      <c r="I445">
        <v>1.77845250018107</v>
      </c>
      <c r="J445">
        <f>(Table2[[#This Row],[1M Return vs Nifty]]-AVERAGE(Table2[1M Return vs Nifty]))/_xlfn.STDEV.P(Table2[1M Return vs Nifty])</f>
        <v>-0.16724266584506345</v>
      </c>
      <c r="K445">
        <v>5.2921708298446299</v>
      </c>
      <c r="L445">
        <f>(Table2[[#This Row],[6M Return vs Nifty]]-AVERAGE(Table2[6M Return vs Nifty]))/_xlfn.STDEV.P(Table2[6M Return vs Nifty])</f>
        <v>-6.3135452719419116E-2</v>
      </c>
      <c r="M445">
        <v>-3.5681967801228098</v>
      </c>
      <c r="N445">
        <f>(Table2[[#This Row],[1W Return vs Nifty]]-AVERAGE(Table2[1W Return vs Nifty]))/_xlfn.STDEV.P(Table2[1W Return vs Nifty])</f>
        <v>-0.66877544866290783</v>
      </c>
      <c r="O445">
        <v>1686.71</v>
      </c>
      <c r="P445">
        <v>1609.0108279374999</v>
      </c>
      <c r="Q445">
        <v>1480.43241549297</v>
      </c>
      <c r="R445">
        <v>42.345126978478497</v>
      </c>
      <c r="S445" s="2">
        <f>(Table2[[#This Row],[Close Price]]-Table2[[#This Row],[20D EMA]])/Table2[[#This Row],[20D EMA]]</f>
        <v>-8.9879113777709754E-3</v>
      </c>
      <c r="T445" s="2">
        <f>(Table2[[#This Row],[Close Price]]-Table2[[#This Row],[50D EMA]])/Table2[[#This Row],[50D EMA]]</f>
        <v>3.8868086514163153E-2</v>
      </c>
      <c r="U445" s="2">
        <f>(Table2[[#This Row],[Close Price]]-Table2[[#This Row],[200D EMA]])/Table2[[#This Row],[200D EMA]]</f>
        <v>0.1290957847902767</v>
      </c>
      <c r="V445">
        <v>0.682524390173611</v>
      </c>
      <c r="W445">
        <v>1672.75</v>
      </c>
      <c r="X445">
        <v>1770.8</v>
      </c>
      <c r="Y445">
        <v>1666</v>
      </c>
      <c r="Z445">
        <v>1770.8</v>
      </c>
      <c r="AA445">
        <v>1666</v>
      </c>
      <c r="AB445">
        <v>1791.15</v>
      </c>
      <c r="AC445" s="2">
        <f>(Table2[[#This Row],[Close Price]]/Table2[[#This Row],[Day Low]])-1</f>
        <v>-7.1738155731582154E-4</v>
      </c>
      <c r="AD445" s="2">
        <f>(Table2[[#This Row],[Day High]]/Table2[[#This Row],[Close Price]])-1</f>
        <v>5.9376028237264844E-2</v>
      </c>
      <c r="AE445" s="2">
        <f>(Table2[[#This Row],[Close Price]]/Table2[[#This Row],[Current Week Low]])-1</f>
        <v>3.3313325330130983E-3</v>
      </c>
      <c r="AF445" s="2">
        <f>(Table2[[#This Row],[Current Week High]]/Table2[[#This Row],[Close Price]])-1</f>
        <v>5.9376028237264844E-2</v>
      </c>
      <c r="AG445" s="2">
        <f>(Table2[[#This Row],[Close Price]]/Table2[[#This Row],[Current Month Low]])-1</f>
        <v>3.3313325330130983E-3</v>
      </c>
      <c r="AH445" s="2">
        <f>(Table2[[#This Row],[Current Month High]]/Table2[[#This Row],[Close Price]])-1</f>
        <v>7.1550357452663693E-2</v>
      </c>
      <c r="AI445">
        <v>7.1550357452663604</v>
      </c>
      <c r="AJ445">
        <v>32.206271997469003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0.16</v>
      </c>
      <c r="AM445" t="s">
        <v>10345</v>
      </c>
      <c r="AN445">
        <v>-0.34</v>
      </c>
      <c r="AO445" t="s">
        <v>10344</v>
      </c>
      <c r="AP445">
        <v>9.1537434067740005E-3</v>
      </c>
      <c r="AQ445" s="4">
        <f>(Table2[[#This Row],[Sharpe Ratio]]-AVERAGE(Table2[Sharpe Ratio]))/_xlfn.STDEV.P(Table2[Sharpe Ratio])</f>
        <v>-0.61248671907594365</v>
      </c>
      <c r="AR44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-1.9439580454701466</v>
      </c>
      <c r="AS445" s="4">
        <f>_xlfn.RANK.AVG(Table2[[#This Row],[1Y Return vs Nifty Z-Score]],Table2[1Y Return vs Nifty Z-Score])</f>
        <v>447</v>
      </c>
      <c r="AT445" s="4">
        <f>_xlfn.RANK.AVG(Table2[[#This Row],[6M Return vs Nifty Z-Score]],Table2[6M Return vs Nifty Z-Score])</f>
        <v>336</v>
      </c>
      <c r="AU445" s="4">
        <f>_xlfn.RANK.AVG(Table2[[#This Row],[Sharpe Ratio Z-Score]],Table2[Sharpe Ratio Z-Score])</f>
        <v>503</v>
      </c>
      <c r="AV445" s="4">
        <f>(Table2[[#This Row],[Rank 1Y]]+Table2[[#This Row],[Rank 6M]]+Table2[[#This Row],[Rank Sharpe]])/3</f>
        <v>428.66666666666669</v>
      </c>
    </row>
    <row r="446" spans="1:48" x14ac:dyDescent="0.3">
      <c r="A446" t="s">
        <v>959</v>
      </c>
      <c r="B446" t="s">
        <v>960</v>
      </c>
      <c r="C446" t="s">
        <v>10304</v>
      </c>
      <c r="D446" t="s">
        <v>46</v>
      </c>
      <c r="E446">
        <v>15386.60560635</v>
      </c>
      <c r="F446">
        <v>1591.35</v>
      </c>
      <c r="G446">
        <v>-0.55266633685651101</v>
      </c>
      <c r="H446">
        <f>(Table2[[#This Row],[1Y Return vs Nifty]]-AVERAGE(Table2[1Y Return vs Nifty]))/_xlfn.STDEV.P(Table2[1Y Return vs Nifty])</f>
        <v>-0.49359142271721784</v>
      </c>
      <c r="I446">
        <v>-6.2325883636134103</v>
      </c>
      <c r="J446">
        <f>(Table2[[#This Row],[1M Return vs Nifty]]-AVERAGE(Table2[1M Return vs Nifty]))/_xlfn.STDEV.P(Table2[1M Return vs Nifty])</f>
        <v>-0.86708295635130372</v>
      </c>
      <c r="K446">
        <v>21.310116808886399</v>
      </c>
      <c r="L446">
        <f>(Table2[[#This Row],[6M Return vs Nifty]]-AVERAGE(Table2[6M Return vs Nifty]))/_xlfn.STDEV.P(Table2[6M Return vs Nifty])</f>
        <v>0.48791198642404432</v>
      </c>
      <c r="M446">
        <v>-2.0821236134588599</v>
      </c>
      <c r="N446">
        <f>(Table2[[#This Row],[1W Return vs Nifty]]-AVERAGE(Table2[1W Return vs Nifty]))/_xlfn.STDEV.P(Table2[1W Return vs Nifty])</f>
        <v>-0.34463957615333601</v>
      </c>
      <c r="O446">
        <v>1637.58</v>
      </c>
      <c r="P446">
        <v>1646.75860124267</v>
      </c>
      <c r="Q446">
        <v>1449.5613355698899</v>
      </c>
      <c r="R446">
        <v>36.4242184173605</v>
      </c>
      <c r="S446" s="2">
        <f>(Table2[[#This Row],[Close Price]]-Table2[[#This Row],[20D EMA]])/Table2[[#This Row],[20D EMA]]</f>
        <v>-2.8230681859817548E-2</v>
      </c>
      <c r="T446" s="2">
        <f>(Table2[[#This Row],[Close Price]]-Table2[[#This Row],[50D EMA]])/Table2[[#This Row],[50D EMA]]</f>
        <v>-3.3647069583154388E-2</v>
      </c>
      <c r="U446" s="2">
        <f>(Table2[[#This Row],[Close Price]]-Table2[[#This Row],[200D EMA]])/Table2[[#This Row],[200D EMA]]</f>
        <v>9.7814877474202408E-2</v>
      </c>
      <c r="V446">
        <v>0.50465821560405899</v>
      </c>
      <c r="W446">
        <v>1558.05</v>
      </c>
      <c r="X446">
        <v>1619.95</v>
      </c>
      <c r="Y446">
        <v>1558.05</v>
      </c>
      <c r="Z446">
        <v>1624.95</v>
      </c>
      <c r="AA446">
        <v>1528.35</v>
      </c>
      <c r="AB446">
        <v>1810</v>
      </c>
      <c r="AC446" s="2">
        <f>(Table2[[#This Row],[Close Price]]/Table2[[#This Row],[Day Low]])-1</f>
        <v>2.1372869933570682E-2</v>
      </c>
      <c r="AD446" s="2">
        <f>(Table2[[#This Row],[Day High]]/Table2[[#This Row],[Close Price]])-1</f>
        <v>1.7972162000817082E-2</v>
      </c>
      <c r="AE446" s="2">
        <f>(Table2[[#This Row],[Close Price]]/Table2[[#This Row],[Current Week Low]])-1</f>
        <v>2.1372869933570682E-2</v>
      </c>
      <c r="AF446" s="2">
        <f>(Table2[[#This Row],[Current Week High]]/Table2[[#This Row],[Close Price]])-1</f>
        <v>2.1114148364596241E-2</v>
      </c>
      <c r="AG446" s="2">
        <f>(Table2[[#This Row],[Close Price]]/Table2[[#This Row],[Current Month Low]])-1</f>
        <v>4.1220924526450098E-2</v>
      </c>
      <c r="AH446" s="2">
        <f>(Table2[[#This Row],[Current Month High]]/Table2[[#This Row],[Close Price]])-1</f>
        <v>0.13739906368806376</v>
      </c>
      <c r="AI446">
        <v>16.881892732585499</v>
      </c>
      <c r="AJ446">
        <v>55.261232255231903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-0.08</v>
      </c>
      <c r="AM446" t="s">
        <v>10344</v>
      </c>
      <c r="AN446">
        <v>-11.51</v>
      </c>
      <c r="AO446" t="s">
        <v>10344</v>
      </c>
      <c r="AP446">
        <v>-2.5509829920756E-2</v>
      </c>
      <c r="AQ446" s="4">
        <f>(Table2[[#This Row],[Sharpe Ratio]]-AVERAGE(Table2[Sharpe Ratio]))/_xlfn.STDEV.P(Table2[Sharpe Ratio])</f>
        <v>-1.0055170248594956</v>
      </c>
      <c r="AR44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 s="4">
        <f>_xlfn.RANK.AVG(Table2[[#This Row],[1Y Return vs Nifty Z-Score]],Table2[1Y Return vs Nifty Z-Score])</f>
        <v>476</v>
      </c>
      <c r="AT446" s="4">
        <f>_xlfn.RANK.AVG(Table2[[#This Row],[6M Return vs Nifty Z-Score]],Table2[6M Return vs Nifty Z-Score])</f>
        <v>194</v>
      </c>
      <c r="AU446" s="4">
        <f>_xlfn.RANK.AVG(Table2[[#This Row],[Sharpe Ratio Z-Score]],Table2[Sharpe Ratio Z-Score])</f>
        <v>617</v>
      </c>
      <c r="AV446" s="4">
        <f>(Table2[[#This Row],[Rank 1Y]]+Table2[[#This Row],[Rank 6M]]+Table2[[#This Row],[Rank Sharpe]])/3</f>
        <v>429</v>
      </c>
    </row>
    <row r="447" spans="1:48" x14ac:dyDescent="0.3">
      <c r="A447" t="s">
        <v>844</v>
      </c>
      <c r="B447" t="s">
        <v>845</v>
      </c>
      <c r="C447" t="s">
        <v>10311</v>
      </c>
      <c r="D447" t="s">
        <v>524</v>
      </c>
      <c r="E447">
        <v>18484.188326514999</v>
      </c>
      <c r="F447">
        <v>1634.95</v>
      </c>
      <c r="G447">
        <v>9.2150860710505107</v>
      </c>
      <c r="H447">
        <f>(Table2[[#This Row],[1Y Return vs Nifty]]-AVERAGE(Table2[1Y Return vs Nifty]))/_xlfn.STDEV.P(Table2[1Y Return vs Nifty])</f>
        <v>-0.34537684205283686</v>
      </c>
      <c r="I447">
        <v>-5.1149609529016304</v>
      </c>
      <c r="J447">
        <f>(Table2[[#This Row],[1M Return vs Nifty]]-AVERAGE(Table2[1M Return vs Nifty]))/_xlfn.STDEV.P(Table2[1M Return vs Nifty])</f>
        <v>-0.76944761718767429</v>
      </c>
      <c r="K447">
        <v>4.5764479308618196</v>
      </c>
      <c r="L447">
        <f>(Table2[[#This Row],[6M Return vs Nifty]]-AVERAGE(Table2[6M Return vs Nifty]))/_xlfn.STDEV.P(Table2[6M Return vs Nifty])</f>
        <v>-8.7757665276313193E-2</v>
      </c>
      <c r="M447">
        <v>-0.761392393958786</v>
      </c>
      <c r="N447">
        <f>(Table2[[#This Row],[1W Return vs Nifty]]-AVERAGE(Table2[1W Return vs Nifty]))/_xlfn.STDEV.P(Table2[1W Return vs Nifty])</f>
        <v>-5.6567376354243644E-2</v>
      </c>
      <c r="O447">
        <v>1678.46</v>
      </c>
      <c r="P447">
        <v>1706.60850756588</v>
      </c>
      <c r="Q447">
        <v>1597.8067879279099</v>
      </c>
      <c r="R447">
        <v>42.1968894924251</v>
      </c>
      <c r="S447" s="2">
        <f>(Table2[[#This Row],[Close Price]]-Table2[[#This Row],[20D EMA]])/Table2[[#This Row],[20D EMA]]</f>
        <v>-2.5922571881367439E-2</v>
      </c>
      <c r="T447" s="2">
        <f>(Table2[[#This Row],[Close Price]]-Table2[[#This Row],[50D EMA]])/Table2[[#This Row],[50D EMA]]</f>
        <v>-4.1988837655617832E-2</v>
      </c>
      <c r="U447" s="2">
        <f>(Table2[[#This Row],[Close Price]]-Table2[[#This Row],[200D EMA]])/Table2[[#This Row],[200D EMA]]</f>
        <v>2.3246372685810601E-2</v>
      </c>
      <c r="V447">
        <v>0.71290053987749202</v>
      </c>
      <c r="W447">
        <v>1656.05</v>
      </c>
      <c r="X447">
        <v>1700</v>
      </c>
      <c r="Y447">
        <v>1630</v>
      </c>
      <c r="Z447">
        <v>1700</v>
      </c>
      <c r="AA447">
        <v>1556.3</v>
      </c>
      <c r="AB447">
        <v>1790</v>
      </c>
      <c r="AC447" s="2">
        <f>(Table2[[#This Row],[Close Price]]/Table2[[#This Row],[Day Low]])-1</f>
        <v>-1.2741161196823669E-2</v>
      </c>
      <c r="AD447" s="2">
        <f>(Table2[[#This Row],[Day High]]/Table2[[#This Row],[Close Price]])-1</f>
        <v>3.978714945411177E-2</v>
      </c>
      <c r="AE447" s="2">
        <f>(Table2[[#This Row],[Close Price]]/Table2[[#This Row],[Current Week Low]])-1</f>
        <v>3.0368098159510026E-3</v>
      </c>
      <c r="AF447" s="2">
        <f>(Table2[[#This Row],[Current Week High]]/Table2[[#This Row],[Close Price]])-1</f>
        <v>3.978714945411177E-2</v>
      </c>
      <c r="AG447" s="2">
        <f>(Table2[[#This Row],[Close Price]]/Table2[[#This Row],[Current Month Low]])-1</f>
        <v>5.0536528946861115E-2</v>
      </c>
      <c r="AH447" s="2">
        <f>(Table2[[#This Row],[Current Month High]]/Table2[[#This Row],[Close Price]])-1</f>
        <v>9.4834704425211802E-2</v>
      </c>
      <c r="AI447">
        <v>16.330774641426299</v>
      </c>
      <c r="AJ447">
        <v>43.820372976776902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-0.12</v>
      </c>
      <c r="AM447" t="s">
        <v>10344</v>
      </c>
      <c r="AN447">
        <v>-4.22</v>
      </c>
      <c r="AO447" t="s">
        <v>10344</v>
      </c>
      <c r="AQ447" s="4">
        <f>(Table2[[#This Row],[Sharpe Ratio]]-AVERAGE(Table2[Sharpe Ratio]))/_xlfn.STDEV.P(Table2[Sharpe Ratio])</f>
        <v>-0.71627574671699312</v>
      </c>
      <c r="AR44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 s="4">
        <f>_xlfn.RANK.AVG(Table2[[#This Row],[1Y Return vs Nifty Z-Score]],Table2[1Y Return vs Nifty Z-Score])</f>
        <v>404</v>
      </c>
      <c r="AT447" s="4">
        <f>_xlfn.RANK.AVG(Table2[[#This Row],[6M Return vs Nifty Z-Score]],Table2[6M Return vs Nifty Z-Score])</f>
        <v>341</v>
      </c>
      <c r="AU447" s="4">
        <f>_xlfn.RANK.AVG(Table2[[#This Row],[Sharpe Ratio Z-Score]],Table2[Sharpe Ratio Z-Score])</f>
        <v>542.5</v>
      </c>
      <c r="AV447" s="4">
        <f>(Table2[[#This Row],[Rank 1Y]]+Table2[[#This Row],[Rank 6M]]+Table2[[#This Row],[Rank Sharpe]])/3</f>
        <v>429.16666666666669</v>
      </c>
    </row>
    <row r="448" spans="1:48" x14ac:dyDescent="0.3">
      <c r="A448" t="s">
        <v>662</v>
      </c>
      <c r="B448" t="s">
        <v>663</v>
      </c>
      <c r="C448" t="s">
        <v>10311</v>
      </c>
      <c r="D448" t="s">
        <v>259</v>
      </c>
      <c r="E448">
        <v>27067.164799999999</v>
      </c>
      <c r="F448">
        <v>2444.65</v>
      </c>
      <c r="G448">
        <v>-18.7653321655349</v>
      </c>
      <c r="H448">
        <f>(Table2[[#This Row],[1Y Return vs Nifty]]-AVERAGE(Table2[1Y Return vs Nifty]))/_xlfn.STDEV.P(Table2[1Y Return vs Nifty])</f>
        <v>-0.76994800055112289</v>
      </c>
      <c r="I448">
        <v>-4.3015660600607797</v>
      </c>
      <c r="J448">
        <f>(Table2[[#This Row],[1M Return vs Nifty]]-AVERAGE(Table2[1M Return vs Nifty]))/_xlfn.STDEV.P(Table2[1M Return vs Nifty])</f>
        <v>-0.69838986978874185</v>
      </c>
      <c r="K448">
        <v>3.4975895740230598</v>
      </c>
      <c r="L448">
        <f>(Table2[[#This Row],[6M Return vs Nifty]]-AVERAGE(Table2[6M Return vs Nifty]))/_xlfn.STDEV.P(Table2[6M Return vs Nifty])</f>
        <v>-0.12487241990917206</v>
      </c>
      <c r="M448">
        <v>7.9265396242731503E-2</v>
      </c>
      <c r="N448">
        <f>(Table2[[#This Row],[1W Return vs Nifty]]-AVERAGE(Table2[1W Return vs Nifty]))/_xlfn.STDEV.P(Table2[1W Return vs Nifty])</f>
        <v>0.12679327668859258</v>
      </c>
      <c r="O448">
        <v>2498.94</v>
      </c>
      <c r="P448">
        <v>2538.1334705571999</v>
      </c>
      <c r="Q448">
        <v>2346.5420339861898</v>
      </c>
      <c r="R448">
        <v>43.000281712970903</v>
      </c>
      <c r="S448" s="2">
        <f>(Table2[[#This Row],[Close Price]]-Table2[[#This Row],[20D EMA]])/Table2[[#This Row],[20D EMA]]</f>
        <v>-2.1725211489671607E-2</v>
      </c>
      <c r="T448" s="2">
        <f>(Table2[[#This Row],[Close Price]]-Table2[[#This Row],[50D EMA]])/Table2[[#This Row],[50D EMA]]</f>
        <v>-3.6831581806719263E-2</v>
      </c>
      <c r="U448" s="2">
        <f>(Table2[[#This Row],[Close Price]]-Table2[[#This Row],[200D EMA]])/Table2[[#This Row],[200D EMA]]</f>
        <v>4.1809592409963903E-2</v>
      </c>
      <c r="V448">
        <v>0.41330624962170198</v>
      </c>
      <c r="W448">
        <v>2430</v>
      </c>
      <c r="X448">
        <v>2484.15</v>
      </c>
      <c r="Y448">
        <v>2420.3000000000002</v>
      </c>
      <c r="Z448">
        <v>2490</v>
      </c>
      <c r="AA448">
        <v>2367.8000000000002</v>
      </c>
      <c r="AB448">
        <v>2615</v>
      </c>
      <c r="AC448" s="2">
        <f>(Table2[[#This Row],[Close Price]]/Table2[[#This Row],[Day Low]])-1</f>
        <v>6.0288065843621119E-3</v>
      </c>
      <c r="AD448" s="2">
        <f>(Table2[[#This Row],[Day High]]/Table2[[#This Row],[Close Price]])-1</f>
        <v>1.6157732190702045E-2</v>
      </c>
      <c r="AE448" s="2">
        <f>(Table2[[#This Row],[Close Price]]/Table2[[#This Row],[Current Week Low]])-1</f>
        <v>1.0060736272362814E-2</v>
      </c>
      <c r="AF448" s="2">
        <f>(Table2[[#This Row],[Current Week High]]/Table2[[#This Row],[Close Price]])-1</f>
        <v>1.8550712780970757E-2</v>
      </c>
      <c r="AG448" s="2">
        <f>(Table2[[#This Row],[Close Price]]/Table2[[#This Row],[Current Month Low]])-1</f>
        <v>3.2456288537883182E-2</v>
      </c>
      <c r="AH448" s="2">
        <f>(Table2[[#This Row],[Current Month High]]/Table2[[#This Row],[Close Price]])-1</f>
        <v>6.9682776675597635E-2</v>
      </c>
      <c r="AI448">
        <v>21.080727302476799</v>
      </c>
      <c r="AJ448">
        <v>30.3674274744027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-0.11</v>
      </c>
      <c r="AM448" t="s">
        <v>10344</v>
      </c>
      <c r="AN448">
        <v>-4.25</v>
      </c>
      <c r="AO448" t="s">
        <v>10344</v>
      </c>
      <c r="AP448">
        <v>6.7569088319095999E-2</v>
      </c>
      <c r="AQ448" s="4">
        <f>(Table2[[#This Row],[Sharpe Ratio]]-AVERAGE(Table2[Sharpe Ratio]))/_xlfn.STDEV.P(Table2[Sharpe Ratio])</f>
        <v>4.9851253308092057E-2</v>
      </c>
      <c r="AR44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 s="4">
        <f>_xlfn.RANK.AVG(Table2[[#This Row],[1Y Return vs Nifty Z-Score]],Table2[1Y Return vs Nifty Z-Score])</f>
        <v>597</v>
      </c>
      <c r="AT448" s="4">
        <f>_xlfn.RANK.AVG(Table2[[#This Row],[6M Return vs Nifty Z-Score]],Table2[6M Return vs Nifty Z-Score])</f>
        <v>352</v>
      </c>
      <c r="AU448" s="4">
        <f>_xlfn.RANK.AVG(Table2[[#This Row],[Sharpe Ratio Z-Score]],Table2[Sharpe Ratio Z-Score])</f>
        <v>340</v>
      </c>
      <c r="AV448" s="4">
        <f>(Table2[[#This Row],[Rank 1Y]]+Table2[[#This Row],[Rank 6M]]+Table2[[#This Row],[Rank Sharpe]])/3</f>
        <v>429.66666666666669</v>
      </c>
    </row>
    <row r="449" spans="1:48" x14ac:dyDescent="0.3">
      <c r="A449" t="s">
        <v>989</v>
      </c>
      <c r="B449" t="s">
        <v>990</v>
      </c>
      <c r="C449" t="s">
        <v>632</v>
      </c>
      <c r="D449" t="s">
        <v>632</v>
      </c>
      <c r="E449">
        <v>14184.023939999999</v>
      </c>
      <c r="F449">
        <v>490.5</v>
      </c>
      <c r="G449">
        <v>5.8546842149588203</v>
      </c>
      <c r="H449">
        <f>(Table2[[#This Row],[1Y Return vs Nifty]]-AVERAGE(Table2[1Y Return vs Nifty]))/_xlfn.STDEV.P(Table2[1Y Return vs Nifty])</f>
        <v>-0.39636713451369576</v>
      </c>
      <c r="I449">
        <v>-6.1236016214811997</v>
      </c>
      <c r="J449">
        <f>(Table2[[#This Row],[1M Return vs Nifty]]-AVERAGE(Table2[1M Return vs Nifty]))/_xlfn.STDEV.P(Table2[1M Return vs Nifty])</f>
        <v>-0.85756193223322075</v>
      </c>
      <c r="K449">
        <v>-1.15227737507608</v>
      </c>
      <c r="L449">
        <f>(Table2[[#This Row],[6M Return vs Nifty]]-AVERAGE(Table2[6M Return vs Nifty]))/_xlfn.STDEV.P(Table2[6M Return vs Nifty])</f>
        <v>-0.28483657998384554</v>
      </c>
      <c r="M449">
        <v>-4.8633534718866196</v>
      </c>
      <c r="N449">
        <f>(Table2[[#This Row],[1W Return vs Nifty]]-AVERAGE(Table2[1W Return vs Nifty]))/_xlfn.STDEV.P(Table2[1W Return vs Nifty])</f>
        <v>-0.9512694427263948</v>
      </c>
      <c r="O449">
        <v>510.8</v>
      </c>
      <c r="P449">
        <v>504.88556088807297</v>
      </c>
      <c r="Q449">
        <v>450.76512903509303</v>
      </c>
      <c r="R449">
        <v>33.796435457963902</v>
      </c>
      <c r="S449" s="2">
        <f>(Table2[[#This Row],[Close Price]]-Table2[[#This Row],[20D EMA]])/Table2[[#This Row],[20D EMA]]</f>
        <v>-3.9741581832419756E-2</v>
      </c>
      <c r="T449" s="2">
        <f>(Table2[[#This Row],[Close Price]]-Table2[[#This Row],[50D EMA]])/Table2[[#This Row],[50D EMA]]</f>
        <v>-2.8492715978586044E-2</v>
      </c>
      <c r="U449" s="2">
        <f>(Table2[[#This Row],[Close Price]]-Table2[[#This Row],[200D EMA]])/Table2[[#This Row],[200D EMA]]</f>
        <v>8.8149833262309713E-2</v>
      </c>
      <c r="V449">
        <v>1.4460744041012901</v>
      </c>
      <c r="W449">
        <v>485.6</v>
      </c>
      <c r="X449">
        <v>497.7</v>
      </c>
      <c r="Y449">
        <v>485.6</v>
      </c>
      <c r="Z449">
        <v>503.35</v>
      </c>
      <c r="AA449">
        <v>485</v>
      </c>
      <c r="AB449">
        <v>569.75</v>
      </c>
      <c r="AC449" s="2">
        <f>(Table2[[#This Row],[Close Price]]/Table2[[#This Row],[Day Low]])-1</f>
        <v>1.0090609555189367E-2</v>
      </c>
      <c r="AD449" s="2">
        <f>(Table2[[#This Row],[Day High]]/Table2[[#This Row],[Close Price]])-1</f>
        <v>1.4678899082568808E-2</v>
      </c>
      <c r="AE449" s="2">
        <f>(Table2[[#This Row],[Close Price]]/Table2[[#This Row],[Current Week Low]])-1</f>
        <v>1.0090609555189367E-2</v>
      </c>
      <c r="AF449" s="2">
        <f>(Table2[[#This Row],[Current Week High]]/Table2[[#This Row],[Close Price]])-1</f>
        <v>2.6197757390417964E-2</v>
      </c>
      <c r="AG449" s="2">
        <f>(Table2[[#This Row],[Close Price]]/Table2[[#This Row],[Current Month Low]])-1</f>
        <v>1.134020618556697E-2</v>
      </c>
      <c r="AH449" s="2">
        <f>(Table2[[#This Row],[Current Month High]]/Table2[[#This Row],[Close Price]])-1</f>
        <v>0.16156982670744147</v>
      </c>
      <c r="AI449">
        <v>20.693170234454598</v>
      </c>
      <c r="AJ449">
        <v>44.903988183160997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-0.01</v>
      </c>
      <c r="AM449" t="s">
        <v>10344</v>
      </c>
      <c r="AN449">
        <v>-10.130000000000001</v>
      </c>
      <c r="AO449" t="s">
        <v>10344</v>
      </c>
      <c r="AP449">
        <v>2.4406116868629001E-2</v>
      </c>
      <c r="AQ449" s="4">
        <f>(Table2[[#This Row],[Sharpe Ratio]]-AVERAGE(Table2[Sharpe Ratio]))/_xlfn.STDEV.P(Table2[Sharpe Ratio])</f>
        <v>-0.43954883558091401</v>
      </c>
      <c r="AR44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-2.9295839250380706</v>
      </c>
      <c r="AS449" s="4">
        <f>_xlfn.RANK.AVG(Table2[[#This Row],[1Y Return vs Nifty Z-Score]],Table2[1Y Return vs Nifty Z-Score])</f>
        <v>427</v>
      </c>
      <c r="AT449" s="4">
        <f>_xlfn.RANK.AVG(Table2[[#This Row],[6M Return vs Nifty Z-Score]],Table2[6M Return vs Nifty Z-Score])</f>
        <v>410</v>
      </c>
      <c r="AU449" s="4">
        <f>_xlfn.RANK.AVG(Table2[[#This Row],[Sharpe Ratio Z-Score]],Table2[Sharpe Ratio Z-Score])</f>
        <v>452</v>
      </c>
      <c r="AV449" s="4">
        <f>(Table2[[#This Row],[Rank 1Y]]+Table2[[#This Row],[Rank 6M]]+Table2[[#This Row],[Rank Sharpe]])/3</f>
        <v>429.66666666666669</v>
      </c>
    </row>
    <row r="450" spans="1:48" x14ac:dyDescent="0.3">
      <c r="A450" t="s">
        <v>1986</v>
      </c>
      <c r="B450" t="s">
        <v>1987</v>
      </c>
      <c r="C450" t="s">
        <v>10311</v>
      </c>
      <c r="D450" t="s">
        <v>509</v>
      </c>
      <c r="E450">
        <v>3247.7281681200002</v>
      </c>
      <c r="F450">
        <v>3759.15</v>
      </c>
      <c r="G450">
        <v>-4.40246053179931</v>
      </c>
      <c r="H450">
        <f>(Table2[[#This Row],[1Y Return vs Nifty]]-AVERAGE(Table2[1Y Return vs Nifty]))/_xlfn.STDEV.P(Table2[1Y Return vs Nifty])</f>
        <v>-0.55200768967600333</v>
      </c>
      <c r="I450">
        <v>-7.35282088601185</v>
      </c>
      <c r="J450">
        <f>(Table2[[#This Row],[1M Return vs Nifty]]-AVERAGE(Table2[1M Return vs Nifty]))/_xlfn.STDEV.P(Table2[1M Return vs Nifty])</f>
        <v>-0.96494587669328324</v>
      </c>
      <c r="K450">
        <v>5.3186379876220098</v>
      </c>
      <c r="L450">
        <f>(Table2[[#This Row],[6M Return vs Nifty]]-AVERAGE(Table2[6M Return vs Nifty]))/_xlfn.STDEV.P(Table2[6M Return vs Nifty])</f>
        <v>-6.2224932760510894E-2</v>
      </c>
      <c r="M450">
        <v>-4.5383466925320102</v>
      </c>
      <c r="N450">
        <f>(Table2[[#This Row],[1W Return vs Nifty]]-AVERAGE(Table2[1W Return vs Nifty]))/_xlfn.STDEV.P(Table2[1W Return vs Nifty])</f>
        <v>-0.88038036514879359</v>
      </c>
      <c r="O450">
        <v>3979.79</v>
      </c>
      <c r="P450">
        <v>3953.3157496251301</v>
      </c>
      <c r="Q450">
        <v>3599.7534401980602</v>
      </c>
      <c r="R450">
        <v>27.240097324811899</v>
      </c>
      <c r="S450" s="2">
        <f>(Table2[[#This Row],[Close Price]]-Table2[[#This Row],[20D EMA]])/Table2[[#This Row],[20D EMA]]</f>
        <v>-5.5440111161644177E-2</v>
      </c>
      <c r="T450" s="2">
        <f>(Table2[[#This Row],[Close Price]]-Table2[[#This Row],[50D EMA]])/Table2[[#This Row],[50D EMA]]</f>
        <v>-4.9114657649984482E-2</v>
      </c>
      <c r="U450" s="2">
        <f>(Table2[[#This Row],[Close Price]]-Table2[[#This Row],[200D EMA]])/Table2[[#This Row],[200D EMA]]</f>
        <v>4.4279854842827752E-2</v>
      </c>
      <c r="V450">
        <v>0.74433428924253398</v>
      </c>
      <c r="W450">
        <v>3733</v>
      </c>
      <c r="X450">
        <v>3840</v>
      </c>
      <c r="Y450">
        <v>3727</v>
      </c>
      <c r="Z450">
        <v>3840</v>
      </c>
      <c r="AA450">
        <v>3600</v>
      </c>
      <c r="AB450">
        <v>4339.95</v>
      </c>
      <c r="AC450" s="2">
        <f>(Table2[[#This Row],[Close Price]]/Table2[[#This Row],[Day Low]])-1</f>
        <v>7.0050897401554568E-3</v>
      </c>
      <c r="AD450" s="2">
        <f>(Table2[[#This Row],[Day High]]/Table2[[#This Row],[Close Price]])-1</f>
        <v>2.1507521647180949E-2</v>
      </c>
      <c r="AE450" s="2">
        <f>(Table2[[#This Row],[Close Price]]/Table2[[#This Row],[Current Week Low]])-1</f>
        <v>8.6262409444592958E-3</v>
      </c>
      <c r="AF450" s="2">
        <f>(Table2[[#This Row],[Current Week High]]/Table2[[#This Row],[Close Price]])-1</f>
        <v>2.1507521647180949E-2</v>
      </c>
      <c r="AG450" s="2">
        <f>(Table2[[#This Row],[Close Price]]/Table2[[#This Row],[Current Month Low]])-1</f>
        <v>4.4208333333333405E-2</v>
      </c>
      <c r="AH450" s="2">
        <f>(Table2[[#This Row],[Current Month High]]/Table2[[#This Row],[Close Price]])-1</f>
        <v>0.15450301264913602</v>
      </c>
      <c r="AI450">
        <v>16.834922788396302</v>
      </c>
      <c r="AJ450">
        <v>25.724080267558499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0.05</v>
      </c>
      <c r="AM450" t="s">
        <v>10345</v>
      </c>
      <c r="AN450">
        <v>-9.34</v>
      </c>
      <c r="AO450" t="s">
        <v>10344</v>
      </c>
      <c r="AP450">
        <v>2.3961673472245999E-2</v>
      </c>
      <c r="AQ450" s="4">
        <f>(Table2[[#This Row],[Sharpe Ratio]]-AVERAGE(Table2[Sharpe Ratio]))/_xlfn.STDEV.P(Table2[Sharpe Ratio])</f>
        <v>-0.44458812343313209</v>
      </c>
      <c r="AR45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-2.9041469877117234</v>
      </c>
      <c r="AS450" s="4">
        <f>_xlfn.RANK.AVG(Table2[[#This Row],[1Y Return vs Nifty Z-Score]],Table2[1Y Return vs Nifty Z-Score])</f>
        <v>500</v>
      </c>
      <c r="AT450" s="4">
        <f>_xlfn.RANK.AVG(Table2[[#This Row],[6M Return vs Nifty Z-Score]],Table2[6M Return vs Nifty Z-Score])</f>
        <v>335</v>
      </c>
      <c r="AU450" s="4">
        <f>_xlfn.RANK.AVG(Table2[[#This Row],[Sharpe Ratio Z-Score]],Table2[Sharpe Ratio Z-Score])</f>
        <v>454</v>
      </c>
      <c r="AV450" s="4">
        <f>(Table2[[#This Row],[Rank 1Y]]+Table2[[#This Row],[Rank 6M]]+Table2[[#This Row],[Rank Sharpe]])/3</f>
        <v>429.66666666666669</v>
      </c>
    </row>
    <row r="451" spans="1:48" x14ac:dyDescent="0.3">
      <c r="A451" t="s">
        <v>614</v>
      </c>
      <c r="B451" t="s">
        <v>615</v>
      </c>
      <c r="C451" t="s">
        <v>10306</v>
      </c>
      <c r="D451" t="s">
        <v>404</v>
      </c>
      <c r="E451">
        <v>30675.3756918</v>
      </c>
      <c r="F451">
        <v>483</v>
      </c>
      <c r="G451">
        <v>-6.1391670811275301</v>
      </c>
      <c r="H451">
        <f>(Table2[[#This Row],[1Y Return vs Nifty]]-AVERAGE(Table2[1Y Return vs Nifty]))/_xlfn.STDEV.P(Table2[1Y Return vs Nifty])</f>
        <v>-0.57836024471593206</v>
      </c>
      <c r="I451">
        <v>-7.6414578788572598</v>
      </c>
      <c r="J451">
        <f>(Table2[[#This Row],[1M Return vs Nifty]]-AVERAGE(Table2[1M Return vs Nifty]))/_xlfn.STDEV.P(Table2[1M Return vs Nifty])</f>
        <v>-0.99016105164473145</v>
      </c>
      <c r="K451">
        <v>-14.772115362652301</v>
      </c>
      <c r="L451">
        <f>(Table2[[#This Row],[6M Return vs Nifty]]-AVERAGE(Table2[6M Return vs Nifty]))/_xlfn.STDEV.P(Table2[6M Return vs Nifty])</f>
        <v>-0.75338459821431503</v>
      </c>
      <c r="M451">
        <v>-3.4986690479375802</v>
      </c>
      <c r="N451">
        <f>(Table2[[#This Row],[1W Return vs Nifty]]-AVERAGE(Table2[1W Return vs Nifty]))/_xlfn.STDEV.P(Table2[1W Return vs Nifty])</f>
        <v>-0.65361035945935086</v>
      </c>
      <c r="O451">
        <v>509.88</v>
      </c>
      <c r="P451">
        <v>512.61275861687898</v>
      </c>
      <c r="Q451">
        <v>479.09722203221003</v>
      </c>
      <c r="R451">
        <v>22.057311765472001</v>
      </c>
      <c r="S451" s="2">
        <f>(Table2[[#This Row],[Close Price]]-Table2[[#This Row],[20D EMA]])/Table2[[#This Row],[20D EMA]]</f>
        <v>-5.2718286655683684E-2</v>
      </c>
      <c r="T451" s="2">
        <f>(Table2[[#This Row],[Close Price]]-Table2[[#This Row],[50D EMA]])/Table2[[#This Row],[50D EMA]]</f>
        <v>-5.7768282429761411E-2</v>
      </c>
      <c r="U451" s="2">
        <f>(Table2[[#This Row],[Close Price]]-Table2[[#This Row],[200D EMA]])/Table2[[#This Row],[200D EMA]]</f>
        <v>8.1461085314487314E-3</v>
      </c>
      <c r="V451">
        <v>0.66100885358077799</v>
      </c>
      <c r="W451">
        <v>483.65</v>
      </c>
      <c r="X451">
        <v>499.85</v>
      </c>
      <c r="Y451">
        <v>482.2</v>
      </c>
      <c r="Z451">
        <v>499.85</v>
      </c>
      <c r="AA451">
        <v>477.15</v>
      </c>
      <c r="AB451">
        <v>560</v>
      </c>
      <c r="AC451" s="2">
        <f>(Table2[[#This Row],[Close Price]]/Table2[[#This Row],[Day Low]])-1</f>
        <v>-1.3439470691615218E-3</v>
      </c>
      <c r="AD451" s="2">
        <f>(Table2[[#This Row],[Day High]]/Table2[[#This Row],[Close Price]])-1</f>
        <v>3.4886128364389313E-2</v>
      </c>
      <c r="AE451" s="2">
        <f>(Table2[[#This Row],[Close Price]]/Table2[[#This Row],[Current Week Low]])-1</f>
        <v>1.6590626296142386E-3</v>
      </c>
      <c r="AF451" s="2">
        <f>(Table2[[#This Row],[Current Week High]]/Table2[[#This Row],[Close Price]])-1</f>
        <v>3.4886128364389313E-2</v>
      </c>
      <c r="AG451" s="2">
        <f>(Table2[[#This Row],[Close Price]]/Table2[[#This Row],[Current Month Low]])-1</f>
        <v>1.2260295504558316E-2</v>
      </c>
      <c r="AH451" s="2">
        <f>(Table2[[#This Row],[Current Month High]]/Table2[[#This Row],[Close Price]])-1</f>
        <v>0.15942028985507251</v>
      </c>
      <c r="AI451">
        <v>17.6086956521739</v>
      </c>
      <c r="AJ451">
        <v>32.328767123287598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-0.02</v>
      </c>
      <c r="AM451" t="s">
        <v>10344</v>
      </c>
      <c r="AN451">
        <v>-9.5299999999999994</v>
      </c>
      <c r="AO451" t="s">
        <v>10344</v>
      </c>
      <c r="AP451">
        <v>0.109986911951771</v>
      </c>
      <c r="AQ451" s="4">
        <f>(Table2[[#This Row],[Sharpe Ratio]]-AVERAGE(Table2[Sharpe Ratio]))/_xlfn.STDEV.P(Table2[Sharpe Ratio])</f>
        <v>0.53080253999446603</v>
      </c>
      <c r="AR45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 s="4">
        <f>_xlfn.RANK.AVG(Table2[[#This Row],[1Y Return vs Nifty Z-Score]],Table2[1Y Return vs Nifty Z-Score])</f>
        <v>513</v>
      </c>
      <c r="AT451" s="4">
        <f>_xlfn.RANK.AVG(Table2[[#This Row],[6M Return vs Nifty Z-Score]],Table2[6M Return vs Nifty Z-Score])</f>
        <v>570</v>
      </c>
      <c r="AU451" s="4">
        <f>_xlfn.RANK.AVG(Table2[[#This Row],[Sharpe Ratio Z-Score]],Table2[Sharpe Ratio Z-Score])</f>
        <v>208</v>
      </c>
      <c r="AV451" s="4">
        <f>(Table2[[#This Row],[Rank 1Y]]+Table2[[#This Row],[Rank 6M]]+Table2[[#This Row],[Rank Sharpe]])/3</f>
        <v>430.33333333333331</v>
      </c>
    </row>
    <row r="452" spans="1:48" x14ac:dyDescent="0.3">
      <c r="A452" t="s">
        <v>850</v>
      </c>
      <c r="B452" t="s">
        <v>851</v>
      </c>
      <c r="C452" t="s">
        <v>10302</v>
      </c>
      <c r="D452" t="s">
        <v>27</v>
      </c>
      <c r="E452">
        <v>18233.610909728999</v>
      </c>
      <c r="F452">
        <v>93.27</v>
      </c>
      <c r="G452">
        <v>-4.0424674710688304</v>
      </c>
      <c r="H452">
        <f>(Table2[[#This Row],[1Y Return vs Nifty]]-AVERAGE(Table2[1Y Return vs Nifty]))/_xlfn.STDEV.P(Table2[1Y Return vs Nifty])</f>
        <v>-0.54654520267694062</v>
      </c>
      <c r="I452">
        <v>-6.1953824279177496</v>
      </c>
      <c r="J452">
        <f>(Table2[[#This Row],[1M Return vs Nifty]]-AVERAGE(Table2[1M Return vs Nifty]))/_xlfn.STDEV.P(Table2[1M Return vs Nifty])</f>
        <v>-0.86383266549790327</v>
      </c>
      <c r="K452">
        <v>-9.0492337334088706</v>
      </c>
      <c r="L452">
        <f>(Table2[[#This Row],[6M Return vs Nifty]]-AVERAGE(Table2[6M Return vs Nifty]))/_xlfn.STDEV.P(Table2[6M Return vs Nifty])</f>
        <v>-0.55650671696524756</v>
      </c>
      <c r="M452">
        <v>0.65236841897377296</v>
      </c>
      <c r="N452">
        <f>(Table2[[#This Row],[1W Return vs Nifty]]-AVERAGE(Table2[1W Return vs Nifty]))/_xlfn.STDEV.P(Table2[1W Return vs Nifty])</f>
        <v>0.25179603730489158</v>
      </c>
      <c r="O452">
        <v>91.85</v>
      </c>
      <c r="P452">
        <v>87.757099964188797</v>
      </c>
      <c r="Q452">
        <v>84.876000618764493</v>
      </c>
      <c r="R452">
        <v>53.732805050945203</v>
      </c>
      <c r="S452" s="2">
        <f>(Table2[[#This Row],[Close Price]]-Table2[[#This Row],[20D EMA]])/Table2[[#This Row],[20D EMA]]</f>
        <v>1.5459989112683743E-2</v>
      </c>
      <c r="T452" s="2">
        <f>(Table2[[#This Row],[Close Price]]-Table2[[#This Row],[50D EMA]])/Table2[[#This Row],[50D EMA]]</f>
        <v>6.2819988787925524E-2</v>
      </c>
      <c r="U452" s="2">
        <f>(Table2[[#This Row],[Close Price]]-Table2[[#This Row],[200D EMA]])/Table2[[#This Row],[200D EMA]]</f>
        <v>9.8897206749156683E-2</v>
      </c>
      <c r="V452">
        <v>0.51727743221947298</v>
      </c>
      <c r="W452">
        <v>92.02</v>
      </c>
      <c r="X452">
        <v>95.45</v>
      </c>
      <c r="Y452">
        <v>89</v>
      </c>
      <c r="Z452">
        <v>95.45</v>
      </c>
      <c r="AA452">
        <v>87.03</v>
      </c>
      <c r="AB452">
        <v>99.95</v>
      </c>
      <c r="AC452" s="2">
        <f>(Table2[[#This Row],[Close Price]]/Table2[[#This Row],[Day Low]])-1</f>
        <v>1.3584003477504991E-2</v>
      </c>
      <c r="AD452" s="2">
        <f>(Table2[[#This Row],[Day High]]/Table2[[#This Row],[Close Price]])-1</f>
        <v>2.3373003109252721E-2</v>
      </c>
      <c r="AE452" s="2">
        <f>(Table2[[#This Row],[Close Price]]/Table2[[#This Row],[Current Week Low]])-1</f>
        <v>4.7977528089887533E-2</v>
      </c>
      <c r="AF452" s="2">
        <f>(Table2[[#This Row],[Current Week High]]/Table2[[#This Row],[Close Price]])-1</f>
        <v>2.3373003109252721E-2</v>
      </c>
      <c r="AG452" s="2">
        <f>(Table2[[#This Row],[Close Price]]/Table2[[#This Row],[Current Month Low]])-1</f>
        <v>7.1699413995174099E-2</v>
      </c>
      <c r="AH452" s="2">
        <f>(Table2[[#This Row],[Current Month High]]/Table2[[#This Row],[Close Price]])-1</f>
        <v>7.1620027876058812E-2</v>
      </c>
      <c r="AI452">
        <v>19.438190200493199</v>
      </c>
      <c r="AJ452">
        <v>43.382013835511103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0.15</v>
      </c>
      <c r="AM452" t="s">
        <v>10345</v>
      </c>
      <c r="AN452">
        <v>0.06</v>
      </c>
      <c r="AO452" t="s">
        <v>10345</v>
      </c>
      <c r="AP452">
        <v>8.1176213078993004E-2</v>
      </c>
      <c r="AQ452" s="4">
        <f>(Table2[[#This Row],[Sharpe Ratio]]-AVERAGE(Table2[Sharpe Ratio]))/_xlfn.STDEV.P(Table2[Sharpe Ratio])</f>
        <v>0.20413460876844322</v>
      </c>
      <c r="AR45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-1.5109539390667566</v>
      </c>
      <c r="AS452" s="4">
        <f>_xlfn.RANK.AVG(Table2[[#This Row],[1Y Return vs Nifty Z-Score]],Table2[1Y Return vs Nifty Z-Score])</f>
        <v>497</v>
      </c>
      <c r="AT452" s="4">
        <f>_xlfn.RANK.AVG(Table2[[#This Row],[6M Return vs Nifty Z-Score]],Table2[6M Return vs Nifty Z-Score])</f>
        <v>509</v>
      </c>
      <c r="AU452" s="4">
        <f>_xlfn.RANK.AVG(Table2[[#This Row],[Sharpe Ratio Z-Score]],Table2[Sharpe Ratio Z-Score])</f>
        <v>285</v>
      </c>
      <c r="AV452" s="4">
        <f>(Table2[[#This Row],[Rank 1Y]]+Table2[[#This Row],[Rank 6M]]+Table2[[#This Row],[Rank Sharpe]])/3</f>
        <v>430.33333333333331</v>
      </c>
    </row>
    <row r="453" spans="1:48" x14ac:dyDescent="0.3">
      <c r="A453" t="s">
        <v>2016</v>
      </c>
      <c r="B453" t="s">
        <v>2017</v>
      </c>
      <c r="C453" t="s">
        <v>10300</v>
      </c>
      <c r="D453" t="s">
        <v>293</v>
      </c>
      <c r="E453">
        <v>3145.9994366199999</v>
      </c>
      <c r="F453">
        <v>1175.05</v>
      </c>
      <c r="G453">
        <v>-12.0345828966478</v>
      </c>
      <c r="H453">
        <f>(Table2[[#This Row],[1Y Return vs Nifty]]-AVERAGE(Table2[1Y Return vs Nifty]))/_xlfn.STDEV.P(Table2[1Y Return vs Nifty])</f>
        <v>-0.6678165030699178</v>
      </c>
      <c r="I453">
        <v>-21.489956475988102</v>
      </c>
      <c r="J453">
        <f>(Table2[[#This Row],[1M Return vs Nifty]]-AVERAGE(Table2[1M Return vs Nifty]))/_xlfn.STDEV.P(Table2[1M Return vs Nifty])</f>
        <v>-2.1999585606167127</v>
      </c>
      <c r="K453">
        <v>-1.58794830548156</v>
      </c>
      <c r="L453">
        <f>(Table2[[#This Row],[6M Return vs Nifty]]-AVERAGE(Table2[6M Return vs Nifty]))/_xlfn.STDEV.P(Table2[6M Return vs Nifty])</f>
        <v>-0.29982447860850753</v>
      </c>
      <c r="M453">
        <v>-1.34629975641729</v>
      </c>
      <c r="N453">
        <f>(Table2[[#This Row],[1W Return vs Nifty]]-AVERAGE(Table2[1W Return vs Nifty]))/_xlfn.STDEV.P(Table2[1W Return vs Nifty])</f>
        <v>-0.18414484866226224</v>
      </c>
      <c r="O453">
        <v>1306.6199999999999</v>
      </c>
      <c r="P453">
        <v>1343.90535991263</v>
      </c>
      <c r="Q453">
        <v>1307.5267037640201</v>
      </c>
      <c r="R453">
        <v>30.040449224362298</v>
      </c>
      <c r="S453" s="2">
        <f>(Table2[[#This Row],[Close Price]]-Table2[[#This Row],[20D EMA]])/Table2[[#This Row],[20D EMA]]</f>
        <v>-0.10069492277785427</v>
      </c>
      <c r="T453" s="2">
        <f>(Table2[[#This Row],[Close Price]]-Table2[[#This Row],[50D EMA]])/Table2[[#This Row],[50D EMA]]</f>
        <v>-0.12564527603610995</v>
      </c>
      <c r="U453" s="2">
        <f>(Table2[[#This Row],[Close Price]]-Table2[[#This Row],[200D EMA]])/Table2[[#This Row],[200D EMA]]</f>
        <v>-0.10131854545123638</v>
      </c>
      <c r="V453">
        <v>1.1483793786266201</v>
      </c>
      <c r="W453">
        <v>1331.9</v>
      </c>
      <c r="X453">
        <v>1410.05</v>
      </c>
      <c r="Y453">
        <v>1168</v>
      </c>
      <c r="Z453">
        <v>1410.05</v>
      </c>
      <c r="AA453">
        <v>1139.55</v>
      </c>
      <c r="AB453">
        <v>1628</v>
      </c>
      <c r="AC453" s="2">
        <f>(Table2[[#This Row],[Close Price]]/Table2[[#This Row],[Day Low]])-1</f>
        <v>-0.11776409640363406</v>
      </c>
      <c r="AD453" s="2">
        <f>(Table2[[#This Row],[Day High]]/Table2[[#This Row],[Close Price]])-1</f>
        <v>0.19999148972384151</v>
      </c>
      <c r="AE453" s="2">
        <f>(Table2[[#This Row],[Close Price]]/Table2[[#This Row],[Current Week Low]])-1</f>
        <v>6.0359589041094619E-3</v>
      </c>
      <c r="AF453" s="2">
        <f>(Table2[[#This Row],[Current Week High]]/Table2[[#This Row],[Close Price]])-1</f>
        <v>0.19999148972384151</v>
      </c>
      <c r="AG453" s="2">
        <f>(Table2[[#This Row],[Close Price]]/Table2[[#This Row],[Current Month Low]])-1</f>
        <v>3.1152647975077885E-2</v>
      </c>
      <c r="AH453" s="2">
        <f>(Table2[[#This Row],[Current Month High]]/Table2[[#This Row],[Close Price]])-1</f>
        <v>0.38547295859750652</v>
      </c>
      <c r="AI453">
        <v>55.138079230671003</v>
      </c>
      <c r="AJ453">
        <v>22.146569646569599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0.1</v>
      </c>
      <c r="AM453" t="s">
        <v>10345</v>
      </c>
      <c r="AN453">
        <v>-8.6199999999999992</v>
      </c>
      <c r="AO453" t="s">
        <v>10344</v>
      </c>
      <c r="AP453">
        <v>7.1310184970993007E-2</v>
      </c>
      <c r="AQ453" s="4">
        <f>(Table2[[#This Row],[Sharpe Ratio]]-AVERAGE(Table2[Sharpe Ratio]))/_xlfn.STDEV.P(Table2[Sharpe Ratio])</f>
        <v>9.2269394887660006E-2</v>
      </c>
      <c r="AR45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 s="4">
        <f>_xlfn.RANK.AVG(Table2[[#This Row],[1Y Return vs Nifty Z-Score]],Table2[1Y Return vs Nifty Z-Score])</f>
        <v>557</v>
      </c>
      <c r="AT453" s="4">
        <f>_xlfn.RANK.AVG(Table2[[#This Row],[6M Return vs Nifty Z-Score]],Table2[6M Return vs Nifty Z-Score])</f>
        <v>417</v>
      </c>
      <c r="AU453" s="4">
        <f>_xlfn.RANK.AVG(Table2[[#This Row],[Sharpe Ratio Z-Score]],Table2[Sharpe Ratio Z-Score])</f>
        <v>321</v>
      </c>
      <c r="AV453" s="4">
        <f>(Table2[[#This Row],[Rank 1Y]]+Table2[[#This Row],[Rank 6M]]+Table2[[#This Row],[Rank Sharpe]])/3</f>
        <v>431.66666666666669</v>
      </c>
    </row>
    <row r="454" spans="1:48" x14ac:dyDescent="0.3">
      <c r="A454" t="s">
        <v>2037</v>
      </c>
      <c r="B454" t="s">
        <v>2038</v>
      </c>
      <c r="C454" t="s">
        <v>10301</v>
      </c>
      <c r="D454" t="s">
        <v>516</v>
      </c>
      <c r="E454">
        <v>3016.9223703600001</v>
      </c>
      <c r="F454">
        <v>52.6</v>
      </c>
      <c r="G454">
        <v>9.06848055313327</v>
      </c>
      <c r="H454">
        <f>(Table2[[#This Row],[1Y Return vs Nifty]]-AVERAGE(Table2[1Y Return vs Nifty]))/_xlfn.STDEV.P(Table2[1Y Return vs Nifty])</f>
        <v>-0.34760141475429052</v>
      </c>
      <c r="I454">
        <v>-2.1455941819319602</v>
      </c>
      <c r="J454">
        <f>(Table2[[#This Row],[1M Return vs Nifty]]-AVERAGE(Table2[1M Return vs Nifty]))/_xlfn.STDEV.P(Table2[1M Return vs Nifty])</f>
        <v>-0.51004530743204857</v>
      </c>
      <c r="K454">
        <v>17.0208168021408</v>
      </c>
      <c r="L454">
        <f>(Table2[[#This Row],[6M Return vs Nifty]]-AVERAGE(Table2[6M Return vs Nifty]))/_xlfn.STDEV.P(Table2[6M Return vs Nifty])</f>
        <v>0.34035200666585319</v>
      </c>
      <c r="M454">
        <v>-0.81260952524555097</v>
      </c>
      <c r="N454">
        <f>(Table2[[#This Row],[1W Return vs Nifty]]-AVERAGE(Table2[1W Return vs Nifty]))/_xlfn.STDEV.P(Table2[1W Return vs Nifty])</f>
        <v>-6.7738636228574553E-2</v>
      </c>
      <c r="O454">
        <v>53.12</v>
      </c>
      <c r="P454">
        <v>52.193698930484402</v>
      </c>
      <c r="Q454">
        <v>46.6668733364261</v>
      </c>
      <c r="R454">
        <v>50.620376378316102</v>
      </c>
      <c r="S454" s="2">
        <f>(Table2[[#This Row],[Close Price]]-Table2[[#This Row],[20D EMA]])/Table2[[#This Row],[20D EMA]]</f>
        <v>-9.7891566265059498E-3</v>
      </c>
      <c r="T454" s="2">
        <f>(Table2[[#This Row],[Close Price]]-Table2[[#This Row],[50D EMA]])/Table2[[#This Row],[50D EMA]]</f>
        <v>7.7844850593314467E-3</v>
      </c>
      <c r="U454" s="2">
        <f>(Table2[[#This Row],[Close Price]]-Table2[[#This Row],[200D EMA]])/Table2[[#This Row],[200D EMA]]</f>
        <v>0.12713786545761069</v>
      </c>
      <c r="V454">
        <v>0.61159312696153001</v>
      </c>
      <c r="W454">
        <v>52.01</v>
      </c>
      <c r="X454">
        <v>56.52</v>
      </c>
      <c r="Y454">
        <v>50.7</v>
      </c>
      <c r="Z454">
        <v>56.52</v>
      </c>
      <c r="AA454">
        <v>49.2</v>
      </c>
      <c r="AB454">
        <v>57.73</v>
      </c>
      <c r="AC454" s="2">
        <f>(Table2[[#This Row],[Close Price]]/Table2[[#This Row],[Day Low]])-1</f>
        <v>1.134397231301687E-2</v>
      </c>
      <c r="AD454" s="2">
        <f>(Table2[[#This Row],[Day High]]/Table2[[#This Row],[Close Price]])-1</f>
        <v>7.4524714828897443E-2</v>
      </c>
      <c r="AE454" s="2">
        <f>(Table2[[#This Row],[Close Price]]/Table2[[#This Row],[Current Week Low]])-1</f>
        <v>3.7475345167652829E-2</v>
      </c>
      <c r="AF454" s="2">
        <f>(Table2[[#This Row],[Current Week High]]/Table2[[#This Row],[Close Price]])-1</f>
        <v>7.4524714828897443E-2</v>
      </c>
      <c r="AG454" s="2">
        <f>(Table2[[#This Row],[Close Price]]/Table2[[#This Row],[Current Month Low]])-1</f>
        <v>6.9105691056910556E-2</v>
      </c>
      <c r="AH454" s="2">
        <f>(Table2[[#This Row],[Current Month High]]/Table2[[#This Row],[Close Price]])-1</f>
        <v>9.7528517110266E-2</v>
      </c>
      <c r="AI454">
        <v>18.365019011406801</v>
      </c>
      <c r="AJ454">
        <v>58.195488721804502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0.11</v>
      </c>
      <c r="AM454" t="s">
        <v>10345</v>
      </c>
      <c r="AN454">
        <v>0.28999999999999998</v>
      </c>
      <c r="AO454" t="s">
        <v>10345</v>
      </c>
      <c r="AP454">
        <v>-5.8384124634606002E-2</v>
      </c>
      <c r="AQ454" s="4">
        <f>(Table2[[#This Row],[Sharpe Ratio]]-AVERAGE(Table2[Sharpe Ratio]))/_xlfn.STDEV.P(Table2[Sharpe Ratio])</f>
        <v>-1.378259730342241</v>
      </c>
      <c r="AR4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-1.9632930820913013</v>
      </c>
      <c r="AS454" s="4">
        <f>_xlfn.RANK.AVG(Table2[[#This Row],[1Y Return vs Nifty Z-Score]],Table2[1Y Return vs Nifty Z-Score])</f>
        <v>407</v>
      </c>
      <c r="AT454" s="4">
        <f>_xlfn.RANK.AVG(Table2[[#This Row],[6M Return vs Nifty Z-Score]],Table2[6M Return vs Nifty Z-Score])</f>
        <v>222</v>
      </c>
      <c r="AU454" s="4">
        <f>_xlfn.RANK.AVG(Table2[[#This Row],[Sharpe Ratio Z-Score]],Table2[Sharpe Ratio Z-Score])</f>
        <v>668</v>
      </c>
      <c r="AV454" s="4">
        <f>(Table2[[#This Row],[Rank 1Y]]+Table2[[#This Row],[Rank 6M]]+Table2[[#This Row],[Rank Sharpe]])/3</f>
        <v>432.33333333333331</v>
      </c>
    </row>
    <row r="455" spans="1:48" x14ac:dyDescent="0.3">
      <c r="A455" t="s">
        <v>187</v>
      </c>
      <c r="B455" t="s">
        <v>188</v>
      </c>
      <c r="C455" t="s">
        <v>10303</v>
      </c>
      <c r="D455" t="s">
        <v>116</v>
      </c>
      <c r="E455">
        <v>138077.75068200001</v>
      </c>
      <c r="F455">
        <v>5732.5</v>
      </c>
      <c r="G455">
        <v>-0.160167005854603</v>
      </c>
      <c r="H455">
        <f>(Table2[[#This Row],[1Y Return vs Nifty]]-AVERAGE(Table2[1Y Return vs Nifty]))/_xlfn.STDEV.P(Table2[1Y Return vs Nifty])</f>
        <v>-0.48763568988062328</v>
      </c>
      <c r="I455">
        <v>-2.5948949978623301</v>
      </c>
      <c r="J455">
        <f>(Table2[[#This Row],[1M Return vs Nifty]]-AVERAGE(Table2[1M Return vs Nifty]))/_xlfn.STDEV.P(Table2[1M Return vs Nifty])</f>
        <v>-0.5492959889466682</v>
      </c>
      <c r="K455">
        <v>6.0870400994559697</v>
      </c>
      <c r="L455">
        <f>(Table2[[#This Row],[6M Return vs Nifty]]-AVERAGE(Table2[6M Return vs Nifty]))/_xlfn.STDEV.P(Table2[6M Return vs Nifty])</f>
        <v>-3.5790456298138464E-2</v>
      </c>
      <c r="M455">
        <v>6.8611078379240104E-2</v>
      </c>
      <c r="N455">
        <f>(Table2[[#This Row],[1W Return vs Nifty]]-AVERAGE(Table2[1W Return vs Nifty]))/_xlfn.STDEV.P(Table2[1W Return vs Nifty])</f>
        <v>0.12446940280798839</v>
      </c>
      <c r="O455">
        <v>5736.03</v>
      </c>
      <c r="P455">
        <v>5613.0346408093501</v>
      </c>
      <c r="Q455">
        <v>5182.6924678161304</v>
      </c>
      <c r="R455">
        <v>49.512237477218299</v>
      </c>
      <c r="S455" s="2">
        <f>(Table2[[#This Row],[Close Price]]-Table2[[#This Row],[20D EMA]])/Table2[[#This Row],[20D EMA]]</f>
        <v>-6.1540821787887186E-4</v>
      </c>
      <c r="T455" s="2">
        <f>(Table2[[#This Row],[Close Price]]-Table2[[#This Row],[50D EMA]])/Table2[[#This Row],[50D EMA]]</f>
        <v>2.1283559934243353E-2</v>
      </c>
      <c r="U455" s="2">
        <f>(Table2[[#This Row],[Close Price]]-Table2[[#This Row],[200D EMA]])/Table2[[#This Row],[200D EMA]]</f>
        <v>0.106085309054725</v>
      </c>
      <c r="V455">
        <v>1.16235269875657</v>
      </c>
      <c r="W455">
        <v>5728.25</v>
      </c>
      <c r="X455">
        <v>5773.8</v>
      </c>
      <c r="Y455">
        <v>5718.1</v>
      </c>
      <c r="Z455">
        <v>5773.8</v>
      </c>
      <c r="AA455">
        <v>5594.15</v>
      </c>
      <c r="AB455">
        <v>5924.8</v>
      </c>
      <c r="AC455" s="2">
        <f>(Table2[[#This Row],[Close Price]]/Table2[[#This Row],[Day Low]])-1</f>
        <v>7.4193689172075139E-4</v>
      </c>
      <c r="AD455" s="2">
        <f>(Table2[[#This Row],[Day High]]/Table2[[#This Row],[Close Price]])-1</f>
        <v>7.2045355429568581E-3</v>
      </c>
      <c r="AE455" s="2">
        <f>(Table2[[#This Row],[Close Price]]/Table2[[#This Row],[Current Week Low]])-1</f>
        <v>2.5183190220527951E-3</v>
      </c>
      <c r="AF455" s="2">
        <f>(Table2[[#This Row],[Current Week High]]/Table2[[#This Row],[Close Price]])-1</f>
        <v>7.2045355429568581E-3</v>
      </c>
      <c r="AG455" s="2">
        <f>(Table2[[#This Row],[Close Price]]/Table2[[#This Row],[Current Month Low]])-1</f>
        <v>2.4731192406353131E-2</v>
      </c>
      <c r="AH455" s="2">
        <f>(Table2[[#This Row],[Current Month High]]/Table2[[#This Row],[Close Price]])-1</f>
        <v>3.3545573484518032E-2</v>
      </c>
      <c r="AI455">
        <v>4.75359790667249</v>
      </c>
      <c r="AJ455">
        <v>31.851323688386898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0.01</v>
      </c>
      <c r="AM455" t="s">
        <v>10345</v>
      </c>
      <c r="AN455">
        <v>0.62</v>
      </c>
      <c r="AO455" t="s">
        <v>10345</v>
      </c>
      <c r="AP455">
        <v>1.046194911409E-2</v>
      </c>
      <c r="AQ455" s="4">
        <f>(Table2[[#This Row],[Sharpe Ratio]]-AVERAGE(Table2[Sharpe Ratio]))/_xlfn.STDEV.P(Table2[Sharpe Ratio])</f>
        <v>-0.59765372755726942</v>
      </c>
      <c r="AR45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-1.5459064598747108</v>
      </c>
      <c r="AS455" s="4">
        <f>_xlfn.RANK.AVG(Table2[[#This Row],[1Y Return vs Nifty Z-Score]],Table2[1Y Return vs Nifty Z-Score])</f>
        <v>472</v>
      </c>
      <c r="AT455" s="4">
        <f>_xlfn.RANK.AVG(Table2[[#This Row],[6M Return vs Nifty Z-Score]],Table2[6M Return vs Nifty Z-Score])</f>
        <v>329</v>
      </c>
      <c r="AU455" s="4">
        <f>_xlfn.RANK.AVG(Table2[[#This Row],[Sharpe Ratio Z-Score]],Table2[Sharpe Ratio Z-Score])</f>
        <v>499</v>
      </c>
      <c r="AV455" s="4">
        <f>(Table2[[#This Row],[Rank 1Y]]+Table2[[#This Row],[Rank 6M]]+Table2[[#This Row],[Rank Sharpe]])/3</f>
        <v>433.33333333333331</v>
      </c>
    </row>
    <row r="456" spans="1:48" x14ac:dyDescent="0.3">
      <c r="A456" t="s">
        <v>1527</v>
      </c>
      <c r="B456" t="s">
        <v>1528</v>
      </c>
      <c r="C456" t="s">
        <v>10310</v>
      </c>
      <c r="D456" t="s">
        <v>136</v>
      </c>
      <c r="E456">
        <v>6510.1480042000003</v>
      </c>
      <c r="F456">
        <v>923.95</v>
      </c>
      <c r="G456">
        <v>10.8462897002471</v>
      </c>
      <c r="H456">
        <f>(Table2[[#This Row],[1Y Return vs Nifty]]-AVERAGE(Table2[1Y Return vs Nifty]))/_xlfn.STDEV.P(Table2[1Y Return vs Nifty])</f>
        <v>-0.3206251743422715</v>
      </c>
      <c r="I456">
        <v>2.0875675425806501</v>
      </c>
      <c r="J456">
        <f>(Table2[[#This Row],[1M Return vs Nifty]]-AVERAGE(Table2[1M Return vs Nifty]))/_xlfn.STDEV.P(Table2[1M Return vs Nifty])</f>
        <v>-0.1402385393213218</v>
      </c>
      <c r="K456">
        <v>-6.3939201297936297</v>
      </c>
      <c r="L456">
        <f>(Table2[[#This Row],[6M Return vs Nifty]]-AVERAGE(Table2[6M Return vs Nifty]))/_xlfn.STDEV.P(Table2[6M Return vs Nifty])</f>
        <v>-0.4651589397090708</v>
      </c>
      <c r="M456">
        <v>4.5816215757995903E-2</v>
      </c>
      <c r="N456">
        <f>(Table2[[#This Row],[1W Return vs Nifty]]-AVERAGE(Table2[1W Return vs Nifty]))/_xlfn.STDEV.P(Table2[1W Return vs Nifty])</f>
        <v>0.11949748564386964</v>
      </c>
      <c r="O456">
        <v>903.84</v>
      </c>
      <c r="P456">
        <v>903.11381880789395</v>
      </c>
      <c r="Q456">
        <v>844.95904102091902</v>
      </c>
      <c r="R456">
        <v>60.021330943183898</v>
      </c>
      <c r="S456" s="2">
        <f>(Table2[[#This Row],[Close Price]]-Table2[[#This Row],[20D EMA]])/Table2[[#This Row],[20D EMA]]</f>
        <v>2.2249513188174912E-2</v>
      </c>
      <c r="T456" s="2">
        <f>(Table2[[#This Row],[Close Price]]-Table2[[#This Row],[50D EMA]])/Table2[[#This Row],[50D EMA]]</f>
        <v>2.3071489726078778E-2</v>
      </c>
      <c r="U456" s="2">
        <f>(Table2[[#This Row],[Close Price]]-Table2[[#This Row],[200D EMA]])/Table2[[#This Row],[200D EMA]]</f>
        <v>9.3484956245500919E-2</v>
      </c>
      <c r="V456">
        <v>0.79271365958182205</v>
      </c>
      <c r="W456">
        <v>915.55</v>
      </c>
      <c r="X456">
        <v>931.7</v>
      </c>
      <c r="Y456">
        <v>900</v>
      </c>
      <c r="Z456">
        <v>931.7</v>
      </c>
      <c r="AA456">
        <v>833.85</v>
      </c>
      <c r="AB456">
        <v>941.9</v>
      </c>
      <c r="AC456" s="2">
        <f>(Table2[[#This Row],[Close Price]]/Table2[[#This Row],[Day Low]])-1</f>
        <v>9.1748129539621637E-3</v>
      </c>
      <c r="AD456" s="2">
        <f>(Table2[[#This Row],[Day High]]/Table2[[#This Row],[Close Price]])-1</f>
        <v>8.3878997781265952E-3</v>
      </c>
      <c r="AE456" s="2">
        <f>(Table2[[#This Row],[Close Price]]/Table2[[#This Row],[Current Week Low]])-1</f>
        <v>2.6611111111111141E-2</v>
      </c>
      <c r="AF456" s="2">
        <f>(Table2[[#This Row],[Current Week High]]/Table2[[#This Row],[Close Price]])-1</f>
        <v>8.3878997781265952E-3</v>
      </c>
      <c r="AG456" s="2">
        <f>(Table2[[#This Row],[Close Price]]/Table2[[#This Row],[Current Month Low]])-1</f>
        <v>0.10805300713557586</v>
      </c>
      <c r="AH456" s="2">
        <f>(Table2[[#This Row],[Current Month High]]/Table2[[#This Row],[Close Price]])-1</f>
        <v>1.9427458195789837E-2</v>
      </c>
      <c r="AI456">
        <v>8.5556577736890507</v>
      </c>
      <c r="AJ456">
        <v>49.9797094391689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-0.02</v>
      </c>
      <c r="AM456" t="s">
        <v>10344</v>
      </c>
      <c r="AN456">
        <v>0.52</v>
      </c>
      <c r="AO456" t="s">
        <v>10345</v>
      </c>
      <c r="AP456">
        <v>3.1622895735333001E-2</v>
      </c>
      <c r="AQ456" s="4">
        <f>(Table2[[#This Row],[Sharpe Ratio]]-AVERAGE(Table2[Sharpe Ratio]))/_xlfn.STDEV.P(Table2[Sharpe Ratio])</f>
        <v>-0.35772193395273555</v>
      </c>
      <c r="AR45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-1.1642471016815299</v>
      </c>
      <c r="AS456" s="4">
        <f>_xlfn.RANK.AVG(Table2[[#This Row],[1Y Return vs Nifty Z-Score]],Table2[1Y Return vs Nifty Z-Score])</f>
        <v>391</v>
      </c>
      <c r="AT456" s="4">
        <f>_xlfn.RANK.AVG(Table2[[#This Row],[6M Return vs Nifty Z-Score]],Table2[6M Return vs Nifty Z-Score])</f>
        <v>474</v>
      </c>
      <c r="AU456" s="4">
        <f>_xlfn.RANK.AVG(Table2[[#This Row],[Sharpe Ratio Z-Score]],Table2[Sharpe Ratio Z-Score])</f>
        <v>435</v>
      </c>
      <c r="AV456" s="4">
        <f>(Table2[[#This Row],[Rank 1Y]]+Table2[[#This Row],[Rank 6M]]+Table2[[#This Row],[Rank Sharpe]])/3</f>
        <v>433.33333333333331</v>
      </c>
    </row>
    <row r="457" spans="1:48" x14ac:dyDescent="0.3">
      <c r="A457" t="s">
        <v>1316</v>
      </c>
      <c r="B457" t="s">
        <v>1317</v>
      </c>
      <c r="C457" t="s">
        <v>10309</v>
      </c>
      <c r="D457" t="s">
        <v>80</v>
      </c>
      <c r="E457">
        <v>8502.4141008299994</v>
      </c>
      <c r="F457">
        <v>773.1</v>
      </c>
      <c r="G457">
        <v>-30.0377947465822</v>
      </c>
      <c r="H457">
        <f>(Table2[[#This Row],[1Y Return vs Nifty]]-AVERAGE(Table2[1Y Return vs Nifty]))/_xlfn.STDEV.P(Table2[1Y Return vs Nifty])</f>
        <v>-0.94099485398614446</v>
      </c>
      <c r="I457">
        <v>-0.53106475733579595</v>
      </c>
      <c r="J457">
        <f>(Table2[[#This Row],[1M Return vs Nifty]]-AVERAGE(Table2[1M Return vs Nifty]))/_xlfn.STDEV.P(Table2[1M Return vs Nifty])</f>
        <v>-0.36900087129056791</v>
      </c>
      <c r="K457">
        <v>-8.9989138525164201</v>
      </c>
      <c r="L457">
        <f>(Table2[[#This Row],[6M Return vs Nifty]]-AVERAGE(Table2[6M Return vs Nifty]))/_xlfn.STDEV.P(Table2[6M Return vs Nifty])</f>
        <v>-0.5547756185122954</v>
      </c>
      <c r="M457">
        <v>-3.9427309683356802E-2</v>
      </c>
      <c r="N457">
        <f>(Table2[[#This Row],[1W Return vs Nifty]]-AVERAGE(Table2[1W Return vs Nifty]))/_xlfn.STDEV.P(Table2[1W Return vs Nifty])</f>
        <v>0.10090453536757082</v>
      </c>
      <c r="O457">
        <v>759.43</v>
      </c>
      <c r="P457">
        <v>759.39177265858905</v>
      </c>
      <c r="Q457">
        <v>738.05245879975405</v>
      </c>
      <c r="R457">
        <v>58.476517857770602</v>
      </c>
      <c r="S457" s="2">
        <f>(Table2[[#This Row],[Close Price]]-Table2[[#This Row],[20D EMA]])/Table2[[#This Row],[20D EMA]]</f>
        <v>1.800034236203478E-2</v>
      </c>
      <c r="T457" s="2">
        <f>(Table2[[#This Row],[Close Price]]-Table2[[#This Row],[50D EMA]])/Table2[[#This Row],[50D EMA]]</f>
        <v>1.8051587908859246E-2</v>
      </c>
      <c r="U457" s="2">
        <f>(Table2[[#This Row],[Close Price]]-Table2[[#This Row],[200D EMA]])/Table2[[#This Row],[200D EMA]]</f>
        <v>4.7486517770351275E-2</v>
      </c>
      <c r="V457">
        <v>0.79846837003031002</v>
      </c>
      <c r="W457">
        <v>760</v>
      </c>
      <c r="X457">
        <v>784</v>
      </c>
      <c r="Y457">
        <v>757.15</v>
      </c>
      <c r="Z457">
        <v>784</v>
      </c>
      <c r="AA457">
        <v>697</v>
      </c>
      <c r="AB457">
        <v>785.9</v>
      </c>
      <c r="AC457" s="2">
        <f>(Table2[[#This Row],[Close Price]]/Table2[[#This Row],[Day Low]])-1</f>
        <v>1.7236842105263106E-2</v>
      </c>
      <c r="AD457" s="2">
        <f>(Table2[[#This Row],[Day High]]/Table2[[#This Row],[Close Price]])-1</f>
        <v>1.4099081619454168E-2</v>
      </c>
      <c r="AE457" s="2">
        <f>(Table2[[#This Row],[Close Price]]/Table2[[#This Row],[Current Week Low]])-1</f>
        <v>2.1065839001518816E-2</v>
      </c>
      <c r="AF457" s="2">
        <f>(Table2[[#This Row],[Current Week High]]/Table2[[#This Row],[Close Price]])-1</f>
        <v>1.4099081619454168E-2</v>
      </c>
      <c r="AG457" s="2">
        <f>(Table2[[#This Row],[Close Price]]/Table2[[#This Row],[Current Month Low]])-1</f>
        <v>0.10918220946915347</v>
      </c>
      <c r="AH457" s="2">
        <f>(Table2[[#This Row],[Current Month High]]/Table2[[#This Row],[Close Price]])-1</f>
        <v>1.6556719699909461E-2</v>
      </c>
      <c r="AI457">
        <v>19.001422843099199</v>
      </c>
      <c r="AJ457">
        <v>25.5032467532467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-0.03</v>
      </c>
      <c r="AM457" t="s">
        <v>10344</v>
      </c>
      <c r="AN457">
        <v>2.77</v>
      </c>
      <c r="AO457" t="s">
        <v>10345</v>
      </c>
      <c r="AP457">
        <v>0.13642909820284599</v>
      </c>
      <c r="AQ457" s="4">
        <f>(Table2[[#This Row],[Sharpe Ratio]]-AVERAGE(Table2[Sharpe Ratio]))/_xlfn.STDEV.P(Table2[Sharpe Ratio])</f>
        <v>0.83061526990687196</v>
      </c>
      <c r="AR45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-0.93325153851456499</v>
      </c>
      <c r="AS457" s="4">
        <f>_xlfn.RANK.AVG(Table2[[#This Row],[1Y Return vs Nifty Z-Score]],Table2[1Y Return vs Nifty Z-Score])</f>
        <v>646</v>
      </c>
      <c r="AT457" s="4">
        <f>_xlfn.RANK.AVG(Table2[[#This Row],[6M Return vs Nifty Z-Score]],Table2[6M Return vs Nifty Z-Score])</f>
        <v>508</v>
      </c>
      <c r="AU457" s="4">
        <f>_xlfn.RANK.AVG(Table2[[#This Row],[Sharpe Ratio Z-Score]],Table2[Sharpe Ratio Z-Score])</f>
        <v>148</v>
      </c>
      <c r="AV457" s="4">
        <f>(Table2[[#This Row],[Rank 1Y]]+Table2[[#This Row],[Rank 6M]]+Table2[[#This Row],[Rank Sharpe]])/3</f>
        <v>434</v>
      </c>
    </row>
    <row r="458" spans="1:48" x14ac:dyDescent="0.3">
      <c r="A458" t="s">
        <v>517</v>
      </c>
      <c r="B458" t="s">
        <v>518</v>
      </c>
      <c r="C458" t="s">
        <v>10315</v>
      </c>
      <c r="D458" t="s">
        <v>519</v>
      </c>
      <c r="E458">
        <v>39908.14391015</v>
      </c>
      <c r="F458">
        <v>35426.449999999997</v>
      </c>
      <c r="G458">
        <v>-5.2362297455175097</v>
      </c>
      <c r="H458">
        <f>(Table2[[#This Row],[1Y Return vs Nifty]]-AVERAGE(Table2[1Y Return vs Nifty]))/_xlfn.STDEV.P(Table2[1Y Return vs Nifty])</f>
        <v>-0.56465919323807945</v>
      </c>
      <c r="I458">
        <v>-5.3196255688193403</v>
      </c>
      <c r="J458">
        <f>(Table2[[#This Row],[1M Return vs Nifty]]-AVERAGE(Table2[1M Return vs Nifty]))/_xlfn.STDEV.P(Table2[1M Return vs Nifty])</f>
        <v>-0.78732700972797831</v>
      </c>
      <c r="K458">
        <v>1.3218064565316101</v>
      </c>
      <c r="L458">
        <f>(Table2[[#This Row],[6M Return vs Nifty]]-AVERAGE(Table2[6M Return vs Nifty]))/_xlfn.STDEV.P(Table2[6M Return vs Nifty])</f>
        <v>-0.19972344741257292</v>
      </c>
      <c r="M458">
        <v>-7.0197174423918396</v>
      </c>
      <c r="N458">
        <f>(Table2[[#This Row],[1W Return vs Nifty]]-AVERAGE(Table2[1W Return vs Nifty]))/_xlfn.STDEV.P(Table2[1W Return vs Nifty])</f>
        <v>-1.4216062556822342</v>
      </c>
      <c r="O458">
        <v>37237.31</v>
      </c>
      <c r="P458">
        <v>36891.185972879801</v>
      </c>
      <c r="Q458">
        <v>33282.3926946969</v>
      </c>
      <c r="R458">
        <v>21.347907628091001</v>
      </c>
      <c r="S458" s="2">
        <f>(Table2[[#This Row],[Close Price]]-Table2[[#This Row],[20D EMA]])/Table2[[#This Row],[20D EMA]]</f>
        <v>-4.8630258200713226E-2</v>
      </c>
      <c r="T458" s="2">
        <f>(Table2[[#This Row],[Close Price]]-Table2[[#This Row],[50D EMA]])/Table2[[#This Row],[50D EMA]]</f>
        <v>-3.9704225663999802E-2</v>
      </c>
      <c r="U458" s="2">
        <f>(Table2[[#This Row],[Close Price]]-Table2[[#This Row],[200D EMA]])/Table2[[#This Row],[200D EMA]]</f>
        <v>6.4420167292982014E-2</v>
      </c>
      <c r="V458">
        <v>0.44027358070956002</v>
      </c>
      <c r="W458">
        <v>35036</v>
      </c>
      <c r="X458">
        <v>36060</v>
      </c>
      <c r="Y458">
        <v>35036</v>
      </c>
      <c r="Z458">
        <v>36360</v>
      </c>
      <c r="AA458">
        <v>35036</v>
      </c>
      <c r="AB458">
        <v>39949</v>
      </c>
      <c r="AC458" s="2">
        <f>(Table2[[#This Row],[Close Price]]/Table2[[#This Row],[Day Low]])-1</f>
        <v>1.1144251626898027E-2</v>
      </c>
      <c r="AD458" s="2">
        <f>(Table2[[#This Row],[Day High]]/Table2[[#This Row],[Close Price]])-1</f>
        <v>1.7883530525920621E-2</v>
      </c>
      <c r="AE458" s="2">
        <f>(Table2[[#This Row],[Close Price]]/Table2[[#This Row],[Current Week Low]])-1</f>
        <v>1.1144251626898027E-2</v>
      </c>
      <c r="AF458" s="2">
        <f>(Table2[[#This Row],[Current Week High]]/Table2[[#This Row],[Close Price]])-1</f>
        <v>2.6351779531959885E-2</v>
      </c>
      <c r="AG458" s="2">
        <f>(Table2[[#This Row],[Close Price]]/Table2[[#This Row],[Current Month Low]])-1</f>
        <v>1.1144251626898027E-2</v>
      </c>
      <c r="AH458" s="2">
        <f>(Table2[[#This Row],[Current Month High]]/Table2[[#This Row],[Close Price]])-1</f>
        <v>0.12766026514087647</v>
      </c>
      <c r="AI458">
        <v>15.327671838414499</v>
      </c>
      <c r="AJ458">
        <v>24.307913098552699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-0.06</v>
      </c>
      <c r="AM458" t="s">
        <v>10344</v>
      </c>
      <c r="AN458">
        <v>-10.29</v>
      </c>
      <c r="AO458" t="s">
        <v>10344</v>
      </c>
      <c r="AP458">
        <v>3.9513711125857998E-2</v>
      </c>
      <c r="AQ458" s="4">
        <f>(Table2[[#This Row],[Sharpe Ratio]]-AVERAGE(Table2[Sharpe Ratio]))/_xlfn.STDEV.P(Table2[Sharpe Ratio])</f>
        <v>-0.26825252015296136</v>
      </c>
      <c r="AR4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-3.241568426213826</v>
      </c>
      <c r="AS458" s="4">
        <f>_xlfn.RANK.AVG(Table2[[#This Row],[1Y Return vs Nifty Z-Score]],Table2[1Y Return vs Nifty Z-Score])</f>
        <v>508</v>
      </c>
      <c r="AT458" s="4">
        <f>_xlfn.RANK.AVG(Table2[[#This Row],[6M Return vs Nifty Z-Score]],Table2[6M Return vs Nifty Z-Score])</f>
        <v>381</v>
      </c>
      <c r="AU458" s="4">
        <f>_xlfn.RANK.AVG(Table2[[#This Row],[Sharpe Ratio Z-Score]],Table2[Sharpe Ratio Z-Score])</f>
        <v>414</v>
      </c>
      <c r="AV458" s="4">
        <f>(Table2[[#This Row],[Rank 1Y]]+Table2[[#This Row],[Rank 6M]]+Table2[[#This Row],[Rank Sharpe]])/3</f>
        <v>434.33333333333331</v>
      </c>
    </row>
    <row r="459" spans="1:48" x14ac:dyDescent="0.3">
      <c r="A459" t="s">
        <v>201</v>
      </c>
      <c r="B459" t="s">
        <v>202</v>
      </c>
      <c r="C459" t="s">
        <v>10305</v>
      </c>
      <c r="D459" t="s">
        <v>54</v>
      </c>
      <c r="E459">
        <v>127231.06539600001</v>
      </c>
      <c r="F459">
        <v>1575.5</v>
      </c>
      <c r="G459">
        <v>0.44241914293613799</v>
      </c>
      <c r="H459">
        <f>(Table2[[#This Row],[1Y Return vs Nifty]]-AVERAGE(Table2[1Y Return vs Nifty]))/_xlfn.STDEV.P(Table2[1Y Return vs Nifty])</f>
        <v>-0.47849212751054465</v>
      </c>
      <c r="I459">
        <v>6.5167880362755604</v>
      </c>
      <c r="J459">
        <f>(Table2[[#This Row],[1M Return vs Nifty]]-AVERAGE(Table2[1M Return vs Nifty]))/_xlfn.STDEV.P(Table2[1M Return vs Nifty])</f>
        <v>0.24669581911302324</v>
      </c>
      <c r="K459">
        <v>-3.4163823111491798</v>
      </c>
      <c r="L459">
        <f>(Table2[[#This Row],[6M Return vs Nifty]]-AVERAGE(Table2[6M Return vs Nifty]))/_xlfn.STDEV.P(Table2[6M Return vs Nifty])</f>
        <v>-0.36272604400174036</v>
      </c>
      <c r="M459">
        <v>-2.1493787639089099</v>
      </c>
      <c r="N459">
        <f>(Table2[[#This Row],[1W Return vs Nifty]]-AVERAGE(Table2[1W Return vs Nifty]))/_xlfn.STDEV.P(Table2[1W Return vs Nifty])</f>
        <v>-0.35930897962613229</v>
      </c>
      <c r="O459">
        <v>1551.28</v>
      </c>
      <c r="P459">
        <v>1521.1435730952601</v>
      </c>
      <c r="Q459">
        <v>1404.98304400963</v>
      </c>
      <c r="R459">
        <v>60.952923523448703</v>
      </c>
      <c r="S459" s="2">
        <f>(Table2[[#This Row],[Close Price]]-Table2[[#This Row],[20D EMA]])/Table2[[#This Row],[20D EMA]]</f>
        <v>1.5612913207157977E-2</v>
      </c>
      <c r="T459" s="2">
        <f>(Table2[[#This Row],[Close Price]]-Table2[[#This Row],[50D EMA]])/Table2[[#This Row],[50D EMA]]</f>
        <v>3.5733922731655196E-2</v>
      </c>
      <c r="U459" s="2">
        <f>(Table2[[#This Row],[Close Price]]-Table2[[#This Row],[200D EMA]])/Table2[[#This Row],[200D EMA]]</f>
        <v>0.12136584616974297</v>
      </c>
      <c r="V459">
        <v>0.87002907331710799</v>
      </c>
      <c r="W459">
        <v>1558.2</v>
      </c>
      <c r="X459">
        <v>1579</v>
      </c>
      <c r="Y459">
        <v>1558.2</v>
      </c>
      <c r="Z459">
        <v>1584.95</v>
      </c>
      <c r="AA459">
        <v>1472</v>
      </c>
      <c r="AB459">
        <v>1606.7</v>
      </c>
      <c r="AC459" s="2">
        <f>(Table2[[#This Row],[Close Price]]/Table2[[#This Row],[Day Low]])-1</f>
        <v>1.1102554229238892E-2</v>
      </c>
      <c r="AD459" s="2">
        <f>(Table2[[#This Row],[Day High]]/Table2[[#This Row],[Close Price]])-1</f>
        <v>2.2215169787369593E-3</v>
      </c>
      <c r="AE459" s="2">
        <f>(Table2[[#This Row],[Close Price]]/Table2[[#This Row],[Current Week Low]])-1</f>
        <v>1.1102554229238892E-2</v>
      </c>
      <c r="AF459" s="2">
        <f>(Table2[[#This Row],[Current Week High]]/Table2[[#This Row],[Close Price]])-1</f>
        <v>5.9980958425895903E-3</v>
      </c>
      <c r="AG459" s="2">
        <f>(Table2[[#This Row],[Close Price]]/Table2[[#This Row],[Current Month Low]])-1</f>
        <v>7.03125E-2</v>
      </c>
      <c r="AH459" s="2">
        <f>(Table2[[#This Row],[Current Month High]]/Table2[[#This Row],[Close Price]])-1</f>
        <v>1.9803237067597568E-2</v>
      </c>
      <c r="AI459">
        <v>1.9803237067597499</v>
      </c>
      <c r="AJ459">
        <v>39.178445229681898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-0.03</v>
      </c>
      <c r="AM459" t="s">
        <v>10344</v>
      </c>
      <c r="AN459">
        <v>1.08</v>
      </c>
      <c r="AO459" t="s">
        <v>10345</v>
      </c>
      <c r="AP459">
        <v>4.3117909313288003E-2</v>
      </c>
      <c r="AQ459" s="4">
        <f>(Table2[[#This Row],[Sharpe Ratio]]-AVERAGE(Table2[Sharpe Ratio]))/_xlfn.STDEV.P(Table2[Sharpe Ratio])</f>
        <v>-0.22738659146392173</v>
      </c>
      <c r="AR45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-1.1812179234893159</v>
      </c>
      <c r="AS459" s="4">
        <f>_xlfn.RANK.AVG(Table2[[#This Row],[1Y Return vs Nifty Z-Score]],Table2[1Y Return vs Nifty Z-Score])</f>
        <v>469</v>
      </c>
      <c r="AT459" s="4">
        <f>_xlfn.RANK.AVG(Table2[[#This Row],[6M Return vs Nifty Z-Score]],Table2[6M Return vs Nifty Z-Score])</f>
        <v>434</v>
      </c>
      <c r="AU459" s="4">
        <f>_xlfn.RANK.AVG(Table2[[#This Row],[Sharpe Ratio Z-Score]],Table2[Sharpe Ratio Z-Score])</f>
        <v>403</v>
      </c>
      <c r="AV459" s="4">
        <f>(Table2[[#This Row],[Rank 1Y]]+Table2[[#This Row],[Rank 6M]]+Table2[[#This Row],[Rank Sharpe]])/3</f>
        <v>435.33333333333331</v>
      </c>
    </row>
    <row r="460" spans="1:48" x14ac:dyDescent="0.3">
      <c r="A460" t="s">
        <v>1918</v>
      </c>
      <c r="B460" t="s">
        <v>1919</v>
      </c>
      <c r="C460" t="s">
        <v>10311</v>
      </c>
      <c r="D460" t="s">
        <v>551</v>
      </c>
      <c r="E460">
        <v>3582.5148800000002</v>
      </c>
      <c r="F460">
        <v>827.6</v>
      </c>
      <c r="G460">
        <v>0.60165634698161696</v>
      </c>
      <c r="H460">
        <f>(Table2[[#This Row],[1Y Return vs Nifty]]-AVERAGE(Table2[1Y Return vs Nifty]))/_xlfn.STDEV.P(Table2[1Y Return vs Nifty])</f>
        <v>-0.47607588327766831</v>
      </c>
      <c r="I460">
        <v>-23.244971593487598</v>
      </c>
      <c r="J460">
        <f>(Table2[[#This Row],[1M Return vs Nifty]]-AVERAGE(Table2[1M Return vs Nifty]))/_xlfn.STDEV.P(Table2[1M Return vs Nifty])</f>
        <v>-2.3532757525467423</v>
      </c>
      <c r="K460">
        <v>-42.747453936326202</v>
      </c>
      <c r="L460">
        <f>(Table2[[#This Row],[6M Return vs Nifty]]-AVERAGE(Table2[6M Return vs Nifty]))/_xlfn.STDEV.P(Table2[6M Return vs Nifty])</f>
        <v>-1.7157888103626544</v>
      </c>
      <c r="M460">
        <v>-5.8003714493843601</v>
      </c>
      <c r="N460">
        <f>(Table2[[#This Row],[1W Return vs Nifty]]-AVERAGE(Table2[1W Return vs Nifty]))/_xlfn.STDEV.P(Table2[1W Return vs Nifty])</f>
        <v>-1.1556477644043246</v>
      </c>
      <c r="O460">
        <v>946</v>
      </c>
      <c r="P460">
        <v>1041.7538853731</v>
      </c>
      <c r="Q460">
        <v>996.28676052073502</v>
      </c>
      <c r="R460">
        <v>24.5619168467896</v>
      </c>
      <c r="S460" s="2">
        <f>(Table2[[#This Row],[Close Price]]-Table2[[#This Row],[20D EMA]])/Table2[[#This Row],[20D EMA]]</f>
        <v>-0.12515856236786466</v>
      </c>
      <c r="T460" s="2">
        <f>(Table2[[#This Row],[Close Price]]-Table2[[#This Row],[50D EMA]])/Table2[[#This Row],[50D EMA]]</f>
        <v>-0.20557051754733954</v>
      </c>
      <c r="U460" s="2">
        <f>(Table2[[#This Row],[Close Price]]-Table2[[#This Row],[200D EMA]])/Table2[[#This Row],[200D EMA]]</f>
        <v>-0.16931546940618433</v>
      </c>
      <c r="V460">
        <v>2.06668391363135</v>
      </c>
      <c r="W460">
        <v>829.55</v>
      </c>
      <c r="X460">
        <v>869</v>
      </c>
      <c r="Y460">
        <v>821.65</v>
      </c>
      <c r="Z460">
        <v>869</v>
      </c>
      <c r="AA460">
        <v>800</v>
      </c>
      <c r="AB460">
        <v>1205</v>
      </c>
      <c r="AC460" s="2">
        <f>(Table2[[#This Row],[Close Price]]/Table2[[#This Row],[Day Low]])-1</f>
        <v>-2.3506720511119461E-3</v>
      </c>
      <c r="AD460" s="2">
        <f>(Table2[[#This Row],[Day High]]/Table2[[#This Row],[Close Price]])-1</f>
        <v>5.0024166263895609E-2</v>
      </c>
      <c r="AE460" s="2">
        <f>(Table2[[#This Row],[Close Price]]/Table2[[#This Row],[Current Week Low]])-1</f>
        <v>7.241526197286019E-3</v>
      </c>
      <c r="AF460" s="2">
        <f>(Table2[[#This Row],[Current Week High]]/Table2[[#This Row],[Close Price]])-1</f>
        <v>5.0024166263895609E-2</v>
      </c>
      <c r="AG460" s="2">
        <f>(Table2[[#This Row],[Close Price]]/Table2[[#This Row],[Current Month Low]])-1</f>
        <v>3.4499999999999975E-2</v>
      </c>
      <c r="AH460" s="2">
        <f>(Table2[[#This Row],[Current Month High]]/Table2[[#This Row],[Close Price]])-1</f>
        <v>0.45601739971000477</v>
      </c>
      <c r="AI460">
        <v>80.636781053649102</v>
      </c>
      <c r="AJ460">
        <v>35.074261465643801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-0.28999999999999998</v>
      </c>
      <c r="AM460" t="s">
        <v>10344</v>
      </c>
      <c r="AN460">
        <v>-28.79</v>
      </c>
      <c r="AO460" t="s">
        <v>10344</v>
      </c>
      <c r="AP460">
        <v>0.15356029885714501</v>
      </c>
      <c r="AQ460" s="4">
        <f>(Table2[[#This Row],[Sharpe Ratio]]-AVERAGE(Table2[Sharpe Ratio]))/_xlfn.STDEV.P(Table2[Sharpe Ratio])</f>
        <v>1.0248560934936046</v>
      </c>
      <c r="AR46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 s="4">
        <f>_xlfn.RANK.AVG(Table2[[#This Row],[1Y Return vs Nifty Z-Score]],Table2[1Y Return vs Nifty Z-Score])</f>
        <v>467</v>
      </c>
      <c r="AT460" s="4">
        <f>_xlfn.RANK.AVG(Table2[[#This Row],[6M Return vs Nifty Z-Score]],Table2[6M Return vs Nifty Z-Score])</f>
        <v>726</v>
      </c>
      <c r="AU460" s="4">
        <f>_xlfn.RANK.AVG(Table2[[#This Row],[Sharpe Ratio Z-Score]],Table2[Sharpe Ratio Z-Score])</f>
        <v>115</v>
      </c>
      <c r="AV460" s="4">
        <f>(Table2[[#This Row],[Rank 1Y]]+Table2[[#This Row],[Rank 6M]]+Table2[[#This Row],[Rank Sharpe]])/3</f>
        <v>436</v>
      </c>
    </row>
    <row r="461" spans="1:48" x14ac:dyDescent="0.3">
      <c r="A461" t="s">
        <v>1725</v>
      </c>
      <c r="B461" t="s">
        <v>1726</v>
      </c>
      <c r="C461" t="s">
        <v>10309</v>
      </c>
      <c r="D461" t="s">
        <v>1450</v>
      </c>
      <c r="E461">
        <v>4601.956634055</v>
      </c>
      <c r="F461">
        <v>813.45</v>
      </c>
      <c r="G461">
        <v>-0.22041527640438799</v>
      </c>
      <c r="H461">
        <f>(Table2[[#This Row],[1Y Return vs Nifty]]-AVERAGE(Table2[1Y Return vs Nifty]))/_xlfn.STDEV.P(Table2[1Y Return vs Nifty])</f>
        <v>-0.48854988915414926</v>
      </c>
      <c r="I461">
        <v>-9.0783682030904398</v>
      </c>
      <c r="J461">
        <f>(Table2[[#This Row],[1M Return vs Nifty]]-AVERAGE(Table2[1M Return vs Nifty]))/_xlfn.STDEV.P(Table2[1M Return vs Nifty])</f>
        <v>-1.115688777172579</v>
      </c>
      <c r="K461">
        <v>-28.365808875632499</v>
      </c>
      <c r="L461">
        <f>(Table2[[#This Row],[6M Return vs Nifty]]-AVERAGE(Table2[6M Return vs Nifty]))/_xlfn.STDEV.P(Table2[6M Return vs Nifty])</f>
        <v>-1.2210331973936317</v>
      </c>
      <c r="M461">
        <v>-0.63707823469223501</v>
      </c>
      <c r="N461">
        <f>(Table2[[#This Row],[1W Return vs Nifty]]-AVERAGE(Table2[1W Return vs Nifty]))/_xlfn.STDEV.P(Table2[1W Return vs Nifty])</f>
        <v>-2.945250786522171E-2</v>
      </c>
      <c r="O461">
        <v>830.56</v>
      </c>
      <c r="P461">
        <v>865.83283889306995</v>
      </c>
      <c r="Q461">
        <v>851.52622019339401</v>
      </c>
      <c r="R461">
        <v>45.589035762310303</v>
      </c>
      <c r="S461" s="2">
        <f>(Table2[[#This Row],[Close Price]]-Table2[[#This Row],[20D EMA]])/Table2[[#This Row],[20D EMA]]</f>
        <v>-2.0600558659217758E-2</v>
      </c>
      <c r="T461" s="2">
        <f>(Table2[[#This Row],[Close Price]]-Table2[[#This Row],[50D EMA]])/Table2[[#This Row],[50D EMA]]</f>
        <v>-6.0499944723786531E-2</v>
      </c>
      <c r="U461" s="2">
        <f>(Table2[[#This Row],[Close Price]]-Table2[[#This Row],[200D EMA]])/Table2[[#This Row],[200D EMA]]</f>
        <v>-4.4715264533775952E-2</v>
      </c>
      <c r="V461">
        <v>1.3516554686003499</v>
      </c>
      <c r="W461">
        <v>810</v>
      </c>
      <c r="X461">
        <v>842</v>
      </c>
      <c r="Y461">
        <v>790.45</v>
      </c>
      <c r="Z461">
        <v>842</v>
      </c>
      <c r="AA461">
        <v>770.05</v>
      </c>
      <c r="AB461">
        <v>850</v>
      </c>
      <c r="AC461" s="2">
        <f>(Table2[[#This Row],[Close Price]]/Table2[[#This Row],[Day Low]])-1</f>
        <v>4.259259259259407E-3</v>
      </c>
      <c r="AD461" s="2">
        <f>(Table2[[#This Row],[Day High]]/Table2[[#This Row],[Close Price]])-1</f>
        <v>3.5097424549757061E-2</v>
      </c>
      <c r="AE461" s="2">
        <f>(Table2[[#This Row],[Close Price]]/Table2[[#This Row],[Current Week Low]])-1</f>
        <v>2.9097349610980983E-2</v>
      </c>
      <c r="AF461" s="2">
        <f>(Table2[[#This Row],[Current Week High]]/Table2[[#This Row],[Close Price]])-1</f>
        <v>3.5097424549757061E-2</v>
      </c>
      <c r="AG461" s="2">
        <f>(Table2[[#This Row],[Close Price]]/Table2[[#This Row],[Current Month Low]])-1</f>
        <v>5.6359976624894559E-2</v>
      </c>
      <c r="AH461" s="2">
        <f>(Table2[[#This Row],[Current Month High]]/Table2[[#This Row],[Close Price]])-1</f>
        <v>4.4932079414838011E-2</v>
      </c>
      <c r="AI461">
        <v>35.951810191161101</v>
      </c>
      <c r="AJ461">
        <v>35.225667026847297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-0.12</v>
      </c>
      <c r="AM461" t="s">
        <v>10344</v>
      </c>
      <c r="AN461">
        <v>-2.67</v>
      </c>
      <c r="AO461" t="s">
        <v>10344</v>
      </c>
      <c r="AP461">
        <v>0.136486509357165</v>
      </c>
      <c r="AQ461" s="4">
        <f>(Table2[[#This Row],[Sharpe Ratio]]-AVERAGE(Table2[Sharpe Ratio]))/_xlfn.STDEV.P(Table2[Sharpe Ratio])</f>
        <v>0.83126622194012545</v>
      </c>
      <c r="AR46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 s="4">
        <f>_xlfn.RANK.AVG(Table2[[#This Row],[1Y Return vs Nifty Z-Score]],Table2[1Y Return vs Nifty Z-Score])</f>
        <v>473</v>
      </c>
      <c r="AT461" s="4">
        <f>_xlfn.RANK.AVG(Table2[[#This Row],[6M Return vs Nifty Z-Score]],Table2[6M Return vs Nifty Z-Score])</f>
        <v>689</v>
      </c>
      <c r="AU461" s="4">
        <f>_xlfn.RANK.AVG(Table2[[#This Row],[Sharpe Ratio Z-Score]],Table2[Sharpe Ratio Z-Score])</f>
        <v>147</v>
      </c>
      <c r="AV461" s="4">
        <f>(Table2[[#This Row],[Rank 1Y]]+Table2[[#This Row],[Rank 6M]]+Table2[[#This Row],[Rank Sharpe]])/3</f>
        <v>436.33333333333331</v>
      </c>
    </row>
    <row r="462" spans="1:48" x14ac:dyDescent="0.3">
      <c r="A462" t="s">
        <v>1448</v>
      </c>
      <c r="B462" t="s">
        <v>1449</v>
      </c>
      <c r="C462" t="s">
        <v>10316</v>
      </c>
      <c r="D462" t="s">
        <v>1450</v>
      </c>
      <c r="E462">
        <v>7172.3343762000004</v>
      </c>
      <c r="F462">
        <v>937.05</v>
      </c>
      <c r="G462">
        <v>7.49727719561987</v>
      </c>
      <c r="H462">
        <f>(Table2[[#This Row],[1Y Return vs Nifty]]-AVERAGE(Table2[1Y Return vs Nifty]))/_xlfn.STDEV.P(Table2[1Y Return vs Nifty])</f>
        <v>-0.37144264629326801</v>
      </c>
      <c r="I462">
        <v>6.3006620735514698</v>
      </c>
      <c r="J462">
        <f>(Table2[[#This Row],[1M Return vs Nifty]]-AVERAGE(Table2[1M Return vs Nifty]))/_xlfn.STDEV.P(Table2[1M Return vs Nifty])</f>
        <v>0.2278151693809326</v>
      </c>
      <c r="K462">
        <v>1.24786198603635</v>
      </c>
      <c r="L462">
        <f>(Table2[[#This Row],[6M Return vs Nifty]]-AVERAGE(Table2[6M Return vs Nifty]))/_xlfn.STDEV.P(Table2[6M Return vs Nifty])</f>
        <v>-0.20226727613808781</v>
      </c>
      <c r="M462">
        <v>-2.9141519891651999</v>
      </c>
      <c r="N462">
        <f>(Table2[[#This Row],[1W Return vs Nifty]]-AVERAGE(Table2[1W Return vs Nifty]))/_xlfn.STDEV.P(Table2[1W Return vs Nifty])</f>
        <v>-0.52611801850871309</v>
      </c>
      <c r="O462">
        <v>924.25</v>
      </c>
      <c r="P462">
        <v>878.61399153947104</v>
      </c>
      <c r="Q462">
        <v>794.64916269045705</v>
      </c>
      <c r="R462">
        <v>53.921308838220703</v>
      </c>
      <c r="S462" s="2">
        <f>(Table2[[#This Row],[Close Price]]-Table2[[#This Row],[20D EMA]])/Table2[[#This Row],[20D EMA]]</f>
        <v>1.384906681092773E-2</v>
      </c>
      <c r="T462" s="2">
        <f>(Table2[[#This Row],[Close Price]]-Table2[[#This Row],[50D EMA]])/Table2[[#This Row],[50D EMA]]</f>
        <v>6.6509307868111406E-2</v>
      </c>
      <c r="U462" s="2">
        <f>(Table2[[#This Row],[Close Price]]-Table2[[#This Row],[200D EMA]])/Table2[[#This Row],[200D EMA]]</f>
        <v>0.17919963173108241</v>
      </c>
      <c r="V462">
        <v>0.95507003937943602</v>
      </c>
      <c r="W462">
        <v>925.3</v>
      </c>
      <c r="X462">
        <v>946.4</v>
      </c>
      <c r="Y462">
        <v>925.3</v>
      </c>
      <c r="Z462">
        <v>961.8</v>
      </c>
      <c r="AA462">
        <v>895.15</v>
      </c>
      <c r="AB462">
        <v>1034.9000000000001</v>
      </c>
      <c r="AC462" s="2">
        <f>(Table2[[#This Row],[Close Price]]/Table2[[#This Row],[Day Low]])-1</f>
        <v>1.2698584242948341E-2</v>
      </c>
      <c r="AD462" s="2">
        <f>(Table2[[#This Row],[Day High]]/Table2[[#This Row],[Close Price]])-1</f>
        <v>9.9781228322928239E-3</v>
      </c>
      <c r="AE462" s="2">
        <f>(Table2[[#This Row],[Close Price]]/Table2[[#This Row],[Current Week Low]])-1</f>
        <v>1.2698584242948341E-2</v>
      </c>
      <c r="AF462" s="2">
        <f>(Table2[[#This Row],[Current Week High]]/Table2[[#This Row],[Close Price]])-1</f>
        <v>2.6412678085480978E-2</v>
      </c>
      <c r="AG462" s="2">
        <f>(Table2[[#This Row],[Close Price]]/Table2[[#This Row],[Current Month Low]])-1</f>
        <v>4.6807797575825205E-2</v>
      </c>
      <c r="AH462" s="2">
        <f>(Table2[[#This Row],[Current Month High]]/Table2[[#This Row],[Close Price]])-1</f>
        <v>0.10442345659249797</v>
      </c>
      <c r="AI462">
        <v>10.4423456592497</v>
      </c>
      <c r="AJ462">
        <v>58.4192730346576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0.21</v>
      </c>
      <c r="AM462" t="s">
        <v>10345</v>
      </c>
      <c r="AN462">
        <v>-1.41</v>
      </c>
      <c r="AO462" t="s">
        <v>10344</v>
      </c>
      <c r="AP462">
        <v>3.0869969154E-3</v>
      </c>
      <c r="AQ462" s="4">
        <f>(Table2[[#This Row],[Sharpe Ratio]]-AVERAGE(Table2[Sharpe Ratio]))/_xlfn.STDEV.P(Table2[Sharpe Ratio])</f>
        <v>-0.68127406555306802</v>
      </c>
      <c r="AR46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-1.5532868371122044</v>
      </c>
      <c r="AS462" s="4">
        <f>_xlfn.RANK.AVG(Table2[[#This Row],[1Y Return vs Nifty Z-Score]],Table2[1Y Return vs Nifty Z-Score])</f>
        <v>417</v>
      </c>
      <c r="AT462" s="4">
        <f>_xlfn.RANK.AVG(Table2[[#This Row],[6M Return vs Nifty Z-Score]],Table2[6M Return vs Nifty Z-Score])</f>
        <v>382</v>
      </c>
      <c r="AU462" s="4">
        <f>_xlfn.RANK.AVG(Table2[[#This Row],[Sharpe Ratio Z-Score]],Table2[Sharpe Ratio Z-Score])</f>
        <v>513</v>
      </c>
      <c r="AV462" s="4">
        <f>(Table2[[#This Row],[Rank 1Y]]+Table2[[#This Row],[Rank 6M]]+Table2[[#This Row],[Rank Sharpe]])/3</f>
        <v>437.33333333333331</v>
      </c>
    </row>
    <row r="463" spans="1:48" x14ac:dyDescent="0.3">
      <c r="A463" t="s">
        <v>1213</v>
      </c>
      <c r="B463" t="s">
        <v>1214</v>
      </c>
      <c r="C463" t="s">
        <v>10304</v>
      </c>
      <c r="D463" t="s">
        <v>46</v>
      </c>
      <c r="E463">
        <v>9628.0665310000004</v>
      </c>
      <c r="F463">
        <v>342.35</v>
      </c>
      <c r="G463">
        <v>6.73966511016258</v>
      </c>
      <c r="H463">
        <f>(Table2[[#This Row],[1Y Return vs Nifty]]-AVERAGE(Table2[1Y Return vs Nifty]))/_xlfn.STDEV.P(Table2[1Y Return vs Nifty])</f>
        <v>-0.382938551683071</v>
      </c>
      <c r="I463">
        <v>1.5985341940717901</v>
      </c>
      <c r="J463">
        <f>(Table2[[#This Row],[1M Return vs Nifty]]-AVERAGE(Table2[1M Return vs Nifty]))/_xlfn.STDEV.P(Table2[1M Return vs Nifty])</f>
        <v>-0.18296023385597848</v>
      </c>
      <c r="K463">
        <v>11.605304728518799</v>
      </c>
      <c r="L463">
        <f>(Table2[[#This Row],[6M Return vs Nifty]]-AVERAGE(Table2[6M Return vs Nifty]))/_xlfn.STDEV.P(Table2[6M Return vs Nifty])</f>
        <v>0.15404821567264412</v>
      </c>
      <c r="M463">
        <v>-7.1065835118924197</v>
      </c>
      <c r="N463">
        <f>(Table2[[#This Row],[1W Return vs Nifty]]-AVERAGE(Table2[1W Return vs Nifty]))/_xlfn.STDEV.P(Table2[1W Return vs Nifty])</f>
        <v>-1.4405531082737895</v>
      </c>
      <c r="O463">
        <v>357.6</v>
      </c>
      <c r="P463">
        <v>351.16177483512598</v>
      </c>
      <c r="Q463">
        <v>304.31013996403101</v>
      </c>
      <c r="R463">
        <v>35.058359346030997</v>
      </c>
      <c r="S463" s="2">
        <f>(Table2[[#This Row],[Close Price]]-Table2[[#This Row],[20D EMA]])/Table2[[#This Row],[20D EMA]]</f>
        <v>-4.2645413870246084E-2</v>
      </c>
      <c r="T463" s="2">
        <f>(Table2[[#This Row],[Close Price]]-Table2[[#This Row],[50D EMA]])/Table2[[#This Row],[50D EMA]]</f>
        <v>-2.5093206227423746E-2</v>
      </c>
      <c r="U463" s="2">
        <f>(Table2[[#This Row],[Close Price]]-Table2[[#This Row],[200D EMA]])/Table2[[#This Row],[200D EMA]]</f>
        <v>0.12500359022037605</v>
      </c>
      <c r="V463">
        <v>0.50668938330187097</v>
      </c>
      <c r="W463">
        <v>330.1</v>
      </c>
      <c r="X463">
        <v>347</v>
      </c>
      <c r="Y463">
        <v>330.1</v>
      </c>
      <c r="Z463">
        <v>349.8</v>
      </c>
      <c r="AA463">
        <v>330.1</v>
      </c>
      <c r="AB463">
        <v>409.05</v>
      </c>
      <c r="AC463" s="2">
        <f>(Table2[[#This Row],[Close Price]]/Table2[[#This Row],[Day Low]])-1</f>
        <v>3.7109966676764694E-2</v>
      </c>
      <c r="AD463" s="2">
        <f>(Table2[[#This Row],[Day High]]/Table2[[#This Row],[Close Price]])-1</f>
        <v>1.3582590915729442E-2</v>
      </c>
      <c r="AE463" s="2">
        <f>(Table2[[#This Row],[Close Price]]/Table2[[#This Row],[Current Week Low]])-1</f>
        <v>3.7109966676764694E-2</v>
      </c>
      <c r="AF463" s="2">
        <f>(Table2[[#This Row],[Current Week High]]/Table2[[#This Row],[Close Price]])-1</f>
        <v>2.1761355338104194E-2</v>
      </c>
      <c r="AG463" s="2">
        <f>(Table2[[#This Row],[Close Price]]/Table2[[#This Row],[Current Month Low]])-1</f>
        <v>3.7109966676764694E-2</v>
      </c>
      <c r="AH463" s="2">
        <f>(Table2[[#This Row],[Current Month High]]/Table2[[#This Row],[Close Price]])-1</f>
        <v>0.19482985249014173</v>
      </c>
      <c r="AI463">
        <v>21.337812180516998</v>
      </c>
      <c r="AJ463">
        <v>44.604012671594496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 t="s">
        <v>10346</v>
      </c>
      <c r="AN463">
        <v>-15.28</v>
      </c>
      <c r="AO463" t="s">
        <v>10344</v>
      </c>
      <c r="AP463">
        <v>-2.5641933830414999E-2</v>
      </c>
      <c r="AQ463" s="4">
        <f>(Table2[[#This Row],[Sharpe Ratio]]-AVERAGE(Table2[Sharpe Ratio]))/_xlfn.STDEV.P(Table2[Sharpe Ratio])</f>
        <v>-1.0070148750527774</v>
      </c>
      <c r="AR46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-2.8594185531929721</v>
      </c>
      <c r="AS463" s="4">
        <f>_xlfn.RANK.AVG(Table2[[#This Row],[1Y Return vs Nifty Z-Score]],Table2[1Y Return vs Nifty Z-Score])</f>
        <v>421</v>
      </c>
      <c r="AT463" s="4">
        <f>_xlfn.RANK.AVG(Table2[[#This Row],[6M Return vs Nifty Z-Score]],Table2[6M Return vs Nifty Z-Score])</f>
        <v>275</v>
      </c>
      <c r="AU463" s="4">
        <f>_xlfn.RANK.AVG(Table2[[#This Row],[Sharpe Ratio Z-Score]],Table2[Sharpe Ratio Z-Score])</f>
        <v>620</v>
      </c>
      <c r="AV463" s="4">
        <f>(Table2[[#This Row],[Rank 1Y]]+Table2[[#This Row],[Rank 6M]]+Table2[[#This Row],[Rank Sharpe]])/3</f>
        <v>438.66666666666669</v>
      </c>
    </row>
    <row r="464" spans="1:48" x14ac:dyDescent="0.3">
      <c r="A464" t="s">
        <v>1840</v>
      </c>
      <c r="B464" t="s">
        <v>1841</v>
      </c>
      <c r="C464" t="s">
        <v>10305</v>
      </c>
      <c r="D464" t="s">
        <v>54</v>
      </c>
      <c r="E464">
        <v>3924.1743140049998</v>
      </c>
      <c r="F464">
        <v>157.49</v>
      </c>
      <c r="G464">
        <v>50.4011872022527</v>
      </c>
      <c r="H464">
        <f>(Table2[[#This Row],[1Y Return vs Nifty]]-AVERAGE(Table2[1Y Return vs Nifty]))/_xlfn.STDEV.P(Table2[1Y Return vs Nifty])</f>
        <v>0.27957559873798521</v>
      </c>
      <c r="I464">
        <v>13.9529948947559</v>
      </c>
      <c r="J464">
        <f>(Table2[[#This Row],[1M Return vs Nifty]]-AVERAGE(Table2[1M Return vs Nifty]))/_xlfn.STDEV.P(Table2[1M Return vs Nifty])</f>
        <v>0.8963189151108627</v>
      </c>
      <c r="K464">
        <v>-4.2161278901219097</v>
      </c>
      <c r="L464">
        <f>(Table2[[#This Row],[6M Return vs Nifty]]-AVERAGE(Table2[6M Return vs Nifty]))/_xlfn.STDEV.P(Table2[6M Return vs Nifty])</f>
        <v>-0.39023879462756011</v>
      </c>
      <c r="M464">
        <v>8.7688106308856693</v>
      </c>
      <c r="N464">
        <f>(Table2[[#This Row],[1W Return vs Nifty]]-AVERAGE(Table2[1W Return vs Nifty]))/_xlfn.STDEV.P(Table2[1W Return vs Nifty])</f>
        <v>2.0221194218105611</v>
      </c>
      <c r="O464">
        <v>142.44</v>
      </c>
      <c r="P464">
        <v>134.00346070006901</v>
      </c>
      <c r="Q464">
        <v>122.204700750073</v>
      </c>
      <c r="R464">
        <v>73.804158244385903</v>
      </c>
      <c r="S464" s="2">
        <f>(Table2[[#This Row],[Close Price]]-Table2[[#This Row],[20D EMA]])/Table2[[#This Row],[20D EMA]]</f>
        <v>0.10565852288682963</v>
      </c>
      <c r="T464" s="2">
        <f>(Table2[[#This Row],[Close Price]]-Table2[[#This Row],[50D EMA]])/Table2[[#This Row],[50D EMA]]</f>
        <v>0.17526815484638375</v>
      </c>
      <c r="U464" s="2">
        <f>(Table2[[#This Row],[Close Price]]-Table2[[#This Row],[200D EMA]])/Table2[[#This Row],[200D EMA]]</f>
        <v>0.28873929589738739</v>
      </c>
      <c r="V464">
        <v>1.32699306925724</v>
      </c>
      <c r="W464">
        <v>161.33000000000001</v>
      </c>
      <c r="X464">
        <v>175</v>
      </c>
      <c r="Y464">
        <v>142.37</v>
      </c>
      <c r="Z464">
        <v>175</v>
      </c>
      <c r="AA464">
        <v>130.03</v>
      </c>
      <c r="AB464">
        <v>175</v>
      </c>
      <c r="AC464" s="2">
        <f>(Table2[[#This Row],[Close Price]]/Table2[[#This Row],[Day Low]])-1</f>
        <v>-2.3802144672410597E-2</v>
      </c>
      <c r="AD464" s="2">
        <f>(Table2[[#This Row],[Day High]]/Table2[[#This Row],[Close Price]])-1</f>
        <v>0.11118166232776683</v>
      </c>
      <c r="AE464" s="2">
        <f>(Table2[[#This Row],[Close Price]]/Table2[[#This Row],[Current Week Low]])-1</f>
        <v>0.10620214932921268</v>
      </c>
      <c r="AF464" s="2">
        <f>(Table2[[#This Row],[Current Week High]]/Table2[[#This Row],[Close Price]])-1</f>
        <v>0.11118166232776683</v>
      </c>
      <c r="AG464" s="2">
        <f>(Table2[[#This Row],[Close Price]]/Table2[[#This Row],[Current Month Low]])-1</f>
        <v>0.21118203491501975</v>
      </c>
      <c r="AH464" s="2">
        <f>(Table2[[#This Row],[Current Month High]]/Table2[[#This Row],[Close Price]])-1</f>
        <v>0.11118166232776683</v>
      </c>
      <c r="AI464">
        <v>1.24452346180707</v>
      </c>
      <c r="AJ464">
        <v>82.280092592592595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0.44</v>
      </c>
      <c r="AM464" t="s">
        <v>10345</v>
      </c>
      <c r="AN464">
        <v>15.55</v>
      </c>
      <c r="AO464" t="s">
        <v>10345</v>
      </c>
      <c r="AP464">
        <v>-5.4103090383876E-2</v>
      </c>
      <c r="AQ464" s="4">
        <f>(Table2[[#This Row],[Sharpe Ratio]]-AVERAGE(Table2[Sharpe Ratio]))/_xlfn.STDEV.P(Table2[Sharpe Ratio])</f>
        <v>-1.329719547114854</v>
      </c>
      <c r="AR4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1.4780555939169948</v>
      </c>
      <c r="AS464" s="4">
        <f>_xlfn.RANK.AVG(Table2[[#This Row],[1Y Return vs Nifty Z-Score]],Table2[1Y Return vs Nifty Z-Score])</f>
        <v>218</v>
      </c>
      <c r="AT464" s="4">
        <f>_xlfn.RANK.AVG(Table2[[#This Row],[6M Return vs Nifty Z-Score]],Table2[6M Return vs Nifty Z-Score])</f>
        <v>442</v>
      </c>
      <c r="AU464" s="4">
        <f>_xlfn.RANK.AVG(Table2[[#This Row],[Sharpe Ratio Z-Score]],Table2[Sharpe Ratio Z-Score])</f>
        <v>660</v>
      </c>
      <c r="AV464" s="4">
        <f>(Table2[[#This Row],[Rank 1Y]]+Table2[[#This Row],[Rank 6M]]+Table2[[#This Row],[Rank Sharpe]])/3</f>
        <v>440</v>
      </c>
    </row>
    <row r="465" spans="1:48" x14ac:dyDescent="0.3">
      <c r="A465" t="s">
        <v>1641</v>
      </c>
      <c r="B465" t="s">
        <v>1642</v>
      </c>
      <c r="C465" t="s">
        <v>10305</v>
      </c>
      <c r="D465" t="s">
        <v>539</v>
      </c>
      <c r="E465">
        <v>5236.7214322500004</v>
      </c>
      <c r="F465">
        <v>468.3</v>
      </c>
      <c r="G465">
        <v>15.174500198082301</v>
      </c>
      <c r="H465">
        <f>(Table2[[#This Row],[1Y Return vs Nifty]]-AVERAGE(Table2[1Y Return vs Nifty]))/_xlfn.STDEV.P(Table2[1Y Return vs Nifty])</f>
        <v>-0.2549494818007082</v>
      </c>
      <c r="I465">
        <v>25.564804475265699</v>
      </c>
      <c r="J465">
        <f>(Table2[[#This Row],[1M Return vs Nifty]]-AVERAGE(Table2[1M Return vs Nifty]))/_xlfn.STDEV.P(Table2[1M Return vs Nifty])</f>
        <v>1.9107204552220931</v>
      </c>
      <c r="K465">
        <v>3.04717022689257</v>
      </c>
      <c r="L465">
        <f>(Table2[[#This Row],[6M Return vs Nifty]]-AVERAGE(Table2[6M Return vs Nifty]))/_xlfn.STDEV.P(Table2[6M Return vs Nifty])</f>
        <v>-0.14036769178121361</v>
      </c>
      <c r="M465">
        <v>15.536758046051901</v>
      </c>
      <c r="N465">
        <f>(Table2[[#This Row],[1W Return vs Nifty]]-AVERAGE(Table2[1W Return vs Nifty]))/_xlfn.STDEV.P(Table2[1W Return vs Nifty])</f>
        <v>3.4983149347397591</v>
      </c>
      <c r="O465">
        <v>420.24</v>
      </c>
      <c r="P465">
        <v>399.39942733125201</v>
      </c>
      <c r="Q465">
        <v>370.71204751212298</v>
      </c>
      <c r="R465">
        <v>78.853829564426604</v>
      </c>
      <c r="S465" s="2">
        <f>(Table2[[#This Row],[Close Price]]-Table2[[#This Row],[20D EMA]])/Table2[[#This Row],[20D EMA]]</f>
        <v>0.11436322101656196</v>
      </c>
      <c r="T465" s="2">
        <f>(Table2[[#This Row],[Close Price]]-Table2[[#This Row],[50D EMA]])/Table2[[#This Row],[50D EMA]]</f>
        <v>0.17251044431669543</v>
      </c>
      <c r="U465" s="2">
        <f>(Table2[[#This Row],[Close Price]]-Table2[[#This Row],[200D EMA]])/Table2[[#This Row],[200D EMA]]</f>
        <v>0.26324462110901786</v>
      </c>
      <c r="V465">
        <v>1.43872057795811</v>
      </c>
      <c r="W465">
        <v>453.65</v>
      </c>
      <c r="X465">
        <v>472.5</v>
      </c>
      <c r="Y465">
        <v>429.95</v>
      </c>
      <c r="Z465">
        <v>472.5</v>
      </c>
      <c r="AA465">
        <v>400</v>
      </c>
      <c r="AB465">
        <v>472.5</v>
      </c>
      <c r="AC465" s="2">
        <f>(Table2[[#This Row],[Close Price]]/Table2[[#This Row],[Day Low]])-1</f>
        <v>3.2293618428303805E-2</v>
      </c>
      <c r="AD465" s="2">
        <f>(Table2[[#This Row],[Day High]]/Table2[[#This Row],[Close Price]])-1</f>
        <v>8.9686098654708779E-3</v>
      </c>
      <c r="AE465" s="2">
        <f>(Table2[[#This Row],[Close Price]]/Table2[[#This Row],[Current Week Low]])-1</f>
        <v>8.9196418188161486E-2</v>
      </c>
      <c r="AF465" s="2">
        <f>(Table2[[#This Row],[Current Week High]]/Table2[[#This Row],[Close Price]])-1</f>
        <v>8.9686098654708779E-3</v>
      </c>
      <c r="AG465" s="2">
        <f>(Table2[[#This Row],[Close Price]]/Table2[[#This Row],[Current Month Low]])-1</f>
        <v>0.17074999999999996</v>
      </c>
      <c r="AH465" s="2">
        <f>(Table2[[#This Row],[Current Month High]]/Table2[[#This Row],[Close Price]])-1</f>
        <v>8.9686098654708779E-3</v>
      </c>
      <c r="AI465">
        <v>0.36301516122143601</v>
      </c>
      <c r="AJ465">
        <v>60.872552387495602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0.15</v>
      </c>
      <c r="AM465" t="s">
        <v>10345</v>
      </c>
      <c r="AN465">
        <v>8.3000000000000007</v>
      </c>
      <c r="AO465" t="s">
        <v>10345</v>
      </c>
      <c r="AP465">
        <v>-1.8288965823841999E-2</v>
      </c>
      <c r="AQ465" s="4">
        <f>(Table2[[#This Row],[Sharpe Ratio]]-AVERAGE(Table2[Sharpe Ratio]))/_xlfn.STDEV.P(Table2[Sharpe Ratio])</f>
        <v>-0.92364380315740369</v>
      </c>
      <c r="AR46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4.0900744132225269</v>
      </c>
      <c r="AS465" s="4">
        <f>_xlfn.RANK.AVG(Table2[[#This Row],[1Y Return vs Nifty Z-Score]],Table2[1Y Return vs Nifty Z-Score])</f>
        <v>363</v>
      </c>
      <c r="AT465" s="4">
        <f>_xlfn.RANK.AVG(Table2[[#This Row],[6M Return vs Nifty Z-Score]],Table2[6M Return vs Nifty Z-Score])</f>
        <v>356</v>
      </c>
      <c r="AU465" s="4">
        <f>_xlfn.RANK.AVG(Table2[[#This Row],[Sharpe Ratio Z-Score]],Table2[Sharpe Ratio Z-Score])</f>
        <v>604</v>
      </c>
      <c r="AV465" s="4">
        <f>(Table2[[#This Row],[Rank 1Y]]+Table2[[#This Row],[Rank 6M]]+Table2[[#This Row],[Rank Sharpe]])/3</f>
        <v>441</v>
      </c>
    </row>
    <row r="466" spans="1:48" x14ac:dyDescent="0.3">
      <c r="A466" t="s">
        <v>1333</v>
      </c>
      <c r="B466" t="s">
        <v>1334</v>
      </c>
      <c r="C466" t="s">
        <v>10311</v>
      </c>
      <c r="D466" t="s">
        <v>450</v>
      </c>
      <c r="E466">
        <v>8350.8333846400001</v>
      </c>
      <c r="F466">
        <v>623.20000000000005</v>
      </c>
      <c r="G466">
        <v>0.84615682481434995</v>
      </c>
      <c r="H466">
        <f>(Table2[[#This Row],[1Y Return vs Nifty]]-AVERAGE(Table2[1Y Return vs Nifty]))/_xlfn.STDEV.P(Table2[1Y Return vs Nifty])</f>
        <v>-0.47236586542700248</v>
      </c>
      <c r="I466">
        <v>-2.18277212739337</v>
      </c>
      <c r="J466">
        <f>(Table2[[#This Row],[1M Return vs Nifty]]-AVERAGE(Table2[1M Return vs Nifty]))/_xlfn.STDEV.P(Table2[1M Return vs Nifty])</f>
        <v>-0.51329315307339696</v>
      </c>
      <c r="K466">
        <v>-48.9150179102352</v>
      </c>
      <c r="L466">
        <f>(Table2[[#This Row],[6M Return vs Nifty]]-AVERAGE(Table2[6M Return vs Nifty]))/_xlfn.STDEV.P(Table2[6M Return vs Nifty])</f>
        <v>-1.9279645998192341</v>
      </c>
      <c r="M466">
        <v>2.6033853066756798</v>
      </c>
      <c r="N466">
        <f>(Table2[[#This Row],[1W Return vs Nifty]]-AVERAGE(Table2[1W Return vs Nifty]))/_xlfn.STDEV.P(Table2[1W Return vs Nifty])</f>
        <v>0.67734342983053308</v>
      </c>
      <c r="O466">
        <v>615.86</v>
      </c>
      <c r="P466">
        <v>654.74388560786701</v>
      </c>
      <c r="Q466">
        <v>731.02056886262801</v>
      </c>
      <c r="R466">
        <v>57.805425133220098</v>
      </c>
      <c r="S466" s="2">
        <f>(Table2[[#This Row],[Close Price]]-Table2[[#This Row],[20D EMA]])/Table2[[#This Row],[20D EMA]]</f>
        <v>1.1918293118565959E-2</v>
      </c>
      <c r="T466" s="2">
        <f>(Table2[[#This Row],[Close Price]]-Table2[[#This Row],[50D EMA]])/Table2[[#This Row],[50D EMA]]</f>
        <v>-4.8177442052141486E-2</v>
      </c>
      <c r="U466" s="2">
        <f>(Table2[[#This Row],[Close Price]]-Table2[[#This Row],[200D EMA]])/Table2[[#This Row],[200D EMA]]</f>
        <v>-0.14749320806442234</v>
      </c>
      <c r="V466">
        <v>1.1617778369679901</v>
      </c>
      <c r="W466">
        <v>608</v>
      </c>
      <c r="X466">
        <v>630</v>
      </c>
      <c r="Y466">
        <v>599.9</v>
      </c>
      <c r="Z466">
        <v>632.20000000000005</v>
      </c>
      <c r="AA466">
        <v>569.25</v>
      </c>
      <c r="AB466">
        <v>655.75</v>
      </c>
      <c r="AC466" s="2">
        <f>(Table2[[#This Row],[Close Price]]/Table2[[#This Row],[Day Low]])-1</f>
        <v>2.5000000000000133E-2</v>
      </c>
      <c r="AD466" s="2">
        <f>(Table2[[#This Row],[Day High]]/Table2[[#This Row],[Close Price]])-1</f>
        <v>1.0911424903722544E-2</v>
      </c>
      <c r="AE466" s="2">
        <f>(Table2[[#This Row],[Close Price]]/Table2[[#This Row],[Current Week Low]])-1</f>
        <v>3.8839806634439089E-2</v>
      </c>
      <c r="AF466" s="2">
        <f>(Table2[[#This Row],[Current Week High]]/Table2[[#This Row],[Close Price]])-1</f>
        <v>1.4441591784338792E-2</v>
      </c>
      <c r="AG466" s="2">
        <f>(Table2[[#This Row],[Close Price]]/Table2[[#This Row],[Current Month Low]])-1</f>
        <v>9.4773825208607887E-2</v>
      </c>
      <c r="AH466" s="2">
        <f>(Table2[[#This Row],[Current Month High]]/Table2[[#This Row],[Close Price]])-1</f>
        <v>5.2230423620025501E-2</v>
      </c>
      <c r="AI466">
        <v>76.026957637997398</v>
      </c>
      <c r="AJ466">
        <v>31.2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-0.18</v>
      </c>
      <c r="AM466" t="s">
        <v>10344</v>
      </c>
      <c r="AN466">
        <v>-5.75</v>
      </c>
      <c r="AO466" t="s">
        <v>10344</v>
      </c>
      <c r="AP466">
        <v>0.14395624525086301</v>
      </c>
      <c r="AQ466" s="4">
        <f>(Table2[[#This Row],[Sharpe Ratio]]-AVERAGE(Table2[Sharpe Ratio]))/_xlfn.STDEV.P(Table2[Sharpe Ratio])</f>
        <v>0.91596125769660497</v>
      </c>
      <c r="AR46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 s="4">
        <f>_xlfn.RANK.AVG(Table2[[#This Row],[1Y Return vs Nifty Z-Score]],Table2[1Y Return vs Nifty Z-Score])</f>
        <v>465</v>
      </c>
      <c r="AT466" s="4">
        <f>_xlfn.RANK.AVG(Table2[[#This Row],[6M Return vs Nifty Z-Score]],Table2[6M Return vs Nifty Z-Score])</f>
        <v>727</v>
      </c>
      <c r="AU466" s="4">
        <f>_xlfn.RANK.AVG(Table2[[#This Row],[Sharpe Ratio Z-Score]],Table2[Sharpe Ratio Z-Score])</f>
        <v>132</v>
      </c>
      <c r="AV466" s="4">
        <f>(Table2[[#This Row],[Rank 1Y]]+Table2[[#This Row],[Rank 6M]]+Table2[[#This Row],[Rank Sharpe]])/3</f>
        <v>441.33333333333331</v>
      </c>
    </row>
    <row r="467" spans="1:48" x14ac:dyDescent="0.3">
      <c r="A467" t="s">
        <v>169</v>
      </c>
      <c r="B467" t="s">
        <v>170</v>
      </c>
      <c r="C467" t="s">
        <v>10300</v>
      </c>
      <c r="D467" t="s">
        <v>21</v>
      </c>
      <c r="E467">
        <v>155990.63558204999</v>
      </c>
      <c r="F467">
        <v>1594.65</v>
      </c>
      <c r="G467">
        <v>3.5798348604974901</v>
      </c>
      <c r="H467">
        <f>(Table2[[#This Row],[1Y Return vs Nifty]]-AVERAGE(Table2[1Y Return vs Nifty]))/_xlfn.STDEV.P(Table2[1Y Return vs Nifty])</f>
        <v>-0.43088539716674862</v>
      </c>
      <c r="I467">
        <v>7.4782352870146598</v>
      </c>
      <c r="J467">
        <f>(Table2[[#This Row],[1M Return vs Nifty]]-AVERAGE(Table2[1M Return vs Nifty]))/_xlfn.STDEV.P(Table2[1M Return vs Nifty])</f>
        <v>0.33068734215026474</v>
      </c>
      <c r="K467">
        <v>12.250770467829399</v>
      </c>
      <c r="L467">
        <f>(Table2[[#This Row],[6M Return vs Nifty]]-AVERAGE(Table2[6M Return vs Nifty]))/_xlfn.STDEV.P(Table2[6M Return vs Nifty])</f>
        <v>0.1762534499247343</v>
      </c>
      <c r="M467">
        <v>4.5534140206270299</v>
      </c>
      <c r="N467">
        <f>(Table2[[#This Row],[1W Return vs Nifty]]-AVERAGE(Table2[1W Return vs Nifty]))/_xlfn.STDEV.P(Table2[1W Return vs Nifty])</f>
        <v>1.1026752861578142</v>
      </c>
      <c r="O467">
        <v>1526.41</v>
      </c>
      <c r="P467">
        <v>1464.2461122019899</v>
      </c>
      <c r="Q467">
        <v>1334.0149987570301</v>
      </c>
      <c r="R467">
        <v>73.871502092918206</v>
      </c>
      <c r="S467" s="2">
        <f>(Table2[[#This Row],[Close Price]]-Table2[[#This Row],[20D EMA]])/Table2[[#This Row],[20D EMA]]</f>
        <v>4.4706206065211841E-2</v>
      </c>
      <c r="T467" s="2">
        <f>(Table2[[#This Row],[Close Price]]-Table2[[#This Row],[50D EMA]])/Table2[[#This Row],[50D EMA]]</f>
        <v>8.9058722240282231E-2</v>
      </c>
      <c r="U467" s="2">
        <f>(Table2[[#This Row],[Close Price]]-Table2[[#This Row],[200D EMA]])/Table2[[#This Row],[200D EMA]]</f>
        <v>0.19537636494778318</v>
      </c>
      <c r="V467">
        <v>0.93553604263150902</v>
      </c>
      <c r="W467">
        <v>1595.25</v>
      </c>
      <c r="X467">
        <v>1633.65</v>
      </c>
      <c r="Y467">
        <v>1575.85</v>
      </c>
      <c r="Z467">
        <v>1633.65</v>
      </c>
      <c r="AA467">
        <v>1426.75</v>
      </c>
      <c r="AB467">
        <v>1633.65</v>
      </c>
      <c r="AC467" s="2">
        <f>(Table2[[#This Row],[Close Price]]/Table2[[#This Row],[Day Low]])-1</f>
        <v>-3.761165961447821E-4</v>
      </c>
      <c r="AD467" s="2">
        <f>(Table2[[#This Row],[Day High]]/Table2[[#This Row],[Close Price]])-1</f>
        <v>2.445677734926166E-2</v>
      </c>
      <c r="AE467" s="2">
        <f>(Table2[[#This Row],[Close Price]]/Table2[[#This Row],[Current Week Low]])-1</f>
        <v>1.1930069486309147E-2</v>
      </c>
      <c r="AF467" s="2">
        <f>(Table2[[#This Row],[Current Week High]]/Table2[[#This Row],[Close Price]])-1</f>
        <v>2.445677734926166E-2</v>
      </c>
      <c r="AG467" s="2">
        <f>(Table2[[#This Row],[Close Price]]/Table2[[#This Row],[Current Month Low]])-1</f>
        <v>0.11768004205361837</v>
      </c>
      <c r="AH467" s="2">
        <f>(Table2[[#This Row],[Current Month High]]/Table2[[#This Row],[Close Price]])-1</f>
        <v>2.445677734926166E-2</v>
      </c>
      <c r="AI467">
        <v>0.50481296836295497</v>
      </c>
      <c r="AJ467">
        <v>45.212402677229797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0.2</v>
      </c>
      <c r="AM467" t="s">
        <v>10345</v>
      </c>
      <c r="AN467">
        <v>5.45</v>
      </c>
      <c r="AO467" t="s">
        <v>10345</v>
      </c>
      <c r="AP467">
        <v>-2.3375731030959999E-2</v>
      </c>
      <c r="AQ467" s="4">
        <f>(Table2[[#This Row],[Sharpe Ratio]]-AVERAGE(Table2[Sharpe Ratio]))/_xlfn.STDEV.P(Table2[Sharpe Ratio])</f>
        <v>-0.98131970592461493</v>
      </c>
      <c r="AR4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0.19741097514144967</v>
      </c>
      <c r="AS467" s="4">
        <f>_xlfn.RANK.AVG(Table2[[#This Row],[1Y Return vs Nifty Z-Score]],Table2[1Y Return vs Nifty Z-Score])</f>
        <v>446</v>
      </c>
      <c r="AT467" s="4">
        <f>_xlfn.RANK.AVG(Table2[[#This Row],[6M Return vs Nifty Z-Score]],Table2[6M Return vs Nifty Z-Score])</f>
        <v>268</v>
      </c>
      <c r="AU467" s="4">
        <f>_xlfn.RANK.AVG(Table2[[#This Row],[Sharpe Ratio Z-Score]],Table2[Sharpe Ratio Z-Score])</f>
        <v>612</v>
      </c>
      <c r="AV467" s="4">
        <f>(Table2[[#This Row],[Rank 1Y]]+Table2[[#This Row],[Rank 6M]]+Table2[[#This Row],[Rank Sharpe]])/3</f>
        <v>442</v>
      </c>
    </row>
    <row r="468" spans="1:48" x14ac:dyDescent="0.3">
      <c r="A468" t="s">
        <v>832</v>
      </c>
      <c r="B468" t="s">
        <v>833</v>
      </c>
      <c r="C468" t="s">
        <v>10305</v>
      </c>
      <c r="D468" t="s">
        <v>279</v>
      </c>
      <c r="E468">
        <v>19009.400385044999</v>
      </c>
      <c r="F468">
        <v>2375.35</v>
      </c>
      <c r="G468">
        <v>-3.92774809165202</v>
      </c>
      <c r="H468">
        <f>(Table2[[#This Row],[1Y Return vs Nifty]]-AVERAGE(Table2[1Y Return vs Nifty]))/_xlfn.STDEV.P(Table2[1Y Return vs Nifty])</f>
        <v>-0.54480446601570254</v>
      </c>
      <c r="I468">
        <v>12.9955997238325</v>
      </c>
      <c r="J468">
        <f>(Table2[[#This Row],[1M Return vs Nifty]]-AVERAGE(Table2[1M Return vs Nifty]))/_xlfn.STDEV.P(Table2[1M Return vs Nifty])</f>
        <v>0.8126813796220046</v>
      </c>
      <c r="K468">
        <v>-5.3826411925382498</v>
      </c>
      <c r="L468">
        <f>(Table2[[#This Row],[6M Return vs Nifty]]-AVERAGE(Table2[6M Return vs Nifty]))/_xlfn.STDEV.P(Table2[6M Return vs Nifty])</f>
        <v>-0.43036904409052923</v>
      </c>
      <c r="M468">
        <v>4.8794278491846104</v>
      </c>
      <c r="N468">
        <f>(Table2[[#This Row],[1W Return vs Nifty]]-AVERAGE(Table2[1W Return vs Nifty]))/_xlfn.STDEV.P(Table2[1W Return vs Nifty])</f>
        <v>1.1737840169660823</v>
      </c>
      <c r="O468">
        <v>2215.2800000000002</v>
      </c>
      <c r="P468">
        <v>2128.5405624305299</v>
      </c>
      <c r="Q468">
        <v>2015.30950221685</v>
      </c>
      <c r="R468">
        <v>83.579609274298505</v>
      </c>
      <c r="S468" s="2">
        <f>(Table2[[#This Row],[Close Price]]-Table2[[#This Row],[20D EMA]])/Table2[[#This Row],[20D EMA]]</f>
        <v>7.225723159149168E-2</v>
      </c>
      <c r="T468" s="2">
        <f>(Table2[[#This Row],[Close Price]]-Table2[[#This Row],[50D EMA]])/Table2[[#This Row],[50D EMA]]</f>
        <v>0.11595242389350766</v>
      </c>
      <c r="U468" s="2">
        <f>(Table2[[#This Row],[Close Price]]-Table2[[#This Row],[200D EMA]])/Table2[[#This Row],[200D EMA]]</f>
        <v>0.1786527068855199</v>
      </c>
      <c r="V468">
        <v>1.09418028650701</v>
      </c>
      <c r="W468">
        <v>2330.0500000000002</v>
      </c>
      <c r="X468">
        <v>2439.9499999999998</v>
      </c>
      <c r="Y468">
        <v>2308.15</v>
      </c>
      <c r="Z468">
        <v>2439.9499999999998</v>
      </c>
      <c r="AA468">
        <v>2060</v>
      </c>
      <c r="AB468">
        <v>2439.9499999999998</v>
      </c>
      <c r="AC468" s="2">
        <f>(Table2[[#This Row],[Close Price]]/Table2[[#This Row],[Day Low]])-1</f>
        <v>1.9441642883199828E-2</v>
      </c>
      <c r="AD468" s="2">
        <f>(Table2[[#This Row],[Day High]]/Table2[[#This Row],[Close Price]])-1</f>
        <v>2.7195992169575023E-2</v>
      </c>
      <c r="AE468" s="2">
        <f>(Table2[[#This Row],[Close Price]]/Table2[[#This Row],[Current Week Low]])-1</f>
        <v>2.9114225678573691E-2</v>
      </c>
      <c r="AF468" s="2">
        <f>(Table2[[#This Row],[Current Week High]]/Table2[[#This Row],[Close Price]])-1</f>
        <v>2.7195992169575023E-2</v>
      </c>
      <c r="AG468" s="2">
        <f>(Table2[[#This Row],[Close Price]]/Table2[[#This Row],[Current Month Low]])-1</f>
        <v>0.15308252427184454</v>
      </c>
      <c r="AH468" s="2">
        <f>(Table2[[#This Row],[Current Month High]]/Table2[[#This Row],[Close Price]])-1</f>
        <v>2.7195992169575023E-2</v>
      </c>
      <c r="AI468">
        <v>0.865135664217908</v>
      </c>
      <c r="AJ468">
        <v>35.734285714285697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0.19</v>
      </c>
      <c r="AM468" t="s">
        <v>10345</v>
      </c>
      <c r="AN468">
        <v>10.8</v>
      </c>
      <c r="AO468" t="s">
        <v>10345</v>
      </c>
      <c r="AP468">
        <v>5.3724241987850002E-2</v>
      </c>
      <c r="AQ468" s="4">
        <f>(Table2[[#This Row],[Sharpe Ratio]]-AVERAGE(Table2[Sharpe Ratio]))/_xlfn.STDEV.P(Table2[Sharpe Ratio])</f>
        <v>-0.10712749021845241</v>
      </c>
      <c r="AR46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0.90416439626340261</v>
      </c>
      <c r="AS468" s="4">
        <f>_xlfn.RANK.AVG(Table2[[#This Row],[1Y Return vs Nifty Z-Score]],Table2[1Y Return vs Nifty Z-Score])</f>
        <v>495</v>
      </c>
      <c r="AT468" s="4">
        <f>_xlfn.RANK.AVG(Table2[[#This Row],[6M Return vs Nifty Z-Score]],Table2[6M Return vs Nifty Z-Score])</f>
        <v>459</v>
      </c>
      <c r="AU468" s="4">
        <f>_xlfn.RANK.AVG(Table2[[#This Row],[Sharpe Ratio Z-Score]],Table2[Sharpe Ratio Z-Score])</f>
        <v>372</v>
      </c>
      <c r="AV468" s="4">
        <f>(Table2[[#This Row],[Rank 1Y]]+Table2[[#This Row],[Rank 6M]]+Table2[[#This Row],[Rank Sharpe]])/3</f>
        <v>442</v>
      </c>
    </row>
    <row r="469" spans="1:48" x14ac:dyDescent="0.3">
      <c r="A469" t="s">
        <v>1247</v>
      </c>
      <c r="B469" t="s">
        <v>1248</v>
      </c>
      <c r="C469" t="s">
        <v>10301</v>
      </c>
      <c r="D469" t="s">
        <v>544</v>
      </c>
      <c r="E469">
        <v>9073.213100985</v>
      </c>
      <c r="F469">
        <v>1019.15</v>
      </c>
      <c r="G469">
        <v>-10.2164483046787</v>
      </c>
      <c r="H469">
        <f>(Table2[[#This Row],[1Y Return vs Nifty]]-AVERAGE(Table2[1Y Return vs Nifty]))/_xlfn.STDEV.P(Table2[1Y Return vs Nifty])</f>
        <v>-0.64022836970138908</v>
      </c>
      <c r="I469">
        <v>-5.3611326244883202</v>
      </c>
      <c r="J469">
        <f>(Table2[[#This Row],[1M Return vs Nifty]]-AVERAGE(Table2[1M Return vs Nifty]))/_xlfn.STDEV.P(Table2[1M Return vs Nifty])</f>
        <v>-0.79095304414614231</v>
      </c>
      <c r="K469">
        <v>0.124790041950715</v>
      </c>
      <c r="L469">
        <f>(Table2[[#This Row],[6M Return vs Nifty]]-AVERAGE(Table2[6M Return vs Nifty]))/_xlfn.STDEV.P(Table2[6M Return vs Nifty])</f>
        <v>-0.24090306124886282</v>
      </c>
      <c r="M469">
        <v>-1.0101415643268901</v>
      </c>
      <c r="N469">
        <f>(Table2[[#This Row],[1W Return vs Nifty]]-AVERAGE(Table2[1W Return vs Nifty]))/_xlfn.STDEV.P(Table2[1W Return vs Nifty])</f>
        <v>-0.11082347301353439</v>
      </c>
      <c r="O469">
        <v>1027.81</v>
      </c>
      <c r="P469">
        <v>1011.715858166</v>
      </c>
      <c r="Q469">
        <v>939.24599490704895</v>
      </c>
      <c r="R469">
        <v>48.504547919416098</v>
      </c>
      <c r="S469" s="2">
        <f>(Table2[[#This Row],[Close Price]]-Table2[[#This Row],[20D EMA]])/Table2[[#This Row],[20D EMA]]</f>
        <v>-8.4256817894357607E-3</v>
      </c>
      <c r="T469" s="2">
        <f>(Table2[[#This Row],[Close Price]]-Table2[[#This Row],[50D EMA]])/Table2[[#This Row],[50D EMA]]</f>
        <v>7.3480530862453132E-3</v>
      </c>
      <c r="U469" s="2">
        <f>(Table2[[#This Row],[Close Price]]-Table2[[#This Row],[200D EMA]])/Table2[[#This Row],[200D EMA]]</f>
        <v>8.5072500203590015E-2</v>
      </c>
      <c r="V469">
        <v>0.533479390445326</v>
      </c>
      <c r="W469">
        <v>1020.2</v>
      </c>
      <c r="X469">
        <v>1046</v>
      </c>
      <c r="Y469">
        <v>1012.5</v>
      </c>
      <c r="Z469">
        <v>1046</v>
      </c>
      <c r="AA469">
        <v>977.15</v>
      </c>
      <c r="AB469">
        <v>1057.2</v>
      </c>
      <c r="AC469" s="2">
        <f>(Table2[[#This Row],[Close Price]]/Table2[[#This Row],[Day Low]])-1</f>
        <v>-1.0292099588317116E-3</v>
      </c>
      <c r="AD469" s="2">
        <f>(Table2[[#This Row],[Day High]]/Table2[[#This Row],[Close Price]])-1</f>
        <v>2.6345483981749629E-2</v>
      </c>
      <c r="AE469" s="2">
        <f>(Table2[[#This Row],[Close Price]]/Table2[[#This Row],[Current Week Low]])-1</f>
        <v>6.5679012345678522E-3</v>
      </c>
      <c r="AF469" s="2">
        <f>(Table2[[#This Row],[Current Week High]]/Table2[[#This Row],[Close Price]])-1</f>
        <v>2.6345483981749629E-2</v>
      </c>
      <c r="AG469" s="2">
        <f>(Table2[[#This Row],[Close Price]]/Table2[[#This Row],[Current Month Low]])-1</f>
        <v>4.2982141943406882E-2</v>
      </c>
      <c r="AH469" s="2">
        <f>(Table2[[#This Row],[Current Month High]]/Table2[[#This Row],[Close Price]])-1</f>
        <v>3.7335034097041753E-2</v>
      </c>
      <c r="AI469">
        <v>17.254574890840399</v>
      </c>
      <c r="AJ469">
        <v>31.223846005279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0.16</v>
      </c>
      <c r="AM469" t="s">
        <v>10345</v>
      </c>
      <c r="AN469">
        <v>0.74</v>
      </c>
      <c r="AO469" t="s">
        <v>10345</v>
      </c>
      <c r="AP469">
        <v>5.0343542590762999E-2</v>
      </c>
      <c r="AQ469" s="4">
        <f>(Table2[[#This Row],[Sharpe Ratio]]-AVERAGE(Table2[Sharpe Ratio]))/_xlfn.STDEV.P(Table2[Sharpe Ratio])</f>
        <v>-0.14545929476856495</v>
      </c>
      <c r="AR4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-1.9283672428784935</v>
      </c>
      <c r="AS469" s="4">
        <f>_xlfn.RANK.AVG(Table2[[#This Row],[1Y Return vs Nifty Z-Score]],Table2[1Y Return vs Nifty Z-Score])</f>
        <v>539</v>
      </c>
      <c r="AT469" s="4">
        <f>_xlfn.RANK.AVG(Table2[[#This Row],[6M Return vs Nifty Z-Score]],Table2[6M Return vs Nifty Z-Score])</f>
        <v>401</v>
      </c>
      <c r="AU469" s="4">
        <f>_xlfn.RANK.AVG(Table2[[#This Row],[Sharpe Ratio Z-Score]],Table2[Sharpe Ratio Z-Score])</f>
        <v>386</v>
      </c>
      <c r="AV469" s="4">
        <f>(Table2[[#This Row],[Rank 1Y]]+Table2[[#This Row],[Rank 6M]]+Table2[[#This Row],[Rank Sharpe]])/3</f>
        <v>442</v>
      </c>
    </row>
    <row r="470" spans="1:48" x14ac:dyDescent="0.3">
      <c r="A470" t="s">
        <v>1385</v>
      </c>
      <c r="B470" t="s">
        <v>1386</v>
      </c>
      <c r="C470" t="s">
        <v>10311</v>
      </c>
      <c r="D470" t="s">
        <v>1387</v>
      </c>
      <c r="E470">
        <v>7934.2776537889904</v>
      </c>
      <c r="F470">
        <v>249.19</v>
      </c>
      <c r="G470">
        <v>-5.10054631687398</v>
      </c>
      <c r="H470">
        <f>(Table2[[#This Row],[1Y Return vs Nifty]]-AVERAGE(Table2[1Y Return vs Nifty]))/_xlfn.STDEV.P(Table2[1Y Return vs Nifty])</f>
        <v>-0.56260035087192495</v>
      </c>
      <c r="I470">
        <v>13.750442860907199</v>
      </c>
      <c r="J470">
        <f>(Table2[[#This Row],[1M Return vs Nifty]]-AVERAGE(Table2[1M Return vs Nifty]))/_xlfn.STDEV.P(Table2[1M Return vs Nifty])</f>
        <v>0.87862407662215203</v>
      </c>
      <c r="K470">
        <v>18.0119374924139</v>
      </c>
      <c r="L470">
        <f>(Table2[[#This Row],[6M Return vs Nifty]]-AVERAGE(Table2[6M Return vs Nifty]))/_xlfn.STDEV.P(Table2[6M Return vs Nifty])</f>
        <v>0.37444842071118045</v>
      </c>
      <c r="M470">
        <v>9.5787350062569896</v>
      </c>
      <c r="N470">
        <f>(Table2[[#This Row],[1W Return vs Nifty]]-AVERAGE(Table2[1W Return vs Nifty]))/_xlfn.STDEV.P(Table2[1W Return vs Nifty])</f>
        <v>2.1987766349053177</v>
      </c>
      <c r="O470">
        <v>228.56</v>
      </c>
      <c r="P470">
        <v>216.40991050740101</v>
      </c>
      <c r="Q470">
        <v>200.32933467279</v>
      </c>
      <c r="R470">
        <v>73.378927845556504</v>
      </c>
      <c r="S470" s="2">
        <f>(Table2[[#This Row],[Close Price]]-Table2[[#This Row],[20D EMA]])/Table2[[#This Row],[20D EMA]]</f>
        <v>9.0260763038151892E-2</v>
      </c>
      <c r="T470" s="2">
        <f>(Table2[[#This Row],[Close Price]]-Table2[[#This Row],[50D EMA]])/Table2[[#This Row],[50D EMA]]</f>
        <v>0.15147221962128182</v>
      </c>
      <c r="U470" s="2">
        <f>(Table2[[#This Row],[Close Price]]-Table2[[#This Row],[200D EMA]])/Table2[[#This Row],[200D EMA]]</f>
        <v>0.24390170020290378</v>
      </c>
      <c r="V470">
        <v>2.6683196077809699</v>
      </c>
      <c r="W470">
        <v>245.5</v>
      </c>
      <c r="X470">
        <v>253.69</v>
      </c>
      <c r="Y470">
        <v>245.5</v>
      </c>
      <c r="Z470">
        <v>255.49</v>
      </c>
      <c r="AA470">
        <v>207.4</v>
      </c>
      <c r="AB470">
        <v>259</v>
      </c>
      <c r="AC470" s="2">
        <f>(Table2[[#This Row],[Close Price]]/Table2[[#This Row],[Day Low]])-1</f>
        <v>1.50305498981671E-2</v>
      </c>
      <c r="AD470" s="2">
        <f>(Table2[[#This Row],[Day High]]/Table2[[#This Row],[Close Price]])-1</f>
        <v>1.8058509571009962E-2</v>
      </c>
      <c r="AE470" s="2">
        <f>(Table2[[#This Row],[Close Price]]/Table2[[#This Row],[Current Week Low]])-1</f>
        <v>1.50305498981671E-2</v>
      </c>
      <c r="AF470" s="2">
        <f>(Table2[[#This Row],[Current Week High]]/Table2[[#This Row],[Close Price]])-1</f>
        <v>2.5281913399414213E-2</v>
      </c>
      <c r="AG470" s="2">
        <f>(Table2[[#This Row],[Close Price]]/Table2[[#This Row],[Current Month Low]])-1</f>
        <v>0.20149469623915128</v>
      </c>
      <c r="AH470" s="2">
        <f>(Table2[[#This Row],[Current Month High]]/Table2[[#This Row],[Close Price]])-1</f>
        <v>3.9367550864801926E-2</v>
      </c>
      <c r="AI470">
        <v>3.9367550864801899</v>
      </c>
      <c r="AJ470">
        <v>46.928066037735803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0.27</v>
      </c>
      <c r="AM470" t="s">
        <v>10345</v>
      </c>
      <c r="AN470">
        <v>14.36</v>
      </c>
      <c r="AO470" t="s">
        <v>10345</v>
      </c>
      <c r="AP470">
        <v>-2.2870085345753001E-2</v>
      </c>
      <c r="AQ470" s="4">
        <f>(Table2[[#This Row],[Sharpe Ratio]]-AVERAGE(Table2[Sharpe Ratio]))/_xlfn.STDEV.P(Table2[Sharpe Ratio])</f>
        <v>-0.97558648054714936</v>
      </c>
      <c r="AR4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1.9136623008195759</v>
      </c>
      <c r="AS470" s="4">
        <f>_xlfn.RANK.AVG(Table2[[#This Row],[1Y Return vs Nifty Z-Score]],Table2[1Y Return vs Nifty Z-Score])</f>
        <v>506</v>
      </c>
      <c r="AT470" s="4">
        <f>_xlfn.RANK.AVG(Table2[[#This Row],[6M Return vs Nifty Z-Score]],Table2[6M Return vs Nifty Z-Score])</f>
        <v>212</v>
      </c>
      <c r="AU470" s="4">
        <f>_xlfn.RANK.AVG(Table2[[#This Row],[Sharpe Ratio Z-Score]],Table2[Sharpe Ratio Z-Score])</f>
        <v>611</v>
      </c>
      <c r="AV470" s="4">
        <f>(Table2[[#This Row],[Rank 1Y]]+Table2[[#This Row],[Rank 6M]]+Table2[[#This Row],[Rank Sharpe]])/3</f>
        <v>443</v>
      </c>
    </row>
    <row r="471" spans="1:48" x14ac:dyDescent="0.3">
      <c r="A471" t="s">
        <v>1241</v>
      </c>
      <c r="B471" t="s">
        <v>1242</v>
      </c>
      <c r="C471" t="s">
        <v>10312</v>
      </c>
      <c r="D471" t="s">
        <v>121</v>
      </c>
      <c r="E471">
        <v>9176.6061599999994</v>
      </c>
      <c r="F471">
        <v>664</v>
      </c>
      <c r="G471">
        <v>12.8230279386779</v>
      </c>
      <c r="H471">
        <f>(Table2[[#This Row],[1Y Return vs Nifty]]-AVERAGE(Table2[1Y Return vs Nifty]))/_xlfn.STDEV.P(Table2[1Y Return vs Nifty])</f>
        <v>-0.290630410259687</v>
      </c>
      <c r="I471">
        <v>-7.0360326301939899</v>
      </c>
      <c r="J471">
        <f>(Table2[[#This Row],[1M Return vs Nifty]]-AVERAGE(Table2[1M Return vs Nifty]))/_xlfn.STDEV.P(Table2[1M Return vs Nifty])</f>
        <v>-0.93727142230590088</v>
      </c>
      <c r="K471">
        <v>-1.0296516810643499</v>
      </c>
      <c r="L471">
        <f>(Table2[[#This Row],[6M Return vs Nifty]]-AVERAGE(Table2[6M Return vs Nifty]))/_xlfn.STDEV.P(Table2[6M Return vs Nifty])</f>
        <v>-0.28061802569812333</v>
      </c>
      <c r="M471">
        <v>-6.94237794083078</v>
      </c>
      <c r="N471">
        <f>(Table2[[#This Row],[1W Return vs Nifty]]-AVERAGE(Table2[1W Return vs Nifty]))/_xlfn.STDEV.P(Table2[1W Return vs Nifty])</f>
        <v>-1.4047372970197041</v>
      </c>
      <c r="O471">
        <v>693.97</v>
      </c>
      <c r="P471">
        <v>714.47444563538397</v>
      </c>
      <c r="Q471">
        <v>631.97785941230995</v>
      </c>
      <c r="R471">
        <v>32.310763595465197</v>
      </c>
      <c r="S471" s="2">
        <f>(Table2[[#This Row],[Close Price]]-Table2[[#This Row],[20D EMA]])/Table2[[#This Row],[20D EMA]]</f>
        <v>-4.3186304883496444E-2</v>
      </c>
      <c r="T471" s="2">
        <f>(Table2[[#This Row],[Close Price]]-Table2[[#This Row],[50D EMA]])/Table2[[#This Row],[50D EMA]]</f>
        <v>-7.0645557645517915E-2</v>
      </c>
      <c r="U471" s="2">
        <f>(Table2[[#This Row],[Close Price]]-Table2[[#This Row],[200D EMA]])/Table2[[#This Row],[200D EMA]]</f>
        <v>5.0669719058620402E-2</v>
      </c>
      <c r="V471">
        <v>1.2494373348377299</v>
      </c>
      <c r="W471">
        <v>651.29999999999995</v>
      </c>
      <c r="X471">
        <v>674</v>
      </c>
      <c r="Y471">
        <v>640</v>
      </c>
      <c r="Z471">
        <v>681.45</v>
      </c>
      <c r="AA471">
        <v>606.04999999999995</v>
      </c>
      <c r="AB471">
        <v>734.5</v>
      </c>
      <c r="AC471" s="2">
        <f>(Table2[[#This Row],[Close Price]]/Table2[[#This Row],[Day Low]])-1</f>
        <v>1.9499462613235208E-2</v>
      </c>
      <c r="AD471" s="2">
        <f>(Table2[[#This Row],[Day High]]/Table2[[#This Row],[Close Price]])-1</f>
        <v>1.5060240963855387E-2</v>
      </c>
      <c r="AE471" s="2">
        <f>(Table2[[#This Row],[Close Price]]/Table2[[#This Row],[Current Week Low]])-1</f>
        <v>3.7500000000000089E-2</v>
      </c>
      <c r="AF471" s="2">
        <f>(Table2[[#This Row],[Current Week High]]/Table2[[#This Row],[Close Price]])-1</f>
        <v>2.6280120481927849E-2</v>
      </c>
      <c r="AG471" s="2">
        <f>(Table2[[#This Row],[Close Price]]/Table2[[#This Row],[Current Month Low]])-1</f>
        <v>9.5619173335533381E-2</v>
      </c>
      <c r="AH471" s="2">
        <f>(Table2[[#This Row],[Current Month High]]/Table2[[#This Row],[Close Price]])-1</f>
        <v>0.10617469879518082</v>
      </c>
      <c r="AI471">
        <v>21.995481927710799</v>
      </c>
      <c r="AJ471">
        <v>61.5375258484369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-0.16</v>
      </c>
      <c r="AM471" t="s">
        <v>10344</v>
      </c>
      <c r="AN471">
        <v>-6.72</v>
      </c>
      <c r="AO471" t="s">
        <v>10344</v>
      </c>
      <c r="AQ471" s="4">
        <f>(Table2[[#This Row],[Sharpe Ratio]]-AVERAGE(Table2[Sharpe Ratio]))/_xlfn.STDEV.P(Table2[Sharpe Ratio])</f>
        <v>-0.71627574671699312</v>
      </c>
      <c r="AR47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 s="4">
        <f>_xlfn.RANK.AVG(Table2[[#This Row],[1Y Return vs Nifty Z-Score]],Table2[1Y Return vs Nifty Z-Score])</f>
        <v>380</v>
      </c>
      <c r="AT471" s="4">
        <f>_xlfn.RANK.AVG(Table2[[#This Row],[6M Return vs Nifty Z-Score]],Table2[6M Return vs Nifty Z-Score])</f>
        <v>408</v>
      </c>
      <c r="AU471" s="4">
        <f>_xlfn.RANK.AVG(Table2[[#This Row],[Sharpe Ratio Z-Score]],Table2[Sharpe Ratio Z-Score])</f>
        <v>542.5</v>
      </c>
      <c r="AV471" s="4">
        <f>(Table2[[#This Row],[Rank 1Y]]+Table2[[#This Row],[Rank 6M]]+Table2[[#This Row],[Rank Sharpe]])/3</f>
        <v>443.5</v>
      </c>
    </row>
    <row r="472" spans="1:48" x14ac:dyDescent="0.3">
      <c r="A472" t="s">
        <v>397</v>
      </c>
      <c r="B472" t="s">
        <v>398</v>
      </c>
      <c r="C472" t="s">
        <v>10310</v>
      </c>
      <c r="D472" t="s">
        <v>399</v>
      </c>
      <c r="E472">
        <v>58997.971716840002</v>
      </c>
      <c r="F472">
        <v>968.3</v>
      </c>
      <c r="G472">
        <v>19.927915455431801</v>
      </c>
      <c r="H472">
        <f>(Table2[[#This Row],[1Y Return vs Nifty]]-AVERAGE(Table2[1Y Return vs Nifty]))/_xlfn.STDEV.P(Table2[1Y Return vs Nifty])</f>
        <v>-0.18282178858426143</v>
      </c>
      <c r="I472">
        <v>-3.3450347689782798</v>
      </c>
      <c r="J472">
        <f>(Table2[[#This Row],[1M Return vs Nifty]]-AVERAGE(Table2[1M Return vs Nifty]))/_xlfn.STDEV.P(Table2[1M Return vs Nifty])</f>
        <v>-0.61482780238562906</v>
      </c>
      <c r="K472">
        <v>-13.097035074498899</v>
      </c>
      <c r="L472">
        <f>(Table2[[#This Row],[6M Return vs Nifty]]-AVERAGE(Table2[6M Return vs Nifty]))/_xlfn.STDEV.P(Table2[6M Return vs Nifty])</f>
        <v>-0.69575868885275505</v>
      </c>
      <c r="M472">
        <v>-2.6072671841336299</v>
      </c>
      <c r="N472">
        <f>(Table2[[#This Row],[1W Return vs Nifty]]-AVERAGE(Table2[1W Return vs Nifty]))/_xlfn.STDEV.P(Table2[1W Return vs Nifty])</f>
        <v>-0.45918162784489341</v>
      </c>
      <c r="O472">
        <v>997.38</v>
      </c>
      <c r="P472">
        <v>1019.69610274529</v>
      </c>
      <c r="Q472">
        <v>943.58921965646095</v>
      </c>
      <c r="R472">
        <v>38.454221626313497</v>
      </c>
      <c r="S472" s="2">
        <f>(Table2[[#This Row],[Close Price]]-Table2[[#This Row],[20D EMA]])/Table2[[#This Row],[20D EMA]]</f>
        <v>-2.915638974112178E-2</v>
      </c>
      <c r="T472" s="2">
        <f>(Table2[[#This Row],[Close Price]]-Table2[[#This Row],[50D EMA]])/Table2[[#This Row],[50D EMA]]</f>
        <v>-5.0403353123463161E-2</v>
      </c>
      <c r="U472" s="2">
        <f>(Table2[[#This Row],[Close Price]]-Table2[[#This Row],[200D EMA]])/Table2[[#This Row],[200D EMA]]</f>
        <v>2.618806979644768E-2</v>
      </c>
      <c r="V472">
        <v>0.77026984194981696</v>
      </c>
      <c r="W472">
        <v>964</v>
      </c>
      <c r="X472">
        <v>982.9</v>
      </c>
      <c r="Y472">
        <v>959.45</v>
      </c>
      <c r="Z472">
        <v>989.8</v>
      </c>
      <c r="AA472">
        <v>942.2</v>
      </c>
      <c r="AB472">
        <v>1044.95</v>
      </c>
      <c r="AC472" s="2">
        <f>(Table2[[#This Row],[Close Price]]/Table2[[#This Row],[Day Low]])-1</f>
        <v>4.4605809128630547E-3</v>
      </c>
      <c r="AD472" s="2">
        <f>(Table2[[#This Row],[Day High]]/Table2[[#This Row],[Close Price]])-1</f>
        <v>1.5077971702984527E-2</v>
      </c>
      <c r="AE472" s="2">
        <f>(Table2[[#This Row],[Close Price]]/Table2[[#This Row],[Current Week Low]])-1</f>
        <v>9.2240346031580156E-3</v>
      </c>
      <c r="AF472" s="2">
        <f>(Table2[[#This Row],[Current Week High]]/Table2[[#This Row],[Close Price]])-1</f>
        <v>2.2203862439326594E-2</v>
      </c>
      <c r="AG472" s="2">
        <f>(Table2[[#This Row],[Close Price]]/Table2[[#This Row],[Current Month Low]])-1</f>
        <v>2.7701125026533546E-2</v>
      </c>
      <c r="AH472" s="2">
        <f>(Table2[[#This Row],[Current Month High]]/Table2[[#This Row],[Close Price]])-1</f>
        <v>7.9159351440669212E-2</v>
      </c>
      <c r="AI472">
        <v>21.8630589693276</v>
      </c>
      <c r="AJ472">
        <v>48.284839203675297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-0.16</v>
      </c>
      <c r="AM472" t="s">
        <v>10344</v>
      </c>
      <c r="AN472">
        <v>-5.63</v>
      </c>
      <c r="AO472" t="s">
        <v>10344</v>
      </c>
      <c r="AP472">
        <v>2.7143227528494001E-2</v>
      </c>
      <c r="AQ472" s="4">
        <f>(Table2[[#This Row],[Sharpe Ratio]]-AVERAGE(Table2[Sharpe Ratio]))/_xlfn.STDEV.P(Table2[Sharpe Ratio])</f>
        <v>-0.40851431327574295</v>
      </c>
      <c r="AR47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 s="4">
        <f>_xlfn.RANK.AVG(Table2[[#This Row],[1Y Return vs Nifty Z-Score]],Table2[1Y Return vs Nifty Z-Score])</f>
        <v>335</v>
      </c>
      <c r="AT472" s="4">
        <f>_xlfn.RANK.AVG(Table2[[#This Row],[6M Return vs Nifty Z-Score]],Table2[6M Return vs Nifty Z-Score])</f>
        <v>551</v>
      </c>
      <c r="AU472" s="4">
        <f>_xlfn.RANK.AVG(Table2[[#This Row],[Sharpe Ratio Z-Score]],Table2[Sharpe Ratio Z-Score])</f>
        <v>445</v>
      </c>
      <c r="AV472" s="4">
        <f>(Table2[[#This Row],[Rank 1Y]]+Table2[[#This Row],[Rank 6M]]+Table2[[#This Row],[Rank Sharpe]])/3</f>
        <v>443.66666666666669</v>
      </c>
    </row>
    <row r="473" spans="1:48" x14ac:dyDescent="0.3">
      <c r="A473" t="s">
        <v>1832</v>
      </c>
      <c r="B473" t="s">
        <v>1833</v>
      </c>
      <c r="C473" t="s">
        <v>10308</v>
      </c>
      <c r="D473" t="s">
        <v>130</v>
      </c>
      <c r="E473">
        <v>3968.4322449599999</v>
      </c>
      <c r="F473">
        <v>220.2</v>
      </c>
      <c r="G473">
        <v>-16.959494328836101</v>
      </c>
      <c r="H473">
        <f>(Table2[[#This Row],[1Y Return vs Nifty]]-AVERAGE(Table2[1Y Return vs Nifty]))/_xlfn.STDEV.P(Table2[1Y Return vs Nifty])</f>
        <v>-0.74254645651756201</v>
      </c>
      <c r="I473">
        <v>-10.4756924927112</v>
      </c>
      <c r="J473">
        <f>(Table2[[#This Row],[1M Return vs Nifty]]-AVERAGE(Table2[1M Return vs Nifty]))/_xlfn.STDEV.P(Table2[1M Return vs Nifty])</f>
        <v>-1.2377582876651805</v>
      </c>
      <c r="K473">
        <v>-6.7556433393618498</v>
      </c>
      <c r="L473">
        <f>(Table2[[#This Row],[6M Return vs Nifty]]-AVERAGE(Table2[6M Return vs Nifty]))/_xlfn.STDEV.P(Table2[6M Return vs Nifty])</f>
        <v>-0.47760289779034565</v>
      </c>
      <c r="M473">
        <v>-3.9224029446499502</v>
      </c>
      <c r="N473">
        <f>(Table2[[#This Row],[1W Return vs Nifty]]-AVERAGE(Table2[1W Return vs Nifty]))/_xlfn.STDEV.P(Table2[1W Return vs Nifty])</f>
        <v>-0.74603337025300687</v>
      </c>
      <c r="O473">
        <v>232.9</v>
      </c>
      <c r="P473">
        <v>233.063194011099</v>
      </c>
      <c r="Q473">
        <v>213.47592084621101</v>
      </c>
      <c r="R473">
        <v>33.5077033143439</v>
      </c>
      <c r="S473" s="2">
        <f>(Table2[[#This Row],[Close Price]]-Table2[[#This Row],[20D EMA]])/Table2[[#This Row],[20D EMA]]</f>
        <v>-5.4529841133533777E-2</v>
      </c>
      <c r="T473" s="2">
        <f>(Table2[[#This Row],[Close Price]]-Table2[[#This Row],[50D EMA]])/Table2[[#This Row],[50D EMA]]</f>
        <v>-5.5191872168740795E-2</v>
      </c>
      <c r="U473" s="2">
        <f>(Table2[[#This Row],[Close Price]]-Table2[[#This Row],[200D EMA]])/Table2[[#This Row],[200D EMA]]</f>
        <v>3.1498068386986995E-2</v>
      </c>
      <c r="V473">
        <v>0.46231236136362103</v>
      </c>
      <c r="W473">
        <v>218.7</v>
      </c>
      <c r="X473">
        <v>223.45</v>
      </c>
      <c r="Y473">
        <v>215.3</v>
      </c>
      <c r="Z473">
        <v>223.45</v>
      </c>
      <c r="AA473">
        <v>213.05</v>
      </c>
      <c r="AB473">
        <v>274.95</v>
      </c>
      <c r="AC473" s="2">
        <f>(Table2[[#This Row],[Close Price]]/Table2[[#This Row],[Day Low]])-1</f>
        <v>6.8587105624142719E-3</v>
      </c>
      <c r="AD473" s="2">
        <f>(Table2[[#This Row],[Day High]]/Table2[[#This Row],[Close Price]])-1</f>
        <v>1.4759309718437752E-2</v>
      </c>
      <c r="AE473" s="2">
        <f>(Table2[[#This Row],[Close Price]]/Table2[[#This Row],[Current Week Low]])-1</f>
        <v>2.2758941012540612E-2</v>
      </c>
      <c r="AF473" s="2">
        <f>(Table2[[#This Row],[Current Week High]]/Table2[[#This Row],[Close Price]])-1</f>
        <v>1.4759309718437752E-2</v>
      </c>
      <c r="AG473" s="2">
        <f>(Table2[[#This Row],[Close Price]]/Table2[[#This Row],[Current Month Low]])-1</f>
        <v>3.3560197136822234E-2</v>
      </c>
      <c r="AH473" s="2">
        <f>(Table2[[#This Row],[Current Month High]]/Table2[[#This Row],[Close Price]])-1</f>
        <v>0.24863760217983644</v>
      </c>
      <c r="AI473">
        <v>24.8637602179836</v>
      </c>
      <c r="AJ473">
        <v>38.4470292360892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-0.04</v>
      </c>
      <c r="AM473" t="s">
        <v>10344</v>
      </c>
      <c r="AN473">
        <v>-16.87</v>
      </c>
      <c r="AO473" t="s">
        <v>10344</v>
      </c>
      <c r="AP473">
        <v>8.6748892426454005E-2</v>
      </c>
      <c r="AQ473" s="4">
        <f>(Table2[[#This Row],[Sharpe Ratio]]-AVERAGE(Table2[Sharpe Ratio]))/_xlfn.STDEV.P(Table2[Sharpe Ratio])</f>
        <v>0.26732001228328478</v>
      </c>
      <c r="AR47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 s="4">
        <f>_xlfn.RANK.AVG(Table2[[#This Row],[1Y Return vs Nifty Z-Score]],Table2[1Y Return vs Nifty Z-Score])</f>
        <v>586</v>
      </c>
      <c r="AT473" s="4">
        <f>_xlfn.RANK.AVG(Table2[[#This Row],[6M Return vs Nifty Z-Score]],Table2[6M Return vs Nifty Z-Score])</f>
        <v>478</v>
      </c>
      <c r="AU473" s="4">
        <f>_xlfn.RANK.AVG(Table2[[#This Row],[Sharpe Ratio Z-Score]],Table2[Sharpe Ratio Z-Score])</f>
        <v>268</v>
      </c>
      <c r="AV473" s="4">
        <f>(Table2[[#This Row],[Rank 1Y]]+Table2[[#This Row],[Rank 6M]]+Table2[[#This Row],[Rank Sharpe]])/3</f>
        <v>444</v>
      </c>
    </row>
    <row r="474" spans="1:48" x14ac:dyDescent="0.3">
      <c r="A474" t="s">
        <v>1229</v>
      </c>
      <c r="B474" t="s">
        <v>1230</v>
      </c>
      <c r="C474" t="s">
        <v>10303</v>
      </c>
      <c r="D474" t="s">
        <v>226</v>
      </c>
      <c r="E474">
        <v>9436.4181064000004</v>
      </c>
      <c r="F474">
        <v>706.7</v>
      </c>
      <c r="G474">
        <v>-11.1049189674051</v>
      </c>
      <c r="H474">
        <f>(Table2[[#This Row],[1Y Return vs Nifty]]-AVERAGE(Table2[1Y Return vs Nifty]))/_xlfn.STDEV.P(Table2[1Y Return vs Nifty])</f>
        <v>-0.65370990580195609</v>
      </c>
      <c r="I474">
        <v>19.700894607014899</v>
      </c>
      <c r="J474">
        <f>(Table2[[#This Row],[1M Return vs Nifty]]-AVERAGE(Table2[1M Return vs Nifty]))/_xlfn.STDEV.P(Table2[1M Return vs Nifty])</f>
        <v>1.3984523922484062</v>
      </c>
      <c r="K474">
        <v>-1.53005480614428</v>
      </c>
      <c r="L474">
        <f>(Table2[[#This Row],[6M Return vs Nifty]]-AVERAGE(Table2[6M Return vs Nifty]))/_xlfn.STDEV.P(Table2[6M Return vs Nifty])</f>
        <v>-0.29783283345034534</v>
      </c>
      <c r="M474">
        <v>7.1560853990439099</v>
      </c>
      <c r="N474">
        <f>(Table2[[#This Row],[1W Return vs Nifty]]-AVERAGE(Table2[1W Return vs Nifty]))/_xlfn.STDEV.P(Table2[1W Return vs Nifty])</f>
        <v>1.6703587468535388</v>
      </c>
      <c r="O474">
        <v>654.33000000000004</v>
      </c>
      <c r="P474">
        <v>623.60740439444396</v>
      </c>
      <c r="Q474">
        <v>609.98277542500796</v>
      </c>
      <c r="R474">
        <v>81.398163581089094</v>
      </c>
      <c r="S474" s="2">
        <f>(Table2[[#This Row],[Close Price]]-Table2[[#This Row],[20D EMA]])/Table2[[#This Row],[20D EMA]]</f>
        <v>8.0036067427750532E-2</v>
      </c>
      <c r="T474" s="2">
        <f>(Table2[[#This Row],[Close Price]]-Table2[[#This Row],[50D EMA]])/Table2[[#This Row],[50D EMA]]</f>
        <v>0.13324504330772569</v>
      </c>
      <c r="U474" s="2">
        <f>(Table2[[#This Row],[Close Price]]-Table2[[#This Row],[200D EMA]])/Table2[[#This Row],[200D EMA]]</f>
        <v>0.15855730435601886</v>
      </c>
      <c r="V474">
        <v>1.27106294080031</v>
      </c>
      <c r="W474">
        <v>697.05</v>
      </c>
      <c r="X474">
        <v>721.15</v>
      </c>
      <c r="Y474">
        <v>687.1</v>
      </c>
      <c r="Z474">
        <v>721.15</v>
      </c>
      <c r="AA474">
        <v>622.04999999999995</v>
      </c>
      <c r="AB474">
        <v>721.15</v>
      </c>
      <c r="AC474" s="2">
        <f>(Table2[[#This Row],[Close Price]]/Table2[[#This Row],[Day Low]])-1</f>
        <v>1.3844057097769369E-2</v>
      </c>
      <c r="AD474" s="2">
        <f>(Table2[[#This Row],[Day High]]/Table2[[#This Row],[Close Price]])-1</f>
        <v>2.044714871940001E-2</v>
      </c>
      <c r="AE474" s="2">
        <f>(Table2[[#This Row],[Close Price]]/Table2[[#This Row],[Current Week Low]])-1</f>
        <v>2.8525687672827926E-2</v>
      </c>
      <c r="AF474" s="2">
        <f>(Table2[[#This Row],[Current Week High]]/Table2[[#This Row],[Close Price]])-1</f>
        <v>2.044714871940001E-2</v>
      </c>
      <c r="AG474" s="2">
        <f>(Table2[[#This Row],[Close Price]]/Table2[[#This Row],[Current Month Low]])-1</f>
        <v>0.13608230849610181</v>
      </c>
      <c r="AH474" s="2">
        <f>(Table2[[#This Row],[Current Month High]]/Table2[[#This Row],[Close Price]])-1</f>
        <v>2.044714871940001E-2</v>
      </c>
      <c r="AI474">
        <v>1.1320220744304601</v>
      </c>
      <c r="AJ474">
        <v>28.118201595358901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0.11</v>
      </c>
      <c r="AM474" t="s">
        <v>10345</v>
      </c>
      <c r="AN474">
        <v>8.14</v>
      </c>
      <c r="AO474" t="s">
        <v>10345</v>
      </c>
      <c r="AP474">
        <v>5.6117754234557997E-2</v>
      </c>
      <c r="AQ474" s="4">
        <f>(Table2[[#This Row],[Sharpe Ratio]]-AVERAGE(Table2[Sharpe Ratio]))/_xlfn.STDEV.P(Table2[Sharpe Ratio])</f>
        <v>-7.9988832546561681E-2</v>
      </c>
      <c r="AR4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2.0372795673030821</v>
      </c>
      <c r="AS474" s="4">
        <f>_xlfn.RANK.AVG(Table2[[#This Row],[1Y Return vs Nifty Z-Score]],Table2[1Y Return vs Nifty Z-Score])</f>
        <v>550</v>
      </c>
      <c r="AT474" s="4">
        <f>_xlfn.RANK.AVG(Table2[[#This Row],[6M Return vs Nifty Z-Score]],Table2[6M Return vs Nifty Z-Score])</f>
        <v>415</v>
      </c>
      <c r="AU474" s="4">
        <f>_xlfn.RANK.AVG(Table2[[#This Row],[Sharpe Ratio Z-Score]],Table2[Sharpe Ratio Z-Score])</f>
        <v>369</v>
      </c>
      <c r="AV474" s="4">
        <f>(Table2[[#This Row],[Rank 1Y]]+Table2[[#This Row],[Rank 6M]]+Table2[[#This Row],[Rank Sharpe]])/3</f>
        <v>444.66666666666669</v>
      </c>
    </row>
    <row r="475" spans="1:48" x14ac:dyDescent="0.3">
      <c r="A475" t="s">
        <v>757</v>
      </c>
      <c r="B475" t="s">
        <v>758</v>
      </c>
      <c r="C475" t="s">
        <v>10301</v>
      </c>
      <c r="D475" t="s">
        <v>544</v>
      </c>
      <c r="E475">
        <v>21360.053829439999</v>
      </c>
      <c r="F475">
        <v>822.4</v>
      </c>
      <c r="G475">
        <v>-2.2487071315874601</v>
      </c>
      <c r="H475">
        <f>(Table2[[#This Row],[1Y Return vs Nifty]]-AVERAGE(Table2[1Y Return vs Nifty]))/_xlfn.STDEV.P(Table2[1Y Return vs Nifty])</f>
        <v>-0.5193269209857081</v>
      </c>
      <c r="I475">
        <v>5.2589456467051203</v>
      </c>
      <c r="J475">
        <f>(Table2[[#This Row],[1M Return vs Nifty]]-AVERAGE(Table2[1M Return vs Nifty]))/_xlfn.STDEV.P(Table2[1M Return vs Nifty])</f>
        <v>0.13681137359652817</v>
      </c>
      <c r="K475">
        <v>-1.8939192662020301</v>
      </c>
      <c r="L475">
        <f>(Table2[[#This Row],[6M Return vs Nifty]]-AVERAGE(Table2[6M Return vs Nifty]))/_xlfn.STDEV.P(Table2[6M Return vs Nifty])</f>
        <v>-0.31035045457183552</v>
      </c>
      <c r="M475">
        <v>-3.2487988480135699</v>
      </c>
      <c r="N475">
        <f>(Table2[[#This Row],[1W Return vs Nifty]]-AVERAGE(Table2[1W Return vs Nifty]))/_xlfn.STDEV.P(Table2[1W Return vs Nifty])</f>
        <v>-0.59910974866619116</v>
      </c>
      <c r="O475">
        <v>807.69</v>
      </c>
      <c r="P475">
        <v>794.13972876344201</v>
      </c>
      <c r="Q475">
        <v>746.49534029169604</v>
      </c>
      <c r="R475">
        <v>55.842280458190601</v>
      </c>
      <c r="S475" s="2">
        <f>(Table2[[#This Row],[Close Price]]-Table2[[#This Row],[20D EMA]])/Table2[[#This Row],[20D EMA]]</f>
        <v>1.821243298790368E-2</v>
      </c>
      <c r="T475" s="2">
        <f>(Table2[[#This Row],[Close Price]]-Table2[[#This Row],[50D EMA]])/Table2[[#This Row],[50D EMA]]</f>
        <v>3.5586018697946448E-2</v>
      </c>
      <c r="U475" s="2">
        <f>(Table2[[#This Row],[Close Price]]-Table2[[#This Row],[200D EMA]])/Table2[[#This Row],[200D EMA]]</f>
        <v>0.10168135768756961</v>
      </c>
      <c r="V475">
        <v>0.66892053909548399</v>
      </c>
      <c r="W475">
        <v>809</v>
      </c>
      <c r="X475">
        <v>826.95</v>
      </c>
      <c r="Y475">
        <v>809</v>
      </c>
      <c r="Z475">
        <v>832</v>
      </c>
      <c r="AA475">
        <v>768.05</v>
      </c>
      <c r="AB475">
        <v>847.1</v>
      </c>
      <c r="AC475" s="2">
        <f>(Table2[[#This Row],[Close Price]]/Table2[[#This Row],[Day Low]])-1</f>
        <v>1.656365883807176E-2</v>
      </c>
      <c r="AD475" s="2">
        <f>(Table2[[#This Row],[Day High]]/Table2[[#This Row],[Close Price]])-1</f>
        <v>5.5325875486382792E-3</v>
      </c>
      <c r="AE475" s="2">
        <f>(Table2[[#This Row],[Close Price]]/Table2[[#This Row],[Current Week Low]])-1</f>
        <v>1.656365883807176E-2</v>
      </c>
      <c r="AF475" s="2">
        <f>(Table2[[#This Row],[Current Week High]]/Table2[[#This Row],[Close Price]])-1</f>
        <v>1.1673151750972721E-2</v>
      </c>
      <c r="AG475" s="2">
        <f>(Table2[[#This Row],[Close Price]]/Table2[[#This Row],[Current Month Low]])-1</f>
        <v>7.0763622160015638E-2</v>
      </c>
      <c r="AH475" s="2">
        <f>(Table2[[#This Row],[Current Month High]]/Table2[[#This Row],[Close Price]])-1</f>
        <v>3.0034046692607008E-2</v>
      </c>
      <c r="AI475">
        <v>11.101653696497999</v>
      </c>
      <c r="AJ475">
        <v>36.158940397350896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-0.01</v>
      </c>
      <c r="AM475" t="s">
        <v>10344</v>
      </c>
      <c r="AN475">
        <v>0.17</v>
      </c>
      <c r="AO475" t="s">
        <v>10345</v>
      </c>
      <c r="AP475">
        <v>3.5476080992587998E-2</v>
      </c>
      <c r="AQ475" s="4">
        <f>(Table2[[#This Row],[Sharpe Ratio]]-AVERAGE(Table2[Sharpe Ratio]))/_xlfn.STDEV.P(Table2[Sharpe Ratio])</f>
        <v>-0.31403288419464709</v>
      </c>
      <c r="AR4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-1.6060086348218539</v>
      </c>
      <c r="AS475" s="4">
        <f>_xlfn.RANK.AVG(Table2[[#This Row],[1Y Return vs Nifty Z-Score]],Table2[1Y Return vs Nifty Z-Score])</f>
        <v>488</v>
      </c>
      <c r="AT475" s="4">
        <f>_xlfn.RANK.AVG(Table2[[#This Row],[6M Return vs Nifty Z-Score]],Table2[6M Return vs Nifty Z-Score])</f>
        <v>421</v>
      </c>
      <c r="AU475" s="4">
        <f>_xlfn.RANK.AVG(Table2[[#This Row],[Sharpe Ratio Z-Score]],Table2[Sharpe Ratio Z-Score])</f>
        <v>427</v>
      </c>
      <c r="AV475" s="4">
        <f>(Table2[[#This Row],[Rank 1Y]]+Table2[[#This Row],[Rank 6M]]+Table2[[#This Row],[Rank Sharpe]])/3</f>
        <v>445.33333333333331</v>
      </c>
    </row>
    <row r="476" spans="1:48" x14ac:dyDescent="0.3">
      <c r="A476" t="s">
        <v>498</v>
      </c>
      <c r="B476" t="s">
        <v>499</v>
      </c>
      <c r="C476" t="s">
        <v>10305</v>
      </c>
      <c r="D476" t="s">
        <v>500</v>
      </c>
      <c r="E476">
        <v>41281.3051624</v>
      </c>
      <c r="F476">
        <v>344.8</v>
      </c>
      <c r="G476">
        <v>5.6440047508068902</v>
      </c>
      <c r="H476">
        <f>(Table2[[#This Row],[1Y Return vs Nifty]]-AVERAGE(Table2[1Y Return vs Nifty]))/_xlfn.STDEV.P(Table2[1Y Return vs Nifty])</f>
        <v>-0.39956395678455897</v>
      </c>
      <c r="I476">
        <v>3.7165193542797099</v>
      </c>
      <c r="J476">
        <f>(Table2[[#This Row],[1M Return vs Nifty]]-AVERAGE(Table2[1M Return vs Nifty]))/_xlfn.STDEV.P(Table2[1M Return vs Nifty])</f>
        <v>2.0658289252989239E-3</v>
      </c>
      <c r="K476">
        <v>12.234179817127901</v>
      </c>
      <c r="L476">
        <f>(Table2[[#This Row],[6M Return vs Nifty]]-AVERAGE(Table2[6M Return vs Nifty]))/_xlfn.STDEV.P(Table2[6M Return vs Nifty])</f>
        <v>0.17568270036703529</v>
      </c>
      <c r="M476">
        <v>1.0548539991158701</v>
      </c>
      <c r="N476">
        <f>(Table2[[#This Row],[1W Return vs Nifty]]-AVERAGE(Table2[1W Return vs Nifty]))/_xlfn.STDEV.P(Table2[1W Return vs Nifty])</f>
        <v>0.3395844568917592</v>
      </c>
      <c r="O476">
        <v>344.35</v>
      </c>
      <c r="P476">
        <v>339.99286277251798</v>
      </c>
      <c r="Q476">
        <v>302.36817066007097</v>
      </c>
      <c r="R476">
        <v>52.632384040321902</v>
      </c>
      <c r="S476" s="2">
        <f>(Table2[[#This Row],[Close Price]]-Table2[[#This Row],[20D EMA]])/Table2[[#This Row],[20D EMA]]</f>
        <v>1.3068099317554483E-3</v>
      </c>
      <c r="T476" s="2">
        <f>(Table2[[#This Row],[Close Price]]-Table2[[#This Row],[50D EMA]])/Table2[[#This Row],[50D EMA]]</f>
        <v>1.4138935706713303E-2</v>
      </c>
      <c r="U476" s="2">
        <f>(Table2[[#This Row],[Close Price]]-Table2[[#This Row],[200D EMA]])/Table2[[#This Row],[200D EMA]]</f>
        <v>0.14033166668072297</v>
      </c>
      <c r="V476">
        <v>0.70099992114924603</v>
      </c>
      <c r="W476">
        <v>343.3</v>
      </c>
      <c r="X476">
        <v>350.9</v>
      </c>
      <c r="Y476">
        <v>340.65</v>
      </c>
      <c r="Z476">
        <v>350.9</v>
      </c>
      <c r="AA476">
        <v>323.35000000000002</v>
      </c>
      <c r="AB476">
        <v>370.45</v>
      </c>
      <c r="AC476" s="2">
        <f>(Table2[[#This Row],[Close Price]]/Table2[[#This Row],[Day Low]])-1</f>
        <v>4.3693562481794679E-3</v>
      </c>
      <c r="AD476" s="2">
        <f>(Table2[[#This Row],[Day High]]/Table2[[#This Row],[Close Price]])-1</f>
        <v>1.7691415313225045E-2</v>
      </c>
      <c r="AE476" s="2">
        <f>(Table2[[#This Row],[Close Price]]/Table2[[#This Row],[Current Week Low]])-1</f>
        <v>1.2182592103332057E-2</v>
      </c>
      <c r="AF476" s="2">
        <f>(Table2[[#This Row],[Current Week High]]/Table2[[#This Row],[Close Price]])-1</f>
        <v>1.7691415313225045E-2</v>
      </c>
      <c r="AG476" s="2">
        <f>(Table2[[#This Row],[Close Price]]/Table2[[#This Row],[Current Month Low]])-1</f>
        <v>6.6336786763568911E-2</v>
      </c>
      <c r="AH476" s="2">
        <f>(Table2[[#This Row],[Current Month High]]/Table2[[#This Row],[Close Price]])-1</f>
        <v>7.4390951276102069E-2</v>
      </c>
      <c r="AI476">
        <v>9.2807424593967607</v>
      </c>
      <c r="AJ476">
        <v>58.528735632183903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0.02</v>
      </c>
      <c r="AM476" t="s">
        <v>10345</v>
      </c>
      <c r="AN476">
        <v>-2.2599999999999998</v>
      </c>
      <c r="AO476" t="s">
        <v>10344</v>
      </c>
      <c r="AP476">
        <v>-3.6873291096038999E-2</v>
      </c>
      <c r="AQ476" s="4">
        <f>(Table2[[#This Row],[Sharpe Ratio]]-AVERAGE(Table2[Sharpe Ratio]))/_xlfn.STDEV.P(Table2[Sharpe Ratio])</f>
        <v>-1.1343607703753085</v>
      </c>
      <c r="AR47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-1.0165917409757741</v>
      </c>
      <c r="AS476" s="4">
        <f>_xlfn.RANK.AVG(Table2[[#This Row],[1Y Return vs Nifty Z-Score]],Table2[1Y Return vs Nifty Z-Score])</f>
        <v>430</v>
      </c>
      <c r="AT476" s="4">
        <f>_xlfn.RANK.AVG(Table2[[#This Row],[6M Return vs Nifty Z-Score]],Table2[6M Return vs Nifty Z-Score])</f>
        <v>269</v>
      </c>
      <c r="AU476" s="4">
        <f>_xlfn.RANK.AVG(Table2[[#This Row],[Sharpe Ratio Z-Score]],Table2[Sharpe Ratio Z-Score])</f>
        <v>641</v>
      </c>
      <c r="AV476" s="4">
        <f>(Table2[[#This Row],[Rank 1Y]]+Table2[[#This Row],[Rank 6M]]+Table2[[#This Row],[Rank Sharpe]])/3</f>
        <v>446.66666666666669</v>
      </c>
    </row>
    <row r="477" spans="1:48" x14ac:dyDescent="0.3">
      <c r="A477" t="s">
        <v>1358</v>
      </c>
      <c r="B477" t="s">
        <v>1359</v>
      </c>
      <c r="C477" t="s">
        <v>10311</v>
      </c>
      <c r="D477" t="s">
        <v>151</v>
      </c>
      <c r="E477">
        <v>8141.7964000000002</v>
      </c>
      <c r="F477">
        <v>434.6</v>
      </c>
      <c r="G477">
        <v>-16.371017115220099</v>
      </c>
      <c r="H477">
        <f>(Table2[[#This Row],[1Y Return vs Nifty]]-AVERAGE(Table2[1Y Return vs Nifty]))/_xlfn.STDEV.P(Table2[1Y Return vs Nifty])</f>
        <v>-0.73361698126017993</v>
      </c>
      <c r="I477">
        <v>-8.2885867457134701</v>
      </c>
      <c r="J477">
        <f>(Table2[[#This Row],[1M Return vs Nifty]]-AVERAGE(Table2[1M Return vs Nifty]))/_xlfn.STDEV.P(Table2[1M Return vs Nifty])</f>
        <v>-1.0466938869998006</v>
      </c>
      <c r="K477">
        <v>-7.1912497406473799</v>
      </c>
      <c r="L477">
        <f>(Table2[[#This Row],[6M Return vs Nifty]]-AVERAGE(Table2[6M Return vs Nifty]))/_xlfn.STDEV.P(Table2[6M Return vs Nifty])</f>
        <v>-0.49258857649203219</v>
      </c>
      <c r="M477">
        <v>1.94927177847502</v>
      </c>
      <c r="N477">
        <f>(Table2[[#This Row],[1W Return vs Nifty]]-AVERAGE(Table2[1W Return vs Nifty]))/_xlfn.STDEV.P(Table2[1W Return vs Nifty])</f>
        <v>0.53467100700521708</v>
      </c>
      <c r="O477">
        <v>448.49</v>
      </c>
      <c r="P477">
        <v>459.17042872026298</v>
      </c>
      <c r="Q477">
        <v>425.04419997627298</v>
      </c>
      <c r="R477">
        <v>44.045649513245202</v>
      </c>
      <c r="S477" s="2">
        <f>(Table2[[#This Row],[Close Price]]-Table2[[#This Row],[20D EMA]])/Table2[[#This Row],[20D EMA]]</f>
        <v>-3.0970590202680073E-2</v>
      </c>
      <c r="T477" s="2">
        <f>(Table2[[#This Row],[Close Price]]-Table2[[#This Row],[50D EMA]])/Table2[[#This Row],[50D EMA]]</f>
        <v>-5.351047712010177E-2</v>
      </c>
      <c r="U477" s="2">
        <f>(Table2[[#This Row],[Close Price]]-Table2[[#This Row],[200D EMA]])/Table2[[#This Row],[200D EMA]]</f>
        <v>2.2481897233888791E-2</v>
      </c>
      <c r="V477">
        <v>0.41249817999931898</v>
      </c>
      <c r="W477">
        <v>426.05</v>
      </c>
      <c r="X477">
        <v>445</v>
      </c>
      <c r="Y477">
        <v>420.1</v>
      </c>
      <c r="Z477">
        <v>445</v>
      </c>
      <c r="AA477">
        <v>401.15</v>
      </c>
      <c r="AB477">
        <v>493.7</v>
      </c>
      <c r="AC477" s="2">
        <f>(Table2[[#This Row],[Close Price]]/Table2[[#This Row],[Day Low]])-1</f>
        <v>2.0068067128271361E-2</v>
      </c>
      <c r="AD477" s="2">
        <f>(Table2[[#This Row],[Day High]]/Table2[[#This Row],[Close Price]])-1</f>
        <v>2.3930050621260968E-2</v>
      </c>
      <c r="AE477" s="2">
        <f>(Table2[[#This Row],[Close Price]]/Table2[[#This Row],[Current Week Low]])-1</f>
        <v>3.4515591525827283E-2</v>
      </c>
      <c r="AF477" s="2">
        <f>(Table2[[#This Row],[Current Week High]]/Table2[[#This Row],[Close Price]])-1</f>
        <v>2.3930050621260968E-2</v>
      </c>
      <c r="AG477" s="2">
        <f>(Table2[[#This Row],[Close Price]]/Table2[[#This Row],[Current Month Low]])-1</f>
        <v>8.3385267356350656E-2</v>
      </c>
      <c r="AH477" s="2">
        <f>(Table2[[#This Row],[Current Month High]]/Table2[[#This Row],[Close Price]])-1</f>
        <v>0.13598711458812685</v>
      </c>
      <c r="AI477">
        <v>25.977910722503399</v>
      </c>
      <c r="AJ477">
        <v>25.9710144927536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-0.08</v>
      </c>
      <c r="AM477" t="s">
        <v>10344</v>
      </c>
      <c r="AN477">
        <v>-11.37</v>
      </c>
      <c r="AO477" t="s">
        <v>10344</v>
      </c>
      <c r="AP477">
        <v>8.3824622536361998E-2</v>
      </c>
      <c r="AQ477" s="4">
        <f>(Table2[[#This Row],[Sharpe Ratio]]-AVERAGE(Table2[Sharpe Ratio]))/_xlfn.STDEV.P(Table2[Sharpe Ratio])</f>
        <v>0.2341633991944751</v>
      </c>
      <c r="AR47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 s="4">
        <f>_xlfn.RANK.AVG(Table2[[#This Row],[1Y Return vs Nifty Z-Score]],Table2[1Y Return vs Nifty Z-Score])</f>
        <v>583</v>
      </c>
      <c r="AT477" s="4">
        <f>_xlfn.RANK.AVG(Table2[[#This Row],[6M Return vs Nifty Z-Score]],Table2[6M Return vs Nifty Z-Score])</f>
        <v>483</v>
      </c>
      <c r="AU477" s="4">
        <f>_xlfn.RANK.AVG(Table2[[#This Row],[Sharpe Ratio Z-Score]],Table2[Sharpe Ratio Z-Score])</f>
        <v>275</v>
      </c>
      <c r="AV477" s="4">
        <f>(Table2[[#This Row],[Rank 1Y]]+Table2[[#This Row],[Rank 6M]]+Table2[[#This Row],[Rank Sharpe]])/3</f>
        <v>447</v>
      </c>
    </row>
    <row r="478" spans="1:48" x14ac:dyDescent="0.3">
      <c r="A478" t="s">
        <v>570</v>
      </c>
      <c r="B478" t="s">
        <v>571</v>
      </c>
      <c r="C478" t="s">
        <v>10305</v>
      </c>
      <c r="D478" t="s">
        <v>54</v>
      </c>
      <c r="E478">
        <v>34332.52330085</v>
      </c>
      <c r="F478">
        <v>1353.25</v>
      </c>
      <c r="G478">
        <v>25.312318152476301</v>
      </c>
      <c r="H478">
        <f>(Table2[[#This Row],[1Y Return vs Nifty]]-AVERAGE(Table2[1Y Return vs Nifty]))/_xlfn.STDEV.P(Table2[1Y Return vs Nifty])</f>
        <v>-0.10111957557315032</v>
      </c>
      <c r="I478">
        <v>14.4149038640646</v>
      </c>
      <c r="J478">
        <f>(Table2[[#This Row],[1M Return vs Nifty]]-AVERAGE(Table2[1M Return vs Nifty]))/_xlfn.STDEV.P(Table2[1M Return vs Nifty])</f>
        <v>0.93667103823251696</v>
      </c>
      <c r="K478">
        <v>0.97614543500421402</v>
      </c>
      <c r="L478">
        <f>(Table2[[#This Row],[6M Return vs Nifty]]-AVERAGE(Table2[6M Return vs Nifty]))/_xlfn.STDEV.P(Table2[6M Return vs Nifty])</f>
        <v>-0.21161483604464895</v>
      </c>
      <c r="M478">
        <v>-3.6651558789613499</v>
      </c>
      <c r="N478">
        <f>(Table2[[#This Row],[1W Return vs Nifty]]-AVERAGE(Table2[1W Return vs Nifty]))/_xlfn.STDEV.P(Table2[1W Return vs Nifty])</f>
        <v>-0.68992374930164679</v>
      </c>
      <c r="O478">
        <v>1321.19</v>
      </c>
      <c r="P478">
        <v>1267.75948247776</v>
      </c>
      <c r="Q478">
        <v>1173.4559880929501</v>
      </c>
      <c r="R478">
        <v>58.953446749750199</v>
      </c>
      <c r="S478" s="2">
        <f>(Table2[[#This Row],[Close Price]]-Table2[[#This Row],[20D EMA]])/Table2[[#This Row],[20D EMA]]</f>
        <v>2.4266002618851146E-2</v>
      </c>
      <c r="T478" s="2">
        <f>(Table2[[#This Row],[Close Price]]-Table2[[#This Row],[50D EMA]])/Table2[[#This Row],[50D EMA]]</f>
        <v>6.743433490645552E-2</v>
      </c>
      <c r="U478" s="2">
        <f>(Table2[[#This Row],[Close Price]]-Table2[[#This Row],[200D EMA]])/Table2[[#This Row],[200D EMA]]</f>
        <v>0.15321751623530713</v>
      </c>
      <c r="V478">
        <v>1.17781221070974</v>
      </c>
      <c r="W478">
        <v>1339.25</v>
      </c>
      <c r="X478">
        <v>1387</v>
      </c>
      <c r="Y478">
        <v>1338.05</v>
      </c>
      <c r="Z478">
        <v>1387</v>
      </c>
      <c r="AA478">
        <v>1276.05</v>
      </c>
      <c r="AB478">
        <v>1413.7</v>
      </c>
      <c r="AC478" s="2">
        <f>(Table2[[#This Row],[Close Price]]/Table2[[#This Row],[Day Low]])-1</f>
        <v>1.0453612096322562E-2</v>
      </c>
      <c r="AD478" s="2">
        <f>(Table2[[#This Row],[Day High]]/Table2[[#This Row],[Close Price]])-1</f>
        <v>2.4939959357103358E-2</v>
      </c>
      <c r="AE478" s="2">
        <f>(Table2[[#This Row],[Close Price]]/Table2[[#This Row],[Current Week Low]])-1</f>
        <v>1.135981465565572E-2</v>
      </c>
      <c r="AF478" s="2">
        <f>(Table2[[#This Row],[Current Week High]]/Table2[[#This Row],[Close Price]])-1</f>
        <v>2.4939959357103358E-2</v>
      </c>
      <c r="AG478" s="2">
        <f>(Table2[[#This Row],[Close Price]]/Table2[[#This Row],[Current Month Low]])-1</f>
        <v>6.0499196739939753E-2</v>
      </c>
      <c r="AH478" s="2">
        <f>(Table2[[#This Row],[Current Month High]]/Table2[[#This Row],[Close Price]])-1</f>
        <v>4.4670238315167143E-2</v>
      </c>
      <c r="AI478">
        <v>4.4670238315167099</v>
      </c>
      <c r="AJ478">
        <v>57.942343604108302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0.01</v>
      </c>
      <c r="AM478" t="s">
        <v>10345</v>
      </c>
      <c r="AN478">
        <v>6.09</v>
      </c>
      <c r="AO478" t="s">
        <v>10345</v>
      </c>
      <c r="AP478">
        <v>-3.6246117963810998E-2</v>
      </c>
      <c r="AQ478" s="4">
        <f>(Table2[[#This Row],[Sharpe Ratio]]-AVERAGE(Table2[Sharpe Ratio]))/_xlfn.STDEV.P(Table2[Sharpe Ratio])</f>
        <v>-1.1272496152266547</v>
      </c>
      <c r="AR47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-1.1932367379135838</v>
      </c>
      <c r="AS478" s="4">
        <f>_xlfn.RANK.AVG(Table2[[#This Row],[1Y Return vs Nifty Z-Score]],Table2[1Y Return vs Nifty Z-Score])</f>
        <v>317</v>
      </c>
      <c r="AT478" s="4">
        <f>_xlfn.RANK.AVG(Table2[[#This Row],[6M Return vs Nifty Z-Score]],Table2[6M Return vs Nifty Z-Score])</f>
        <v>390</v>
      </c>
      <c r="AU478" s="4">
        <f>_xlfn.RANK.AVG(Table2[[#This Row],[Sharpe Ratio Z-Score]],Table2[Sharpe Ratio Z-Score])</f>
        <v>639</v>
      </c>
      <c r="AV478" s="4">
        <f>(Table2[[#This Row],[Rank 1Y]]+Table2[[#This Row],[Rank 6M]]+Table2[[#This Row],[Rank Sharpe]])/3</f>
        <v>448.66666666666669</v>
      </c>
    </row>
    <row r="479" spans="1:48" x14ac:dyDescent="0.3">
      <c r="A479" t="s">
        <v>765</v>
      </c>
      <c r="B479" t="s">
        <v>766</v>
      </c>
      <c r="C479" t="s">
        <v>10305</v>
      </c>
      <c r="D479" t="s">
        <v>54</v>
      </c>
      <c r="E479">
        <v>21050.927764779899</v>
      </c>
      <c r="F479">
        <v>1070.95</v>
      </c>
      <c r="G479">
        <v>10.8900275650489</v>
      </c>
      <c r="H479">
        <f>(Table2[[#This Row],[1Y Return vs Nifty]]-AVERAGE(Table2[1Y Return vs Nifty]))/_xlfn.STDEV.P(Table2[1Y Return vs Nifty])</f>
        <v>-0.31996150177768989</v>
      </c>
      <c r="I479">
        <v>-1.5787090461389801</v>
      </c>
      <c r="J479">
        <f>(Table2[[#This Row],[1M Return vs Nifty]]-AVERAGE(Table2[1M Return vs Nifty]))/_xlfn.STDEV.P(Table2[1M Return vs Nifty])</f>
        <v>-0.46052252195856208</v>
      </c>
      <c r="K479">
        <v>-7.6606004593316896</v>
      </c>
      <c r="L479">
        <f>(Table2[[#This Row],[6M Return vs Nifty]]-AVERAGE(Table2[6M Return vs Nifty]))/_xlfn.STDEV.P(Table2[6M Return vs Nifty])</f>
        <v>-0.50873512311726965</v>
      </c>
      <c r="M479">
        <v>-4.9635465822480302</v>
      </c>
      <c r="N479">
        <f>(Table2[[#This Row],[1W Return vs Nifty]]-AVERAGE(Table2[1W Return vs Nifty]))/_xlfn.STDEV.P(Table2[1W Return vs Nifty])</f>
        <v>-0.97312313201637013</v>
      </c>
      <c r="O479">
        <v>1115.53</v>
      </c>
      <c r="P479">
        <v>1065.19272048158</v>
      </c>
      <c r="Q479">
        <v>941.00392335405604</v>
      </c>
      <c r="R479">
        <v>35.9504537243632</v>
      </c>
      <c r="S479" s="2">
        <f>(Table2[[#This Row],[Close Price]]-Table2[[#This Row],[20D EMA]])/Table2[[#This Row],[20D EMA]]</f>
        <v>-3.9963066883006222E-2</v>
      </c>
      <c r="T479" s="2">
        <f>(Table2[[#This Row],[Close Price]]-Table2[[#This Row],[50D EMA]])/Table2[[#This Row],[50D EMA]]</f>
        <v>5.4049181971664159E-3</v>
      </c>
      <c r="U479" s="2">
        <f>(Table2[[#This Row],[Close Price]]-Table2[[#This Row],[200D EMA]])/Table2[[#This Row],[200D EMA]]</f>
        <v>0.13809302322860914</v>
      </c>
      <c r="V479">
        <v>0.69437998594394901</v>
      </c>
      <c r="W479">
        <v>1063.4000000000001</v>
      </c>
      <c r="X479">
        <v>1087.2</v>
      </c>
      <c r="Y479">
        <v>1058.8</v>
      </c>
      <c r="Z479">
        <v>1090</v>
      </c>
      <c r="AA479">
        <v>1051.8499999999999</v>
      </c>
      <c r="AB479">
        <v>1284.95</v>
      </c>
      <c r="AC479" s="2">
        <f>(Table2[[#This Row],[Close Price]]/Table2[[#This Row],[Day Low]])-1</f>
        <v>7.0998683468119772E-3</v>
      </c>
      <c r="AD479" s="2">
        <f>(Table2[[#This Row],[Day High]]/Table2[[#This Row],[Close Price]])-1</f>
        <v>1.5173444138381731E-2</v>
      </c>
      <c r="AE479" s="2">
        <f>(Table2[[#This Row],[Close Price]]/Table2[[#This Row],[Current Week Low]])-1</f>
        <v>1.1475255005666929E-2</v>
      </c>
      <c r="AF479" s="2">
        <f>(Table2[[#This Row],[Current Week High]]/Table2[[#This Row],[Close Price]])-1</f>
        <v>1.7787945282226048E-2</v>
      </c>
      <c r="AG479" s="2">
        <f>(Table2[[#This Row],[Close Price]]/Table2[[#This Row],[Current Month Low]])-1</f>
        <v>1.8158482673385157E-2</v>
      </c>
      <c r="AH479" s="2">
        <f>(Table2[[#This Row],[Current Month High]]/Table2[[#This Row],[Close Price]])-1</f>
        <v>0.19982258742238201</v>
      </c>
      <c r="AI479">
        <v>19.982258742238201</v>
      </c>
      <c r="AJ479">
        <v>51.445944990454599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0.05</v>
      </c>
      <c r="AM479" t="s">
        <v>10345</v>
      </c>
      <c r="AN479">
        <v>-10.61</v>
      </c>
      <c r="AO479" t="s">
        <v>10344</v>
      </c>
      <c r="AP479">
        <v>1.8168306963781002E-2</v>
      </c>
      <c r="AQ479" s="4">
        <f>(Table2[[#This Row],[Sharpe Ratio]]-AVERAGE(Table2[Sharpe Ratio]))/_xlfn.STDEV.P(Table2[Sharpe Ratio])</f>
        <v>-0.51027577164018534</v>
      </c>
      <c r="AR47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-2.772618050510077</v>
      </c>
      <c r="AS479" s="4">
        <f>_xlfn.RANK.AVG(Table2[[#This Row],[1Y Return vs Nifty Z-Score]],Table2[1Y Return vs Nifty Z-Score])</f>
        <v>388</v>
      </c>
      <c r="AT479" s="4">
        <f>_xlfn.RANK.AVG(Table2[[#This Row],[6M Return vs Nifty Z-Score]],Table2[6M Return vs Nifty Z-Score])</f>
        <v>489</v>
      </c>
      <c r="AU479" s="4">
        <f>_xlfn.RANK.AVG(Table2[[#This Row],[Sharpe Ratio Z-Score]],Table2[Sharpe Ratio Z-Score])</f>
        <v>471</v>
      </c>
      <c r="AV479" s="4">
        <f>(Table2[[#This Row],[Rank 1Y]]+Table2[[#This Row],[Rank 6M]]+Table2[[#This Row],[Rank Sharpe]])/3</f>
        <v>449.33333333333331</v>
      </c>
    </row>
    <row r="480" spans="1:48" x14ac:dyDescent="0.3">
      <c r="A480" t="s">
        <v>1388</v>
      </c>
      <c r="B480" t="s">
        <v>1389</v>
      </c>
      <c r="C480" t="s">
        <v>10305</v>
      </c>
      <c r="D480" t="s">
        <v>54</v>
      </c>
      <c r="E480">
        <v>7900.3593260999996</v>
      </c>
      <c r="F480">
        <v>485.25</v>
      </c>
      <c r="G480">
        <v>-2.6856992459701501</v>
      </c>
      <c r="H480">
        <f>(Table2[[#This Row],[1Y Return vs Nifty]]-AVERAGE(Table2[1Y Return vs Nifty]))/_xlfn.STDEV.P(Table2[1Y Return vs Nifty])</f>
        <v>-0.52595778142136373</v>
      </c>
      <c r="I480">
        <v>0.88145163681388605</v>
      </c>
      <c r="J480">
        <f>(Table2[[#This Row],[1M Return vs Nifty]]-AVERAGE(Table2[1M Return vs Nifty]))/_xlfn.STDEV.P(Table2[1M Return vs Nifty])</f>
        <v>-0.24560418658581484</v>
      </c>
      <c r="K480">
        <v>2.2248469483107201</v>
      </c>
      <c r="L480">
        <f>(Table2[[#This Row],[6M Return vs Nifty]]-AVERAGE(Table2[6M Return vs Nifty]))/_xlfn.STDEV.P(Table2[6M Return vs Nifty])</f>
        <v>-0.16865715769672376</v>
      </c>
      <c r="M480">
        <v>-2.5686446554386801</v>
      </c>
      <c r="N480">
        <f>(Table2[[#This Row],[1W Return vs Nifty]]-AVERAGE(Table2[1W Return vs Nifty]))/_xlfn.STDEV.P(Table2[1W Return vs Nifty])</f>
        <v>-0.45075744839135612</v>
      </c>
      <c r="O480">
        <v>493.74</v>
      </c>
      <c r="P480">
        <v>485.11329698545302</v>
      </c>
      <c r="Q480">
        <v>441.85982114072198</v>
      </c>
      <c r="R480">
        <v>45.395929218484397</v>
      </c>
      <c r="S480" s="2">
        <f>(Table2[[#This Row],[Close Price]]-Table2[[#This Row],[20D EMA]])/Table2[[#This Row],[20D EMA]]</f>
        <v>-1.7195284967796834E-2</v>
      </c>
      <c r="T480" s="2">
        <f>(Table2[[#This Row],[Close Price]]-Table2[[#This Row],[50D EMA]])/Table2[[#This Row],[50D EMA]]</f>
        <v>2.8179605753226856E-4</v>
      </c>
      <c r="U480" s="2">
        <f>(Table2[[#This Row],[Close Price]]-Table2[[#This Row],[200D EMA]])/Table2[[#This Row],[200D EMA]]</f>
        <v>9.8198968956399568E-2</v>
      </c>
      <c r="V480">
        <v>0.86221581658983004</v>
      </c>
      <c r="W480">
        <v>485.3</v>
      </c>
      <c r="X480">
        <v>514.15</v>
      </c>
      <c r="Y480">
        <v>480.05</v>
      </c>
      <c r="Z480">
        <v>514.15</v>
      </c>
      <c r="AA480">
        <v>463.3</v>
      </c>
      <c r="AB480">
        <v>530.4</v>
      </c>
      <c r="AC480" s="2">
        <f>(Table2[[#This Row],[Close Price]]/Table2[[#This Row],[Day Low]])-1</f>
        <v>-1.0302905419334873E-4</v>
      </c>
      <c r="AD480" s="2">
        <f>(Table2[[#This Row],[Day High]]/Table2[[#This Row],[Close Price]])-1</f>
        <v>5.9556929417825755E-2</v>
      </c>
      <c r="AE480" s="2">
        <f>(Table2[[#This Row],[Close Price]]/Table2[[#This Row],[Current Week Low]])-1</f>
        <v>1.0832204978648008E-2</v>
      </c>
      <c r="AF480" s="2">
        <f>(Table2[[#This Row],[Current Week High]]/Table2[[#This Row],[Close Price]])-1</f>
        <v>5.9556929417825755E-2</v>
      </c>
      <c r="AG480" s="2">
        <f>(Table2[[#This Row],[Close Price]]/Table2[[#This Row],[Current Month Low]])-1</f>
        <v>4.737750917332173E-2</v>
      </c>
      <c r="AH480" s="2">
        <f>(Table2[[#This Row],[Current Month High]]/Table2[[#This Row],[Close Price]])-1</f>
        <v>9.3044822256568738E-2</v>
      </c>
      <c r="AI480">
        <v>12.7666151468315</v>
      </c>
      <c r="AJ480">
        <v>41.348674628604698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0.01</v>
      </c>
      <c r="AM480" t="s">
        <v>10345</v>
      </c>
      <c r="AN480">
        <v>1.47</v>
      </c>
      <c r="AO480" t="s">
        <v>10345</v>
      </c>
      <c r="AP480">
        <v>1.3712074366960999E-2</v>
      </c>
      <c r="AQ480" s="4">
        <f>(Table2[[#This Row],[Sharpe Ratio]]-AVERAGE(Table2[Sharpe Ratio]))/_xlfn.STDEV.P(Table2[Sharpe Ratio])</f>
        <v>-0.56080242807060576</v>
      </c>
      <c r="AR48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-1.9517790021658643</v>
      </c>
      <c r="AS480" s="4">
        <f>_xlfn.RANK.AVG(Table2[[#This Row],[1Y Return vs Nifty Z-Score]],Table2[1Y Return vs Nifty Z-Score])</f>
        <v>491</v>
      </c>
      <c r="AT480" s="4">
        <f>_xlfn.RANK.AVG(Table2[[#This Row],[6M Return vs Nifty Z-Score]],Table2[6M Return vs Nifty Z-Score])</f>
        <v>368</v>
      </c>
      <c r="AU480" s="4">
        <f>_xlfn.RANK.AVG(Table2[[#This Row],[Sharpe Ratio Z-Score]],Table2[Sharpe Ratio Z-Score])</f>
        <v>490</v>
      </c>
      <c r="AV480" s="4">
        <f>(Table2[[#This Row],[Rank 1Y]]+Table2[[#This Row],[Rank 6M]]+Table2[[#This Row],[Rank Sharpe]])/3</f>
        <v>449.66666666666669</v>
      </c>
    </row>
    <row r="481" spans="1:48" x14ac:dyDescent="0.3">
      <c r="A481" t="s">
        <v>1600</v>
      </c>
      <c r="B481" t="s">
        <v>1601</v>
      </c>
      <c r="C481" t="s">
        <v>10310</v>
      </c>
      <c r="D481" t="s">
        <v>136</v>
      </c>
      <c r="E481">
        <v>5693.73</v>
      </c>
      <c r="F481">
        <v>199.78</v>
      </c>
      <c r="G481">
        <v>32.635448080885098</v>
      </c>
      <c r="H481">
        <f>(Table2[[#This Row],[1Y Return vs Nifty]]-AVERAGE(Table2[1Y Return vs Nifty]))/_xlfn.STDEV.P(Table2[1Y Return vs Nifty])</f>
        <v>1.0000627536344829E-2</v>
      </c>
      <c r="I481">
        <v>-5.7249611562924398</v>
      </c>
      <c r="J481">
        <f>(Table2[[#This Row],[1M Return vs Nifty]]-AVERAGE(Table2[1M Return vs Nifty]))/_xlfn.STDEV.P(Table2[1M Return vs Nifty])</f>
        <v>-0.82273691215048683</v>
      </c>
      <c r="K481">
        <v>-22.265036790784201</v>
      </c>
      <c r="L481">
        <f>(Table2[[#This Row],[6M Return vs Nifty]]-AVERAGE(Table2[6M Return vs Nifty]))/_xlfn.STDEV.P(Table2[6M Return vs Nifty])</f>
        <v>-1.0111551744216316</v>
      </c>
      <c r="M481">
        <v>-2.9089493358900298</v>
      </c>
      <c r="N481">
        <f>(Table2[[#This Row],[1W Return vs Nifty]]-AVERAGE(Table2[1W Return vs Nifty]))/_xlfn.STDEV.P(Table2[1W Return vs Nifty])</f>
        <v>-0.52498323820546755</v>
      </c>
      <c r="O481">
        <v>204.2</v>
      </c>
      <c r="P481">
        <v>205.02132304960301</v>
      </c>
      <c r="Q481">
        <v>186.22947764496399</v>
      </c>
      <c r="R481">
        <v>40.939601576753901</v>
      </c>
      <c r="S481" s="2">
        <f>(Table2[[#This Row],[Close Price]]-Table2[[#This Row],[20D EMA]])/Table2[[#This Row],[20D EMA]]</f>
        <v>-2.1645445641527854E-2</v>
      </c>
      <c r="T481" s="2">
        <f>(Table2[[#This Row],[Close Price]]-Table2[[#This Row],[50D EMA]])/Table2[[#This Row],[50D EMA]]</f>
        <v>-2.5564770393833237E-2</v>
      </c>
      <c r="U481" s="2">
        <f>(Table2[[#This Row],[Close Price]]-Table2[[#This Row],[200D EMA]])/Table2[[#This Row],[200D EMA]]</f>
        <v>7.2762499934995881E-2</v>
      </c>
      <c r="V481">
        <v>0.49167894340089302</v>
      </c>
      <c r="W481">
        <v>198.2</v>
      </c>
      <c r="X481">
        <v>202.13</v>
      </c>
      <c r="Y481">
        <v>198.2</v>
      </c>
      <c r="Z481">
        <v>203.78</v>
      </c>
      <c r="AA481">
        <v>194.11</v>
      </c>
      <c r="AB481">
        <v>219.03</v>
      </c>
      <c r="AC481" s="2">
        <f>(Table2[[#This Row],[Close Price]]/Table2[[#This Row],[Day Low]])-1</f>
        <v>7.971745711402578E-3</v>
      </c>
      <c r="AD481" s="2">
        <f>(Table2[[#This Row],[Day High]]/Table2[[#This Row],[Close Price]])-1</f>
        <v>1.1762939233156411E-2</v>
      </c>
      <c r="AE481" s="2">
        <f>(Table2[[#This Row],[Close Price]]/Table2[[#This Row],[Current Week Low]])-1</f>
        <v>7.971745711402578E-3</v>
      </c>
      <c r="AF481" s="2">
        <f>(Table2[[#This Row],[Current Week High]]/Table2[[#This Row],[Close Price]])-1</f>
        <v>2.0022024226649338E-2</v>
      </c>
      <c r="AG481" s="2">
        <f>(Table2[[#This Row],[Close Price]]/Table2[[#This Row],[Current Month Low]])-1</f>
        <v>2.9210241615578836E-2</v>
      </c>
      <c r="AH481" s="2">
        <f>(Table2[[#This Row],[Current Month High]]/Table2[[#This Row],[Close Price]])-1</f>
        <v>9.6355991590749923E-2</v>
      </c>
      <c r="AI481">
        <v>32.620882971268301</v>
      </c>
      <c r="AJ481">
        <v>82.281021897810206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10344</v>
      </c>
      <c r="AN481">
        <v>-5.68</v>
      </c>
      <c r="AO481" t="s">
        <v>10344</v>
      </c>
      <c r="AP481">
        <v>3.7822622888181001E-2</v>
      </c>
      <c r="AQ481" s="4">
        <f>(Table2[[#This Row],[Sharpe Ratio]]-AVERAGE(Table2[Sharpe Ratio]))/_xlfn.STDEV.P(Table2[Sharpe Ratio])</f>
        <v>-0.28742679629815293</v>
      </c>
      <c r="AR48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 s="4">
        <f>_xlfn.RANK.AVG(Table2[[#This Row],[1Y Return vs Nifty Z-Score]],Table2[1Y Return vs Nifty Z-Score])</f>
        <v>286</v>
      </c>
      <c r="AT481" s="4">
        <f>_xlfn.RANK.AVG(Table2[[#This Row],[6M Return vs Nifty Z-Score]],Table2[6M Return vs Nifty Z-Score])</f>
        <v>646</v>
      </c>
      <c r="AU481" s="4">
        <f>_xlfn.RANK.AVG(Table2[[#This Row],[Sharpe Ratio Z-Score]],Table2[Sharpe Ratio Z-Score])</f>
        <v>419</v>
      </c>
      <c r="AV481" s="4">
        <f>(Table2[[#This Row],[Rank 1Y]]+Table2[[#This Row],[Rank 6M]]+Table2[[#This Row],[Rank Sharpe]])/3</f>
        <v>450.33333333333331</v>
      </c>
    </row>
    <row r="482" spans="1:48" x14ac:dyDescent="0.3">
      <c r="A482" t="s">
        <v>208</v>
      </c>
      <c r="B482" t="s">
        <v>209</v>
      </c>
      <c r="C482" t="s">
        <v>10305</v>
      </c>
      <c r="D482" t="s">
        <v>210</v>
      </c>
      <c r="E482">
        <v>123971.17217419999</v>
      </c>
      <c r="F482">
        <v>4669.8999999999996</v>
      </c>
      <c r="G482">
        <v>0.15762863307324401</v>
      </c>
      <c r="H482">
        <f>(Table2[[#This Row],[1Y Return vs Nifty]]-AVERAGE(Table2[1Y Return vs Nifty]))/_xlfn.STDEV.P(Table2[1Y Return vs Nifty])</f>
        <v>-0.48281350096820463</v>
      </c>
      <c r="I482">
        <v>4.9733969830542097</v>
      </c>
      <c r="J482">
        <f>(Table2[[#This Row],[1M Return vs Nifty]]-AVERAGE(Table2[1M Return vs Nifty]))/_xlfn.STDEV.P(Table2[1M Return vs Nifty])</f>
        <v>0.11186599344920146</v>
      </c>
      <c r="K482">
        <v>16.137698007731199</v>
      </c>
      <c r="L482">
        <f>(Table2[[#This Row],[6M Return vs Nifty]]-AVERAGE(Table2[6M Return vs Nifty]))/_xlfn.STDEV.P(Table2[6M Return vs Nifty])</f>
        <v>0.30997106077206604</v>
      </c>
      <c r="M482">
        <v>-5.5584989614855198</v>
      </c>
      <c r="N482">
        <f>(Table2[[#This Row],[1W Return vs Nifty]]-AVERAGE(Table2[1W Return vs Nifty]))/_xlfn.STDEV.P(Table2[1W Return vs Nifty])</f>
        <v>-1.1028915800791956</v>
      </c>
      <c r="O482">
        <v>4749.7</v>
      </c>
      <c r="P482">
        <v>4603.0734000248804</v>
      </c>
      <c r="Q482">
        <v>4100.2029032594201</v>
      </c>
      <c r="R482">
        <v>38.770570229887603</v>
      </c>
      <c r="S482" s="2">
        <f>(Table2[[#This Row],[Close Price]]-Table2[[#This Row],[20D EMA]])/Table2[[#This Row],[20D EMA]]</f>
        <v>-1.6801061119649702E-2</v>
      </c>
      <c r="T482" s="2">
        <f>(Table2[[#This Row],[Close Price]]-Table2[[#This Row],[50D EMA]])/Table2[[#This Row],[50D EMA]]</f>
        <v>1.4517821934961556E-2</v>
      </c>
      <c r="U482" s="2">
        <f>(Table2[[#This Row],[Close Price]]-Table2[[#This Row],[200D EMA]])/Table2[[#This Row],[200D EMA]]</f>
        <v>0.13894363527417239</v>
      </c>
      <c r="V482">
        <v>0.87909466083721</v>
      </c>
      <c r="W482">
        <v>4663.3</v>
      </c>
      <c r="X482">
        <v>4728.8500000000004</v>
      </c>
      <c r="Y482">
        <v>4615.55</v>
      </c>
      <c r="Z482">
        <v>4728.8500000000004</v>
      </c>
      <c r="AA482">
        <v>4615.55</v>
      </c>
      <c r="AB482">
        <v>5024.8500000000004</v>
      </c>
      <c r="AC482" s="2">
        <f>(Table2[[#This Row],[Close Price]]/Table2[[#This Row],[Day Low]])-1</f>
        <v>1.4153067570175093E-3</v>
      </c>
      <c r="AD482" s="2">
        <f>(Table2[[#This Row],[Day High]]/Table2[[#This Row],[Close Price]])-1</f>
        <v>1.2623396646609386E-2</v>
      </c>
      <c r="AE482" s="2">
        <f>(Table2[[#This Row],[Close Price]]/Table2[[#This Row],[Current Week Low]])-1</f>
        <v>1.1775411381091949E-2</v>
      </c>
      <c r="AF482" s="2">
        <f>(Table2[[#This Row],[Current Week High]]/Table2[[#This Row],[Close Price]])-1</f>
        <v>1.2623396646609386E-2</v>
      </c>
      <c r="AG482" s="2">
        <f>(Table2[[#This Row],[Close Price]]/Table2[[#This Row],[Current Month Low]])-1</f>
        <v>1.1775411381091949E-2</v>
      </c>
      <c r="AH482" s="2">
        <f>(Table2[[#This Row],[Current Month High]]/Table2[[#This Row],[Close Price]])-1</f>
        <v>7.6008051564273593E-2</v>
      </c>
      <c r="AI482">
        <v>7.6008051564273504</v>
      </c>
      <c r="AJ482">
        <v>41.713956240706402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10344</v>
      </c>
      <c r="AN482">
        <v>-3.96</v>
      </c>
      <c r="AO482" t="s">
        <v>10344</v>
      </c>
      <c r="AP482">
        <v>-4.8669602984867999E-2</v>
      </c>
      <c r="AQ482" s="4">
        <f>(Table2[[#This Row],[Sharpe Ratio]]-AVERAGE(Table2[Sharpe Ratio]))/_xlfn.STDEV.P(Table2[Sharpe Ratio])</f>
        <v>-1.2681123609853402</v>
      </c>
      <c r="AR48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-2.431980387811473</v>
      </c>
      <c r="AS482" s="4">
        <f>_xlfn.RANK.AVG(Table2[[#This Row],[1Y Return vs Nifty Z-Score]],Table2[1Y Return vs Nifty Z-Score])</f>
        <v>470</v>
      </c>
      <c r="AT482" s="4">
        <f>_xlfn.RANK.AVG(Table2[[#This Row],[6M Return vs Nifty Z-Score]],Table2[6M Return vs Nifty Z-Score])</f>
        <v>230</v>
      </c>
      <c r="AU482" s="4">
        <f>_xlfn.RANK.AVG(Table2[[#This Row],[Sharpe Ratio Z-Score]],Table2[Sharpe Ratio Z-Score])</f>
        <v>654</v>
      </c>
      <c r="AV482" s="4">
        <f>(Table2[[#This Row],[Rank 1Y]]+Table2[[#This Row],[Rank 6M]]+Table2[[#This Row],[Rank Sharpe]])/3</f>
        <v>451.33333333333331</v>
      </c>
    </row>
    <row r="483" spans="1:48" x14ac:dyDescent="0.3">
      <c r="A483" t="s">
        <v>440</v>
      </c>
      <c r="B483" t="s">
        <v>441</v>
      </c>
      <c r="C483" t="s">
        <v>10303</v>
      </c>
      <c r="D483" t="s">
        <v>268</v>
      </c>
      <c r="E483">
        <v>52576.96387865</v>
      </c>
      <c r="F483">
        <v>1988.5</v>
      </c>
      <c r="G483">
        <v>2.5620901047138398</v>
      </c>
      <c r="H483">
        <f>(Table2[[#This Row],[1Y Return vs Nifty]]-AVERAGE(Table2[1Y Return vs Nifty]))/_xlfn.STDEV.P(Table2[1Y Return vs Nifty])</f>
        <v>-0.44632852122461658</v>
      </c>
      <c r="I483">
        <v>-2.7376882437571299</v>
      </c>
      <c r="J483">
        <f>(Table2[[#This Row],[1M Return vs Nifty]]-AVERAGE(Table2[1M Return vs Nifty]))/_xlfn.STDEV.P(Table2[1M Return vs Nifty])</f>
        <v>-0.56177033134342047</v>
      </c>
      <c r="K483">
        <v>0.935624049961301</v>
      </c>
      <c r="L483">
        <f>(Table2[[#This Row],[6M Return vs Nifty]]-AVERAGE(Table2[6M Return vs Nifty]))/_xlfn.STDEV.P(Table2[6M Return vs Nifty])</f>
        <v>-0.21300884782915985</v>
      </c>
      <c r="M483">
        <v>1.98164283768108</v>
      </c>
      <c r="N483">
        <f>(Table2[[#This Row],[1W Return vs Nifty]]-AVERAGE(Table2[1W Return vs Nifty]))/_xlfn.STDEV.P(Table2[1W Return vs Nifty])</f>
        <v>0.54173164288451903</v>
      </c>
      <c r="O483">
        <v>1974.49</v>
      </c>
      <c r="P483">
        <v>1989.06673219717</v>
      </c>
      <c r="Q483">
        <v>1855.82861532527</v>
      </c>
      <c r="R483">
        <v>56.391392939703699</v>
      </c>
      <c r="S483" s="2">
        <f>(Table2[[#This Row],[Close Price]]-Table2[[#This Row],[20D EMA]])/Table2[[#This Row],[20D EMA]]</f>
        <v>7.0955031425836501E-3</v>
      </c>
      <c r="T483" s="2">
        <f>(Table2[[#This Row],[Close Price]]-Table2[[#This Row],[50D EMA]])/Table2[[#This Row],[50D EMA]]</f>
        <v>-2.8492367198963432E-4</v>
      </c>
      <c r="U483" s="2">
        <f>(Table2[[#This Row],[Close Price]]-Table2[[#This Row],[200D EMA]])/Table2[[#This Row],[200D EMA]]</f>
        <v>7.1489028447530842E-2</v>
      </c>
      <c r="V483">
        <v>0.91720705711168404</v>
      </c>
      <c r="W483">
        <v>1934.25</v>
      </c>
      <c r="X483">
        <v>1989.9</v>
      </c>
      <c r="Y483">
        <v>1934.25</v>
      </c>
      <c r="Z483">
        <v>2027</v>
      </c>
      <c r="AA483">
        <v>1888</v>
      </c>
      <c r="AB483">
        <v>2042.95</v>
      </c>
      <c r="AC483" s="2">
        <f>(Table2[[#This Row],[Close Price]]/Table2[[#This Row],[Day Low]])-1</f>
        <v>2.8047046658911778E-2</v>
      </c>
      <c r="AD483" s="2">
        <f>(Table2[[#This Row],[Day High]]/Table2[[#This Row],[Close Price]])-1</f>
        <v>7.0404827759618094E-4</v>
      </c>
      <c r="AE483" s="2">
        <f>(Table2[[#This Row],[Close Price]]/Table2[[#This Row],[Current Week Low]])-1</f>
        <v>2.8047046658911778E-2</v>
      </c>
      <c r="AF483" s="2">
        <f>(Table2[[#This Row],[Current Week High]]/Table2[[#This Row],[Close Price]])-1</f>
        <v>1.9361327633894865E-2</v>
      </c>
      <c r="AG483" s="2">
        <f>(Table2[[#This Row],[Close Price]]/Table2[[#This Row],[Current Month Low]])-1</f>
        <v>5.3230932203389925E-2</v>
      </c>
      <c r="AH483" s="2">
        <f>(Table2[[#This Row],[Current Month High]]/Table2[[#This Row],[Close Price]])-1</f>
        <v>2.738244908222276E-2</v>
      </c>
      <c r="AI483">
        <v>9.7535831028413291</v>
      </c>
      <c r="AJ483">
        <v>33.264082029286499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-0.04</v>
      </c>
      <c r="AM483" t="s">
        <v>10344</v>
      </c>
      <c r="AN483">
        <v>-3.18</v>
      </c>
      <c r="AO483" t="s">
        <v>10344</v>
      </c>
      <c r="AP483">
        <v>3.1609835653480002E-3</v>
      </c>
      <c r="AQ483" s="4">
        <f>(Table2[[#This Row],[Sharpe Ratio]]-AVERAGE(Table2[Sharpe Ratio]))/_xlfn.STDEV.P(Table2[Sharpe Ratio])</f>
        <v>-0.68043517351564886</v>
      </c>
      <c r="AR48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 s="4">
        <f>_xlfn.RANK.AVG(Table2[[#This Row],[1Y Return vs Nifty Z-Score]],Table2[1Y Return vs Nifty Z-Score])</f>
        <v>453</v>
      </c>
      <c r="AT483" s="4">
        <f>_xlfn.RANK.AVG(Table2[[#This Row],[6M Return vs Nifty Z-Score]],Table2[6M Return vs Nifty Z-Score])</f>
        <v>391</v>
      </c>
      <c r="AU483" s="4">
        <f>_xlfn.RANK.AVG(Table2[[#This Row],[Sharpe Ratio Z-Score]],Table2[Sharpe Ratio Z-Score])</f>
        <v>512</v>
      </c>
      <c r="AV483" s="4">
        <f>(Table2[[#This Row],[Rank 1Y]]+Table2[[#This Row],[Rank 6M]]+Table2[[#This Row],[Rank Sharpe]])/3</f>
        <v>452</v>
      </c>
    </row>
    <row r="484" spans="1:48" x14ac:dyDescent="0.3">
      <c r="A484" t="s">
        <v>685</v>
      </c>
      <c r="B484" t="s">
        <v>686</v>
      </c>
      <c r="C484" t="s">
        <v>10311</v>
      </c>
      <c r="D484" t="s">
        <v>259</v>
      </c>
      <c r="E484">
        <v>25279.608000420001</v>
      </c>
      <c r="F484">
        <v>5113.3999999999996</v>
      </c>
      <c r="G484">
        <v>-25.8776198578019</v>
      </c>
      <c r="H484">
        <f>(Table2[[#This Row],[1Y Return vs Nifty]]-AVERAGE(Table2[1Y Return vs Nifty]))/_xlfn.STDEV.P(Table2[1Y Return vs Nifty])</f>
        <v>-0.87786891150915036</v>
      </c>
      <c r="I484">
        <v>-8.6674869392163707</v>
      </c>
      <c r="J484">
        <f>(Table2[[#This Row],[1M Return vs Nifty]]-AVERAGE(Table2[1M Return vs Nifty]))/_xlfn.STDEV.P(Table2[1M Return vs Nifty])</f>
        <v>-1.0797944073943928</v>
      </c>
      <c r="K484">
        <v>5.0594562199660498</v>
      </c>
      <c r="L484">
        <f>(Table2[[#This Row],[6M Return vs Nifty]]-AVERAGE(Table2[6M Return vs Nifty]))/_xlfn.STDEV.P(Table2[6M Return vs Nifty])</f>
        <v>-7.1141272566273978E-2</v>
      </c>
      <c r="M484">
        <v>-4.5403122177233204</v>
      </c>
      <c r="N484">
        <f>(Table2[[#This Row],[1W Return vs Nifty]]-AVERAGE(Table2[1W Return vs Nifty]))/_xlfn.STDEV.P(Table2[1W Return vs Nifty])</f>
        <v>-0.88080907702995559</v>
      </c>
      <c r="O484">
        <v>5421.08</v>
      </c>
      <c r="P484">
        <v>5647.2357870443402</v>
      </c>
      <c r="Q484">
        <v>5253.2668164134102</v>
      </c>
      <c r="R484">
        <v>20.0643240569363</v>
      </c>
      <c r="S484" s="2">
        <f>(Table2[[#This Row],[Close Price]]-Table2[[#This Row],[20D EMA]])/Table2[[#This Row],[20D EMA]]</f>
        <v>-5.6756218318121165E-2</v>
      </c>
      <c r="T484" s="2">
        <f>(Table2[[#This Row],[Close Price]]-Table2[[#This Row],[50D EMA]])/Table2[[#This Row],[50D EMA]]</f>
        <v>-9.4530458294134811E-2</v>
      </c>
      <c r="U484" s="2">
        <f>(Table2[[#This Row],[Close Price]]-Table2[[#This Row],[200D EMA]])/Table2[[#This Row],[200D EMA]]</f>
        <v>-2.6624731105682264E-2</v>
      </c>
      <c r="V484">
        <v>0.98769626855083803</v>
      </c>
      <c r="W484">
        <v>5110</v>
      </c>
      <c r="X484">
        <v>5370.25</v>
      </c>
      <c r="Y484">
        <v>5050</v>
      </c>
      <c r="Z484">
        <v>5370.25</v>
      </c>
      <c r="AA484">
        <v>4930</v>
      </c>
      <c r="AB484">
        <v>5738</v>
      </c>
      <c r="AC484" s="2">
        <f>(Table2[[#This Row],[Close Price]]/Table2[[#This Row],[Day Low]])-1</f>
        <v>6.6536203522504778E-4</v>
      </c>
      <c r="AD484" s="2">
        <f>(Table2[[#This Row],[Day High]]/Table2[[#This Row],[Close Price]])-1</f>
        <v>5.0230766222083334E-2</v>
      </c>
      <c r="AE484" s="2">
        <f>(Table2[[#This Row],[Close Price]]/Table2[[#This Row],[Current Week Low]])-1</f>
        <v>1.2554455445544566E-2</v>
      </c>
      <c r="AF484" s="2">
        <f>(Table2[[#This Row],[Current Week High]]/Table2[[#This Row],[Close Price]])-1</f>
        <v>5.0230766222083334E-2</v>
      </c>
      <c r="AG484" s="2">
        <f>(Table2[[#This Row],[Close Price]]/Table2[[#This Row],[Current Month Low]])-1</f>
        <v>3.7200811359026309E-2</v>
      </c>
      <c r="AH484" s="2">
        <f>(Table2[[#This Row],[Current Month High]]/Table2[[#This Row],[Close Price]])-1</f>
        <v>0.12214964602808309</v>
      </c>
      <c r="AI484">
        <v>43.739977314506902</v>
      </c>
      <c r="AJ484">
        <v>27.0567772394086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-0.21</v>
      </c>
      <c r="AM484" t="s">
        <v>10344</v>
      </c>
      <c r="AN484">
        <v>-8.41</v>
      </c>
      <c r="AO484" t="s">
        <v>10344</v>
      </c>
      <c r="AP484">
        <v>4.6276004895145002E-2</v>
      </c>
      <c r="AQ484" s="4">
        <f>(Table2[[#This Row],[Sharpe Ratio]]-AVERAGE(Table2[Sharpe Ratio]))/_xlfn.STDEV.P(Table2[Sharpe Ratio])</f>
        <v>-0.19157876344507316</v>
      </c>
      <c r="AR48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 s="4">
        <f>_xlfn.RANK.AVG(Table2[[#This Row],[1Y Return vs Nifty Z-Score]],Table2[1Y Return vs Nifty Z-Score])</f>
        <v>625</v>
      </c>
      <c r="AT484" s="4">
        <f>_xlfn.RANK.AVG(Table2[[#This Row],[6M Return vs Nifty Z-Score]],Table2[6M Return vs Nifty Z-Score])</f>
        <v>338</v>
      </c>
      <c r="AU484" s="4">
        <f>_xlfn.RANK.AVG(Table2[[#This Row],[Sharpe Ratio Z-Score]],Table2[Sharpe Ratio Z-Score])</f>
        <v>397</v>
      </c>
      <c r="AV484" s="4">
        <f>(Table2[[#This Row],[Rank 1Y]]+Table2[[#This Row],[Rank 6M]]+Table2[[#This Row],[Rank Sharpe]])/3</f>
        <v>453.33333333333331</v>
      </c>
    </row>
    <row r="485" spans="1:48" x14ac:dyDescent="0.3">
      <c r="A485" t="s">
        <v>35</v>
      </c>
      <c r="B485" t="s">
        <v>36</v>
      </c>
      <c r="C485" t="s">
        <v>10301</v>
      </c>
      <c r="D485" t="s">
        <v>37</v>
      </c>
      <c r="E485">
        <v>678261.12846673501</v>
      </c>
      <c r="F485">
        <v>1072.3499999999999</v>
      </c>
      <c r="G485">
        <v>37.180522109883299</v>
      </c>
      <c r="H485">
        <f>(Table2[[#This Row],[1Y Return vs Nifty]]-AVERAGE(Table2[1Y Return vs Nifty]))/_xlfn.STDEV.P(Table2[1Y Return vs Nifty])</f>
        <v>7.8966978562116E-2</v>
      </c>
      <c r="I485">
        <v>-2.8784134348299699</v>
      </c>
      <c r="J485">
        <f>(Table2[[#This Row],[1M Return vs Nifty]]-AVERAGE(Table2[1M Return vs Nifty]))/_xlfn.STDEV.P(Table2[1M Return vs Nifty])</f>
        <v>-0.57406400956531811</v>
      </c>
      <c r="K485">
        <v>-8.6009796958850195</v>
      </c>
      <c r="L485">
        <f>(Table2[[#This Row],[6M Return vs Nifty]]-AVERAGE(Table2[6M Return vs Nifty]))/_xlfn.STDEV.P(Table2[6M Return vs Nifty])</f>
        <v>-0.5410859358122565</v>
      </c>
      <c r="M485">
        <v>-2.4150265030067901</v>
      </c>
      <c r="N485">
        <f>(Table2[[#This Row],[1W Return vs Nifty]]-AVERAGE(Table2[1W Return vs Nifty]))/_xlfn.STDEV.P(Table2[1W Return vs Nifty])</f>
        <v>-0.41725091924542013</v>
      </c>
      <c r="O485">
        <v>1090.97</v>
      </c>
      <c r="P485">
        <v>1070.2776172968199</v>
      </c>
      <c r="Q485">
        <v>944.75783682707095</v>
      </c>
      <c r="R485">
        <v>44.228160973605299</v>
      </c>
      <c r="S485" s="2">
        <f>(Table2[[#This Row],[Close Price]]-Table2[[#This Row],[20D EMA]])/Table2[[#This Row],[20D EMA]]</f>
        <v>-1.7067380404594185E-2</v>
      </c>
      <c r="T485" s="2">
        <f>(Table2[[#This Row],[Close Price]]-Table2[[#This Row],[50D EMA]])/Table2[[#This Row],[50D EMA]]</f>
        <v>1.9363038801223937E-3</v>
      </c>
      <c r="U485" s="2">
        <f>(Table2[[#This Row],[Close Price]]-Table2[[#This Row],[200D EMA]])/Table2[[#This Row],[200D EMA]]</f>
        <v>0.13505277034953403</v>
      </c>
      <c r="V485">
        <v>0.84544743293024305</v>
      </c>
      <c r="W485">
        <v>1065.55</v>
      </c>
      <c r="X485">
        <v>1082</v>
      </c>
      <c r="Y485">
        <v>1056.6500000000001</v>
      </c>
      <c r="Z485">
        <v>1082</v>
      </c>
      <c r="AA485">
        <v>1003.75</v>
      </c>
      <c r="AB485">
        <v>1222</v>
      </c>
      <c r="AC485" s="2">
        <f>(Table2[[#This Row],[Close Price]]/Table2[[#This Row],[Day Low]])-1</f>
        <v>6.381680822110658E-3</v>
      </c>
      <c r="AD485" s="2">
        <f>(Table2[[#This Row],[Day High]]/Table2[[#This Row],[Close Price]])-1</f>
        <v>8.9989275889401643E-3</v>
      </c>
      <c r="AE485" s="2">
        <f>(Table2[[#This Row],[Close Price]]/Table2[[#This Row],[Current Week Low]])-1</f>
        <v>1.485827852174304E-2</v>
      </c>
      <c r="AF485" s="2">
        <f>(Table2[[#This Row],[Current Week High]]/Table2[[#This Row],[Close Price]])-1</f>
        <v>8.9989275889401643E-3</v>
      </c>
      <c r="AG485" s="2">
        <f>(Table2[[#This Row],[Close Price]]/Table2[[#This Row],[Current Month Low]])-1</f>
        <v>6.8343711083437064E-2</v>
      </c>
      <c r="AH485" s="2">
        <f>(Table2[[#This Row],[Current Month High]]/Table2[[#This Row],[Close Price]])-1</f>
        <v>0.13955331748030031</v>
      </c>
      <c r="AI485">
        <v>13.95533174803</v>
      </c>
      <c r="AJ485">
        <v>79.5178705951284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 t="s">
        <v>10346</v>
      </c>
      <c r="AN485">
        <v>-9.43</v>
      </c>
      <c r="AO485" t="s">
        <v>10344</v>
      </c>
      <c r="AP485">
        <v>-1.1304209607392E-2</v>
      </c>
      <c r="AQ485" s="4">
        <f>(Table2[[#This Row],[Sharpe Ratio]]-AVERAGE(Table2[Sharpe Ratio]))/_xlfn.STDEV.P(Table2[Sharpe Ratio])</f>
        <v>-0.84444767280939248</v>
      </c>
      <c r="AR48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-2.2978815588702712</v>
      </c>
      <c r="AS485" s="4">
        <f>_xlfn.RANK.AVG(Table2[[#This Row],[1Y Return vs Nifty Z-Score]],Table2[1Y Return vs Nifty Z-Score])</f>
        <v>269</v>
      </c>
      <c r="AT485" s="4">
        <f>_xlfn.RANK.AVG(Table2[[#This Row],[6M Return vs Nifty Z-Score]],Table2[6M Return vs Nifty Z-Score])</f>
        <v>500</v>
      </c>
      <c r="AU485" s="4">
        <f>_xlfn.RANK.AVG(Table2[[#This Row],[Sharpe Ratio Z-Score]],Table2[Sharpe Ratio Z-Score])</f>
        <v>592</v>
      </c>
      <c r="AV485" s="4">
        <f>(Table2[[#This Row],[Rank 1Y]]+Table2[[#This Row],[Rank 6M]]+Table2[[#This Row],[Rank Sharpe]])/3</f>
        <v>453.66666666666669</v>
      </c>
    </row>
    <row r="486" spans="1:48" x14ac:dyDescent="0.3">
      <c r="A486" t="s">
        <v>862</v>
      </c>
      <c r="B486" t="s">
        <v>863</v>
      </c>
      <c r="C486" t="s">
        <v>10315</v>
      </c>
      <c r="D486" t="s">
        <v>173</v>
      </c>
      <c r="E486">
        <v>17659.745216554998</v>
      </c>
      <c r="F486">
        <v>1142.45</v>
      </c>
      <c r="G486">
        <v>-0.86830443511105304</v>
      </c>
      <c r="H486">
        <f>(Table2[[#This Row],[1Y Return vs Nifty]]-AVERAGE(Table2[1Y Return vs Nifty]))/_xlfn.STDEV.P(Table2[1Y Return vs Nifty])</f>
        <v>-0.49838087339336623</v>
      </c>
      <c r="I486">
        <v>17.1726577625824</v>
      </c>
      <c r="J486">
        <f>(Table2[[#This Row],[1M Return vs Nifty]]-AVERAGE(Table2[1M Return vs Nifty]))/_xlfn.STDEV.P(Table2[1M Return vs Nifty])</f>
        <v>1.1775869594339554</v>
      </c>
      <c r="K486">
        <v>7.4867348349472298</v>
      </c>
      <c r="L486">
        <f>(Table2[[#This Row],[6M Return vs Nifty]]-AVERAGE(Table2[6M Return vs Nifty]))/_xlfn.STDEV.P(Table2[6M Return vs Nifty])</f>
        <v>1.2361672606792901E-2</v>
      </c>
      <c r="M486">
        <v>-9.7189061495292606E-2</v>
      </c>
      <c r="N486">
        <f>(Table2[[#This Row],[1W Return vs Nifty]]-AVERAGE(Table2[1W Return vs Nifty]))/_xlfn.STDEV.P(Table2[1W Return vs Nifty])</f>
        <v>8.8305791078772983E-2</v>
      </c>
      <c r="O486">
        <v>1086.72</v>
      </c>
      <c r="P486">
        <v>1040.5737700279501</v>
      </c>
      <c r="Q486">
        <v>988.15938156773097</v>
      </c>
      <c r="R486">
        <v>67.943510886337506</v>
      </c>
      <c r="S486" s="2">
        <f>(Table2[[#This Row],[Close Price]]-Table2[[#This Row],[20D EMA]])/Table2[[#This Row],[20D EMA]]</f>
        <v>5.1282759128386354E-2</v>
      </c>
      <c r="T486" s="2">
        <f>(Table2[[#This Row],[Close Price]]-Table2[[#This Row],[50D EMA]])/Table2[[#This Row],[50D EMA]]</f>
        <v>9.7903899662311805E-2</v>
      </c>
      <c r="U486" s="2">
        <f>(Table2[[#This Row],[Close Price]]-Table2[[#This Row],[200D EMA]])/Table2[[#This Row],[200D EMA]]</f>
        <v>0.15613940555569536</v>
      </c>
      <c r="V486">
        <v>2.5666270104665299</v>
      </c>
      <c r="W486">
        <v>1132.3499999999999</v>
      </c>
      <c r="X486">
        <v>1184</v>
      </c>
      <c r="Y486">
        <v>1085.3</v>
      </c>
      <c r="Z486">
        <v>1184</v>
      </c>
      <c r="AA486">
        <v>1006.15</v>
      </c>
      <c r="AB486">
        <v>1188</v>
      </c>
      <c r="AC486" s="2">
        <f>(Table2[[#This Row],[Close Price]]/Table2[[#This Row],[Day Low]])-1</f>
        <v>8.9195036870226563E-3</v>
      </c>
      <c r="AD486" s="2">
        <f>(Table2[[#This Row],[Day High]]/Table2[[#This Row],[Close Price]])-1</f>
        <v>3.6369206529826226E-2</v>
      </c>
      <c r="AE486" s="2">
        <f>(Table2[[#This Row],[Close Price]]/Table2[[#This Row],[Current Week Low]])-1</f>
        <v>5.2658251174790394E-2</v>
      </c>
      <c r="AF486" s="2">
        <f>(Table2[[#This Row],[Current Week High]]/Table2[[#This Row],[Close Price]])-1</f>
        <v>3.6369206529826226E-2</v>
      </c>
      <c r="AG486" s="2">
        <f>(Table2[[#This Row],[Close Price]]/Table2[[#This Row],[Current Month Low]])-1</f>
        <v>0.13546687869601959</v>
      </c>
      <c r="AH486" s="2">
        <f>(Table2[[#This Row],[Current Month High]]/Table2[[#This Row],[Close Price]])-1</f>
        <v>3.987045384918364E-2</v>
      </c>
      <c r="AI486">
        <v>3.98704538491836</v>
      </c>
      <c r="AJ486">
        <v>37.2477174435367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7.0000000000000007E-2</v>
      </c>
      <c r="AM486" t="s">
        <v>10345</v>
      </c>
      <c r="AN486">
        <v>8.7899999999999991</v>
      </c>
      <c r="AO486" t="s">
        <v>10345</v>
      </c>
      <c r="AP486">
        <v>-1.699286898493E-3</v>
      </c>
      <c r="AQ486" s="4">
        <f>(Table2[[#This Row],[Sharpe Ratio]]-AVERAGE(Table2[Sharpe Ratio]))/_xlfn.STDEV.P(Table2[Sharpe Ratio])</f>
        <v>-0.73554298275806973</v>
      </c>
      <c r="AR4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4.4330566968085447E-2</v>
      </c>
      <c r="AS486" s="4">
        <f>_xlfn.RANK.AVG(Table2[[#This Row],[1Y Return vs Nifty Z-Score]],Table2[1Y Return vs Nifty Z-Score])</f>
        <v>479</v>
      </c>
      <c r="AT486" s="4">
        <f>_xlfn.RANK.AVG(Table2[[#This Row],[6M Return vs Nifty Z-Score]],Table2[6M Return vs Nifty Z-Score])</f>
        <v>314</v>
      </c>
      <c r="AU486" s="4">
        <f>_xlfn.RANK.AVG(Table2[[#This Row],[Sharpe Ratio Z-Score]],Table2[Sharpe Ratio Z-Score])</f>
        <v>569</v>
      </c>
      <c r="AV486" s="4">
        <f>(Table2[[#This Row],[Rank 1Y]]+Table2[[#This Row],[Rank 6M]]+Table2[[#This Row],[Rank Sharpe]])/3</f>
        <v>454</v>
      </c>
    </row>
    <row r="487" spans="1:48" x14ac:dyDescent="0.3">
      <c r="A487" t="s">
        <v>1187</v>
      </c>
      <c r="B487" t="s">
        <v>1188</v>
      </c>
      <c r="C487" t="s">
        <v>10316</v>
      </c>
      <c r="D487" t="s">
        <v>1177</v>
      </c>
      <c r="E487">
        <v>9993.1236138549993</v>
      </c>
      <c r="F487">
        <v>95.45</v>
      </c>
      <c r="G487">
        <v>22.590507027540699</v>
      </c>
      <c r="H487">
        <f>(Table2[[#This Row],[1Y Return vs Nifty]]-AVERAGE(Table2[1Y Return vs Nifty]))/_xlfn.STDEV.P(Table2[1Y Return vs Nifty])</f>
        <v>-0.1424199769022641</v>
      </c>
      <c r="I487">
        <v>20.652591299085401</v>
      </c>
      <c r="J487">
        <f>(Table2[[#This Row],[1M Return vs Nifty]]-AVERAGE(Table2[1M Return vs Nifty]))/_xlfn.STDEV.P(Table2[1M Return vs Nifty])</f>
        <v>1.4815921116402475</v>
      </c>
      <c r="K487">
        <v>-27.9673872962038</v>
      </c>
      <c r="L487">
        <f>(Table2[[#This Row],[6M Return vs Nifty]]-AVERAGE(Table2[6M Return vs Nifty]))/_xlfn.STDEV.P(Table2[6M Return vs Nifty])</f>
        <v>-1.207326746433506</v>
      </c>
      <c r="M487">
        <v>-3.7272155629691102</v>
      </c>
      <c r="N487">
        <f>(Table2[[#This Row],[1W Return vs Nifty]]-AVERAGE(Table2[1W Return vs Nifty]))/_xlfn.STDEV.P(Table2[1W Return vs Nifty])</f>
        <v>-0.70345994003220214</v>
      </c>
      <c r="O487">
        <v>93.12</v>
      </c>
      <c r="P487">
        <v>88.819048879908095</v>
      </c>
      <c r="Q487">
        <v>86.424019093107802</v>
      </c>
      <c r="R487">
        <v>55.0711533974115</v>
      </c>
      <c r="S487" s="2">
        <f>(Table2[[#This Row],[Close Price]]-Table2[[#This Row],[20D EMA]])/Table2[[#This Row],[20D EMA]]</f>
        <v>2.5021477663230221E-2</v>
      </c>
      <c r="T487" s="2">
        <f>(Table2[[#This Row],[Close Price]]-Table2[[#This Row],[50D EMA]])/Table2[[#This Row],[50D EMA]]</f>
        <v>7.4656858001908938E-2</v>
      </c>
      <c r="U487" s="2">
        <f>(Table2[[#This Row],[Close Price]]-Table2[[#This Row],[200D EMA]])/Table2[[#This Row],[200D EMA]]</f>
        <v>0.10443833787882714</v>
      </c>
      <c r="V487">
        <v>2.2509010417652999</v>
      </c>
      <c r="W487">
        <v>95.46</v>
      </c>
      <c r="X487">
        <v>100.4</v>
      </c>
      <c r="Y487">
        <v>95.01</v>
      </c>
      <c r="Z487">
        <v>100.4</v>
      </c>
      <c r="AA487">
        <v>86.88</v>
      </c>
      <c r="AB487">
        <v>102.9</v>
      </c>
      <c r="AC487" s="2">
        <f>(Table2[[#This Row],[Close Price]]/Table2[[#This Row],[Day Low]])-1</f>
        <v>-1.0475591870928724E-4</v>
      </c>
      <c r="AD487" s="2">
        <f>(Table2[[#This Row],[Day High]]/Table2[[#This Row],[Close Price]])-1</f>
        <v>5.1859612362493479E-2</v>
      </c>
      <c r="AE487" s="2">
        <f>(Table2[[#This Row],[Close Price]]/Table2[[#This Row],[Current Week Low]])-1</f>
        <v>4.6310914640563805E-3</v>
      </c>
      <c r="AF487" s="2">
        <f>(Table2[[#This Row],[Current Week High]]/Table2[[#This Row],[Close Price]])-1</f>
        <v>5.1859612362493479E-2</v>
      </c>
      <c r="AG487" s="2">
        <f>(Table2[[#This Row],[Close Price]]/Table2[[#This Row],[Current Month Low]])-1</f>
        <v>9.8641804788213827E-2</v>
      </c>
      <c r="AH487" s="2">
        <f>(Table2[[#This Row],[Current Month High]]/Table2[[#This Row],[Close Price]])-1</f>
        <v>7.8051335777894248E-2</v>
      </c>
      <c r="AI487">
        <v>42.168674698795101</v>
      </c>
      <c r="AJ487">
        <v>51.990445859872601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0.11</v>
      </c>
      <c r="AM487" t="s">
        <v>10345</v>
      </c>
      <c r="AN487">
        <v>5.59</v>
      </c>
      <c r="AO487" t="s">
        <v>10345</v>
      </c>
      <c r="AP487">
        <v>6.2292467659066E-2</v>
      </c>
      <c r="AQ487" s="4">
        <f>(Table2[[#This Row],[Sharpe Ratio]]-AVERAGE(Table2[Sharpe Ratio]))/_xlfn.STDEV.P(Table2[Sharpe Ratio])</f>
        <v>-9.9773111598509216E-3</v>
      </c>
      <c r="AR48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-0.58159186288757558</v>
      </c>
      <c r="AS487" s="4">
        <f>_xlfn.RANK.AVG(Table2[[#This Row],[1Y Return vs Nifty Z-Score]],Table2[1Y Return vs Nifty Z-Score])</f>
        <v>325</v>
      </c>
      <c r="AT487" s="4">
        <f>_xlfn.RANK.AVG(Table2[[#This Row],[6M Return vs Nifty Z-Score]],Table2[6M Return vs Nifty Z-Score])</f>
        <v>684</v>
      </c>
      <c r="AU487" s="4">
        <f>_xlfn.RANK.AVG(Table2[[#This Row],[Sharpe Ratio Z-Score]],Table2[Sharpe Ratio Z-Score])</f>
        <v>355</v>
      </c>
      <c r="AV487" s="4">
        <f>(Table2[[#This Row],[Rank 1Y]]+Table2[[#This Row],[Rank 6M]]+Table2[[#This Row],[Rank Sharpe]])/3</f>
        <v>454.66666666666669</v>
      </c>
    </row>
    <row r="488" spans="1:48" x14ac:dyDescent="0.3">
      <c r="A488" t="s">
        <v>47</v>
      </c>
      <c r="B488" t="s">
        <v>48</v>
      </c>
      <c r="C488" t="s">
        <v>10300</v>
      </c>
      <c r="D488" t="s">
        <v>21</v>
      </c>
      <c r="E488">
        <v>454224.46584465</v>
      </c>
      <c r="F488">
        <v>1678.5</v>
      </c>
      <c r="G488">
        <v>15.0837235538896</v>
      </c>
      <c r="H488">
        <f>(Table2[[#This Row],[1Y Return vs Nifty]]-AVERAGE(Table2[1Y Return vs Nifty]))/_xlfn.STDEV.P(Table2[1Y Return vs Nifty])</f>
        <v>-0.256326914570426</v>
      </c>
      <c r="I488">
        <v>5.8794037089872502</v>
      </c>
      <c r="J488">
        <f>(Table2[[#This Row],[1M Return vs Nifty]]-AVERAGE(Table2[1M Return vs Nifty]))/_xlfn.STDEV.P(Table2[1M Return vs Nifty])</f>
        <v>0.19101426157790252</v>
      </c>
      <c r="K488">
        <v>-9.6515385430649907</v>
      </c>
      <c r="L488">
        <f>(Table2[[#This Row],[6M Return vs Nifty]]-AVERAGE(Table2[6M Return vs Nifty]))/_xlfn.STDEV.P(Table2[6M Return vs Nifty])</f>
        <v>-0.57722713413852678</v>
      </c>
      <c r="M488">
        <v>5.1395424799069103</v>
      </c>
      <c r="N488">
        <f>(Table2[[#This Row],[1W Return vs Nifty]]-AVERAGE(Table2[1W Return vs Nifty]))/_xlfn.STDEV.P(Table2[1W Return vs Nifty])</f>
        <v>1.2305190988402466</v>
      </c>
      <c r="O488">
        <v>1609.75</v>
      </c>
      <c r="P488">
        <v>1548.67210402315</v>
      </c>
      <c r="Q488">
        <v>1455.2003440958299</v>
      </c>
      <c r="R488">
        <v>73.242945113687497</v>
      </c>
      <c r="S488" s="2">
        <f>(Table2[[#This Row],[Close Price]]-Table2[[#This Row],[20D EMA]])/Table2[[#This Row],[20D EMA]]</f>
        <v>4.2708495107936013E-2</v>
      </c>
      <c r="T488" s="2">
        <f>(Table2[[#This Row],[Close Price]]-Table2[[#This Row],[50D EMA]])/Table2[[#This Row],[50D EMA]]</f>
        <v>8.3831752144035029E-2</v>
      </c>
      <c r="U488" s="2">
        <f>(Table2[[#This Row],[Close Price]]-Table2[[#This Row],[200D EMA]])/Table2[[#This Row],[200D EMA]]</f>
        <v>0.15344942489201682</v>
      </c>
      <c r="V488">
        <v>0.67470727476010195</v>
      </c>
      <c r="W488">
        <v>1669.2</v>
      </c>
      <c r="X488">
        <v>1695.05</v>
      </c>
      <c r="Y488">
        <v>1659.05</v>
      </c>
      <c r="Z488">
        <v>1695.05</v>
      </c>
      <c r="AA488">
        <v>1537</v>
      </c>
      <c r="AB488">
        <v>1695.05</v>
      </c>
      <c r="AC488" s="2">
        <f>(Table2[[#This Row],[Close Price]]/Table2[[#This Row],[Day Low]])-1</f>
        <v>5.5715312724657906E-3</v>
      </c>
      <c r="AD488" s="2">
        <f>(Table2[[#This Row],[Day High]]/Table2[[#This Row],[Close Price]])-1</f>
        <v>9.8599940422996468E-3</v>
      </c>
      <c r="AE488" s="2">
        <f>(Table2[[#This Row],[Close Price]]/Table2[[#This Row],[Current Week Low]])-1</f>
        <v>1.1723576745727993E-2</v>
      </c>
      <c r="AF488" s="2">
        <f>(Table2[[#This Row],[Current Week High]]/Table2[[#This Row],[Close Price]])-1</f>
        <v>9.8599940422996468E-3</v>
      </c>
      <c r="AG488" s="2">
        <f>(Table2[[#This Row],[Close Price]]/Table2[[#This Row],[Current Month Low]])-1</f>
        <v>9.2062459336369473E-2</v>
      </c>
      <c r="AH488" s="2">
        <f>(Table2[[#This Row],[Current Month High]]/Table2[[#This Row],[Close Price]])-1</f>
        <v>9.8599940422996468E-3</v>
      </c>
      <c r="AI488">
        <v>1.12302651176645</v>
      </c>
      <c r="AJ488">
        <v>47.327306240673998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</v>
      </c>
      <c r="AM488" t="s">
        <v>10346</v>
      </c>
      <c r="AN488">
        <v>2.82</v>
      </c>
      <c r="AO488" t="s">
        <v>10345</v>
      </c>
      <c r="AP488">
        <v>1.5074511584596001E-2</v>
      </c>
      <c r="AQ488" s="4">
        <f>(Table2[[#This Row],[Sharpe Ratio]]-AVERAGE(Table2[Sharpe Ratio]))/_xlfn.STDEV.P(Table2[Sharpe Ratio])</f>
        <v>-0.54535453667180722</v>
      </c>
      <c r="AR48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4.2624775037389151E-2</v>
      </c>
      <c r="AS488" s="4">
        <f>_xlfn.RANK.AVG(Table2[[#This Row],[1Y Return vs Nifty Z-Score]],Table2[1Y Return vs Nifty Z-Score])</f>
        <v>365</v>
      </c>
      <c r="AT488" s="4">
        <f>_xlfn.RANK.AVG(Table2[[#This Row],[6M Return vs Nifty Z-Score]],Table2[6M Return vs Nifty Z-Score])</f>
        <v>515</v>
      </c>
      <c r="AU488" s="4">
        <f>_xlfn.RANK.AVG(Table2[[#This Row],[Sharpe Ratio Z-Score]],Table2[Sharpe Ratio Z-Score])</f>
        <v>485</v>
      </c>
      <c r="AV488" s="4">
        <f>(Table2[[#This Row],[Rank 1Y]]+Table2[[#This Row],[Rank 6M]]+Table2[[#This Row],[Rank Sharpe]])/3</f>
        <v>455</v>
      </c>
    </row>
    <row r="489" spans="1:48" x14ac:dyDescent="0.3">
      <c r="A489" t="s">
        <v>1223</v>
      </c>
      <c r="B489" t="s">
        <v>1224</v>
      </c>
      <c r="C489" t="s">
        <v>10309</v>
      </c>
      <c r="D489" t="s">
        <v>315</v>
      </c>
      <c r="E489">
        <v>9542.8100331959995</v>
      </c>
      <c r="F489">
        <v>120.52</v>
      </c>
      <c r="G489">
        <v>-12.6897694586021</v>
      </c>
      <c r="H489">
        <f>(Table2[[#This Row],[1Y Return vs Nifty]]-AVERAGE(Table2[1Y Return vs Nifty]))/_xlfn.STDEV.P(Table2[1Y Return vs Nifty])</f>
        <v>-0.67775821713899942</v>
      </c>
      <c r="I489">
        <v>-14.6646951073519</v>
      </c>
      <c r="J489">
        <f>(Table2[[#This Row],[1M Return vs Nifty]]-AVERAGE(Table2[1M Return vs Nifty]))/_xlfn.STDEV.P(Table2[1M Return vs Nifty])</f>
        <v>-1.6037073393060128</v>
      </c>
      <c r="K489">
        <v>-21.307677925090701</v>
      </c>
      <c r="L489">
        <f>(Table2[[#This Row],[6M Return vs Nifty]]-AVERAGE(Table2[6M Return vs Nifty]))/_xlfn.STDEV.P(Table2[6M Return vs Nifty])</f>
        <v>-0.97822023057977114</v>
      </c>
      <c r="M489">
        <v>-3.2606818128412098</v>
      </c>
      <c r="N489">
        <f>(Table2[[#This Row],[1W Return vs Nifty]]-AVERAGE(Table2[1W Return vs Nifty]))/_xlfn.STDEV.P(Table2[1W Return vs Nifty])</f>
        <v>-0.60170160972580111</v>
      </c>
      <c r="O489">
        <v>131.49</v>
      </c>
      <c r="P489">
        <v>138.66329861364201</v>
      </c>
      <c r="Q489">
        <v>132.68849395222699</v>
      </c>
      <c r="R489">
        <v>30.598126869943901</v>
      </c>
      <c r="S489" s="2">
        <f>(Table2[[#This Row],[Close Price]]-Table2[[#This Row],[20D EMA]])/Table2[[#This Row],[20D EMA]]</f>
        <v>-8.3428397596775519E-2</v>
      </c>
      <c r="T489" s="2">
        <f>(Table2[[#This Row],[Close Price]]-Table2[[#This Row],[50D EMA]])/Table2[[#This Row],[50D EMA]]</f>
        <v>-0.13084427382760269</v>
      </c>
      <c r="U489" s="2">
        <f>(Table2[[#This Row],[Close Price]]-Table2[[#This Row],[200D EMA]])/Table2[[#This Row],[200D EMA]]</f>
        <v>-9.1707227882231637E-2</v>
      </c>
      <c r="V489">
        <v>2.1442705662424801</v>
      </c>
      <c r="W489">
        <v>120.62</v>
      </c>
      <c r="X489">
        <v>124.85</v>
      </c>
      <c r="Y489">
        <v>118.7</v>
      </c>
      <c r="Z489">
        <v>124.85</v>
      </c>
      <c r="AA489">
        <v>115.11</v>
      </c>
      <c r="AB489">
        <v>152.19</v>
      </c>
      <c r="AC489" s="2">
        <f>(Table2[[#This Row],[Close Price]]/Table2[[#This Row],[Day Low]])-1</f>
        <v>-8.2904990880461327E-4</v>
      </c>
      <c r="AD489" s="2">
        <f>(Table2[[#This Row],[Day High]]/Table2[[#This Row],[Close Price]])-1</f>
        <v>3.5927646863591178E-2</v>
      </c>
      <c r="AE489" s="2">
        <f>(Table2[[#This Row],[Close Price]]/Table2[[#This Row],[Current Week Low]])-1</f>
        <v>1.533277169334446E-2</v>
      </c>
      <c r="AF489" s="2">
        <f>(Table2[[#This Row],[Current Week High]]/Table2[[#This Row],[Close Price]])-1</f>
        <v>3.5927646863591178E-2</v>
      </c>
      <c r="AG489" s="2">
        <f>(Table2[[#This Row],[Close Price]]/Table2[[#This Row],[Current Month Low]])-1</f>
        <v>4.6998523151767779E-2</v>
      </c>
      <c r="AH489" s="2">
        <f>(Table2[[#This Row],[Current Month High]]/Table2[[#This Row],[Close Price]])-1</f>
        <v>0.2627779621639561</v>
      </c>
      <c r="AI489">
        <v>31.0985728509791</v>
      </c>
      <c r="AJ489">
        <v>19.622828784119001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-0.18</v>
      </c>
      <c r="AM489" t="s">
        <v>10344</v>
      </c>
      <c r="AN489">
        <v>-15.14</v>
      </c>
      <c r="AO489" t="s">
        <v>10344</v>
      </c>
      <c r="AP489">
        <v>0.125854085899576</v>
      </c>
      <c r="AQ489" s="4">
        <f>(Table2[[#This Row],[Sharpe Ratio]]-AVERAGE(Table2[Sharpe Ratio]))/_xlfn.STDEV.P(Table2[Sharpe Ratio])</f>
        <v>0.71071129232363572</v>
      </c>
      <c r="AR48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 s="4">
        <f>_xlfn.RANK.AVG(Table2[[#This Row],[1Y Return vs Nifty Z-Score]],Table2[1Y Return vs Nifty Z-Score])</f>
        <v>561</v>
      </c>
      <c r="AT489" s="4">
        <f>_xlfn.RANK.AVG(Table2[[#This Row],[6M Return vs Nifty Z-Score]],Table2[6M Return vs Nifty Z-Score])</f>
        <v>633</v>
      </c>
      <c r="AU489" s="4">
        <f>_xlfn.RANK.AVG(Table2[[#This Row],[Sharpe Ratio Z-Score]],Table2[Sharpe Ratio Z-Score])</f>
        <v>173</v>
      </c>
      <c r="AV489" s="4">
        <f>(Table2[[#This Row],[Rank 1Y]]+Table2[[#This Row],[Rank 6M]]+Table2[[#This Row],[Rank Sharpe]])/3</f>
        <v>455.66666666666669</v>
      </c>
    </row>
    <row r="490" spans="1:48" x14ac:dyDescent="0.3">
      <c r="A490" t="s">
        <v>1990</v>
      </c>
      <c r="B490" t="s">
        <v>1991</v>
      </c>
      <c r="C490" t="s">
        <v>10303</v>
      </c>
      <c r="D490" t="s">
        <v>372</v>
      </c>
      <c r="E490">
        <v>3229.5217779999998</v>
      </c>
      <c r="F490">
        <v>2292.5</v>
      </c>
      <c r="G490">
        <v>-2.81228454724552</v>
      </c>
      <c r="H490">
        <f>(Table2[[#This Row],[1Y Return vs Nifty]]-AVERAGE(Table2[1Y Return vs Nifty]))/_xlfn.STDEV.P(Table2[1Y Return vs Nifty])</f>
        <v>-0.52787857000847171</v>
      </c>
      <c r="I490">
        <v>28.182082397362599</v>
      </c>
      <c r="J490">
        <f>(Table2[[#This Row],[1M Return vs Nifty]]-AVERAGE(Table2[1M Return vs Nifty]))/_xlfn.STDEV.P(Table2[1M Return vs Nifty])</f>
        <v>2.1393644694617451</v>
      </c>
      <c r="K490">
        <v>18.960807540067702</v>
      </c>
      <c r="L490">
        <f>(Table2[[#This Row],[6M Return vs Nifty]]-AVERAGE(Table2[6M Return vs Nifty]))/_xlfn.STDEV.P(Table2[6M Return vs Nifty])</f>
        <v>0.40709133326212182</v>
      </c>
      <c r="M490">
        <v>-6.3907257567667504</v>
      </c>
      <c r="N490">
        <f>(Table2[[#This Row],[1W Return vs Nifty]]-AVERAGE(Table2[1W Return vs Nifty]))/_xlfn.STDEV.P(Table2[1W Return vs Nifty])</f>
        <v>-1.2844133008568421</v>
      </c>
      <c r="O490">
        <v>2135.71</v>
      </c>
      <c r="P490">
        <v>1996.89306600346</v>
      </c>
      <c r="Q490">
        <v>1895.6505335662</v>
      </c>
      <c r="R490">
        <v>64.443385169444397</v>
      </c>
      <c r="S490" s="2">
        <f>(Table2[[#This Row],[Close Price]]-Table2[[#This Row],[20D EMA]])/Table2[[#This Row],[20D EMA]]</f>
        <v>7.3413525244532249E-2</v>
      </c>
      <c r="T490" s="2">
        <f>(Table2[[#This Row],[Close Price]]-Table2[[#This Row],[50D EMA]])/Table2[[#This Row],[50D EMA]]</f>
        <v>0.14803343204959968</v>
      </c>
      <c r="U490" s="2">
        <f>(Table2[[#This Row],[Close Price]]-Table2[[#This Row],[200D EMA]])/Table2[[#This Row],[200D EMA]]</f>
        <v>0.20934737674840592</v>
      </c>
      <c r="V490">
        <v>3.61369841122964</v>
      </c>
      <c r="W490">
        <v>2292.5</v>
      </c>
      <c r="X490">
        <v>2368</v>
      </c>
      <c r="Y490">
        <v>2214.1</v>
      </c>
      <c r="Z490">
        <v>2368</v>
      </c>
      <c r="AA490">
        <v>1825</v>
      </c>
      <c r="AB490">
        <v>2520</v>
      </c>
      <c r="AC490" s="2">
        <f>(Table2[[#This Row],[Close Price]]/Table2[[#This Row],[Day Low]])-1</f>
        <v>0</v>
      </c>
      <c r="AD490" s="2">
        <f>(Table2[[#This Row],[Day High]]/Table2[[#This Row],[Close Price]])-1</f>
        <v>3.2933478735005517E-2</v>
      </c>
      <c r="AE490" s="2">
        <f>(Table2[[#This Row],[Close Price]]/Table2[[#This Row],[Current Week Low]])-1</f>
        <v>3.54094214353462E-2</v>
      </c>
      <c r="AF490" s="2">
        <f>(Table2[[#This Row],[Current Week High]]/Table2[[#This Row],[Close Price]])-1</f>
        <v>3.2933478735005517E-2</v>
      </c>
      <c r="AG490" s="2">
        <f>(Table2[[#This Row],[Close Price]]/Table2[[#This Row],[Current Month Low]])-1</f>
        <v>0.25616438356164384</v>
      </c>
      <c r="AH490" s="2">
        <f>(Table2[[#This Row],[Current Month High]]/Table2[[#This Row],[Close Price]])-1</f>
        <v>9.92366412213741E-2</v>
      </c>
      <c r="AI490">
        <v>9.92366412213741</v>
      </c>
      <c r="AJ490">
        <v>49.738732854343503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0.19</v>
      </c>
      <c r="AM490" t="s">
        <v>10345</v>
      </c>
      <c r="AN490">
        <v>17.2</v>
      </c>
      <c r="AO490" t="s">
        <v>10345</v>
      </c>
      <c r="AP490">
        <v>-5.9043218704355999E-2</v>
      </c>
      <c r="AQ490" s="4">
        <f>(Table2[[#This Row],[Sharpe Ratio]]-AVERAGE(Table2[Sharpe Ratio]))/_xlfn.STDEV.P(Table2[Sharpe Ratio])</f>
        <v>-1.3857328186279265</v>
      </c>
      <c r="AR49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-0.65156888676937341</v>
      </c>
      <c r="AS490" s="4">
        <f>_xlfn.RANK.AVG(Table2[[#This Row],[1Y Return vs Nifty Z-Score]],Table2[1Y Return vs Nifty Z-Score])</f>
        <v>492</v>
      </c>
      <c r="AT490" s="4">
        <f>_xlfn.RANK.AVG(Table2[[#This Row],[6M Return vs Nifty Z-Score]],Table2[6M Return vs Nifty Z-Score])</f>
        <v>208</v>
      </c>
      <c r="AU490" s="4">
        <f>_xlfn.RANK.AVG(Table2[[#This Row],[Sharpe Ratio Z-Score]],Table2[Sharpe Ratio Z-Score])</f>
        <v>669</v>
      </c>
      <c r="AV490" s="4">
        <f>(Table2[[#This Row],[Rank 1Y]]+Table2[[#This Row],[Rank 6M]]+Table2[[#This Row],[Rank Sharpe]])/3</f>
        <v>456.33333333333331</v>
      </c>
    </row>
    <row r="491" spans="1:48" x14ac:dyDescent="0.3">
      <c r="A491" t="s">
        <v>1243</v>
      </c>
      <c r="B491" t="s">
        <v>1244</v>
      </c>
      <c r="C491" t="s">
        <v>10313</v>
      </c>
      <c r="D491" t="s">
        <v>136</v>
      </c>
      <c r="E491">
        <v>9155.7356648699897</v>
      </c>
      <c r="F491">
        <v>590.54999999999995</v>
      </c>
      <c r="G491">
        <v>-11.5378015069876</v>
      </c>
      <c r="H491">
        <f>(Table2[[#This Row],[1Y Return vs Nifty]]-AVERAGE(Table2[1Y Return vs Nifty]))/_xlfn.STDEV.P(Table2[1Y Return vs Nifty])</f>
        <v>-0.66027840809417382</v>
      </c>
      <c r="I491">
        <v>-0.49089568000059702</v>
      </c>
      <c r="J491">
        <f>(Table2[[#This Row],[1M Return vs Nifty]]-AVERAGE(Table2[1M Return vs Nifty]))/_xlfn.STDEV.P(Table2[1M Return vs Nifty])</f>
        <v>-0.36549172195159957</v>
      </c>
      <c r="K491">
        <v>-14.438463815132099</v>
      </c>
      <c r="L491">
        <f>(Table2[[#This Row],[6M Return vs Nifty]]-AVERAGE(Table2[6M Return vs Nifty]))/_xlfn.STDEV.P(Table2[6M Return vs Nifty])</f>
        <v>-0.74190635805369609</v>
      </c>
      <c r="M491">
        <v>0.98000798988650295</v>
      </c>
      <c r="N491">
        <f>(Table2[[#This Row],[1W Return vs Nifty]]-AVERAGE(Table2[1W Return vs Nifty]))/_xlfn.STDEV.P(Table2[1W Return vs Nifty])</f>
        <v>0.3232593680269345</v>
      </c>
      <c r="O491">
        <v>587.27</v>
      </c>
      <c r="P491">
        <v>596.17648428283997</v>
      </c>
      <c r="Q491">
        <v>574.55024727352804</v>
      </c>
      <c r="R491">
        <v>54.8408999053541</v>
      </c>
      <c r="S491" s="2">
        <f>(Table2[[#This Row],[Close Price]]-Table2[[#This Row],[20D EMA]])/Table2[[#This Row],[20D EMA]]</f>
        <v>5.5851652561853538E-3</v>
      </c>
      <c r="T491" s="2">
        <f>(Table2[[#This Row],[Close Price]]-Table2[[#This Row],[50D EMA]])/Table2[[#This Row],[50D EMA]]</f>
        <v>-9.4376152551677566E-3</v>
      </c>
      <c r="U491" s="2">
        <f>(Table2[[#This Row],[Close Price]]-Table2[[#This Row],[200D EMA]])/Table2[[#This Row],[200D EMA]]</f>
        <v>2.78474385876556E-2</v>
      </c>
      <c r="V491">
        <v>0.81283639379643002</v>
      </c>
      <c r="W491">
        <v>576.54999999999995</v>
      </c>
      <c r="X491">
        <v>590</v>
      </c>
      <c r="Y491">
        <v>576.54999999999995</v>
      </c>
      <c r="Z491">
        <v>593.6</v>
      </c>
      <c r="AA491">
        <v>547</v>
      </c>
      <c r="AB491">
        <v>616</v>
      </c>
      <c r="AC491" s="2">
        <f>(Table2[[#This Row],[Close Price]]/Table2[[#This Row],[Day Low]])-1</f>
        <v>2.4282369265458348E-2</v>
      </c>
      <c r="AD491" s="2">
        <f>(Table2[[#This Row],[Day High]]/Table2[[#This Row],[Close Price]])-1</f>
        <v>-9.3133519600363535E-4</v>
      </c>
      <c r="AE491" s="2">
        <f>(Table2[[#This Row],[Close Price]]/Table2[[#This Row],[Current Week Low]])-1</f>
        <v>2.4282369265458348E-2</v>
      </c>
      <c r="AF491" s="2">
        <f>(Table2[[#This Row],[Current Week High]]/Table2[[#This Row],[Close Price]])-1</f>
        <v>5.164676996020745E-3</v>
      </c>
      <c r="AG491" s="2">
        <f>(Table2[[#This Row],[Close Price]]/Table2[[#This Row],[Current Month Low]])-1</f>
        <v>7.9616087751370967E-2</v>
      </c>
      <c r="AH491" s="2">
        <f>(Table2[[#This Row],[Current Month High]]/Table2[[#This Row],[Close Price]])-1</f>
        <v>4.3095419524172396E-2</v>
      </c>
      <c r="AI491">
        <v>14.9436965540597</v>
      </c>
      <c r="AJ491">
        <v>24.3263157894736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-0.06</v>
      </c>
      <c r="AM491" t="s">
        <v>10344</v>
      </c>
      <c r="AN491">
        <v>-4.42</v>
      </c>
      <c r="AO491" t="s">
        <v>10344</v>
      </c>
      <c r="AP491">
        <v>9.4891561601538998E-2</v>
      </c>
      <c r="AQ491" s="4">
        <f>(Table2[[#This Row],[Sharpe Ratio]]-AVERAGE(Table2[Sharpe Ratio]))/_xlfn.STDEV.P(Table2[Sharpe Ratio])</f>
        <v>0.35964505118042145</v>
      </c>
      <c r="AR49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 s="4">
        <f>_xlfn.RANK.AVG(Table2[[#This Row],[1Y Return vs Nifty Z-Score]],Table2[1Y Return vs Nifty Z-Score])</f>
        <v>554</v>
      </c>
      <c r="AT491" s="4">
        <f>_xlfn.RANK.AVG(Table2[[#This Row],[6M Return vs Nifty Z-Score]],Table2[6M Return vs Nifty Z-Score])</f>
        <v>567</v>
      </c>
      <c r="AU491" s="4">
        <f>_xlfn.RANK.AVG(Table2[[#This Row],[Sharpe Ratio Z-Score]],Table2[Sharpe Ratio Z-Score])</f>
        <v>249</v>
      </c>
      <c r="AV491" s="4">
        <f>(Table2[[#This Row],[Rank 1Y]]+Table2[[#This Row],[Rank 6M]]+Table2[[#This Row],[Rank Sharpe]])/3</f>
        <v>456.66666666666669</v>
      </c>
    </row>
    <row r="492" spans="1:48" x14ac:dyDescent="0.3">
      <c r="A492" t="s">
        <v>316</v>
      </c>
      <c r="B492" t="s">
        <v>317</v>
      </c>
      <c r="C492" t="s">
        <v>10303</v>
      </c>
      <c r="D492" t="s">
        <v>186</v>
      </c>
      <c r="E492">
        <v>86634.192524804996</v>
      </c>
      <c r="F492">
        <v>669.15</v>
      </c>
      <c r="G492">
        <v>-6.6740766119544599</v>
      </c>
      <c r="H492">
        <f>(Table2[[#This Row],[1Y Return vs Nifty]]-AVERAGE(Table2[1Y Return vs Nifty]))/_xlfn.STDEV.P(Table2[1Y Return vs Nifty])</f>
        <v>-0.58647689105319134</v>
      </c>
      <c r="I492">
        <v>2.4460977242113598E-2</v>
      </c>
      <c r="J492">
        <f>(Table2[[#This Row],[1M Return vs Nifty]]-AVERAGE(Table2[1M Return vs Nifty]))/_xlfn.STDEV.P(Table2[1M Return vs Nifty])</f>
        <v>-0.32047043709595963</v>
      </c>
      <c r="K492">
        <v>13.6715972793495</v>
      </c>
      <c r="L492">
        <f>(Table2[[#This Row],[6M Return vs Nifty]]-AVERAGE(Table2[6M Return vs Nifty]))/_xlfn.STDEV.P(Table2[6M Return vs Nifty])</f>
        <v>0.22513256195189082</v>
      </c>
      <c r="M492">
        <v>2.0748080239129298</v>
      </c>
      <c r="N492">
        <f>(Table2[[#This Row],[1W Return vs Nifty]]-AVERAGE(Table2[1W Return vs Nifty]))/_xlfn.STDEV.P(Table2[1W Return vs Nifty])</f>
        <v>0.56205243166140573</v>
      </c>
      <c r="O492">
        <v>658.5</v>
      </c>
      <c r="P492">
        <v>640.48513731485696</v>
      </c>
      <c r="Q492">
        <v>581.61885852602404</v>
      </c>
      <c r="R492">
        <v>57.683389874779202</v>
      </c>
      <c r="S492" s="2">
        <f>(Table2[[#This Row],[Close Price]]-Table2[[#This Row],[20D EMA]])/Table2[[#This Row],[20D EMA]]</f>
        <v>1.617312072892935E-2</v>
      </c>
      <c r="T492" s="2">
        <f>(Table2[[#This Row],[Close Price]]-Table2[[#This Row],[50D EMA]])/Table2[[#This Row],[50D EMA]]</f>
        <v>4.475492250345791E-2</v>
      </c>
      <c r="U492" s="2">
        <f>(Table2[[#This Row],[Close Price]]-Table2[[#This Row],[200D EMA]])/Table2[[#This Row],[200D EMA]]</f>
        <v>0.1504957072674758</v>
      </c>
      <c r="V492">
        <v>1.0879051937475199</v>
      </c>
      <c r="W492">
        <v>662.35</v>
      </c>
      <c r="X492">
        <v>671.95</v>
      </c>
      <c r="Y492">
        <v>660.8</v>
      </c>
      <c r="Z492">
        <v>673.75</v>
      </c>
      <c r="AA492">
        <v>626.25</v>
      </c>
      <c r="AB492">
        <v>682</v>
      </c>
      <c r="AC492" s="2">
        <f>(Table2[[#This Row],[Close Price]]/Table2[[#This Row],[Day Low]])-1</f>
        <v>1.0266475428398758E-2</v>
      </c>
      <c r="AD492" s="2">
        <f>(Table2[[#This Row],[Day High]]/Table2[[#This Row],[Close Price]])-1</f>
        <v>4.1844130613466479E-3</v>
      </c>
      <c r="AE492" s="2">
        <f>(Table2[[#This Row],[Close Price]]/Table2[[#This Row],[Current Week Low]])-1</f>
        <v>1.2636198547215427E-2</v>
      </c>
      <c r="AF492" s="2">
        <f>(Table2[[#This Row],[Current Week High]]/Table2[[#This Row],[Close Price]])-1</f>
        <v>6.8743928864978265E-3</v>
      </c>
      <c r="AG492" s="2">
        <f>(Table2[[#This Row],[Close Price]]/Table2[[#This Row],[Current Month Low]])-1</f>
        <v>6.8502994011975904E-2</v>
      </c>
      <c r="AH492" s="2">
        <f>(Table2[[#This Row],[Current Month High]]/Table2[[#This Row],[Close Price]])-1</f>
        <v>1.9203467085108006E-2</v>
      </c>
      <c r="AI492">
        <v>3.2653366210864498</v>
      </c>
      <c r="AJ492">
        <v>37.600246761258397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0.02</v>
      </c>
      <c r="AM492" t="s">
        <v>10345</v>
      </c>
      <c r="AN492">
        <v>-0.89</v>
      </c>
      <c r="AO492" t="s">
        <v>10344</v>
      </c>
      <c r="AP492">
        <v>-1.7722314385243999E-2</v>
      </c>
      <c r="AQ492" s="4">
        <f>(Table2[[#This Row],[Sharpe Ratio]]-AVERAGE(Table2[Sharpe Ratio]))/_xlfn.STDEV.P(Table2[Sharpe Ratio])</f>
        <v>-0.91721886865684021</v>
      </c>
      <c r="AR49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-1.0369812031926946</v>
      </c>
      <c r="AS492" s="4">
        <f>_xlfn.RANK.AVG(Table2[[#This Row],[1Y Return vs Nifty Z-Score]],Table2[1Y Return vs Nifty Z-Score])</f>
        <v>516</v>
      </c>
      <c r="AT492" s="4">
        <f>_xlfn.RANK.AVG(Table2[[#This Row],[6M Return vs Nifty Z-Score]],Table2[6M Return vs Nifty Z-Score])</f>
        <v>255</v>
      </c>
      <c r="AU492" s="4">
        <f>_xlfn.RANK.AVG(Table2[[#This Row],[Sharpe Ratio Z-Score]],Table2[Sharpe Ratio Z-Score])</f>
        <v>603</v>
      </c>
      <c r="AV492" s="4">
        <f>(Table2[[#This Row],[Rank 1Y]]+Table2[[#This Row],[Rank 6M]]+Table2[[#This Row],[Rank Sharpe]])/3</f>
        <v>458</v>
      </c>
    </row>
    <row r="493" spans="1:48" x14ac:dyDescent="0.3">
      <c r="A493" t="s">
        <v>368</v>
      </c>
      <c r="B493" t="s">
        <v>369</v>
      </c>
      <c r="C493" t="s">
        <v>10314</v>
      </c>
      <c r="D493" t="s">
        <v>173</v>
      </c>
      <c r="E493">
        <v>65589.424471439997</v>
      </c>
      <c r="F493">
        <v>4323.6000000000004</v>
      </c>
      <c r="G493">
        <v>-11.3786829648277</v>
      </c>
      <c r="H493">
        <f>(Table2[[#This Row],[1Y Return vs Nifty]]-AVERAGE(Table2[1Y Return vs Nifty]))/_xlfn.STDEV.P(Table2[1Y Return vs Nifty])</f>
        <v>-0.65786396442102479</v>
      </c>
      <c r="I493">
        <v>12.145691668852299</v>
      </c>
      <c r="J493">
        <f>(Table2[[#This Row],[1M Return vs Nifty]]-AVERAGE(Table2[1M Return vs Nifty]))/_xlfn.STDEV.P(Table2[1M Return vs Nifty])</f>
        <v>0.73843386170094294</v>
      </c>
      <c r="K493">
        <v>6.40314312805251</v>
      </c>
      <c r="L493">
        <f>(Table2[[#This Row],[6M Return vs Nifty]]-AVERAGE(Table2[6M Return vs Nifty]))/_xlfn.STDEV.P(Table2[6M Return vs Nifty])</f>
        <v>-2.4915918161880067E-2</v>
      </c>
      <c r="M493">
        <v>-3.8479749014024098</v>
      </c>
      <c r="N493">
        <f>(Table2[[#This Row],[1W Return vs Nifty]]-AVERAGE(Table2[1W Return vs Nifty]))/_xlfn.STDEV.P(Table2[1W Return vs Nifty])</f>
        <v>-0.72979944632624705</v>
      </c>
      <c r="O493">
        <v>4279.91</v>
      </c>
      <c r="P493">
        <v>4062.5181842034499</v>
      </c>
      <c r="Q493">
        <v>3752.9682332777902</v>
      </c>
      <c r="R493">
        <v>49.325458573518603</v>
      </c>
      <c r="S493" s="2">
        <f>(Table2[[#This Row],[Close Price]]-Table2[[#This Row],[20D EMA]])/Table2[[#This Row],[20D EMA]]</f>
        <v>1.0208158582774057E-2</v>
      </c>
      <c r="T493" s="2">
        <f>(Table2[[#This Row],[Close Price]]-Table2[[#This Row],[50D EMA]])/Table2[[#This Row],[50D EMA]]</f>
        <v>6.4266005457337183E-2</v>
      </c>
      <c r="U493" s="2">
        <f>(Table2[[#This Row],[Close Price]]-Table2[[#This Row],[200D EMA]])/Table2[[#This Row],[200D EMA]]</f>
        <v>0.15204812064818046</v>
      </c>
      <c r="V493">
        <v>1.0741027568200401</v>
      </c>
      <c r="W493">
        <v>4257</v>
      </c>
      <c r="X493">
        <v>4350</v>
      </c>
      <c r="Y493">
        <v>4257</v>
      </c>
      <c r="Z493">
        <v>4468.3999999999996</v>
      </c>
      <c r="AA493">
        <v>4185.1499999999996</v>
      </c>
      <c r="AB493">
        <v>4600</v>
      </c>
      <c r="AC493" s="2">
        <f>(Table2[[#This Row],[Close Price]]/Table2[[#This Row],[Day Low]])-1</f>
        <v>1.5644820295983131E-2</v>
      </c>
      <c r="AD493" s="2">
        <f>(Table2[[#This Row],[Day High]]/Table2[[#This Row],[Close Price]])-1</f>
        <v>6.106022758812113E-3</v>
      </c>
      <c r="AE493" s="2">
        <f>(Table2[[#This Row],[Close Price]]/Table2[[#This Row],[Current Week Low]])-1</f>
        <v>1.5644820295983131E-2</v>
      </c>
      <c r="AF493" s="2">
        <f>(Table2[[#This Row],[Current Week High]]/Table2[[#This Row],[Close Price]])-1</f>
        <v>3.3490609677120808E-2</v>
      </c>
      <c r="AG493" s="2">
        <f>(Table2[[#This Row],[Close Price]]/Table2[[#This Row],[Current Month Low]])-1</f>
        <v>3.3081251568044312E-2</v>
      </c>
      <c r="AH493" s="2">
        <f>(Table2[[#This Row],[Current Month High]]/Table2[[#This Row],[Close Price]])-1</f>
        <v>6.3928207974835782E-2</v>
      </c>
      <c r="AI493">
        <v>6.3928207974835702</v>
      </c>
      <c r="AJ493">
        <v>34.273291925465799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0.11</v>
      </c>
      <c r="AM493" t="s">
        <v>10345</v>
      </c>
      <c r="AN493">
        <v>-1.94</v>
      </c>
      <c r="AO493" t="s">
        <v>10344</v>
      </c>
      <c r="AP493">
        <v>1.1431160939393E-2</v>
      </c>
      <c r="AQ493" s="4">
        <f>(Table2[[#This Row],[Sharpe Ratio]]-AVERAGE(Table2[Sharpe Ratio]))/_xlfn.STDEV.P(Table2[Sharpe Ratio])</f>
        <v>-0.58666439254357838</v>
      </c>
      <c r="AR49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-1.2608098597517872</v>
      </c>
      <c r="AS493" s="4">
        <f>_xlfn.RANK.AVG(Table2[[#This Row],[1Y Return vs Nifty Z-Score]],Table2[1Y Return vs Nifty Z-Score])</f>
        <v>553</v>
      </c>
      <c r="AT493" s="4">
        <f>_xlfn.RANK.AVG(Table2[[#This Row],[6M Return vs Nifty Z-Score]],Table2[6M Return vs Nifty Z-Score])</f>
        <v>326</v>
      </c>
      <c r="AU493" s="4">
        <f>_xlfn.RANK.AVG(Table2[[#This Row],[Sharpe Ratio Z-Score]],Table2[Sharpe Ratio Z-Score])</f>
        <v>496</v>
      </c>
      <c r="AV493" s="4">
        <f>(Table2[[#This Row],[Rank 1Y]]+Table2[[#This Row],[Rank 6M]]+Table2[[#This Row],[Rank Sharpe]])/3</f>
        <v>458.33333333333331</v>
      </c>
    </row>
    <row r="494" spans="1:48" x14ac:dyDescent="0.3">
      <c r="A494" t="s">
        <v>224</v>
      </c>
      <c r="B494" t="s">
        <v>225</v>
      </c>
      <c r="C494" t="s">
        <v>10303</v>
      </c>
      <c r="D494" t="s">
        <v>226</v>
      </c>
      <c r="E494">
        <v>116501.64694392</v>
      </c>
      <c r="F494">
        <v>1177.4000000000001</v>
      </c>
      <c r="G494">
        <v>13.234787271447599</v>
      </c>
      <c r="H494">
        <f>(Table2[[#This Row],[1Y Return vs Nifty]]-AVERAGE(Table2[1Y Return vs Nifty]))/_xlfn.STDEV.P(Table2[1Y Return vs Nifty])</f>
        <v>-0.28438242870850605</v>
      </c>
      <c r="I494">
        <v>0.42769608360932698</v>
      </c>
      <c r="J494">
        <f>(Table2[[#This Row],[1M Return vs Nifty]]-AVERAGE(Table2[1M Return vs Nifty]))/_xlfn.STDEV.P(Table2[1M Return vs Nifty])</f>
        <v>-0.28524403159130968</v>
      </c>
      <c r="K494">
        <v>-8.3602736823930197</v>
      </c>
      <c r="L494">
        <f>(Table2[[#This Row],[6M Return vs Nifty]]-AVERAGE(Table2[6M Return vs Nifty]))/_xlfn.STDEV.P(Table2[6M Return vs Nifty])</f>
        <v>-0.5328051966653804</v>
      </c>
      <c r="M494">
        <v>-0.97774201707164798</v>
      </c>
      <c r="N494">
        <f>(Table2[[#This Row],[1W Return vs Nifty]]-AVERAGE(Table2[1W Return vs Nifty]))/_xlfn.STDEV.P(Table2[1W Return vs Nifty])</f>
        <v>-0.10375662344375959</v>
      </c>
      <c r="O494">
        <v>1178.73</v>
      </c>
      <c r="P494">
        <v>1155.8691537352099</v>
      </c>
      <c r="Q494">
        <v>1075.47411655051</v>
      </c>
      <c r="R494">
        <v>47.077730974416802</v>
      </c>
      <c r="S494" s="2">
        <f>(Table2[[#This Row],[Close Price]]-Table2[[#This Row],[20D EMA]])/Table2[[#This Row],[20D EMA]]</f>
        <v>-1.1283330364035252E-3</v>
      </c>
      <c r="T494" s="2">
        <f>(Table2[[#This Row],[Close Price]]-Table2[[#This Row],[50D EMA]])/Table2[[#This Row],[50D EMA]]</f>
        <v>1.8627407951162026E-2</v>
      </c>
      <c r="U494" s="2">
        <f>(Table2[[#This Row],[Close Price]]-Table2[[#This Row],[200D EMA]])/Table2[[#This Row],[200D EMA]]</f>
        <v>9.4772976755971183E-2</v>
      </c>
      <c r="V494">
        <v>0.65804317196267603</v>
      </c>
      <c r="W494">
        <v>1166.75</v>
      </c>
      <c r="X494">
        <v>1182.95</v>
      </c>
      <c r="Y494">
        <v>1166.75</v>
      </c>
      <c r="Z494">
        <v>1200</v>
      </c>
      <c r="AA494">
        <v>1151</v>
      </c>
      <c r="AB494">
        <v>1220</v>
      </c>
      <c r="AC494" s="2">
        <f>(Table2[[#This Row],[Close Price]]/Table2[[#This Row],[Day Low]])-1</f>
        <v>9.127919434326115E-3</v>
      </c>
      <c r="AD494" s="2">
        <f>(Table2[[#This Row],[Day High]]/Table2[[#This Row],[Close Price]])-1</f>
        <v>4.7137761168676295E-3</v>
      </c>
      <c r="AE494" s="2">
        <f>(Table2[[#This Row],[Close Price]]/Table2[[#This Row],[Current Week Low]])-1</f>
        <v>9.127919434326115E-3</v>
      </c>
      <c r="AF494" s="2">
        <f>(Table2[[#This Row],[Current Week High]]/Table2[[#This Row],[Close Price]])-1</f>
        <v>1.9194836079497124E-2</v>
      </c>
      <c r="AG494" s="2">
        <f>(Table2[[#This Row],[Close Price]]/Table2[[#This Row],[Current Month Low]])-1</f>
        <v>2.293657688966122E-2</v>
      </c>
      <c r="AH494" s="2">
        <f>(Table2[[#This Row],[Current Month High]]/Table2[[#This Row],[Close Price]])-1</f>
        <v>3.6181416680822087E-2</v>
      </c>
      <c r="AI494">
        <v>6.4566331597710898</v>
      </c>
      <c r="AJ494">
        <v>43.922087866201103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0.01</v>
      </c>
      <c r="AM494" t="s">
        <v>10345</v>
      </c>
      <c r="AN494">
        <v>-3.07</v>
      </c>
      <c r="AO494" t="s">
        <v>10344</v>
      </c>
      <c r="AP494">
        <v>9.3300726093290005E-3</v>
      </c>
      <c r="AQ494" s="4">
        <f>(Table2[[#This Row],[Sharpe Ratio]]-AVERAGE(Table2[Sharpe Ratio]))/_xlfn.STDEV.P(Table2[Sharpe Ratio])</f>
        <v>-0.61048742374236886</v>
      </c>
      <c r="AR49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-1.8166757041513246</v>
      </c>
      <c r="AS494" s="4">
        <f>_xlfn.RANK.AVG(Table2[[#This Row],[1Y Return vs Nifty Z-Score]],Table2[1Y Return vs Nifty Z-Score])</f>
        <v>377</v>
      </c>
      <c r="AT494" s="4">
        <f>_xlfn.RANK.AVG(Table2[[#This Row],[6M Return vs Nifty Z-Score]],Table2[6M Return vs Nifty Z-Score])</f>
        <v>498</v>
      </c>
      <c r="AU494" s="4">
        <f>_xlfn.RANK.AVG(Table2[[#This Row],[Sharpe Ratio Z-Score]],Table2[Sharpe Ratio Z-Score])</f>
        <v>501</v>
      </c>
      <c r="AV494" s="4">
        <f>(Table2[[#This Row],[Rank 1Y]]+Table2[[#This Row],[Rank 6M]]+Table2[[#This Row],[Rank Sharpe]])/3</f>
        <v>458.66666666666669</v>
      </c>
    </row>
    <row r="495" spans="1:48" x14ac:dyDescent="0.3">
      <c r="A495" t="s">
        <v>1074</v>
      </c>
      <c r="B495" t="s">
        <v>1075</v>
      </c>
      <c r="C495" t="s">
        <v>10305</v>
      </c>
      <c r="D495" t="s">
        <v>279</v>
      </c>
      <c r="E495">
        <v>12215.438417665</v>
      </c>
      <c r="F495">
        <v>1202.95</v>
      </c>
      <c r="G495">
        <v>-18.0225061931699</v>
      </c>
      <c r="H495">
        <f>(Table2[[#This Row],[1Y Return vs Nifty]]-AVERAGE(Table2[1Y Return vs Nifty]))/_xlfn.STDEV.P(Table2[1Y Return vs Nifty])</f>
        <v>-0.75867645768200132</v>
      </c>
      <c r="I495">
        <v>3.0828857559430798</v>
      </c>
      <c r="J495">
        <f>(Table2[[#This Row],[1M Return vs Nifty]]-AVERAGE(Table2[1M Return vs Nifty]))/_xlfn.STDEV.P(Table2[1M Return vs Nifty])</f>
        <v>-5.3288066913447583E-2</v>
      </c>
      <c r="K495">
        <v>-16.261699259802299</v>
      </c>
      <c r="L495">
        <f>(Table2[[#This Row],[6M Return vs Nifty]]-AVERAGE(Table2[6M Return vs Nifty]))/_xlfn.STDEV.P(Table2[6M Return vs Nifty])</f>
        <v>-0.80462908318060467</v>
      </c>
      <c r="M495">
        <v>-3.3639534053650002</v>
      </c>
      <c r="N495">
        <f>(Table2[[#This Row],[1W Return vs Nifty]]-AVERAGE(Table2[1W Return vs Nifty]))/_xlfn.STDEV.P(Table2[1W Return vs Nifty])</f>
        <v>-0.62422676427340451</v>
      </c>
      <c r="O495">
        <v>1202.6600000000001</v>
      </c>
      <c r="P495">
        <v>1226.67845917522</v>
      </c>
      <c r="Q495">
        <v>1203.2449090412899</v>
      </c>
      <c r="R495">
        <v>50.385062755840003</v>
      </c>
      <c r="S495" s="2">
        <f>(Table2[[#This Row],[Close Price]]-Table2[[#This Row],[20D EMA]])/Table2[[#This Row],[20D EMA]]</f>
        <v>2.4113215705183808E-4</v>
      </c>
      <c r="T495" s="2">
        <f>(Table2[[#This Row],[Close Price]]-Table2[[#This Row],[50D EMA]])/Table2[[#This Row],[50D EMA]]</f>
        <v>-1.9343666628966701E-2</v>
      </c>
      <c r="U495" s="2">
        <f>(Table2[[#This Row],[Close Price]]-Table2[[#This Row],[200D EMA]])/Table2[[#This Row],[200D EMA]]</f>
        <v>-2.4509477586309416E-4</v>
      </c>
      <c r="V495">
        <v>0.84065607945661802</v>
      </c>
      <c r="W495">
        <v>1195</v>
      </c>
      <c r="X495">
        <v>1218.75</v>
      </c>
      <c r="Y495">
        <v>1180</v>
      </c>
      <c r="Z495">
        <v>1218.75</v>
      </c>
      <c r="AA495">
        <v>1129</v>
      </c>
      <c r="AB495">
        <v>1244.9000000000001</v>
      </c>
      <c r="AC495" s="2">
        <f>(Table2[[#This Row],[Close Price]]/Table2[[#This Row],[Day Low]])-1</f>
        <v>6.6527196652719223E-3</v>
      </c>
      <c r="AD495" s="2">
        <f>(Table2[[#This Row],[Day High]]/Table2[[#This Row],[Close Price]])-1</f>
        <v>1.3134377987447543E-2</v>
      </c>
      <c r="AE495" s="2">
        <f>(Table2[[#This Row],[Close Price]]/Table2[[#This Row],[Current Week Low]])-1</f>
        <v>1.9449152542373005E-2</v>
      </c>
      <c r="AF495" s="2">
        <f>(Table2[[#This Row],[Current Week High]]/Table2[[#This Row],[Close Price]])-1</f>
        <v>1.3134377987447543E-2</v>
      </c>
      <c r="AG495" s="2">
        <f>(Table2[[#This Row],[Close Price]]/Table2[[#This Row],[Current Month Low]])-1</f>
        <v>6.5500442869796283E-2</v>
      </c>
      <c r="AH495" s="2">
        <f>(Table2[[#This Row],[Current Month High]]/Table2[[#This Row],[Close Price]])-1</f>
        <v>3.4872604846419186E-2</v>
      </c>
      <c r="AI495">
        <v>37.079679122157998</v>
      </c>
      <c r="AJ495">
        <v>21.149101163200498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-0.11</v>
      </c>
      <c r="AM495" t="s">
        <v>10344</v>
      </c>
      <c r="AN495">
        <v>0.56999999999999995</v>
      </c>
      <c r="AO495" t="s">
        <v>10345</v>
      </c>
      <c r="AP495">
        <v>0.114664138485303</v>
      </c>
      <c r="AQ495" s="4">
        <f>(Table2[[#This Row],[Sharpe Ratio]]-AVERAGE(Table2[Sharpe Ratio]))/_xlfn.STDEV.P(Table2[Sharpe Ratio])</f>
        <v>0.58383491947027277</v>
      </c>
      <c r="AR49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 s="4">
        <f>_xlfn.RANK.AVG(Table2[[#This Row],[1Y Return vs Nifty Z-Score]],Table2[1Y Return vs Nifty Z-Score])</f>
        <v>593</v>
      </c>
      <c r="AT495" s="4">
        <f>_xlfn.RANK.AVG(Table2[[#This Row],[6M Return vs Nifty Z-Score]],Table2[6M Return vs Nifty Z-Score])</f>
        <v>584</v>
      </c>
      <c r="AU495" s="4">
        <f>_xlfn.RANK.AVG(Table2[[#This Row],[Sharpe Ratio Z-Score]],Table2[Sharpe Ratio Z-Score])</f>
        <v>199</v>
      </c>
      <c r="AV495" s="4">
        <f>(Table2[[#This Row],[Rank 1Y]]+Table2[[#This Row],[Rank 6M]]+Table2[[#This Row],[Rank Sharpe]])/3</f>
        <v>458.66666666666669</v>
      </c>
    </row>
    <row r="496" spans="1:48" x14ac:dyDescent="0.3">
      <c r="A496" t="s">
        <v>580</v>
      </c>
      <c r="B496" t="s">
        <v>581</v>
      </c>
      <c r="C496" t="s">
        <v>6473</v>
      </c>
      <c r="D496" t="s">
        <v>77</v>
      </c>
      <c r="E496">
        <v>33323.092267515</v>
      </c>
      <c r="F496">
        <v>4312.6499999999996</v>
      </c>
      <c r="G496">
        <v>12.1395223761709</v>
      </c>
      <c r="H496">
        <f>(Table2[[#This Row],[1Y Return vs Nifty]]-AVERAGE(Table2[1Y Return vs Nifty]))/_xlfn.STDEV.P(Table2[1Y Return vs Nifty])</f>
        <v>-0.3010018330904643</v>
      </c>
      <c r="I496">
        <v>-0.26864378786019</v>
      </c>
      <c r="J496">
        <f>(Table2[[#This Row],[1M Return vs Nifty]]-AVERAGE(Table2[1M Return vs Nifty]))/_xlfn.STDEV.P(Table2[1M Return vs Nifty])</f>
        <v>-0.34607591426747408</v>
      </c>
      <c r="K496">
        <v>-8.6799820182681202</v>
      </c>
      <c r="L496">
        <f>(Table2[[#This Row],[6M Return vs Nifty]]-AVERAGE(Table2[6M Return vs Nifty]))/_xlfn.STDEV.P(Table2[6M Return vs Nifty])</f>
        <v>-0.54380376414633591</v>
      </c>
      <c r="M496">
        <v>1.2723220698465001</v>
      </c>
      <c r="N496">
        <f>(Table2[[#This Row],[1W Return vs Nifty]]-AVERAGE(Table2[1W Return vs Nifty]))/_xlfn.STDEV.P(Table2[1W Return vs Nifty])</f>
        <v>0.38701765495392831</v>
      </c>
      <c r="O496">
        <v>4284.0200000000004</v>
      </c>
      <c r="P496">
        <v>4269.81771372201</v>
      </c>
      <c r="Q496">
        <v>4016.50551037881</v>
      </c>
      <c r="R496">
        <v>55.5603836459238</v>
      </c>
      <c r="S496" s="2">
        <f>(Table2[[#This Row],[Close Price]]-Table2[[#This Row],[20D EMA]])/Table2[[#This Row],[20D EMA]]</f>
        <v>6.6829753362494101E-3</v>
      </c>
      <c r="T496" s="2">
        <f>(Table2[[#This Row],[Close Price]]-Table2[[#This Row],[50D EMA]])/Table2[[#This Row],[50D EMA]]</f>
        <v>1.0031408633754676E-2</v>
      </c>
      <c r="U496" s="2">
        <f>(Table2[[#This Row],[Close Price]]-Table2[[#This Row],[200D EMA]])/Table2[[#This Row],[200D EMA]]</f>
        <v>7.3731876840686647E-2</v>
      </c>
      <c r="V496">
        <v>0.59448039186364798</v>
      </c>
      <c r="W496">
        <v>4257.1499999999996</v>
      </c>
      <c r="X496">
        <v>4346.2</v>
      </c>
      <c r="Y496">
        <v>4217.8999999999996</v>
      </c>
      <c r="Z496">
        <v>4346.2</v>
      </c>
      <c r="AA496">
        <v>4085.5</v>
      </c>
      <c r="AB496">
        <v>4460</v>
      </c>
      <c r="AC496" s="2">
        <f>(Table2[[#This Row],[Close Price]]/Table2[[#This Row],[Day Low]])-1</f>
        <v>1.303689087769988E-2</v>
      </c>
      <c r="AD496" s="2">
        <f>(Table2[[#This Row],[Day High]]/Table2[[#This Row],[Close Price]])-1</f>
        <v>7.7794395557255758E-3</v>
      </c>
      <c r="AE496" s="2">
        <f>(Table2[[#This Row],[Close Price]]/Table2[[#This Row],[Current Week Low]])-1</f>
        <v>2.2463785296000349E-2</v>
      </c>
      <c r="AF496" s="2">
        <f>(Table2[[#This Row],[Current Week High]]/Table2[[#This Row],[Close Price]])-1</f>
        <v>7.7794395557255758E-3</v>
      </c>
      <c r="AG496" s="2">
        <f>(Table2[[#This Row],[Close Price]]/Table2[[#This Row],[Current Month Low]])-1</f>
        <v>5.5599069881287377E-2</v>
      </c>
      <c r="AH496" s="2">
        <f>(Table2[[#This Row],[Current Month High]]/Table2[[#This Row],[Close Price]])-1</f>
        <v>3.4166927527158553E-2</v>
      </c>
      <c r="AI496">
        <v>6.6617972708195596</v>
      </c>
      <c r="AJ496">
        <v>41.275612991990499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</v>
      </c>
      <c r="AM496" t="s">
        <v>10346</v>
      </c>
      <c r="AN496">
        <v>-2.7</v>
      </c>
      <c r="AO496" t="s">
        <v>10344</v>
      </c>
      <c r="AP496">
        <v>1.2130124697315E-2</v>
      </c>
      <c r="AQ496" s="4">
        <f>(Table2[[#This Row],[Sharpe Ratio]]-AVERAGE(Table2[Sharpe Ratio]))/_xlfn.STDEV.P(Table2[Sharpe Ratio])</f>
        <v>-0.57873924481250105</v>
      </c>
      <c r="AR49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-1.3826031013628468</v>
      </c>
      <c r="AS496" s="4">
        <f>_xlfn.RANK.AVG(Table2[[#This Row],[1Y Return vs Nifty Z-Score]],Table2[1Y Return vs Nifty Z-Score])</f>
        <v>382</v>
      </c>
      <c r="AT496" s="4">
        <f>_xlfn.RANK.AVG(Table2[[#This Row],[6M Return vs Nifty Z-Score]],Table2[6M Return vs Nifty Z-Score])</f>
        <v>503</v>
      </c>
      <c r="AU496" s="4">
        <f>_xlfn.RANK.AVG(Table2[[#This Row],[Sharpe Ratio Z-Score]],Table2[Sharpe Ratio Z-Score])</f>
        <v>493</v>
      </c>
      <c r="AV496" s="4">
        <f>(Table2[[#This Row],[Rank 1Y]]+Table2[[#This Row],[Rank 6M]]+Table2[[#This Row],[Rank Sharpe]])/3</f>
        <v>459.33333333333331</v>
      </c>
    </row>
    <row r="497" spans="1:48" x14ac:dyDescent="0.3">
      <c r="A497" t="s">
        <v>430</v>
      </c>
      <c r="B497" t="s">
        <v>431</v>
      </c>
      <c r="C497" t="s">
        <v>10306</v>
      </c>
      <c r="D497" t="s">
        <v>404</v>
      </c>
      <c r="E497">
        <v>54173.276153699997</v>
      </c>
      <c r="F497">
        <v>2802.3</v>
      </c>
      <c r="G497">
        <v>-9.6126095318161298</v>
      </c>
      <c r="H497">
        <f>(Table2[[#This Row],[1Y Return vs Nifty]]-AVERAGE(Table2[1Y Return vs Nifty]))/_xlfn.STDEV.P(Table2[1Y Return vs Nifty])</f>
        <v>-0.63106580017963598</v>
      </c>
      <c r="I497">
        <v>-9.9596604180718202</v>
      </c>
      <c r="J497">
        <f>(Table2[[#This Row],[1M Return vs Nifty]]-AVERAGE(Table2[1M Return vs Nifty]))/_xlfn.STDEV.P(Table2[1M Return vs Nifty])</f>
        <v>-1.1926779987031908</v>
      </c>
      <c r="K497">
        <v>12.7624659970125</v>
      </c>
      <c r="L497">
        <f>(Table2[[#This Row],[6M Return vs Nifty]]-AVERAGE(Table2[6M Return vs Nifty]))/_xlfn.STDEV.P(Table2[6M Return vs Nifty])</f>
        <v>0.19385673759635216</v>
      </c>
      <c r="M497">
        <v>-2.4224934165041998</v>
      </c>
      <c r="N497">
        <f>(Table2[[#This Row],[1W Return vs Nifty]]-AVERAGE(Table2[1W Return vs Nifty]))/_xlfn.STDEV.P(Table2[1W Return vs Nifty])</f>
        <v>-0.41887957022689881</v>
      </c>
      <c r="O497">
        <v>3019.58</v>
      </c>
      <c r="P497">
        <v>3053.7059254094202</v>
      </c>
      <c r="Q497">
        <v>2744.8858634048602</v>
      </c>
      <c r="R497">
        <v>25.133077457474901</v>
      </c>
      <c r="S497" s="2">
        <f>(Table2[[#This Row],[Close Price]]-Table2[[#This Row],[20D EMA]])/Table2[[#This Row],[20D EMA]]</f>
        <v>-7.1957027136224164E-2</v>
      </c>
      <c r="T497" s="2">
        <f>(Table2[[#This Row],[Close Price]]-Table2[[#This Row],[50D EMA]])/Table2[[#This Row],[50D EMA]]</f>
        <v>-8.2328138841893619E-2</v>
      </c>
      <c r="U497" s="2">
        <f>(Table2[[#This Row],[Close Price]]-Table2[[#This Row],[200D EMA]])/Table2[[#This Row],[200D EMA]]</f>
        <v>2.0916766471273725E-2</v>
      </c>
      <c r="V497">
        <v>1.02199830811238</v>
      </c>
      <c r="W497">
        <v>2806.35</v>
      </c>
      <c r="X497">
        <v>2857.9</v>
      </c>
      <c r="Y497">
        <v>2796.05</v>
      </c>
      <c r="Z497">
        <v>2857.9</v>
      </c>
      <c r="AA497">
        <v>2753.05</v>
      </c>
      <c r="AB497">
        <v>3375</v>
      </c>
      <c r="AC497" s="2">
        <f>(Table2[[#This Row],[Close Price]]/Table2[[#This Row],[Day Low]])-1</f>
        <v>-1.4431557004649376E-3</v>
      </c>
      <c r="AD497" s="2">
        <f>(Table2[[#This Row],[Day High]]/Table2[[#This Row],[Close Price]])-1</f>
        <v>1.9840845020161924E-2</v>
      </c>
      <c r="AE497" s="2">
        <f>(Table2[[#This Row],[Close Price]]/Table2[[#This Row],[Current Week Low]])-1</f>
        <v>2.2352962214553518E-3</v>
      </c>
      <c r="AF497" s="2">
        <f>(Table2[[#This Row],[Current Week High]]/Table2[[#This Row],[Close Price]])-1</f>
        <v>1.9840845020161924E-2</v>
      </c>
      <c r="AG497" s="2">
        <f>(Table2[[#This Row],[Close Price]]/Table2[[#This Row],[Current Month Low]])-1</f>
        <v>1.7889250104429655E-2</v>
      </c>
      <c r="AH497" s="2">
        <f>(Table2[[#This Row],[Current Month High]]/Table2[[#This Row],[Close Price]])-1</f>
        <v>0.2043678407022802</v>
      </c>
      <c r="AI497">
        <v>20.436784070228001</v>
      </c>
      <c r="AJ497">
        <v>27.737259549639798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-0.16</v>
      </c>
      <c r="AM497" t="s">
        <v>10344</v>
      </c>
      <c r="AN497">
        <v>-15.07</v>
      </c>
      <c r="AO497" t="s">
        <v>10344</v>
      </c>
      <c r="AP497">
        <v>-7.3596580265180003E-3</v>
      </c>
      <c r="AQ497" s="4">
        <f>(Table2[[#This Row],[Sharpe Ratio]]-AVERAGE(Table2[Sharpe Ratio]))/_xlfn.STDEV.P(Table2[Sharpe Ratio])</f>
        <v>-0.79972267289778154</v>
      </c>
      <c r="AR49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 s="4">
        <f>_xlfn.RANK.AVG(Table2[[#This Row],[1Y Return vs Nifty Z-Score]],Table2[1Y Return vs Nifty Z-Score])</f>
        <v>536</v>
      </c>
      <c r="AT497" s="4">
        <f>_xlfn.RANK.AVG(Table2[[#This Row],[6M Return vs Nifty Z-Score]],Table2[6M Return vs Nifty Z-Score])</f>
        <v>263</v>
      </c>
      <c r="AU497" s="4">
        <f>_xlfn.RANK.AVG(Table2[[#This Row],[Sharpe Ratio Z-Score]],Table2[Sharpe Ratio Z-Score])</f>
        <v>582</v>
      </c>
      <c r="AV497" s="4">
        <f>(Table2[[#This Row],[Rank 1Y]]+Table2[[#This Row],[Rank 6M]]+Table2[[#This Row],[Rank Sharpe]])/3</f>
        <v>460.33333333333331</v>
      </c>
    </row>
    <row r="498" spans="1:48" x14ac:dyDescent="0.3">
      <c r="A498" t="s">
        <v>1318</v>
      </c>
      <c r="B498" t="s">
        <v>1319</v>
      </c>
      <c r="C498" t="s">
        <v>10300</v>
      </c>
      <c r="D498" t="s">
        <v>293</v>
      </c>
      <c r="E498">
        <v>8466.8702456999999</v>
      </c>
      <c r="F498">
        <v>718.5</v>
      </c>
      <c r="G498">
        <v>2.95771399341178</v>
      </c>
      <c r="H498">
        <f>(Table2[[#This Row],[1Y Return vs Nifty]]-AVERAGE(Table2[1Y Return vs Nifty]))/_xlfn.STDEV.P(Table2[1Y Return vs Nifty])</f>
        <v>-0.44032537676359296</v>
      </c>
      <c r="I498">
        <v>-10.748911619317401</v>
      </c>
      <c r="J498">
        <f>(Table2[[#This Row],[1M Return vs Nifty]]-AVERAGE(Table2[1M Return vs Nifty]))/_xlfn.STDEV.P(Table2[1M Return vs Nifty])</f>
        <v>-1.2616265659809369</v>
      </c>
      <c r="K498">
        <v>-23.404065160197401</v>
      </c>
      <c r="L498">
        <f>(Table2[[#This Row],[6M Return vs Nifty]]-AVERAGE(Table2[6M Return vs Nifty]))/_xlfn.STDEV.P(Table2[6M Return vs Nifty])</f>
        <v>-1.050339890545543</v>
      </c>
      <c r="M498">
        <v>-7.6151199193052399</v>
      </c>
      <c r="N498">
        <f>(Table2[[#This Row],[1W Return vs Nifty]]-AVERAGE(Table2[1W Return vs Nifty]))/_xlfn.STDEV.P(Table2[1W Return vs Nifty])</f>
        <v>-1.5514728771097153</v>
      </c>
      <c r="O498">
        <v>765.16</v>
      </c>
      <c r="P498">
        <v>768.68967811391497</v>
      </c>
      <c r="Q498">
        <v>711.80579951600896</v>
      </c>
      <c r="R498">
        <v>32.2830861158345</v>
      </c>
      <c r="S498" s="2">
        <f>(Table2[[#This Row],[Close Price]]-Table2[[#This Row],[20D EMA]])/Table2[[#This Row],[20D EMA]]</f>
        <v>-6.0980709916880094E-2</v>
      </c>
      <c r="T498" s="2">
        <f>(Table2[[#This Row],[Close Price]]-Table2[[#This Row],[50D EMA]])/Table2[[#This Row],[50D EMA]]</f>
        <v>-6.5292509504046151E-2</v>
      </c>
      <c r="U498" s="2">
        <f>(Table2[[#This Row],[Close Price]]-Table2[[#This Row],[200D EMA]])/Table2[[#This Row],[200D EMA]]</f>
        <v>9.4045320908353776E-3</v>
      </c>
      <c r="V498">
        <v>0.83993321920310904</v>
      </c>
      <c r="W498">
        <v>718.4</v>
      </c>
      <c r="X498">
        <v>726.9</v>
      </c>
      <c r="Y498">
        <v>716</v>
      </c>
      <c r="Z498">
        <v>739.45</v>
      </c>
      <c r="AA498">
        <v>714.1</v>
      </c>
      <c r="AB498">
        <v>836.95</v>
      </c>
      <c r="AC498" s="2">
        <f>(Table2[[#This Row],[Close Price]]/Table2[[#This Row],[Day Low]])-1</f>
        <v>1.3919821826280376E-4</v>
      </c>
      <c r="AD498" s="2">
        <f>(Table2[[#This Row],[Day High]]/Table2[[#This Row],[Close Price]])-1</f>
        <v>1.1691022964509301E-2</v>
      </c>
      <c r="AE498" s="2">
        <f>(Table2[[#This Row],[Close Price]]/Table2[[#This Row],[Current Week Low]])-1</f>
        <v>3.4916201117318746E-3</v>
      </c>
      <c r="AF498" s="2">
        <f>(Table2[[#This Row],[Current Week High]]/Table2[[#This Row],[Close Price]])-1</f>
        <v>2.9157967988865829E-2</v>
      </c>
      <c r="AG498" s="2">
        <f>(Table2[[#This Row],[Close Price]]/Table2[[#This Row],[Current Month Low]])-1</f>
        <v>6.1616020165242702E-3</v>
      </c>
      <c r="AH498" s="2">
        <f>(Table2[[#This Row],[Current Month High]]/Table2[[#This Row],[Close Price]])-1</f>
        <v>0.16485734168406418</v>
      </c>
      <c r="AI498">
        <v>28.281141266527499</v>
      </c>
      <c r="AJ498">
        <v>36.066660354133099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-0.05</v>
      </c>
      <c r="AM498" t="s">
        <v>10344</v>
      </c>
      <c r="AN498">
        <v>-10.89</v>
      </c>
      <c r="AO498" t="s">
        <v>10344</v>
      </c>
      <c r="AP498">
        <v>8.5248282919079002E-2</v>
      </c>
      <c r="AQ498" s="4">
        <f>(Table2[[#This Row],[Sharpe Ratio]]-AVERAGE(Table2[Sharpe Ratio]))/_xlfn.STDEV.P(Table2[Sharpe Ratio])</f>
        <v>0.25030546482239469</v>
      </c>
      <c r="AR49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 s="4">
        <f>_xlfn.RANK.AVG(Table2[[#This Row],[1Y Return vs Nifty Z-Score]],Table2[1Y Return vs Nifty Z-Score])</f>
        <v>449</v>
      </c>
      <c r="AT498" s="4">
        <f>_xlfn.RANK.AVG(Table2[[#This Row],[6M Return vs Nifty Z-Score]],Table2[6M Return vs Nifty Z-Score])</f>
        <v>659</v>
      </c>
      <c r="AU498" s="4">
        <f>_xlfn.RANK.AVG(Table2[[#This Row],[Sharpe Ratio Z-Score]],Table2[Sharpe Ratio Z-Score])</f>
        <v>273</v>
      </c>
      <c r="AV498" s="4">
        <f>(Table2[[#This Row],[Rank 1Y]]+Table2[[#This Row],[Rank 6M]]+Table2[[#This Row],[Rank Sharpe]])/3</f>
        <v>460.33333333333331</v>
      </c>
    </row>
    <row r="499" spans="1:48" x14ac:dyDescent="0.3">
      <c r="A499" t="s">
        <v>66</v>
      </c>
      <c r="B499" t="s">
        <v>67</v>
      </c>
      <c r="C499" t="s">
        <v>10301</v>
      </c>
      <c r="D499" t="s">
        <v>24</v>
      </c>
      <c r="E499">
        <v>356563.65298329998</v>
      </c>
      <c r="F499">
        <v>1153.25</v>
      </c>
      <c r="G499">
        <v>-6.1891016844335702</v>
      </c>
      <c r="H499">
        <f>(Table2[[#This Row],[1Y Return vs Nifty]]-AVERAGE(Table2[1Y Return vs Nifty]))/_xlfn.STDEV.P(Table2[1Y Return vs Nifty])</f>
        <v>-0.57911794576941655</v>
      </c>
      <c r="I499">
        <v>-10.3112251457614</v>
      </c>
      <c r="J499">
        <f>(Table2[[#This Row],[1M Return vs Nifty]]-AVERAGE(Table2[1M Return vs Nifty]))/_xlfn.STDEV.P(Table2[1M Return vs Nifty])</f>
        <v>-1.2233905072699596</v>
      </c>
      <c r="K499">
        <v>-3.7828591766701498</v>
      </c>
      <c r="L499">
        <f>(Table2[[#This Row],[6M Return vs Nifty]]-AVERAGE(Table2[6M Return vs Nifty]))/_xlfn.STDEV.P(Table2[6M Return vs Nifty])</f>
        <v>-0.37533353677983339</v>
      </c>
      <c r="M499">
        <v>-1.62427238908542</v>
      </c>
      <c r="N499">
        <f>(Table2[[#This Row],[1W Return vs Nifty]]-AVERAGE(Table2[1W Return vs Nifty]))/_xlfn.STDEV.P(Table2[1W Return vs Nifty])</f>
        <v>-0.24477504093330124</v>
      </c>
      <c r="O499">
        <v>1175.43</v>
      </c>
      <c r="P499">
        <v>1192.4537571554399</v>
      </c>
      <c r="Q499">
        <v>1121.8567717886399</v>
      </c>
      <c r="R499">
        <v>41.5838976919242</v>
      </c>
      <c r="S499" s="2">
        <f>(Table2[[#This Row],[Close Price]]-Table2[[#This Row],[20D EMA]])/Table2[[#This Row],[20D EMA]]</f>
        <v>-1.8869690241018235E-2</v>
      </c>
      <c r="T499" s="2">
        <f>(Table2[[#This Row],[Close Price]]-Table2[[#This Row],[50D EMA]])/Table2[[#This Row],[50D EMA]]</f>
        <v>-3.2876542943651936E-2</v>
      </c>
      <c r="U499" s="2">
        <f>(Table2[[#This Row],[Close Price]]-Table2[[#This Row],[200D EMA]])/Table2[[#This Row],[200D EMA]]</f>
        <v>2.7983276475933828E-2</v>
      </c>
      <c r="V499">
        <v>0.70721925664026797</v>
      </c>
      <c r="W499">
        <v>1154.6500000000001</v>
      </c>
      <c r="X499">
        <v>1177</v>
      </c>
      <c r="Y499">
        <v>1150.2</v>
      </c>
      <c r="Z499">
        <v>1177</v>
      </c>
      <c r="AA499">
        <v>1123.0999999999999</v>
      </c>
      <c r="AB499">
        <v>1179.5999999999999</v>
      </c>
      <c r="AC499" s="2">
        <f>(Table2[[#This Row],[Close Price]]/Table2[[#This Row],[Day Low]])-1</f>
        <v>-1.2124886329191176E-3</v>
      </c>
      <c r="AD499" s="2">
        <f>(Table2[[#This Row],[Day High]]/Table2[[#This Row],[Close Price]])-1</f>
        <v>2.0593973553002298E-2</v>
      </c>
      <c r="AE499" s="2">
        <f>(Table2[[#This Row],[Close Price]]/Table2[[#This Row],[Current Week Low]])-1</f>
        <v>2.6517127456093803E-3</v>
      </c>
      <c r="AF499" s="2">
        <f>(Table2[[#This Row],[Current Week High]]/Table2[[#This Row],[Close Price]])-1</f>
        <v>2.0593973553002298E-2</v>
      </c>
      <c r="AG499" s="2">
        <f>(Table2[[#This Row],[Close Price]]/Table2[[#This Row],[Current Month Low]])-1</f>
        <v>2.6845338794408313E-2</v>
      </c>
      <c r="AH499" s="2">
        <f>(Table2[[#This Row],[Current Month High]]/Table2[[#This Row],[Close Price]])-1</f>
        <v>2.2848471710383622E-2</v>
      </c>
      <c r="AI499">
        <v>16.163017559072099</v>
      </c>
      <c r="AJ499">
        <v>22.172784575454099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-0.04</v>
      </c>
      <c r="AM499" t="s">
        <v>10344</v>
      </c>
      <c r="AN499">
        <v>-0.37</v>
      </c>
      <c r="AO499" t="s">
        <v>10344</v>
      </c>
      <c r="AP499">
        <v>3.2527532351375003E-2</v>
      </c>
      <c r="AQ499" s="4">
        <f>(Table2[[#This Row],[Sharpe Ratio]]-AVERAGE(Table2[Sharpe Ratio]))/_xlfn.STDEV.P(Table2[Sharpe Ratio])</f>
        <v>-0.34746478006769144</v>
      </c>
      <c r="AR49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 s="4">
        <f>_xlfn.RANK.AVG(Table2[[#This Row],[1Y Return vs Nifty Z-Score]],Table2[1Y Return vs Nifty Z-Score])</f>
        <v>514</v>
      </c>
      <c r="AT499" s="4">
        <f>_xlfn.RANK.AVG(Table2[[#This Row],[6M Return vs Nifty Z-Score]],Table2[6M Return vs Nifty Z-Score])</f>
        <v>437</v>
      </c>
      <c r="AU499" s="4">
        <f>_xlfn.RANK.AVG(Table2[[#This Row],[Sharpe Ratio Z-Score]],Table2[Sharpe Ratio Z-Score])</f>
        <v>432</v>
      </c>
      <c r="AV499" s="4">
        <f>(Table2[[#This Row],[Rank 1Y]]+Table2[[#This Row],[Rank 6M]]+Table2[[#This Row],[Rank Sharpe]])/3</f>
        <v>461</v>
      </c>
    </row>
    <row r="500" spans="1:48" x14ac:dyDescent="0.3">
      <c r="A500" t="s">
        <v>531</v>
      </c>
      <c r="B500" t="s">
        <v>532</v>
      </c>
      <c r="C500" t="s">
        <v>10299</v>
      </c>
      <c r="D500" t="s">
        <v>166</v>
      </c>
      <c r="E500">
        <v>38370.543852000003</v>
      </c>
      <c r="F500">
        <v>548.15</v>
      </c>
      <c r="G500">
        <v>-2.30379499724424</v>
      </c>
      <c r="H500">
        <f>(Table2[[#This Row],[1Y Return vs Nifty]]-AVERAGE(Table2[1Y Return vs Nifty]))/_xlfn.STDEV.P(Table2[1Y Return vs Nifty])</f>
        <v>-0.5201628169592184</v>
      </c>
      <c r="I500">
        <v>3.83322172470496</v>
      </c>
      <c r="J500">
        <f>(Table2[[#This Row],[1M Return vs Nifty]]-AVERAGE(Table2[1M Return vs Nifty]))/_xlfn.STDEV.P(Table2[1M Return vs Nifty])</f>
        <v>1.2260886248036004E-2</v>
      </c>
      <c r="K500">
        <v>13.5994317478493</v>
      </c>
      <c r="L500">
        <f>(Table2[[#This Row],[6M Return vs Nifty]]-AVERAGE(Table2[6M Return vs Nifty]))/_xlfn.STDEV.P(Table2[6M Return vs Nifty])</f>
        <v>0.2226499320704039</v>
      </c>
      <c r="M500">
        <v>-0.34882657961741398</v>
      </c>
      <c r="N500">
        <f>(Table2[[#This Row],[1W Return vs Nifty]]-AVERAGE(Table2[1W Return vs Nifty]))/_xlfn.STDEV.P(Table2[1W Return vs Nifty])</f>
        <v>3.3419700459318663E-2</v>
      </c>
      <c r="O500">
        <v>539.34</v>
      </c>
      <c r="P500">
        <v>518.40884545729602</v>
      </c>
      <c r="Q500">
        <v>470.76662160337401</v>
      </c>
      <c r="R500">
        <v>59.672814155193898</v>
      </c>
      <c r="S500" s="2">
        <f>(Table2[[#This Row],[Close Price]]-Table2[[#This Row],[20D EMA]])/Table2[[#This Row],[20D EMA]]</f>
        <v>1.6334779545370166E-2</v>
      </c>
      <c r="T500" s="2">
        <f>(Table2[[#This Row],[Close Price]]-Table2[[#This Row],[50D EMA]])/Table2[[#This Row],[50D EMA]]</f>
        <v>5.7370075382237824E-2</v>
      </c>
      <c r="U500" s="2">
        <f>(Table2[[#This Row],[Close Price]]-Table2[[#This Row],[200D EMA]])/Table2[[#This Row],[200D EMA]]</f>
        <v>0.16437736841466707</v>
      </c>
      <c r="V500">
        <v>0.42464270133294402</v>
      </c>
      <c r="W500">
        <v>542.79999999999995</v>
      </c>
      <c r="X500">
        <v>552.95000000000005</v>
      </c>
      <c r="Y500">
        <v>542.79999999999995</v>
      </c>
      <c r="Z500">
        <v>555</v>
      </c>
      <c r="AA500">
        <v>513.29999999999995</v>
      </c>
      <c r="AB500">
        <v>555</v>
      </c>
      <c r="AC500" s="2">
        <f>(Table2[[#This Row],[Close Price]]/Table2[[#This Row],[Day Low]])-1</f>
        <v>9.856300663227735E-3</v>
      </c>
      <c r="AD500" s="2">
        <f>(Table2[[#This Row],[Day High]]/Table2[[#This Row],[Close Price]])-1</f>
        <v>8.7567271732191809E-3</v>
      </c>
      <c r="AE500" s="2">
        <f>(Table2[[#This Row],[Close Price]]/Table2[[#This Row],[Current Week Low]])-1</f>
        <v>9.856300663227735E-3</v>
      </c>
      <c r="AF500" s="2">
        <f>(Table2[[#This Row],[Current Week High]]/Table2[[#This Row],[Close Price]])-1</f>
        <v>1.2496579403447949E-2</v>
      </c>
      <c r="AG500" s="2">
        <f>(Table2[[#This Row],[Close Price]]/Table2[[#This Row],[Current Month Low]])-1</f>
        <v>6.7894019092148872E-2</v>
      </c>
      <c r="AH500" s="2">
        <f>(Table2[[#This Row],[Current Month High]]/Table2[[#This Row],[Close Price]])-1</f>
        <v>1.2496579403447949E-2</v>
      </c>
      <c r="AI500">
        <v>2.0523579312232001</v>
      </c>
      <c r="AJ500">
        <v>45.900984828320397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0.09</v>
      </c>
      <c r="AM500" t="s">
        <v>10345</v>
      </c>
      <c r="AN500">
        <v>1.26</v>
      </c>
      <c r="AO500" t="s">
        <v>10345</v>
      </c>
      <c r="AP500">
        <v>-3.4631098109088002E-2</v>
      </c>
      <c r="AQ500" s="4">
        <f>(Table2[[#This Row],[Sharpe Ratio]]-AVERAGE(Table2[Sharpe Ratio]))/_xlfn.STDEV.P(Table2[Sharpe Ratio])</f>
        <v>-1.1089378346912024</v>
      </c>
      <c r="AR5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-1.3607701328726625</v>
      </c>
      <c r="AS500" s="4">
        <f>_xlfn.RANK.AVG(Table2[[#This Row],[1Y Return vs Nifty Z-Score]],Table2[1Y Return vs Nifty Z-Score])</f>
        <v>489</v>
      </c>
      <c r="AT500" s="4">
        <f>_xlfn.RANK.AVG(Table2[[#This Row],[6M Return vs Nifty Z-Score]],Table2[6M Return vs Nifty Z-Score])</f>
        <v>257</v>
      </c>
      <c r="AU500" s="4">
        <f>_xlfn.RANK.AVG(Table2[[#This Row],[Sharpe Ratio Z-Score]],Table2[Sharpe Ratio Z-Score])</f>
        <v>637</v>
      </c>
      <c r="AV500" s="4">
        <f>(Table2[[#This Row],[Rank 1Y]]+Table2[[#This Row],[Rank 6M]]+Table2[[#This Row],[Rank Sharpe]])/3</f>
        <v>461</v>
      </c>
    </row>
    <row r="501" spans="1:48" x14ac:dyDescent="0.3">
      <c r="A501" t="s">
        <v>1025</v>
      </c>
      <c r="B501" t="s">
        <v>1026</v>
      </c>
      <c r="C501" t="s">
        <v>10312</v>
      </c>
      <c r="D501" t="s">
        <v>333</v>
      </c>
      <c r="E501">
        <v>13189.817073099999</v>
      </c>
      <c r="F501">
        <v>951.55</v>
      </c>
      <c r="G501">
        <v>-4.5351999049019298</v>
      </c>
      <c r="H501">
        <f>(Table2[[#This Row],[1Y Return vs Nifty]]-AVERAGE(Table2[1Y Return vs Nifty]))/_xlfn.STDEV.P(Table2[1Y Return vs Nifty])</f>
        <v>-0.55402185933351145</v>
      </c>
      <c r="I501">
        <v>7.5260319430927103</v>
      </c>
      <c r="J501">
        <f>(Table2[[#This Row],[1M Return vs Nifty]]-AVERAGE(Table2[1M Return vs Nifty]))/_xlfn.STDEV.P(Table2[1M Return vs Nifty])</f>
        <v>0.33486283273177775</v>
      </c>
      <c r="K501">
        <v>13.913468016218101</v>
      </c>
      <c r="L501">
        <f>(Table2[[#This Row],[6M Return vs Nifty]]-AVERAGE(Table2[6M Return vs Nifty]))/_xlfn.STDEV.P(Table2[6M Return vs Nifty])</f>
        <v>0.23345336977141862</v>
      </c>
      <c r="M501">
        <v>-7.9066215161003601</v>
      </c>
      <c r="N501">
        <f>(Table2[[#This Row],[1W Return vs Nifty]]-AVERAGE(Table2[1W Return vs Nifty]))/_xlfn.STDEV.P(Table2[1W Return vs Nifty])</f>
        <v>-1.6150539487114786</v>
      </c>
      <c r="O501">
        <v>951.39</v>
      </c>
      <c r="P501">
        <v>885.63654518991802</v>
      </c>
      <c r="Q501">
        <v>795.19219618646696</v>
      </c>
      <c r="R501">
        <v>42.592512301932103</v>
      </c>
      <c r="S501" s="2">
        <f>(Table2[[#This Row],[Close Price]]-Table2[[#This Row],[20D EMA]])/Table2[[#This Row],[20D EMA]]</f>
        <v>1.6817498607297552E-4</v>
      </c>
      <c r="T501" s="2">
        <f>(Table2[[#This Row],[Close Price]]-Table2[[#This Row],[50D EMA]])/Table2[[#This Row],[50D EMA]]</f>
        <v>7.4424949114929861E-2</v>
      </c>
      <c r="U501" s="2">
        <f>(Table2[[#This Row],[Close Price]]-Table2[[#This Row],[200D EMA]])/Table2[[#This Row],[200D EMA]]</f>
        <v>0.19662894651555182</v>
      </c>
      <c r="V501">
        <v>1.5395730395491201</v>
      </c>
      <c r="W501">
        <v>932.3</v>
      </c>
      <c r="X501">
        <v>958.95</v>
      </c>
      <c r="Y501">
        <v>932.3</v>
      </c>
      <c r="Z501">
        <v>958.95</v>
      </c>
      <c r="AA501">
        <v>926.6</v>
      </c>
      <c r="AB501">
        <v>1025</v>
      </c>
      <c r="AC501" s="2">
        <f>(Table2[[#This Row],[Close Price]]/Table2[[#This Row],[Day Low]])-1</f>
        <v>2.0647860130859064E-2</v>
      </c>
      <c r="AD501" s="2">
        <f>(Table2[[#This Row],[Day High]]/Table2[[#This Row],[Close Price]])-1</f>
        <v>7.7767852451264829E-3</v>
      </c>
      <c r="AE501" s="2">
        <f>(Table2[[#This Row],[Close Price]]/Table2[[#This Row],[Current Week Low]])-1</f>
        <v>2.0647860130859064E-2</v>
      </c>
      <c r="AF501" s="2">
        <f>(Table2[[#This Row],[Current Week High]]/Table2[[#This Row],[Close Price]])-1</f>
        <v>7.7767852451264829E-3</v>
      </c>
      <c r="AG501" s="2">
        <f>(Table2[[#This Row],[Close Price]]/Table2[[#This Row],[Current Month Low]])-1</f>
        <v>2.6926397582559769E-2</v>
      </c>
      <c r="AH501" s="2">
        <f>(Table2[[#This Row],[Current Month High]]/Table2[[#This Row],[Close Price]])-1</f>
        <v>7.7189848142504403E-2</v>
      </c>
      <c r="AI501">
        <v>7.7189848142504403</v>
      </c>
      <c r="AJ501">
        <v>47.037008421540499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0.23</v>
      </c>
      <c r="AM501" t="s">
        <v>10345</v>
      </c>
      <c r="AN501">
        <v>-0.92</v>
      </c>
      <c r="AO501" t="s">
        <v>10344</v>
      </c>
      <c r="AP501">
        <v>-3.6280398840551002E-2</v>
      </c>
      <c r="AQ501" s="4">
        <f>(Table2[[#This Row],[Sharpe Ratio]]-AVERAGE(Table2[Sharpe Ratio]))/_xlfn.STDEV.P(Table2[Sharpe Ratio])</f>
        <v>-1.1276383063561104</v>
      </c>
      <c r="AR50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-2.728397911897904</v>
      </c>
      <c r="AS501" s="4">
        <f>_xlfn.RANK.AVG(Table2[[#This Row],[1Y Return vs Nifty Z-Score]],Table2[1Y Return vs Nifty Z-Score])</f>
        <v>502</v>
      </c>
      <c r="AT501" s="4">
        <f>_xlfn.RANK.AVG(Table2[[#This Row],[6M Return vs Nifty Z-Score]],Table2[6M Return vs Nifty Z-Score])</f>
        <v>250</v>
      </c>
      <c r="AU501" s="4">
        <f>_xlfn.RANK.AVG(Table2[[#This Row],[Sharpe Ratio Z-Score]],Table2[Sharpe Ratio Z-Score])</f>
        <v>640</v>
      </c>
      <c r="AV501" s="4">
        <f>(Table2[[#This Row],[Rank 1Y]]+Table2[[#This Row],[Rank 6M]]+Table2[[#This Row],[Rank Sharpe]])/3</f>
        <v>464</v>
      </c>
    </row>
    <row r="502" spans="1:48" x14ac:dyDescent="0.3">
      <c r="A502" t="s">
        <v>816</v>
      </c>
      <c r="B502" t="s">
        <v>817</v>
      </c>
      <c r="C502" t="s">
        <v>10305</v>
      </c>
      <c r="D502" t="s">
        <v>279</v>
      </c>
      <c r="E502">
        <v>19713.39281628</v>
      </c>
      <c r="F502">
        <v>395.9</v>
      </c>
      <c r="G502">
        <v>-0.30044681579410998</v>
      </c>
      <c r="H502">
        <f>(Table2[[#This Row],[1Y Return vs Nifty]]-AVERAGE(Table2[1Y Return vs Nifty]))/_xlfn.STDEV.P(Table2[1Y Return vs Nifty])</f>
        <v>-0.48976427712747367</v>
      </c>
      <c r="I502">
        <v>24.346239890437001</v>
      </c>
      <c r="J502">
        <f>(Table2[[#This Row],[1M Return vs Nifty]]-AVERAGE(Table2[1M Return vs Nifty]))/_xlfn.STDEV.P(Table2[1M Return vs Nifty])</f>
        <v>1.8042672979424537</v>
      </c>
      <c r="K502">
        <v>-28.368757557332501</v>
      </c>
      <c r="L502">
        <f>(Table2[[#This Row],[6M Return vs Nifty]]-AVERAGE(Table2[6M Return vs Nifty]))/_xlfn.STDEV.P(Table2[6M Return vs Nifty])</f>
        <v>-1.2211346375846373</v>
      </c>
      <c r="M502">
        <v>1.63795860838467</v>
      </c>
      <c r="N502">
        <f>(Table2[[#This Row],[1W Return vs Nifty]]-AVERAGE(Table2[1W Return vs Nifty]))/_xlfn.STDEV.P(Table2[1W Return vs Nifty])</f>
        <v>0.46676872044588047</v>
      </c>
      <c r="O502">
        <v>375.71</v>
      </c>
      <c r="P502">
        <v>364.954198590781</v>
      </c>
      <c r="Q502">
        <v>369.96330390598598</v>
      </c>
      <c r="R502">
        <v>67.174652489312507</v>
      </c>
      <c r="S502" s="2">
        <f>(Table2[[#This Row],[Close Price]]-Table2[[#This Row],[20D EMA]])/Table2[[#This Row],[20D EMA]]</f>
        <v>5.3738255569455162E-2</v>
      </c>
      <c r="T502" s="2">
        <f>(Table2[[#This Row],[Close Price]]-Table2[[#This Row],[50D EMA]])/Table2[[#This Row],[50D EMA]]</f>
        <v>8.4793657748593682E-2</v>
      </c>
      <c r="U502" s="2">
        <f>(Table2[[#This Row],[Close Price]]-Table2[[#This Row],[200D EMA]])/Table2[[#This Row],[200D EMA]]</f>
        <v>7.0106131662736354E-2</v>
      </c>
      <c r="V502">
        <v>1.2104133182049299</v>
      </c>
      <c r="W502">
        <v>388.25</v>
      </c>
      <c r="X502">
        <v>398.4</v>
      </c>
      <c r="Y502">
        <v>388.25</v>
      </c>
      <c r="Z502">
        <v>398.4</v>
      </c>
      <c r="AA502">
        <v>354.9</v>
      </c>
      <c r="AB502">
        <v>410.45</v>
      </c>
      <c r="AC502" s="2">
        <f>(Table2[[#This Row],[Close Price]]/Table2[[#This Row],[Day Low]])-1</f>
        <v>1.9703799098518937E-2</v>
      </c>
      <c r="AD502" s="2">
        <f>(Table2[[#This Row],[Day High]]/Table2[[#This Row],[Close Price]])-1</f>
        <v>6.3147259408942169E-3</v>
      </c>
      <c r="AE502" s="2">
        <f>(Table2[[#This Row],[Close Price]]/Table2[[#This Row],[Current Week Low]])-1</f>
        <v>1.9703799098518937E-2</v>
      </c>
      <c r="AF502" s="2">
        <f>(Table2[[#This Row],[Current Week High]]/Table2[[#This Row],[Close Price]])-1</f>
        <v>6.3147259408942169E-3</v>
      </c>
      <c r="AG502" s="2">
        <f>(Table2[[#This Row],[Close Price]]/Table2[[#This Row],[Current Month Low]])-1</f>
        <v>0.11552550014088481</v>
      </c>
      <c r="AH502" s="2">
        <f>(Table2[[#This Row],[Current Month High]]/Table2[[#This Row],[Close Price]])-1</f>
        <v>3.6751704976003996E-2</v>
      </c>
      <c r="AI502">
        <v>40.944683000757699</v>
      </c>
      <c r="AJ502">
        <v>27.3399807011901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</v>
      </c>
      <c r="AM502" t="s">
        <v>10346</v>
      </c>
      <c r="AN502">
        <v>6.84</v>
      </c>
      <c r="AO502" t="s">
        <v>10345</v>
      </c>
      <c r="AP502">
        <v>9.9822057805123002E-2</v>
      </c>
      <c r="AQ502" s="4">
        <f>(Table2[[#This Row],[Sharpe Ratio]]-AVERAGE(Table2[Sharpe Ratio]))/_xlfn.STDEV.P(Table2[Sharpe Ratio])</f>
        <v>0.41554910966420805</v>
      </c>
      <c r="AR50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 s="4">
        <f>_xlfn.RANK.AVG(Table2[[#This Row],[1Y Return vs Nifty Z-Score]],Table2[1Y Return vs Nifty Z-Score])</f>
        <v>474</v>
      </c>
      <c r="AT502" s="4">
        <f>_xlfn.RANK.AVG(Table2[[#This Row],[6M Return vs Nifty Z-Score]],Table2[6M Return vs Nifty Z-Score])</f>
        <v>690</v>
      </c>
      <c r="AU502" s="4">
        <f>_xlfn.RANK.AVG(Table2[[#This Row],[Sharpe Ratio Z-Score]],Table2[Sharpe Ratio Z-Score])</f>
        <v>233</v>
      </c>
      <c r="AV502" s="4">
        <f>(Table2[[#This Row],[Rank 1Y]]+Table2[[#This Row],[Rank 6M]]+Table2[[#This Row],[Rank Sharpe]])/3</f>
        <v>465.66666666666669</v>
      </c>
    </row>
    <row r="503" spans="1:48" x14ac:dyDescent="0.3">
      <c r="A503" t="s">
        <v>491</v>
      </c>
      <c r="B503" t="s">
        <v>492</v>
      </c>
      <c r="C503" t="s">
        <v>10309</v>
      </c>
      <c r="D503" t="s">
        <v>493</v>
      </c>
      <c r="E503">
        <v>41636.225748299999</v>
      </c>
      <c r="F503">
        <v>633.25</v>
      </c>
      <c r="G503">
        <v>3.7195714924007</v>
      </c>
      <c r="H503">
        <f>(Table2[[#This Row],[1Y Return vs Nifty]]-AVERAGE(Table2[1Y Return vs Nifty]))/_xlfn.STDEV.P(Table2[1Y Return vs Nifty])</f>
        <v>-0.42876505203144177</v>
      </c>
      <c r="I503">
        <v>13.754426440384499</v>
      </c>
      <c r="J503">
        <f>(Table2[[#This Row],[1M Return vs Nifty]]-AVERAGE(Table2[1M Return vs Nifty]))/_xlfn.STDEV.P(Table2[1M Return vs Nifty])</f>
        <v>0.87897208001722249</v>
      </c>
      <c r="K503">
        <v>12.0866544110837</v>
      </c>
      <c r="L503">
        <f>(Table2[[#This Row],[6M Return vs Nifty]]-AVERAGE(Table2[6M Return vs Nifty]))/_xlfn.STDEV.P(Table2[6M Return vs Nifty])</f>
        <v>0.17060754920123522</v>
      </c>
      <c r="M503">
        <v>-3.8249144948898901</v>
      </c>
      <c r="N503">
        <f>(Table2[[#This Row],[1W Return vs Nifty]]-AVERAGE(Table2[1W Return vs Nifty]))/_xlfn.STDEV.P(Table2[1W Return vs Nifty])</f>
        <v>-0.72476960987334826</v>
      </c>
      <c r="O503">
        <v>610.02</v>
      </c>
      <c r="P503">
        <v>575.84781476079797</v>
      </c>
      <c r="Q503">
        <v>525.95900745340703</v>
      </c>
      <c r="R503">
        <v>60.295247926819599</v>
      </c>
      <c r="S503" s="2">
        <f>(Table2[[#This Row],[Close Price]]-Table2[[#This Row],[20D EMA]])/Table2[[#This Row],[20D EMA]]</f>
        <v>3.8080718664961835E-2</v>
      </c>
      <c r="T503" s="2">
        <f>(Table2[[#This Row],[Close Price]]-Table2[[#This Row],[50D EMA]])/Table2[[#This Row],[50D EMA]]</f>
        <v>9.9682908865507083E-2</v>
      </c>
      <c r="U503" s="2">
        <f>(Table2[[#This Row],[Close Price]]-Table2[[#This Row],[200D EMA]])/Table2[[#This Row],[200D EMA]]</f>
        <v>0.20399116856287994</v>
      </c>
      <c r="V503">
        <v>1.1445964439777601</v>
      </c>
      <c r="W503">
        <v>624.1</v>
      </c>
      <c r="X503">
        <v>636.9</v>
      </c>
      <c r="Y503">
        <v>624.1</v>
      </c>
      <c r="Z503">
        <v>648.85</v>
      </c>
      <c r="AA503">
        <v>582</v>
      </c>
      <c r="AB503">
        <v>656</v>
      </c>
      <c r="AC503" s="2">
        <f>(Table2[[#This Row],[Close Price]]/Table2[[#This Row],[Day Low]])-1</f>
        <v>1.466111200128184E-2</v>
      </c>
      <c r="AD503" s="2">
        <f>(Table2[[#This Row],[Day High]]/Table2[[#This Row],[Close Price]])-1</f>
        <v>5.763916304776906E-3</v>
      </c>
      <c r="AE503" s="2">
        <f>(Table2[[#This Row],[Close Price]]/Table2[[#This Row],[Current Week Low]])-1</f>
        <v>1.466111200128184E-2</v>
      </c>
      <c r="AF503" s="2">
        <f>(Table2[[#This Row],[Current Week High]]/Table2[[#This Row],[Close Price]])-1</f>
        <v>2.463482037110154E-2</v>
      </c>
      <c r="AG503" s="2">
        <f>(Table2[[#This Row],[Close Price]]/Table2[[#This Row],[Current Month Low]])-1</f>
        <v>8.8058419243986163E-2</v>
      </c>
      <c r="AH503" s="2">
        <f>(Table2[[#This Row],[Current Month High]]/Table2[[#This Row],[Close Price]])-1</f>
        <v>3.5925779707856265E-2</v>
      </c>
      <c r="AI503">
        <v>3.5925779707856198</v>
      </c>
      <c r="AJ503">
        <v>50.397814986343597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0.13</v>
      </c>
      <c r="AM503" t="s">
        <v>10345</v>
      </c>
      <c r="AN503">
        <v>4.0999999999999996</v>
      </c>
      <c r="AO503" t="s">
        <v>10345</v>
      </c>
      <c r="AP503">
        <v>-6.9396969351243995E-2</v>
      </c>
      <c r="AQ503" s="4">
        <f>(Table2[[#This Row],[Sharpe Ratio]]-AVERAGE(Table2[Sharpe Ratio]))/_xlfn.STDEV.P(Table2[Sharpe Ratio])</f>
        <v>-1.5031280376465366</v>
      </c>
      <c r="AR50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-1.6070830703328691</v>
      </c>
      <c r="AS503" s="4">
        <f>_xlfn.RANK.AVG(Table2[[#This Row],[1Y Return vs Nifty Z-Score]],Table2[1Y Return vs Nifty Z-Score])</f>
        <v>442</v>
      </c>
      <c r="AT503" s="4">
        <f>_xlfn.RANK.AVG(Table2[[#This Row],[6M Return vs Nifty Z-Score]],Table2[6M Return vs Nifty Z-Score])</f>
        <v>272</v>
      </c>
      <c r="AU503" s="4">
        <f>_xlfn.RANK.AVG(Table2[[#This Row],[Sharpe Ratio Z-Score]],Table2[Sharpe Ratio Z-Score])</f>
        <v>684</v>
      </c>
      <c r="AV503" s="4">
        <f>(Table2[[#This Row],[Rank 1Y]]+Table2[[#This Row],[Rank 6M]]+Table2[[#This Row],[Rank Sharpe]])/3</f>
        <v>466</v>
      </c>
    </row>
    <row r="504" spans="1:48" x14ac:dyDescent="0.3">
      <c r="A504" t="s">
        <v>1221</v>
      </c>
      <c r="B504" t="s">
        <v>1222</v>
      </c>
      <c r="C504" t="s">
        <v>10314</v>
      </c>
      <c r="D504" t="s">
        <v>392</v>
      </c>
      <c r="E504">
        <v>9553.3485052449996</v>
      </c>
      <c r="F504">
        <v>650.15</v>
      </c>
      <c r="G504">
        <v>-7.7286538058480803</v>
      </c>
      <c r="H504">
        <f>(Table2[[#This Row],[1Y Return vs Nifty]]-AVERAGE(Table2[1Y Return vs Nifty]))/_xlfn.STDEV.P(Table2[1Y Return vs Nifty])</f>
        <v>-0.60247890564609141</v>
      </c>
      <c r="I504">
        <v>-1.97505682474002</v>
      </c>
      <c r="J504">
        <f>(Table2[[#This Row],[1M Return vs Nifty]]-AVERAGE(Table2[1M Return vs Nifty]))/_xlfn.STDEV.P(Table2[1M Return vs Nifty])</f>
        <v>-0.4951472541542572</v>
      </c>
      <c r="K504">
        <v>-13.3540790648994</v>
      </c>
      <c r="L504">
        <f>(Table2[[#This Row],[6M Return vs Nifty]]-AVERAGE(Table2[6M Return vs Nifty]))/_xlfn.STDEV.P(Table2[6M Return vs Nifty])</f>
        <v>-0.70460148510408105</v>
      </c>
      <c r="M504">
        <v>-4.3794366836220098</v>
      </c>
      <c r="N504">
        <f>(Table2[[#This Row],[1W Return vs Nifty]]-AVERAGE(Table2[1W Return vs Nifty]))/_xlfn.STDEV.P(Table2[1W Return vs Nifty])</f>
        <v>-0.84571959908155014</v>
      </c>
      <c r="O504">
        <v>667.78</v>
      </c>
      <c r="P504">
        <v>676.72628064300102</v>
      </c>
      <c r="Q504">
        <v>671.22499797709099</v>
      </c>
      <c r="R504">
        <v>36.709065534313901</v>
      </c>
      <c r="S504" s="2">
        <f>(Table2[[#This Row],[Close Price]]-Table2[[#This Row],[20D EMA]])/Table2[[#This Row],[20D EMA]]</f>
        <v>-2.6400910479499232E-2</v>
      </c>
      <c r="T504" s="2">
        <f>(Table2[[#This Row],[Close Price]]-Table2[[#This Row],[50D EMA]])/Table2[[#This Row],[50D EMA]]</f>
        <v>-3.927183176298283E-2</v>
      </c>
      <c r="U504" s="2">
        <f>(Table2[[#This Row],[Close Price]]-Table2[[#This Row],[200D EMA]])/Table2[[#This Row],[200D EMA]]</f>
        <v>-3.1397814504236191E-2</v>
      </c>
      <c r="V504">
        <v>0.63906212062163403</v>
      </c>
      <c r="W504">
        <v>650.04999999999995</v>
      </c>
      <c r="X504">
        <v>659.9</v>
      </c>
      <c r="Y504">
        <v>648.20000000000005</v>
      </c>
      <c r="Z504">
        <v>659.9</v>
      </c>
      <c r="AA504">
        <v>639.20000000000005</v>
      </c>
      <c r="AB504">
        <v>720.5</v>
      </c>
      <c r="AC504" s="2">
        <f>(Table2[[#This Row],[Close Price]]/Table2[[#This Row],[Day Low]])-1</f>
        <v>1.538343204370296E-4</v>
      </c>
      <c r="AD504" s="2">
        <f>(Table2[[#This Row],[Day High]]/Table2[[#This Row],[Close Price]])-1</f>
        <v>1.4996539260170749E-2</v>
      </c>
      <c r="AE504" s="2">
        <f>(Table2[[#This Row],[Close Price]]/Table2[[#This Row],[Current Week Low]])-1</f>
        <v>3.0083307621102673E-3</v>
      </c>
      <c r="AF504" s="2">
        <f>(Table2[[#This Row],[Current Week High]]/Table2[[#This Row],[Close Price]])-1</f>
        <v>1.4996539260170749E-2</v>
      </c>
      <c r="AG504" s="2">
        <f>(Table2[[#This Row],[Close Price]]/Table2[[#This Row],[Current Month Low]])-1</f>
        <v>1.7130788485606896E-2</v>
      </c>
      <c r="AH504" s="2">
        <f>(Table2[[#This Row],[Current Month High]]/Table2[[#This Row],[Close Price]])-1</f>
        <v>0.10820579866184721</v>
      </c>
      <c r="AI504">
        <v>25.340306083211502</v>
      </c>
      <c r="AJ504">
        <v>20.7335190343546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-0.06</v>
      </c>
      <c r="AM504" t="s">
        <v>10344</v>
      </c>
      <c r="AN504">
        <v>-6.37</v>
      </c>
      <c r="AO504" t="s">
        <v>10344</v>
      </c>
      <c r="AP504">
        <v>7.1232194288546005E-2</v>
      </c>
      <c r="AQ504" s="4">
        <f>(Table2[[#This Row],[Sharpe Ratio]]-AVERAGE(Table2[Sharpe Ratio]))/_xlfn.STDEV.P(Table2[Sharpe Ratio])</f>
        <v>9.1385103430435419E-2</v>
      </c>
      <c r="AR50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 s="4">
        <f>_xlfn.RANK.AVG(Table2[[#This Row],[1Y Return vs Nifty Z-Score]],Table2[1Y Return vs Nifty Z-Score])</f>
        <v>523</v>
      </c>
      <c r="AT504" s="4">
        <f>_xlfn.RANK.AVG(Table2[[#This Row],[6M Return vs Nifty Z-Score]],Table2[6M Return vs Nifty Z-Score])</f>
        <v>555</v>
      </c>
      <c r="AU504" s="4">
        <f>_xlfn.RANK.AVG(Table2[[#This Row],[Sharpe Ratio Z-Score]],Table2[Sharpe Ratio Z-Score])</f>
        <v>323</v>
      </c>
      <c r="AV504" s="4">
        <f>(Table2[[#This Row],[Rank 1Y]]+Table2[[#This Row],[Rank 6M]]+Table2[[#This Row],[Rank Sharpe]])/3</f>
        <v>467</v>
      </c>
    </row>
    <row r="505" spans="1:48" x14ac:dyDescent="0.3">
      <c r="A505" t="s">
        <v>171</v>
      </c>
      <c r="B505" t="s">
        <v>172</v>
      </c>
      <c r="C505" t="s">
        <v>10314</v>
      </c>
      <c r="D505" t="s">
        <v>173</v>
      </c>
      <c r="E505">
        <v>155461.5308644</v>
      </c>
      <c r="F505">
        <v>3056.6</v>
      </c>
      <c r="G505">
        <v>-4.3370552061439804</v>
      </c>
      <c r="H505">
        <f>(Table2[[#This Row],[1Y Return vs Nifty]]-AVERAGE(Table2[1Y Return vs Nifty]))/_xlfn.STDEV.P(Table2[1Y Return vs Nifty])</f>
        <v>-0.55101523793169271</v>
      </c>
      <c r="I505">
        <v>-2.9887293984904999</v>
      </c>
      <c r="J505">
        <f>(Table2[[#This Row],[1M Return vs Nifty]]-AVERAGE(Table2[1M Return vs Nifty]))/_xlfn.STDEV.P(Table2[1M Return vs Nifty])</f>
        <v>-0.58370115377270559</v>
      </c>
      <c r="K505">
        <v>0.60933928603744103</v>
      </c>
      <c r="L505">
        <f>(Table2[[#This Row],[6M Return vs Nifty]]-AVERAGE(Table2[6M Return vs Nifty]))/_xlfn.STDEV.P(Table2[6M Return vs Nifty])</f>
        <v>-0.22423365679199594</v>
      </c>
      <c r="M505">
        <v>-6.5564211854804599E-2</v>
      </c>
      <c r="N505">
        <f>(Table2[[#This Row],[1W Return vs Nifty]]-AVERAGE(Table2[1W Return vs Nifty]))/_xlfn.STDEV.P(Table2[1W Return vs Nifty])</f>
        <v>9.5203666944612936E-2</v>
      </c>
      <c r="O505">
        <v>3096.47</v>
      </c>
      <c r="P505">
        <v>3094.00105287428</v>
      </c>
      <c r="Q505">
        <v>2897.8589162409198</v>
      </c>
      <c r="R505">
        <v>41.005445979303097</v>
      </c>
      <c r="S505" s="2">
        <f>(Table2[[#This Row],[Close Price]]-Table2[[#This Row],[20D EMA]])/Table2[[#This Row],[20D EMA]]</f>
        <v>-1.2875952294063851E-2</v>
      </c>
      <c r="T505" s="2">
        <f>(Table2[[#This Row],[Close Price]]-Table2[[#This Row],[50D EMA]])/Table2[[#This Row],[50D EMA]]</f>
        <v>-1.2088248269836602E-2</v>
      </c>
      <c r="U505" s="2">
        <f>(Table2[[#This Row],[Close Price]]-Table2[[#This Row],[200D EMA]])/Table2[[#This Row],[200D EMA]]</f>
        <v>5.4778748154170942E-2</v>
      </c>
      <c r="V505">
        <v>1.0640734954314901</v>
      </c>
      <c r="W505">
        <v>3050.3</v>
      </c>
      <c r="X505">
        <v>3083.25</v>
      </c>
      <c r="Y505">
        <v>3050.3</v>
      </c>
      <c r="Z505">
        <v>3088.6</v>
      </c>
      <c r="AA505">
        <v>2999.45</v>
      </c>
      <c r="AB505">
        <v>3278.95</v>
      </c>
      <c r="AC505" s="2">
        <f>(Table2[[#This Row],[Close Price]]/Table2[[#This Row],[Day Low]])-1</f>
        <v>2.0653706192832466E-3</v>
      </c>
      <c r="AD505" s="2">
        <f>(Table2[[#This Row],[Day High]]/Table2[[#This Row],[Close Price]])-1</f>
        <v>8.7188379244913516E-3</v>
      </c>
      <c r="AE505" s="2">
        <f>(Table2[[#This Row],[Close Price]]/Table2[[#This Row],[Current Week Low]])-1</f>
        <v>2.0653706192832466E-3</v>
      </c>
      <c r="AF505" s="2">
        <f>(Table2[[#This Row],[Current Week High]]/Table2[[#This Row],[Close Price]])-1</f>
        <v>1.0469148727344058E-2</v>
      </c>
      <c r="AG505" s="2">
        <f>(Table2[[#This Row],[Close Price]]/Table2[[#This Row],[Current Month Low]])-1</f>
        <v>1.9053493140409161E-2</v>
      </c>
      <c r="AH505" s="2">
        <f>(Table2[[#This Row],[Current Month High]]/Table2[[#This Row],[Close Price]])-1</f>
        <v>7.2744225610155144E-2</v>
      </c>
      <c r="AI505">
        <v>7.27442256101551</v>
      </c>
      <c r="AJ505">
        <v>33.327517393295601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-7.0000000000000007E-2</v>
      </c>
      <c r="AM505" t="s">
        <v>10344</v>
      </c>
      <c r="AN505">
        <v>-1.76</v>
      </c>
      <c r="AO505" t="s">
        <v>10344</v>
      </c>
      <c r="AP505">
        <v>1.602750975822E-3</v>
      </c>
      <c r="AQ505" s="4">
        <f>(Table2[[#This Row],[Sharpe Ratio]]-AVERAGE(Table2[Sharpe Ratio]))/_xlfn.STDEV.P(Table2[Sharpe Ratio])</f>
        <v>-0.69810307593749465</v>
      </c>
      <c r="AR50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-1.9618494574892757</v>
      </c>
      <c r="AS505" s="4">
        <f>_xlfn.RANK.AVG(Table2[[#This Row],[1Y Return vs Nifty Z-Score]],Table2[1Y Return vs Nifty Z-Score])</f>
        <v>499</v>
      </c>
      <c r="AT505" s="4">
        <f>_xlfn.RANK.AVG(Table2[[#This Row],[6M Return vs Nifty Z-Score]],Table2[6M Return vs Nifty Z-Score])</f>
        <v>396</v>
      </c>
      <c r="AU505" s="4">
        <f>_xlfn.RANK.AVG(Table2[[#This Row],[Sharpe Ratio Z-Score]],Table2[Sharpe Ratio Z-Score])</f>
        <v>515</v>
      </c>
      <c r="AV505" s="4">
        <f>(Table2[[#This Row],[Rank 1Y]]+Table2[[#This Row],[Rank 6M]]+Table2[[#This Row],[Rank Sharpe]])/3</f>
        <v>470</v>
      </c>
    </row>
    <row r="506" spans="1:48" x14ac:dyDescent="0.3">
      <c r="A506" t="s">
        <v>1404</v>
      </c>
      <c r="B506" t="s">
        <v>1405</v>
      </c>
      <c r="C506" t="s">
        <v>10312</v>
      </c>
      <c r="D506" t="s">
        <v>1406</v>
      </c>
      <c r="E506">
        <v>7751.6434167999996</v>
      </c>
      <c r="F506">
        <v>290.75</v>
      </c>
      <c r="G506">
        <v>-2.2304027687385402</v>
      </c>
      <c r="H506">
        <f>(Table2[[#This Row],[1Y Return vs Nifty]]-AVERAGE(Table2[1Y Return vs Nifty]))/_xlfn.STDEV.P(Table2[1Y Return vs Nifty])</f>
        <v>-0.5190491730094402</v>
      </c>
      <c r="I506">
        <v>5.5570792162315499</v>
      </c>
      <c r="J506">
        <f>(Table2[[#This Row],[1M Return vs Nifty]]-AVERAGE(Table2[1M Return vs Nifty]))/_xlfn.STDEV.P(Table2[1M Return vs Nifty])</f>
        <v>0.16285616446134626</v>
      </c>
      <c r="K506">
        <v>-20.580630993682799</v>
      </c>
      <c r="L506">
        <f>(Table2[[#This Row],[6M Return vs Nifty]]-AVERAGE(Table2[6M Return vs Nifty]))/_xlfn.STDEV.P(Table2[6M Return vs Nifty])</f>
        <v>-0.95320845002977805</v>
      </c>
      <c r="M506">
        <v>-1.3378375168301599</v>
      </c>
      <c r="N506">
        <f>(Table2[[#This Row],[1W Return vs Nifty]]-AVERAGE(Table2[1W Return vs Nifty]))/_xlfn.STDEV.P(Table2[1W Return vs Nifty])</f>
        <v>-0.18229910144503944</v>
      </c>
      <c r="O506">
        <v>282.94</v>
      </c>
      <c r="P506">
        <v>290.55571061999802</v>
      </c>
      <c r="Q506">
        <v>286.709476818864</v>
      </c>
      <c r="R506">
        <v>59.768696732882297</v>
      </c>
      <c r="S506" s="2">
        <f>(Table2[[#This Row],[Close Price]]-Table2[[#This Row],[20D EMA]])/Table2[[#This Row],[20D EMA]]</f>
        <v>2.76030253764049E-2</v>
      </c>
      <c r="T506" s="2">
        <f>(Table2[[#This Row],[Close Price]]-Table2[[#This Row],[50D EMA]])/Table2[[#This Row],[50D EMA]]</f>
        <v>6.6868202172793128E-4</v>
      </c>
      <c r="U506" s="2">
        <f>(Table2[[#This Row],[Close Price]]-Table2[[#This Row],[200D EMA]])/Table2[[#This Row],[200D EMA]]</f>
        <v>1.4092743727786503E-2</v>
      </c>
      <c r="V506">
        <v>0.991493341469454</v>
      </c>
      <c r="W506">
        <v>281.10000000000002</v>
      </c>
      <c r="X506">
        <v>298.39999999999998</v>
      </c>
      <c r="Y506">
        <v>281.10000000000002</v>
      </c>
      <c r="Z506">
        <v>298.39999999999998</v>
      </c>
      <c r="AA506">
        <v>264.25</v>
      </c>
      <c r="AB506">
        <v>302.14999999999998</v>
      </c>
      <c r="AC506" s="2">
        <f>(Table2[[#This Row],[Close Price]]/Table2[[#This Row],[Day Low]])-1</f>
        <v>3.4329420135183142E-2</v>
      </c>
      <c r="AD506" s="2">
        <f>(Table2[[#This Row],[Day High]]/Table2[[#This Row],[Close Price]])-1</f>
        <v>2.6311263972484955E-2</v>
      </c>
      <c r="AE506" s="2">
        <f>(Table2[[#This Row],[Close Price]]/Table2[[#This Row],[Current Week Low]])-1</f>
        <v>3.4329420135183142E-2</v>
      </c>
      <c r="AF506" s="2">
        <f>(Table2[[#This Row],[Current Week High]]/Table2[[#This Row],[Close Price]])-1</f>
        <v>2.6311263972484955E-2</v>
      </c>
      <c r="AG506" s="2">
        <f>(Table2[[#This Row],[Close Price]]/Table2[[#This Row],[Current Month Low]])-1</f>
        <v>0.10028382213812681</v>
      </c>
      <c r="AH506" s="2">
        <f>(Table2[[#This Row],[Current Month High]]/Table2[[#This Row],[Close Price]])-1</f>
        <v>3.920894239036965E-2</v>
      </c>
      <c r="AI506">
        <v>25.520206362854601</v>
      </c>
      <c r="AJ506">
        <v>29.770140593617398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-0.17</v>
      </c>
      <c r="AM506" t="s">
        <v>10344</v>
      </c>
      <c r="AN506">
        <v>2.04</v>
      </c>
      <c r="AO506" t="s">
        <v>10345</v>
      </c>
      <c r="AP506">
        <v>7.8186866224240995E-2</v>
      </c>
      <c r="AQ506" s="4">
        <f>(Table2[[#This Row],[Sharpe Ratio]]-AVERAGE(Table2[Sharpe Ratio]))/_xlfn.STDEV.P(Table2[Sharpe Ratio])</f>
        <v>0.17024012543532518</v>
      </c>
      <c r="AR50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 s="4">
        <f>_xlfn.RANK.AVG(Table2[[#This Row],[1Y Return vs Nifty Z-Score]],Table2[1Y Return vs Nifty Z-Score])</f>
        <v>487</v>
      </c>
      <c r="AT506" s="4">
        <f>_xlfn.RANK.AVG(Table2[[#This Row],[6M Return vs Nifty Z-Score]],Table2[6M Return vs Nifty Z-Score])</f>
        <v>627</v>
      </c>
      <c r="AU506" s="4">
        <f>_xlfn.RANK.AVG(Table2[[#This Row],[Sharpe Ratio Z-Score]],Table2[Sharpe Ratio Z-Score])</f>
        <v>297</v>
      </c>
      <c r="AV506" s="4">
        <f>(Table2[[#This Row],[Rank 1Y]]+Table2[[#This Row],[Rank 6M]]+Table2[[#This Row],[Rank Sharpe]])/3</f>
        <v>470.33333333333331</v>
      </c>
    </row>
    <row r="507" spans="1:48" x14ac:dyDescent="0.3">
      <c r="A507" t="s">
        <v>1492</v>
      </c>
      <c r="B507" t="s">
        <v>1493</v>
      </c>
      <c r="C507" t="s">
        <v>10301</v>
      </c>
      <c r="D507" t="s">
        <v>24</v>
      </c>
      <c r="E507">
        <v>6705.2328787619999</v>
      </c>
      <c r="F507">
        <v>25.63</v>
      </c>
      <c r="G507">
        <v>-2.41490955468573</v>
      </c>
      <c r="H507">
        <f>(Table2[[#This Row],[1Y Return vs Nifty]]-AVERAGE(Table2[1Y Return vs Nifty]))/_xlfn.STDEV.P(Table2[1Y Return vs Nifty])</f>
        <v>-0.52184885452949581</v>
      </c>
      <c r="I507">
        <v>-5.9422523345705898</v>
      </c>
      <c r="J507">
        <f>(Table2[[#This Row],[1M Return vs Nifty]]-AVERAGE(Table2[1M Return vs Nifty]))/_xlfn.STDEV.P(Table2[1M Return vs Nifty])</f>
        <v>-0.84171935449676083</v>
      </c>
      <c r="K507">
        <v>-28.063288982618701</v>
      </c>
      <c r="L507">
        <f>(Table2[[#This Row],[6M Return vs Nifty]]-AVERAGE(Table2[6M Return vs Nifty]))/_xlfn.STDEV.P(Table2[6M Return vs Nifty])</f>
        <v>-1.210625944643914</v>
      </c>
      <c r="M507">
        <v>2.0876612223826401</v>
      </c>
      <c r="N507">
        <f>(Table2[[#This Row],[1W Return vs Nifty]]-AVERAGE(Table2[1W Return vs Nifty]))/_xlfn.STDEV.P(Table2[1W Return vs Nifty])</f>
        <v>0.56485591590025441</v>
      </c>
      <c r="O507">
        <v>25.61</v>
      </c>
      <c r="P507">
        <v>26.425561147341799</v>
      </c>
      <c r="Q507">
        <v>26.1329066563232</v>
      </c>
      <c r="R507">
        <v>55.026580454866803</v>
      </c>
      <c r="S507" s="2">
        <f>(Table2[[#This Row],[Close Price]]-Table2[[#This Row],[20D EMA]])/Table2[[#This Row],[20D EMA]]</f>
        <v>7.8094494338147493E-4</v>
      </c>
      <c r="T507" s="2">
        <f>(Table2[[#This Row],[Close Price]]-Table2[[#This Row],[50D EMA]])/Table2[[#This Row],[50D EMA]]</f>
        <v>-3.0105742803566819E-2</v>
      </c>
      <c r="U507" s="2">
        <f>(Table2[[#This Row],[Close Price]]-Table2[[#This Row],[200D EMA]])/Table2[[#This Row],[200D EMA]]</f>
        <v>-1.9244191353720561E-2</v>
      </c>
      <c r="V507">
        <v>0.75852482217172201</v>
      </c>
      <c r="W507">
        <v>25.3</v>
      </c>
      <c r="X507">
        <v>25.63</v>
      </c>
      <c r="Y507">
        <v>25.2</v>
      </c>
      <c r="Z507">
        <v>25.7</v>
      </c>
      <c r="AA507">
        <v>24.01</v>
      </c>
      <c r="AB507">
        <v>26.97</v>
      </c>
      <c r="AC507" s="2">
        <f>(Table2[[#This Row],[Close Price]]/Table2[[#This Row],[Day Low]])-1</f>
        <v>1.304347826086949E-2</v>
      </c>
      <c r="AD507" s="2">
        <f>(Table2[[#This Row],[Day High]]/Table2[[#This Row],[Close Price]])-1</f>
        <v>0</v>
      </c>
      <c r="AE507" s="2">
        <f>(Table2[[#This Row],[Close Price]]/Table2[[#This Row],[Current Week Low]])-1</f>
        <v>1.7063492063492003E-2</v>
      </c>
      <c r="AF507" s="2">
        <f>(Table2[[#This Row],[Current Week High]]/Table2[[#This Row],[Close Price]])-1</f>
        <v>2.7311744049942632E-3</v>
      </c>
      <c r="AG507" s="2">
        <f>(Table2[[#This Row],[Close Price]]/Table2[[#This Row],[Current Month Low]])-1</f>
        <v>6.7471886713869056E-2</v>
      </c>
      <c r="AH507" s="2">
        <f>(Table2[[#This Row],[Current Month High]]/Table2[[#This Row],[Close Price]])-1</f>
        <v>5.228248146703085E-2</v>
      </c>
      <c r="AI507">
        <v>43.900605022963099</v>
      </c>
      <c r="AJ507">
        <v>26.2497875639963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-0.13</v>
      </c>
      <c r="AM507" t="s">
        <v>10344</v>
      </c>
      <c r="AN507">
        <v>-3.88</v>
      </c>
      <c r="AO507" t="s">
        <v>10344</v>
      </c>
      <c r="AP507">
        <v>9.8373300925304996E-2</v>
      </c>
      <c r="AQ507" s="4">
        <f>(Table2[[#This Row],[Sharpe Ratio]]-AVERAGE(Table2[Sharpe Ratio]))/_xlfn.STDEV.P(Table2[Sharpe Ratio])</f>
        <v>0.39912248930107685</v>
      </c>
      <c r="AR50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 s="4">
        <f>_xlfn.RANK.AVG(Table2[[#This Row],[1Y Return vs Nifty Z-Score]],Table2[1Y Return vs Nifty Z-Score])</f>
        <v>490</v>
      </c>
      <c r="AT507" s="4">
        <f>_xlfn.RANK.AVG(Table2[[#This Row],[6M Return vs Nifty Z-Score]],Table2[6M Return vs Nifty Z-Score])</f>
        <v>686</v>
      </c>
      <c r="AU507" s="4">
        <f>_xlfn.RANK.AVG(Table2[[#This Row],[Sharpe Ratio Z-Score]],Table2[Sharpe Ratio Z-Score])</f>
        <v>237</v>
      </c>
      <c r="AV507" s="4">
        <f>(Table2[[#This Row],[Rank 1Y]]+Table2[[#This Row],[Rank 6M]]+Table2[[#This Row],[Rank Sharpe]])/3</f>
        <v>471</v>
      </c>
    </row>
    <row r="508" spans="1:48" x14ac:dyDescent="0.3">
      <c r="A508" t="s">
        <v>1227</v>
      </c>
      <c r="B508" t="s">
        <v>1228</v>
      </c>
      <c r="C508" t="s">
        <v>10314</v>
      </c>
      <c r="D508" t="s">
        <v>300</v>
      </c>
      <c r="E508">
        <v>9462.0795829199997</v>
      </c>
      <c r="F508">
        <v>766.8</v>
      </c>
      <c r="G508">
        <v>10.129916978360701</v>
      </c>
      <c r="H508">
        <f>(Table2[[#This Row],[1Y Return vs Nifty]]-AVERAGE(Table2[1Y Return vs Nifty]))/_xlfn.STDEV.P(Table2[1Y Return vs Nifty])</f>
        <v>-0.33149531909408192</v>
      </c>
      <c r="I508">
        <v>12.9521786951991</v>
      </c>
      <c r="J508">
        <f>(Table2[[#This Row],[1M Return vs Nifty]]-AVERAGE(Table2[1M Return vs Nifty]))/_xlfn.STDEV.P(Table2[1M Return vs Nifty])</f>
        <v>0.80888814153852229</v>
      </c>
      <c r="K508">
        <v>-6.2175379342789103</v>
      </c>
      <c r="L508">
        <f>(Table2[[#This Row],[6M Return vs Nifty]]-AVERAGE(Table2[6M Return vs Nifty]))/_xlfn.STDEV.P(Table2[6M Return vs Nifty])</f>
        <v>-0.45909106076403877</v>
      </c>
      <c r="M508">
        <v>2.8350320937696298</v>
      </c>
      <c r="N508">
        <f>(Table2[[#This Row],[1W Return vs Nifty]]-AVERAGE(Table2[1W Return vs Nifty]))/_xlfn.STDEV.P(Table2[1W Return vs Nifty])</f>
        <v>0.72786922838007084</v>
      </c>
      <c r="O508">
        <v>732.48</v>
      </c>
      <c r="P508">
        <v>707.53185719236797</v>
      </c>
      <c r="Q508">
        <v>658.22428697528505</v>
      </c>
      <c r="R508">
        <v>63.470169740522003</v>
      </c>
      <c r="S508" s="2">
        <f>(Table2[[#This Row],[Close Price]]-Table2[[#This Row],[20D EMA]])/Table2[[#This Row],[20D EMA]]</f>
        <v>4.6854521625163736E-2</v>
      </c>
      <c r="T508" s="2">
        <f>(Table2[[#This Row],[Close Price]]-Table2[[#This Row],[50D EMA]])/Table2[[#This Row],[50D EMA]]</f>
        <v>8.3767454716202006E-2</v>
      </c>
      <c r="U508" s="2">
        <f>(Table2[[#This Row],[Close Price]]-Table2[[#This Row],[200D EMA]])/Table2[[#This Row],[200D EMA]]</f>
        <v>0.16495245643950493</v>
      </c>
      <c r="V508">
        <v>1.0788600485239199</v>
      </c>
      <c r="W508">
        <v>763</v>
      </c>
      <c r="X508">
        <v>792.95</v>
      </c>
      <c r="Y508">
        <v>747.45</v>
      </c>
      <c r="Z508">
        <v>792.95</v>
      </c>
      <c r="AA508">
        <v>674</v>
      </c>
      <c r="AB508">
        <v>806.9</v>
      </c>
      <c r="AC508" s="2">
        <f>(Table2[[#This Row],[Close Price]]/Table2[[#This Row],[Day Low]])-1</f>
        <v>4.980340760157187E-3</v>
      </c>
      <c r="AD508" s="2">
        <f>(Table2[[#This Row],[Day High]]/Table2[[#This Row],[Close Price]])-1</f>
        <v>3.4102764736567703E-2</v>
      </c>
      <c r="AE508" s="2">
        <f>(Table2[[#This Row],[Close Price]]/Table2[[#This Row],[Current Week Low]])-1</f>
        <v>2.588801926550266E-2</v>
      </c>
      <c r="AF508" s="2">
        <f>(Table2[[#This Row],[Current Week High]]/Table2[[#This Row],[Close Price]])-1</f>
        <v>3.4102764736567703E-2</v>
      </c>
      <c r="AG508" s="2">
        <f>(Table2[[#This Row],[Close Price]]/Table2[[#This Row],[Current Month Low]])-1</f>
        <v>0.13768545994065273</v>
      </c>
      <c r="AH508" s="2">
        <f>(Table2[[#This Row],[Current Month High]]/Table2[[#This Row],[Close Price]])-1</f>
        <v>5.2295252999478459E-2</v>
      </c>
      <c r="AI508">
        <v>9.2462180490349599</v>
      </c>
      <c r="AJ508">
        <v>50.3382021370453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0.15</v>
      </c>
      <c r="AM508" t="s">
        <v>10345</v>
      </c>
      <c r="AN508">
        <v>-1.29</v>
      </c>
      <c r="AO508" t="s">
        <v>10344</v>
      </c>
      <c r="AQ508" s="4">
        <f>(Table2[[#This Row],[Sharpe Ratio]]-AVERAGE(Table2[Sharpe Ratio]))/_xlfn.STDEV.P(Table2[Sharpe Ratio])</f>
        <v>-0.71627574671699312</v>
      </c>
      <c r="AR50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2.9895243343479261E-2</v>
      </c>
      <c r="AS508" s="4">
        <f>_xlfn.RANK.AVG(Table2[[#This Row],[1Y Return vs Nifty Z-Score]],Table2[1Y Return vs Nifty Z-Score])</f>
        <v>399</v>
      </c>
      <c r="AT508" s="4">
        <f>_xlfn.RANK.AVG(Table2[[#This Row],[6M Return vs Nifty Z-Score]],Table2[6M Return vs Nifty Z-Score])</f>
        <v>472</v>
      </c>
      <c r="AU508" s="4">
        <f>_xlfn.RANK.AVG(Table2[[#This Row],[Sharpe Ratio Z-Score]],Table2[Sharpe Ratio Z-Score])</f>
        <v>542.5</v>
      </c>
      <c r="AV508" s="4">
        <f>(Table2[[#This Row],[Rank 1Y]]+Table2[[#This Row],[Rank 6M]]+Table2[[#This Row],[Rank Sharpe]])/3</f>
        <v>471.16666666666669</v>
      </c>
    </row>
    <row r="509" spans="1:48" x14ac:dyDescent="0.3">
      <c r="A509" t="s">
        <v>510</v>
      </c>
      <c r="B509" t="s">
        <v>511</v>
      </c>
      <c r="C509" t="s">
        <v>10306</v>
      </c>
      <c r="D509" t="s">
        <v>207</v>
      </c>
      <c r="E509">
        <v>40490.060157280001</v>
      </c>
      <c r="F509">
        <v>690.4</v>
      </c>
      <c r="G509">
        <v>-10.4137865054862</v>
      </c>
      <c r="H509">
        <f>(Table2[[#This Row],[1Y Return vs Nifty]]-AVERAGE(Table2[1Y Return vs Nifty]))/_xlfn.STDEV.P(Table2[1Y Return vs Nifty])</f>
        <v>-0.64322275341018087</v>
      </c>
      <c r="I509">
        <v>0.33934208365965302</v>
      </c>
      <c r="J509">
        <f>(Table2[[#This Row],[1M Return vs Nifty]]-AVERAGE(Table2[1M Return vs Nifty]))/_xlfn.STDEV.P(Table2[1M Return vs Nifty])</f>
        <v>-0.29296259027094679</v>
      </c>
      <c r="K509">
        <v>-1.73850487037268</v>
      </c>
      <c r="L509">
        <f>(Table2[[#This Row],[6M Return vs Nifty]]-AVERAGE(Table2[6M Return vs Nifty]))/_xlfn.STDEV.P(Table2[6M Return vs Nifty])</f>
        <v>-0.30500390733414062</v>
      </c>
      <c r="M509">
        <v>2.6668597110876</v>
      </c>
      <c r="N509">
        <f>(Table2[[#This Row],[1W Return vs Nifty]]-AVERAGE(Table2[1W Return vs Nifty]))/_xlfn.STDEV.P(Table2[1W Return vs Nifty])</f>
        <v>0.69118819327664927</v>
      </c>
      <c r="O509">
        <v>676.9</v>
      </c>
      <c r="P509">
        <v>669.65415327772098</v>
      </c>
      <c r="Q509">
        <v>632.79170891844501</v>
      </c>
      <c r="R509">
        <v>60.756849976362901</v>
      </c>
      <c r="S509" s="2">
        <f>(Table2[[#This Row],[Close Price]]-Table2[[#This Row],[20D EMA]])/Table2[[#This Row],[20D EMA]]</f>
        <v>1.9943861722558725E-2</v>
      </c>
      <c r="T509" s="2">
        <f>(Table2[[#This Row],[Close Price]]-Table2[[#This Row],[50D EMA]])/Table2[[#This Row],[50D EMA]]</f>
        <v>3.0979941841225642E-2</v>
      </c>
      <c r="U509" s="2">
        <f>(Table2[[#This Row],[Close Price]]-Table2[[#This Row],[200D EMA]])/Table2[[#This Row],[200D EMA]]</f>
        <v>9.1038315245972348E-2</v>
      </c>
      <c r="V509">
        <v>0.86509922017924601</v>
      </c>
      <c r="W509">
        <v>681.6</v>
      </c>
      <c r="X509">
        <v>702.2</v>
      </c>
      <c r="Y509">
        <v>679</v>
      </c>
      <c r="Z509">
        <v>702.2</v>
      </c>
      <c r="AA509">
        <v>643.75</v>
      </c>
      <c r="AB509">
        <v>702.2</v>
      </c>
      <c r="AC509" s="2">
        <f>(Table2[[#This Row],[Close Price]]/Table2[[#This Row],[Day Low]])-1</f>
        <v>1.2910798122065748E-2</v>
      </c>
      <c r="AD509" s="2">
        <f>(Table2[[#This Row],[Day High]]/Table2[[#This Row],[Close Price]])-1</f>
        <v>1.7091541135573651E-2</v>
      </c>
      <c r="AE509" s="2">
        <f>(Table2[[#This Row],[Close Price]]/Table2[[#This Row],[Current Week Low]])-1</f>
        <v>1.678939617083941E-2</v>
      </c>
      <c r="AF509" s="2">
        <f>(Table2[[#This Row],[Current Week High]]/Table2[[#This Row],[Close Price]])-1</f>
        <v>1.7091541135573651E-2</v>
      </c>
      <c r="AG509" s="2">
        <f>(Table2[[#This Row],[Close Price]]/Table2[[#This Row],[Current Month Low]])-1</f>
        <v>7.2466019417475769E-2</v>
      </c>
      <c r="AH509" s="2">
        <f>(Table2[[#This Row],[Current Month High]]/Table2[[#This Row],[Close Price]])-1</f>
        <v>1.7091541135573651E-2</v>
      </c>
      <c r="AI509">
        <v>10.732908458864401</v>
      </c>
      <c r="AJ509">
        <v>41.446424912927597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</v>
      </c>
      <c r="AM509" t="s">
        <v>10346</v>
      </c>
      <c r="AN509">
        <v>4.0199999999999996</v>
      </c>
      <c r="AO509" t="s">
        <v>10345</v>
      </c>
      <c r="AP509">
        <v>2.4249286598267E-2</v>
      </c>
      <c r="AQ509" s="4">
        <f>(Table2[[#This Row],[Sharpe Ratio]]-AVERAGE(Table2[Sharpe Ratio]))/_xlfn.STDEV.P(Table2[Sharpe Ratio])</f>
        <v>-0.44132704374583909</v>
      </c>
      <c r="AR50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-0.99132810148445794</v>
      </c>
      <c r="AS509" s="4">
        <f>_xlfn.RANK.AVG(Table2[[#This Row],[1Y Return vs Nifty Z-Score]],Table2[1Y Return vs Nifty Z-Score])</f>
        <v>542</v>
      </c>
      <c r="AT509" s="4">
        <f>_xlfn.RANK.AVG(Table2[[#This Row],[6M Return vs Nifty Z-Score]],Table2[6M Return vs Nifty Z-Score])</f>
        <v>419</v>
      </c>
      <c r="AU509" s="4">
        <f>_xlfn.RANK.AVG(Table2[[#This Row],[Sharpe Ratio Z-Score]],Table2[Sharpe Ratio Z-Score])</f>
        <v>453</v>
      </c>
      <c r="AV509" s="4">
        <f>(Table2[[#This Row],[Rank 1Y]]+Table2[[#This Row],[Rank 6M]]+Table2[[#This Row],[Rank Sharpe]])/3</f>
        <v>471.33333333333331</v>
      </c>
    </row>
    <row r="510" spans="1:48" x14ac:dyDescent="0.3">
      <c r="A510" t="s">
        <v>1906</v>
      </c>
      <c r="B510" t="s">
        <v>1907</v>
      </c>
      <c r="C510" t="s">
        <v>10310</v>
      </c>
      <c r="D510" t="s">
        <v>399</v>
      </c>
      <c r="E510">
        <v>3615.1258596749999</v>
      </c>
      <c r="F510">
        <v>501.75</v>
      </c>
      <c r="G510">
        <v>5.5910195072316702</v>
      </c>
      <c r="H510">
        <f>(Table2[[#This Row],[1Y Return vs Nifty]]-AVERAGE(Table2[1Y Return vs Nifty]))/_xlfn.STDEV.P(Table2[1Y Return vs Nifty])</f>
        <v>-0.40036794784923257</v>
      </c>
      <c r="I510">
        <v>-2.3059454127380801</v>
      </c>
      <c r="J510">
        <f>(Table2[[#This Row],[1M Return vs Nifty]]-AVERAGE(Table2[1M Return vs Nifty]))/_xlfn.STDEV.P(Table2[1M Return vs Nifty])</f>
        <v>-0.5240535060991609</v>
      </c>
      <c r="K510">
        <v>12.438867574722501</v>
      </c>
      <c r="L510">
        <f>(Table2[[#This Row],[6M Return vs Nifty]]-AVERAGE(Table2[6M Return vs Nifty]))/_xlfn.STDEV.P(Table2[6M Return vs Nifty])</f>
        <v>0.18272434383331387</v>
      </c>
      <c r="M510">
        <v>0.171317902393504</v>
      </c>
      <c r="N510">
        <f>(Table2[[#This Row],[1W Return vs Nifty]]-AVERAGE(Table2[1W Return vs Nifty]))/_xlfn.STDEV.P(Table2[1W Return vs Nifty])</f>
        <v>0.14687137248306473</v>
      </c>
      <c r="O510">
        <v>497.74</v>
      </c>
      <c r="P510">
        <v>494.04424315692802</v>
      </c>
      <c r="Q510">
        <v>450.83989501124699</v>
      </c>
      <c r="R510">
        <v>55.431173205981501</v>
      </c>
      <c r="S510" s="2">
        <f>(Table2[[#This Row],[Close Price]]-Table2[[#This Row],[20D EMA]])/Table2[[#This Row],[20D EMA]]</f>
        <v>8.0564149957809122E-3</v>
      </c>
      <c r="T510" s="2">
        <f>(Table2[[#This Row],[Close Price]]-Table2[[#This Row],[50D EMA]])/Table2[[#This Row],[50D EMA]]</f>
        <v>1.559730115228633E-2</v>
      </c>
      <c r="U510" s="2">
        <f>(Table2[[#This Row],[Close Price]]-Table2[[#This Row],[200D EMA]])/Table2[[#This Row],[200D EMA]]</f>
        <v>0.11292280375383142</v>
      </c>
      <c r="V510">
        <v>0.45892483823108199</v>
      </c>
      <c r="W510">
        <v>494.4</v>
      </c>
      <c r="X510">
        <v>514.85</v>
      </c>
      <c r="Y510">
        <v>472.35</v>
      </c>
      <c r="Z510">
        <v>514.85</v>
      </c>
      <c r="AA510">
        <v>470</v>
      </c>
      <c r="AB510">
        <v>524.4</v>
      </c>
      <c r="AC510" s="2">
        <f>(Table2[[#This Row],[Close Price]]/Table2[[#This Row],[Day Low]])-1</f>
        <v>1.4866504854369023E-2</v>
      </c>
      <c r="AD510" s="2">
        <f>(Table2[[#This Row],[Day High]]/Table2[[#This Row],[Close Price]])-1</f>
        <v>2.6108619830592872E-2</v>
      </c>
      <c r="AE510" s="2">
        <f>(Table2[[#This Row],[Close Price]]/Table2[[#This Row],[Current Week Low]])-1</f>
        <v>6.2241981581454331E-2</v>
      </c>
      <c r="AF510" s="2">
        <f>(Table2[[#This Row],[Current Week High]]/Table2[[#This Row],[Close Price]])-1</f>
        <v>2.6108619830592872E-2</v>
      </c>
      <c r="AG510" s="2">
        <f>(Table2[[#This Row],[Close Price]]/Table2[[#This Row],[Current Month Low]])-1</f>
        <v>6.7553191489361675E-2</v>
      </c>
      <c r="AH510" s="2">
        <f>(Table2[[#This Row],[Current Month High]]/Table2[[#This Row],[Close Price]])-1</f>
        <v>4.5142002989536634E-2</v>
      </c>
      <c r="AI510">
        <v>10.5530642750373</v>
      </c>
      <c r="AJ510">
        <v>44.160321792845799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0.03</v>
      </c>
      <c r="AM510" t="s">
        <v>10345</v>
      </c>
      <c r="AN510">
        <v>-2.65</v>
      </c>
      <c r="AO510" t="s">
        <v>10344</v>
      </c>
      <c r="AP510">
        <v>-9.8533027194069006E-2</v>
      </c>
      <c r="AQ510" s="4">
        <f>(Table2[[#This Row],[Sharpe Ratio]]-AVERAGE(Table2[Sharpe Ratio]))/_xlfn.STDEV.P(Table2[Sharpe Ratio])</f>
        <v>-1.8334850269589464</v>
      </c>
      <c r="AR51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-2.4283107645909614</v>
      </c>
      <c r="AS510" s="4">
        <f>_xlfn.RANK.AVG(Table2[[#This Row],[1Y Return vs Nifty Z-Score]],Table2[1Y Return vs Nifty Z-Score])</f>
        <v>433</v>
      </c>
      <c r="AT510" s="4">
        <f>_xlfn.RANK.AVG(Table2[[#This Row],[6M Return vs Nifty Z-Score]],Table2[6M Return vs Nifty Z-Score])</f>
        <v>264</v>
      </c>
      <c r="AU510" s="4">
        <f>_xlfn.RANK.AVG(Table2[[#This Row],[Sharpe Ratio Z-Score]],Table2[Sharpe Ratio Z-Score])</f>
        <v>717</v>
      </c>
      <c r="AV510" s="4">
        <f>(Table2[[#This Row],[Rank 1Y]]+Table2[[#This Row],[Rank 6M]]+Table2[[#This Row],[Rank Sharpe]])/3</f>
        <v>471.33333333333331</v>
      </c>
    </row>
    <row r="511" spans="1:48" x14ac:dyDescent="0.3">
      <c r="A511" t="s">
        <v>547</v>
      </c>
      <c r="B511" t="s">
        <v>548</v>
      </c>
      <c r="C511" t="s">
        <v>10301</v>
      </c>
      <c r="D511" t="s">
        <v>57</v>
      </c>
      <c r="E511">
        <v>36588.20441328</v>
      </c>
      <c r="F511">
        <v>296.39999999999998</v>
      </c>
      <c r="G511">
        <v>-20.422447631012901</v>
      </c>
      <c r="H511">
        <f>(Table2[[#This Row],[1Y Return vs Nifty]]-AVERAGE(Table2[1Y Return vs Nifty]))/_xlfn.STDEV.P(Table2[1Y Return vs Nifty])</f>
        <v>-0.79509285103171679</v>
      </c>
      <c r="I511">
        <v>2.67505284565555</v>
      </c>
      <c r="J511">
        <f>(Table2[[#This Row],[1M Return vs Nifty]]-AVERAGE(Table2[1M Return vs Nifty]))/_xlfn.STDEV.P(Table2[1M Return vs Nifty])</f>
        <v>-8.8916134135469005E-2</v>
      </c>
      <c r="K511">
        <v>-6.4238651828953097</v>
      </c>
      <c r="L511">
        <f>(Table2[[#This Row],[6M Return vs Nifty]]-AVERAGE(Table2[6M Return vs Nifty]))/_xlfn.STDEV.P(Table2[6M Return vs Nifty])</f>
        <v>-0.46618910580204465</v>
      </c>
      <c r="M511">
        <v>-2.0444062293254999</v>
      </c>
      <c r="N511">
        <f>(Table2[[#This Row],[1W Return vs Nifty]]-AVERAGE(Table2[1W Return vs Nifty]))/_xlfn.STDEV.P(Table2[1W Return vs Nifty])</f>
        <v>-0.33641282292940816</v>
      </c>
      <c r="O511">
        <v>297.44</v>
      </c>
      <c r="P511">
        <v>294.26211552505299</v>
      </c>
      <c r="Q511">
        <v>284.17382262552502</v>
      </c>
      <c r="R511">
        <v>50.0410303231344</v>
      </c>
      <c r="S511" s="2">
        <f>(Table2[[#This Row],[Close Price]]-Table2[[#This Row],[20D EMA]])/Table2[[#This Row],[20D EMA]]</f>
        <v>-3.4965034965035655E-3</v>
      </c>
      <c r="T511" s="2">
        <f>(Table2[[#This Row],[Close Price]]-Table2[[#This Row],[50D EMA]])/Table2[[#This Row],[50D EMA]]</f>
        <v>7.2652385820456402E-3</v>
      </c>
      <c r="U511" s="2">
        <f>(Table2[[#This Row],[Close Price]]-Table2[[#This Row],[200D EMA]])/Table2[[#This Row],[200D EMA]]</f>
        <v>4.3023587681354503E-2</v>
      </c>
      <c r="V511">
        <v>0.63445530231098102</v>
      </c>
      <c r="W511">
        <v>296.8</v>
      </c>
      <c r="X511">
        <v>305.5</v>
      </c>
      <c r="Y511">
        <v>293.5</v>
      </c>
      <c r="Z511">
        <v>305.5</v>
      </c>
      <c r="AA511">
        <v>286</v>
      </c>
      <c r="AB511">
        <v>310.85000000000002</v>
      </c>
      <c r="AC511" s="2">
        <f>(Table2[[#This Row],[Close Price]]/Table2[[#This Row],[Day Low]])-1</f>
        <v>-1.3477088948787852E-3</v>
      </c>
      <c r="AD511" s="2">
        <f>(Table2[[#This Row],[Day High]]/Table2[[#This Row],[Close Price]])-1</f>
        <v>3.0701754385964897E-2</v>
      </c>
      <c r="AE511" s="2">
        <f>(Table2[[#This Row],[Close Price]]/Table2[[#This Row],[Current Week Low]])-1</f>
        <v>9.8807495741055629E-3</v>
      </c>
      <c r="AF511" s="2">
        <f>(Table2[[#This Row],[Current Week High]]/Table2[[#This Row],[Close Price]])-1</f>
        <v>3.0701754385964897E-2</v>
      </c>
      <c r="AG511" s="2">
        <f>(Table2[[#This Row],[Close Price]]/Table2[[#This Row],[Current Month Low]])-1</f>
        <v>3.6363636363636376E-2</v>
      </c>
      <c r="AH511" s="2">
        <f>(Table2[[#This Row],[Current Month High]]/Table2[[#This Row],[Close Price]])-1</f>
        <v>4.8751686909581871E-2</v>
      </c>
      <c r="AI511">
        <v>6.7307692307692504</v>
      </c>
      <c r="AJ511">
        <v>24.878870865809901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0.05</v>
      </c>
      <c r="AM511" t="s">
        <v>10345</v>
      </c>
      <c r="AN511">
        <v>-0.91</v>
      </c>
      <c r="AO511" t="s">
        <v>10344</v>
      </c>
      <c r="AP511">
        <v>6.7913136067085003E-2</v>
      </c>
      <c r="AQ511" s="4">
        <f>(Table2[[#This Row],[Sharpe Ratio]]-AVERAGE(Table2[Sharpe Ratio]))/_xlfn.STDEV.P(Table2[Sharpe Ratio])</f>
        <v>5.3752212690397497E-2</v>
      </c>
      <c r="AR51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-1.6328587012082409</v>
      </c>
      <c r="AS511" s="4">
        <f>_xlfn.RANK.AVG(Table2[[#This Row],[1Y Return vs Nifty Z-Score]],Table2[1Y Return vs Nifty Z-Score])</f>
        <v>606</v>
      </c>
      <c r="AT511" s="4">
        <f>_xlfn.RANK.AVG(Table2[[#This Row],[6M Return vs Nifty Z-Score]],Table2[6M Return vs Nifty Z-Score])</f>
        <v>476</v>
      </c>
      <c r="AU511" s="4">
        <f>_xlfn.RANK.AVG(Table2[[#This Row],[Sharpe Ratio Z-Score]],Table2[Sharpe Ratio Z-Score])</f>
        <v>336</v>
      </c>
      <c r="AV511" s="4">
        <f>(Table2[[#This Row],[Rank 1Y]]+Table2[[#This Row],[Rank 6M]]+Table2[[#This Row],[Rank Sharpe]])/3</f>
        <v>472.66666666666669</v>
      </c>
    </row>
    <row r="512" spans="1:48" x14ac:dyDescent="0.3">
      <c r="A512" t="s">
        <v>428</v>
      </c>
      <c r="B512" t="s">
        <v>429</v>
      </c>
      <c r="C512" t="s">
        <v>10308</v>
      </c>
      <c r="D512" t="s">
        <v>130</v>
      </c>
      <c r="E512">
        <v>54242.058095148001</v>
      </c>
      <c r="F512">
        <v>131.32</v>
      </c>
      <c r="G512">
        <v>25.3564411846925</v>
      </c>
      <c r="H512">
        <f>(Table2[[#This Row],[1Y Return vs Nifty]]-AVERAGE(Table2[1Y Return vs Nifty]))/_xlfn.STDEV.P(Table2[1Y Return vs Nifty])</f>
        <v>-0.10045005852926304</v>
      </c>
      <c r="I512">
        <v>-7.0354417379915297</v>
      </c>
      <c r="J512">
        <f>(Table2[[#This Row],[1M Return vs Nifty]]-AVERAGE(Table2[1M Return vs Nifty]))/_xlfn.STDEV.P(Table2[1M Return vs Nifty])</f>
        <v>-0.93721980227578761</v>
      </c>
      <c r="K512">
        <v>-8.9285680861262495</v>
      </c>
      <c r="L512">
        <f>(Table2[[#This Row],[6M Return vs Nifty]]-AVERAGE(Table2[6M Return vs Nifty]))/_xlfn.STDEV.P(Table2[6M Return vs Nifty])</f>
        <v>-0.55235559196990314</v>
      </c>
      <c r="M512">
        <v>-1.5398408503835499</v>
      </c>
      <c r="N512">
        <f>(Table2[[#This Row],[1W Return vs Nifty]]-AVERAGE(Table2[1W Return vs Nifty]))/_xlfn.STDEV.P(Table2[1W Return vs Nifty])</f>
        <v>-0.2263591977040661</v>
      </c>
      <c r="O512">
        <v>137.32</v>
      </c>
      <c r="P512">
        <v>144.03728673959901</v>
      </c>
      <c r="Q512">
        <v>133.49907087354299</v>
      </c>
      <c r="R512">
        <v>41.973880573117697</v>
      </c>
      <c r="S512" s="2">
        <f>(Table2[[#This Row],[Close Price]]-Table2[[#This Row],[20D EMA]])/Table2[[#This Row],[20D EMA]]</f>
        <v>-4.3693562481794353E-2</v>
      </c>
      <c r="T512" s="2">
        <f>(Table2[[#This Row],[Close Price]]-Table2[[#This Row],[50D EMA]])/Table2[[#This Row],[50D EMA]]</f>
        <v>-8.8291629393090737E-2</v>
      </c>
      <c r="U512" s="2">
        <f>(Table2[[#This Row],[Close Price]]-Table2[[#This Row],[200D EMA]])/Table2[[#This Row],[200D EMA]]</f>
        <v>-1.632274186842186E-2</v>
      </c>
      <c r="V512">
        <v>0.903549373967378</v>
      </c>
      <c r="W512">
        <v>130.81</v>
      </c>
      <c r="X512">
        <v>133.44999999999999</v>
      </c>
      <c r="Y512">
        <v>129.25</v>
      </c>
      <c r="Z512">
        <v>133.44999999999999</v>
      </c>
      <c r="AA512">
        <v>125</v>
      </c>
      <c r="AB512">
        <v>156.35</v>
      </c>
      <c r="AC512" s="2">
        <f>(Table2[[#This Row],[Close Price]]/Table2[[#This Row],[Day Low]])-1</f>
        <v>3.8987844965980845E-3</v>
      </c>
      <c r="AD512" s="2">
        <f>(Table2[[#This Row],[Day High]]/Table2[[#This Row],[Close Price]])-1</f>
        <v>1.6219920804142474E-2</v>
      </c>
      <c r="AE512" s="2">
        <f>(Table2[[#This Row],[Close Price]]/Table2[[#This Row],[Current Week Low]])-1</f>
        <v>1.6015473887814213E-2</v>
      </c>
      <c r="AF512" s="2">
        <f>(Table2[[#This Row],[Current Week High]]/Table2[[#This Row],[Close Price]])-1</f>
        <v>1.6219920804142474E-2</v>
      </c>
      <c r="AG512" s="2">
        <f>(Table2[[#This Row],[Close Price]]/Table2[[#This Row],[Current Month Low]])-1</f>
        <v>5.0559999999999938E-2</v>
      </c>
      <c r="AH512" s="2">
        <f>(Table2[[#This Row],[Current Month High]]/Table2[[#This Row],[Close Price]])-1</f>
        <v>0.19060310691440763</v>
      </c>
      <c r="AI512">
        <v>33.528784648187603</v>
      </c>
      <c r="AJ512">
        <v>60.537897310513401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-0.23</v>
      </c>
      <c r="AM512" t="s">
        <v>10344</v>
      </c>
      <c r="AN512">
        <v>-11.25</v>
      </c>
      <c r="AO512" t="s">
        <v>10344</v>
      </c>
      <c r="AP512">
        <v>-1.6806306803551E-2</v>
      </c>
      <c r="AQ512" s="4">
        <f>(Table2[[#This Row],[Sharpe Ratio]]-AVERAGE(Table2[Sharpe Ratio]))/_xlfn.STDEV.P(Table2[Sharpe Ratio])</f>
        <v>-0.90683278593734962</v>
      </c>
      <c r="AR51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 s="4">
        <f>_xlfn.RANK.AVG(Table2[[#This Row],[1Y Return vs Nifty Z-Score]],Table2[1Y Return vs Nifty Z-Score])</f>
        <v>315</v>
      </c>
      <c r="AT512" s="4">
        <f>_xlfn.RANK.AVG(Table2[[#This Row],[6M Return vs Nifty Z-Score]],Table2[6M Return vs Nifty Z-Score])</f>
        <v>506</v>
      </c>
      <c r="AU512" s="4">
        <f>_xlfn.RANK.AVG(Table2[[#This Row],[Sharpe Ratio Z-Score]],Table2[Sharpe Ratio Z-Score])</f>
        <v>600</v>
      </c>
      <c r="AV512" s="4">
        <f>(Table2[[#This Row],[Rank 1Y]]+Table2[[#This Row],[Rank 6M]]+Table2[[#This Row],[Rank Sharpe]])/3</f>
        <v>473.66666666666669</v>
      </c>
    </row>
    <row r="513" spans="1:48" x14ac:dyDescent="0.3">
      <c r="A513" t="s">
        <v>1072</v>
      </c>
      <c r="B513" t="s">
        <v>1073</v>
      </c>
      <c r="C513" t="s">
        <v>10301</v>
      </c>
      <c r="D513" t="s">
        <v>24</v>
      </c>
      <c r="E513">
        <v>12224.226521762999</v>
      </c>
      <c r="F513">
        <v>111.01</v>
      </c>
      <c r="G513">
        <v>-7.8664004776012799</v>
      </c>
      <c r="H513">
        <f>(Table2[[#This Row],[1Y Return vs Nifty]]-AVERAGE(Table2[1Y Return vs Nifty]))/_xlfn.STDEV.P(Table2[1Y Return vs Nifty])</f>
        <v>-0.60456905538978145</v>
      </c>
      <c r="I513">
        <v>1.2551148489405499</v>
      </c>
      <c r="J513">
        <f>(Table2[[#This Row],[1M Return vs Nifty]]-AVERAGE(Table2[1M Return vs Nifty]))/_xlfn.STDEV.P(Table2[1M Return vs Nifty])</f>
        <v>-0.21296116611289773</v>
      </c>
      <c r="K513">
        <v>-33.368954863293702</v>
      </c>
      <c r="L513">
        <f>(Table2[[#This Row],[6M Return vs Nifty]]-AVERAGE(Table2[6M Return vs Nifty]))/_xlfn.STDEV.P(Table2[6M Return vs Nifty])</f>
        <v>-1.3931508202005058</v>
      </c>
      <c r="M513">
        <v>-1.3662701144016201</v>
      </c>
      <c r="N513">
        <f>(Table2[[#This Row],[1W Return vs Nifty]]-AVERAGE(Table2[1W Return vs Nifty]))/_xlfn.STDEV.P(Table2[1W Return vs Nifty])</f>
        <v>-0.18850069705168618</v>
      </c>
      <c r="O513">
        <v>111.34</v>
      </c>
      <c r="P513">
        <v>114.73542116688</v>
      </c>
      <c r="Q513">
        <v>116.20732737139301</v>
      </c>
      <c r="R513">
        <v>49.7341831373055</v>
      </c>
      <c r="S513" s="2">
        <f>(Table2[[#This Row],[Close Price]]-Table2[[#This Row],[20D EMA]])/Table2[[#This Row],[20D EMA]]</f>
        <v>-2.9638943775821651E-3</v>
      </c>
      <c r="T513" s="2">
        <f>(Table2[[#This Row],[Close Price]]-Table2[[#This Row],[50D EMA]])/Table2[[#This Row],[50D EMA]]</f>
        <v>-3.2469669165736174E-2</v>
      </c>
      <c r="U513" s="2">
        <f>(Table2[[#This Row],[Close Price]]-Table2[[#This Row],[200D EMA]])/Table2[[#This Row],[200D EMA]]</f>
        <v>-4.4724609789730335E-2</v>
      </c>
      <c r="V513">
        <v>0.81033821779061899</v>
      </c>
      <c r="W513">
        <v>110.41</v>
      </c>
      <c r="X513">
        <v>112.25</v>
      </c>
      <c r="Y513">
        <v>109.56</v>
      </c>
      <c r="Z513">
        <v>112.25</v>
      </c>
      <c r="AA513">
        <v>107.65</v>
      </c>
      <c r="AB513">
        <v>123.7</v>
      </c>
      <c r="AC513" s="2">
        <f>(Table2[[#This Row],[Close Price]]/Table2[[#This Row],[Day Low]])-1</f>
        <v>5.4342903722490732E-3</v>
      </c>
      <c r="AD513" s="2">
        <f>(Table2[[#This Row],[Day High]]/Table2[[#This Row],[Close Price]])-1</f>
        <v>1.1170164850013542E-2</v>
      </c>
      <c r="AE513" s="2">
        <f>(Table2[[#This Row],[Close Price]]/Table2[[#This Row],[Current Week Low]])-1</f>
        <v>1.3234757210660808E-2</v>
      </c>
      <c r="AF513" s="2">
        <f>(Table2[[#This Row],[Current Week High]]/Table2[[#This Row],[Close Price]])-1</f>
        <v>1.1170164850013542E-2</v>
      </c>
      <c r="AG513" s="2">
        <f>(Table2[[#This Row],[Close Price]]/Table2[[#This Row],[Current Month Low]])-1</f>
        <v>3.1212261960055665E-2</v>
      </c>
      <c r="AH513" s="2">
        <f>(Table2[[#This Row],[Current Month High]]/Table2[[#This Row],[Close Price]])-1</f>
        <v>0.11431402576344474</v>
      </c>
      <c r="AI513">
        <v>37.375011260246801</v>
      </c>
      <c r="AJ513">
        <v>34.476075105996301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</v>
      </c>
      <c r="AM513" t="s">
        <v>10344</v>
      </c>
      <c r="AN513">
        <v>1.22</v>
      </c>
      <c r="AO513" t="s">
        <v>10345</v>
      </c>
      <c r="AP513">
        <v>0.12031774510535399</v>
      </c>
      <c r="AQ513" s="4">
        <f>(Table2[[#This Row],[Sharpe Ratio]]-AVERAGE(Table2[Sharpe Ratio]))/_xlfn.STDEV.P(Table2[Sharpe Ratio])</f>
        <v>0.64793791074768381</v>
      </c>
      <c r="AR51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 s="4">
        <f>_xlfn.RANK.AVG(Table2[[#This Row],[1Y Return vs Nifty Z-Score]],Table2[1Y Return vs Nifty Z-Score])</f>
        <v>526</v>
      </c>
      <c r="AT513" s="4">
        <f>_xlfn.RANK.AVG(Table2[[#This Row],[6M Return vs Nifty Z-Score]],Table2[6M Return vs Nifty Z-Score])</f>
        <v>707</v>
      </c>
      <c r="AU513" s="4">
        <f>_xlfn.RANK.AVG(Table2[[#This Row],[Sharpe Ratio Z-Score]],Table2[Sharpe Ratio Z-Score])</f>
        <v>188</v>
      </c>
      <c r="AV513" s="4">
        <f>(Table2[[#This Row],[Rank 1Y]]+Table2[[#This Row],[Rank 6M]]+Table2[[#This Row],[Rank Sharpe]])/3</f>
        <v>473.66666666666669</v>
      </c>
    </row>
    <row r="514" spans="1:48" x14ac:dyDescent="0.3">
      <c r="A514" t="s">
        <v>1660</v>
      </c>
      <c r="B514" t="s">
        <v>1661</v>
      </c>
      <c r="C514" t="s">
        <v>10306</v>
      </c>
      <c r="D514" t="s">
        <v>207</v>
      </c>
      <c r="E514">
        <v>5075.40863197</v>
      </c>
      <c r="F514">
        <v>127.22</v>
      </c>
      <c r="G514">
        <v>-10.6438911525167</v>
      </c>
      <c r="H514">
        <f>(Table2[[#This Row],[1Y Return vs Nifty]]-AVERAGE(Table2[1Y Return vs Nifty]))/_xlfn.STDEV.P(Table2[1Y Return vs Nifty])</f>
        <v>-0.64671433083191632</v>
      </c>
      <c r="I514">
        <v>1.6465331796350899</v>
      </c>
      <c r="J514">
        <f>(Table2[[#This Row],[1M Return vs Nifty]]-AVERAGE(Table2[1M Return vs Nifty]))/_xlfn.STDEV.P(Table2[1M Return vs Nifty])</f>
        <v>-0.17876706787770463</v>
      </c>
      <c r="K514">
        <v>-1.4543991222108399</v>
      </c>
      <c r="L514">
        <f>(Table2[[#This Row],[6M Return vs Nifty]]-AVERAGE(Table2[6M Return vs Nifty]))/_xlfn.STDEV.P(Table2[6M Return vs Nifty])</f>
        <v>-0.29523013576721435</v>
      </c>
      <c r="M514">
        <v>-2.5582935785540699</v>
      </c>
      <c r="N514">
        <f>(Table2[[#This Row],[1W Return vs Nifty]]-AVERAGE(Table2[1W Return vs Nifty]))/_xlfn.STDEV.P(Table2[1W Return vs Nifty])</f>
        <v>-0.44849971612576472</v>
      </c>
      <c r="O514">
        <v>129.46</v>
      </c>
      <c r="P514">
        <v>129.351790724919</v>
      </c>
      <c r="Q514">
        <v>123.792515689949</v>
      </c>
      <c r="R514">
        <v>42.503853653184898</v>
      </c>
      <c r="S514" s="2">
        <f>(Table2[[#This Row],[Close Price]]-Table2[[#This Row],[20D EMA]])/Table2[[#This Row],[20D EMA]]</f>
        <v>-1.7302641742623272E-2</v>
      </c>
      <c r="T514" s="2">
        <f>(Table2[[#This Row],[Close Price]]-Table2[[#This Row],[50D EMA]])/Table2[[#This Row],[50D EMA]]</f>
        <v>-1.648056600509297E-2</v>
      </c>
      <c r="U514" s="2">
        <f>(Table2[[#This Row],[Close Price]]-Table2[[#This Row],[200D EMA]])/Table2[[#This Row],[200D EMA]]</f>
        <v>2.7687330618883975E-2</v>
      </c>
      <c r="V514">
        <v>0.72109600159487097</v>
      </c>
      <c r="W514">
        <v>126</v>
      </c>
      <c r="X514">
        <v>128.02000000000001</v>
      </c>
      <c r="Y514">
        <v>126</v>
      </c>
      <c r="Z514">
        <v>128.6</v>
      </c>
      <c r="AA514">
        <v>124.1</v>
      </c>
      <c r="AB514">
        <v>148.4</v>
      </c>
      <c r="AC514" s="2">
        <f>(Table2[[#This Row],[Close Price]]/Table2[[#This Row],[Day Low]])-1</f>
        <v>9.682539682539737E-3</v>
      </c>
      <c r="AD514" s="2">
        <f>(Table2[[#This Row],[Day High]]/Table2[[#This Row],[Close Price]])-1</f>
        <v>6.288319446627888E-3</v>
      </c>
      <c r="AE514" s="2">
        <f>(Table2[[#This Row],[Close Price]]/Table2[[#This Row],[Current Week Low]])-1</f>
        <v>9.682539682539737E-3</v>
      </c>
      <c r="AF514" s="2">
        <f>(Table2[[#This Row],[Current Week High]]/Table2[[#This Row],[Close Price]])-1</f>
        <v>1.0847351045432996E-2</v>
      </c>
      <c r="AG514" s="2">
        <f>(Table2[[#This Row],[Close Price]]/Table2[[#This Row],[Current Month Low]])-1</f>
        <v>2.5141015310233827E-2</v>
      </c>
      <c r="AH514" s="2">
        <f>(Table2[[#This Row],[Current Month High]]/Table2[[#This Row],[Close Price]])-1</f>
        <v>0.16648325734947345</v>
      </c>
      <c r="AI514">
        <v>17.638736047791198</v>
      </c>
      <c r="AJ514">
        <v>24.298974108451301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-0.05</v>
      </c>
      <c r="AM514" t="s">
        <v>10344</v>
      </c>
      <c r="AN514">
        <v>-11.15</v>
      </c>
      <c r="AO514" t="s">
        <v>10344</v>
      </c>
      <c r="AP514">
        <v>2.1897751505428002E-2</v>
      </c>
      <c r="AQ514" s="4">
        <f>(Table2[[#This Row],[Sharpe Ratio]]-AVERAGE(Table2[Sharpe Ratio]))/_xlfn.STDEV.P(Table2[Sharpe Ratio])</f>
        <v>-0.46798974663184656</v>
      </c>
      <c r="AR5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-2.0372009972344469</v>
      </c>
      <c r="AS514" s="4">
        <f>_xlfn.RANK.AVG(Table2[[#This Row],[1Y Return vs Nifty Z-Score]],Table2[1Y Return vs Nifty Z-Score])</f>
        <v>546</v>
      </c>
      <c r="AT514" s="4">
        <f>_xlfn.RANK.AVG(Table2[[#This Row],[6M Return vs Nifty Z-Score]],Table2[6M Return vs Nifty Z-Score])</f>
        <v>413</v>
      </c>
      <c r="AU514" s="4">
        <f>_xlfn.RANK.AVG(Table2[[#This Row],[Sharpe Ratio Z-Score]],Table2[Sharpe Ratio Z-Score])</f>
        <v>462</v>
      </c>
      <c r="AV514" s="4">
        <f>(Table2[[#This Row],[Rank 1Y]]+Table2[[#This Row],[Rank 6M]]+Table2[[#This Row],[Rank Sharpe]])/3</f>
        <v>473.66666666666669</v>
      </c>
    </row>
    <row r="515" spans="1:48" x14ac:dyDescent="0.3">
      <c r="A515" t="s">
        <v>1844</v>
      </c>
      <c r="B515" t="s">
        <v>1845</v>
      </c>
      <c r="C515" t="s">
        <v>10311</v>
      </c>
      <c r="D515" t="s">
        <v>259</v>
      </c>
      <c r="E515">
        <v>3903.1333473539999</v>
      </c>
      <c r="F515">
        <v>167.89</v>
      </c>
      <c r="G515">
        <v>-0.78169730834403195</v>
      </c>
      <c r="H515">
        <f>(Table2[[#This Row],[1Y Return vs Nifty]]-AVERAGE(Table2[1Y Return vs Nifty]))/_xlfn.STDEV.P(Table2[1Y Return vs Nifty])</f>
        <v>-0.49706670832854233</v>
      </c>
      <c r="I515">
        <v>10.846139227172101</v>
      </c>
      <c r="J515">
        <f>(Table2[[#This Row],[1M Return vs Nifty]]-AVERAGE(Table2[1M Return vs Nifty]))/_xlfn.STDEV.P(Table2[1M Return vs Nifty])</f>
        <v>0.62490564810464089</v>
      </c>
      <c r="K515">
        <v>-5.7376479428353599</v>
      </c>
      <c r="L515">
        <f>(Table2[[#This Row],[6M Return vs Nifty]]-AVERAGE(Table2[6M Return vs Nifty]))/_xlfn.STDEV.P(Table2[6M Return vs Nifty])</f>
        <v>-0.44258194335275836</v>
      </c>
      <c r="M515">
        <v>-2.8544909227395698</v>
      </c>
      <c r="N515">
        <f>(Table2[[#This Row],[1W Return vs Nifty]]-AVERAGE(Table2[1W Return vs Nifty]))/_xlfn.STDEV.P(Table2[1W Return vs Nifty])</f>
        <v>-0.51310500390450275</v>
      </c>
      <c r="O515">
        <v>163.72</v>
      </c>
      <c r="P515">
        <v>155.11973900228301</v>
      </c>
      <c r="Q515">
        <v>145.295215328963</v>
      </c>
      <c r="R515">
        <v>57.449465913696699</v>
      </c>
      <c r="S515" s="2">
        <f>(Table2[[#This Row],[Close Price]]-Table2[[#This Row],[20D EMA]])/Table2[[#This Row],[20D EMA]]</f>
        <v>2.5470315172245222E-2</v>
      </c>
      <c r="T515" s="2">
        <f>(Table2[[#This Row],[Close Price]]-Table2[[#This Row],[50D EMA]])/Table2[[#This Row],[50D EMA]]</f>
        <v>8.2325183628171428E-2</v>
      </c>
      <c r="U515" s="2">
        <f>(Table2[[#This Row],[Close Price]]-Table2[[#This Row],[200D EMA]])/Table2[[#This Row],[200D EMA]]</f>
        <v>0.15550948886981669</v>
      </c>
      <c r="V515">
        <v>1.0535067291076601</v>
      </c>
      <c r="W515">
        <v>167.4</v>
      </c>
      <c r="X515">
        <v>175</v>
      </c>
      <c r="Y515">
        <v>165.57</v>
      </c>
      <c r="Z515">
        <v>175</v>
      </c>
      <c r="AA515">
        <v>153.11000000000001</v>
      </c>
      <c r="AB515">
        <v>177.4</v>
      </c>
      <c r="AC515" s="2">
        <f>(Table2[[#This Row],[Close Price]]/Table2[[#This Row],[Day Low]])-1</f>
        <v>2.9271206690559826E-3</v>
      </c>
      <c r="AD515" s="2">
        <f>(Table2[[#This Row],[Day High]]/Table2[[#This Row],[Close Price]])-1</f>
        <v>4.2349157186253095E-2</v>
      </c>
      <c r="AE515" s="2">
        <f>(Table2[[#This Row],[Close Price]]/Table2[[#This Row],[Current Week Low]])-1</f>
        <v>1.4012200277828013E-2</v>
      </c>
      <c r="AF515" s="2">
        <f>(Table2[[#This Row],[Current Week High]]/Table2[[#This Row],[Close Price]])-1</f>
        <v>4.2349157186253095E-2</v>
      </c>
      <c r="AG515" s="2">
        <f>(Table2[[#This Row],[Close Price]]/Table2[[#This Row],[Current Month Low]])-1</f>
        <v>9.6531905166220122E-2</v>
      </c>
      <c r="AH515" s="2">
        <f>(Table2[[#This Row],[Current Month High]]/Table2[[#This Row],[Close Price]])-1</f>
        <v>5.664423134195018E-2</v>
      </c>
      <c r="AI515">
        <v>8.0469354934778803</v>
      </c>
      <c r="AJ515">
        <v>49.834895136099902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0.27</v>
      </c>
      <c r="AM515" t="s">
        <v>10345</v>
      </c>
      <c r="AN515">
        <v>2.54</v>
      </c>
      <c r="AO515" t="s">
        <v>10345</v>
      </c>
      <c r="AP515">
        <v>1.5815006076608001E-2</v>
      </c>
      <c r="AQ515" s="4">
        <f>(Table2[[#This Row],[Sharpe Ratio]]-AVERAGE(Table2[Sharpe Ratio]))/_xlfn.STDEV.P(Table2[Sharpe Ratio])</f>
        <v>-0.5369584958517637</v>
      </c>
      <c r="AR51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-1.3648065033329262</v>
      </c>
      <c r="AS515" s="4">
        <f>_xlfn.RANK.AVG(Table2[[#This Row],[1Y Return vs Nifty Z-Score]],Table2[1Y Return vs Nifty Z-Score])</f>
        <v>478</v>
      </c>
      <c r="AT515" s="4">
        <f>_xlfn.RANK.AVG(Table2[[#This Row],[6M Return vs Nifty Z-Score]],Table2[6M Return vs Nifty Z-Score])</f>
        <v>466</v>
      </c>
      <c r="AU515" s="4">
        <f>_xlfn.RANK.AVG(Table2[[#This Row],[Sharpe Ratio Z-Score]],Table2[Sharpe Ratio Z-Score])</f>
        <v>481</v>
      </c>
      <c r="AV515" s="4">
        <f>(Table2[[#This Row],[Rank 1Y]]+Table2[[#This Row],[Rank 6M]]+Table2[[#This Row],[Rank Sharpe]])/3</f>
        <v>475</v>
      </c>
    </row>
    <row r="516" spans="1:48" x14ac:dyDescent="0.3">
      <c r="A516" t="s">
        <v>1119</v>
      </c>
      <c r="B516" t="s">
        <v>1120</v>
      </c>
      <c r="C516" t="s">
        <v>10301</v>
      </c>
      <c r="D516" t="s">
        <v>544</v>
      </c>
      <c r="E516">
        <v>11234.879296875</v>
      </c>
      <c r="F516">
        <v>843.75</v>
      </c>
      <c r="G516">
        <v>-13.5165766570278</v>
      </c>
      <c r="H516">
        <f>(Table2[[#This Row],[1Y Return vs Nifty]]-AVERAGE(Table2[1Y Return vs Nifty]))/_xlfn.STDEV.P(Table2[1Y Return vs Nifty])</f>
        <v>-0.69030408000359822</v>
      </c>
      <c r="I516">
        <v>2.9966463740233098</v>
      </c>
      <c r="J516">
        <f>(Table2[[#This Row],[1M Return vs Nifty]]-AVERAGE(Table2[1M Return vs Nifty]))/_xlfn.STDEV.P(Table2[1M Return vs Nifty])</f>
        <v>-6.0821893681024884E-2</v>
      </c>
      <c r="K516">
        <v>-4.8481705638313501</v>
      </c>
      <c r="L516">
        <f>(Table2[[#This Row],[6M Return vs Nifty]]-AVERAGE(Table2[6M Return vs Nifty]))/_xlfn.STDEV.P(Table2[6M Return vs Nifty])</f>
        <v>-0.41198225020124474</v>
      </c>
      <c r="M516">
        <v>2.1959001532645601</v>
      </c>
      <c r="N516">
        <f>(Table2[[#This Row],[1W Return vs Nifty]]-AVERAGE(Table2[1W Return vs Nifty]))/_xlfn.STDEV.P(Table2[1W Return vs Nifty])</f>
        <v>0.58846452487586354</v>
      </c>
      <c r="O516">
        <v>827.86</v>
      </c>
      <c r="P516">
        <v>827.88185712812196</v>
      </c>
      <c r="Q516">
        <v>787.48953088987503</v>
      </c>
      <c r="R516">
        <v>62.440709214003697</v>
      </c>
      <c r="S516" s="2">
        <f>(Table2[[#This Row],[Close Price]]-Table2[[#This Row],[20D EMA]])/Table2[[#This Row],[20D EMA]]</f>
        <v>1.9194066629623349E-2</v>
      </c>
      <c r="T516" s="2">
        <f>(Table2[[#This Row],[Close Price]]-Table2[[#This Row],[50D EMA]])/Table2[[#This Row],[50D EMA]]</f>
        <v>1.9167158617201464E-2</v>
      </c>
      <c r="U516" s="2">
        <f>(Table2[[#This Row],[Close Price]]-Table2[[#This Row],[200D EMA]])/Table2[[#This Row],[200D EMA]]</f>
        <v>7.1442815305175919E-2</v>
      </c>
      <c r="V516">
        <v>0.64720979855889305</v>
      </c>
      <c r="W516">
        <v>840.65</v>
      </c>
      <c r="X516">
        <v>850.8</v>
      </c>
      <c r="Y516">
        <v>835.7</v>
      </c>
      <c r="Z516">
        <v>850.8</v>
      </c>
      <c r="AA516">
        <v>766.35</v>
      </c>
      <c r="AB516">
        <v>853.45</v>
      </c>
      <c r="AC516" s="2">
        <f>(Table2[[#This Row],[Close Price]]/Table2[[#This Row],[Day Low]])-1</f>
        <v>3.6876226729316564E-3</v>
      </c>
      <c r="AD516" s="2">
        <f>(Table2[[#This Row],[Day High]]/Table2[[#This Row],[Close Price]])-1</f>
        <v>8.3555555555554495E-3</v>
      </c>
      <c r="AE516" s="2">
        <f>(Table2[[#This Row],[Close Price]]/Table2[[#This Row],[Current Week Low]])-1</f>
        <v>9.6326432930475825E-3</v>
      </c>
      <c r="AF516" s="2">
        <f>(Table2[[#This Row],[Current Week High]]/Table2[[#This Row],[Close Price]])-1</f>
        <v>8.3555555555554495E-3</v>
      </c>
      <c r="AG516" s="2">
        <f>(Table2[[#This Row],[Close Price]]/Table2[[#This Row],[Current Month Low]])-1</f>
        <v>0.10099823840281852</v>
      </c>
      <c r="AH516" s="2">
        <f>(Table2[[#This Row],[Current Month High]]/Table2[[#This Row],[Close Price]])-1</f>
        <v>1.1496296296296338E-2</v>
      </c>
      <c r="AI516">
        <v>11.1703703703703</v>
      </c>
      <c r="AJ516">
        <v>24.080882352941099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7.0000000000000007E-2</v>
      </c>
      <c r="AM516" t="s">
        <v>10345</v>
      </c>
      <c r="AN516">
        <v>1.51</v>
      </c>
      <c r="AO516" t="s">
        <v>10345</v>
      </c>
      <c r="AP516">
        <v>4.1483188098669001E-2</v>
      </c>
      <c r="AQ516" s="4">
        <f>(Table2[[#This Row],[Sharpe Ratio]]-AVERAGE(Table2[Sharpe Ratio]))/_xlfn.STDEV.P(Table2[Sharpe Ratio])</f>
        <v>-0.24592175437923181</v>
      </c>
      <c r="AR51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 s="4">
        <f>_xlfn.RANK.AVG(Table2[[#This Row],[1Y Return vs Nifty Z-Score]],Table2[1Y Return vs Nifty Z-Score])</f>
        <v>569</v>
      </c>
      <c r="AT516" s="4">
        <f>_xlfn.RANK.AVG(Table2[[#This Row],[6M Return vs Nifty Z-Score]],Table2[6M Return vs Nifty Z-Score])</f>
        <v>453</v>
      </c>
      <c r="AU516" s="4">
        <f>_xlfn.RANK.AVG(Table2[[#This Row],[Sharpe Ratio Z-Score]],Table2[Sharpe Ratio Z-Score])</f>
        <v>407</v>
      </c>
      <c r="AV516" s="4">
        <f>(Table2[[#This Row],[Rank 1Y]]+Table2[[#This Row],[Rank 6M]]+Table2[[#This Row],[Rank Sharpe]])/3</f>
        <v>476.33333333333331</v>
      </c>
    </row>
    <row r="517" spans="1:48" x14ac:dyDescent="0.3">
      <c r="A517" t="s">
        <v>703</v>
      </c>
      <c r="B517" t="s">
        <v>704</v>
      </c>
      <c r="C517" t="s">
        <v>10305</v>
      </c>
      <c r="D517" t="s">
        <v>279</v>
      </c>
      <c r="E517">
        <v>24116.0744079</v>
      </c>
      <c r="F517">
        <v>1187.4000000000001</v>
      </c>
      <c r="G517">
        <v>-7.8318091227103697</v>
      </c>
      <c r="H517">
        <f>(Table2[[#This Row],[1Y Return vs Nifty]]-AVERAGE(Table2[1Y Return vs Nifty]))/_xlfn.STDEV.P(Table2[1Y Return vs Nifty])</f>
        <v>-0.60404417075453842</v>
      </c>
      <c r="I517">
        <v>-3.6296837342209698</v>
      </c>
      <c r="J517">
        <f>(Table2[[#This Row],[1M Return vs Nifty]]-AVERAGE(Table2[1M Return vs Nifty]))/_xlfn.STDEV.P(Table2[1M Return vs Nifty])</f>
        <v>-0.63969458535612411</v>
      </c>
      <c r="K517">
        <v>-24.2186471820566</v>
      </c>
      <c r="L517">
        <f>(Table2[[#This Row],[6M Return vs Nifty]]-AVERAGE(Table2[6M Return vs Nifty]))/_xlfn.STDEV.P(Table2[6M Return vs Nifty])</f>
        <v>-1.0783630426840962</v>
      </c>
      <c r="M517">
        <v>-2.79457682603487</v>
      </c>
      <c r="N517">
        <f>(Table2[[#This Row],[1W Return vs Nifty]]-AVERAGE(Table2[1W Return vs Nifty]))/_xlfn.STDEV.P(Table2[1W Return vs Nifty])</f>
        <v>-0.50003679942665935</v>
      </c>
      <c r="O517">
        <v>1215.43</v>
      </c>
      <c r="P517">
        <v>1229.9719184980399</v>
      </c>
      <c r="Q517">
        <v>1199.4170120926899</v>
      </c>
      <c r="R517">
        <v>29.971882200280401</v>
      </c>
      <c r="S517" s="2">
        <f>(Table2[[#This Row],[Close Price]]-Table2[[#This Row],[20D EMA]])/Table2[[#This Row],[20D EMA]]</f>
        <v>-2.306179705947687E-2</v>
      </c>
      <c r="T517" s="2">
        <f>(Table2[[#This Row],[Close Price]]-Table2[[#This Row],[50D EMA]])/Table2[[#This Row],[50D EMA]]</f>
        <v>-3.4612106063385453E-2</v>
      </c>
      <c r="U517" s="2">
        <f>(Table2[[#This Row],[Close Price]]-Table2[[#This Row],[200D EMA]])/Table2[[#This Row],[200D EMA]]</f>
        <v>-1.0019044228598241E-2</v>
      </c>
      <c r="V517">
        <v>0.60783616929000395</v>
      </c>
      <c r="W517">
        <v>1177.3499999999999</v>
      </c>
      <c r="X517">
        <v>1194.8</v>
      </c>
      <c r="Y517">
        <v>1171</v>
      </c>
      <c r="Z517">
        <v>1197.8</v>
      </c>
      <c r="AA517">
        <v>1171</v>
      </c>
      <c r="AB517">
        <v>1273.95</v>
      </c>
      <c r="AC517" s="2">
        <f>(Table2[[#This Row],[Close Price]]/Table2[[#This Row],[Day Low]])-1</f>
        <v>8.5361192508601746E-3</v>
      </c>
      <c r="AD517" s="2">
        <f>(Table2[[#This Row],[Day High]]/Table2[[#This Row],[Close Price]])-1</f>
        <v>6.2321037561057224E-3</v>
      </c>
      <c r="AE517" s="2">
        <f>(Table2[[#This Row],[Close Price]]/Table2[[#This Row],[Current Week Low]])-1</f>
        <v>1.4005123825790111E-2</v>
      </c>
      <c r="AF517" s="2">
        <f>(Table2[[#This Row],[Current Week High]]/Table2[[#This Row],[Close Price]])-1</f>
        <v>8.7586323058783666E-3</v>
      </c>
      <c r="AG517" s="2">
        <f>(Table2[[#This Row],[Close Price]]/Table2[[#This Row],[Current Month Low]])-1</f>
        <v>1.4005123825790111E-2</v>
      </c>
      <c r="AH517" s="2">
        <f>(Table2[[#This Row],[Current Month High]]/Table2[[#This Row],[Close Price]])-1</f>
        <v>7.2890348660939797E-2</v>
      </c>
      <c r="AI517">
        <v>21.6860367188815</v>
      </c>
      <c r="AJ517">
        <v>21.1694474207867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-0.08</v>
      </c>
      <c r="AM517" t="s">
        <v>10344</v>
      </c>
      <c r="AN517">
        <v>-5.78</v>
      </c>
      <c r="AO517" t="s">
        <v>10344</v>
      </c>
      <c r="AP517">
        <v>9.6400552157804006E-2</v>
      </c>
      <c r="AQ517" s="4">
        <f>(Table2[[#This Row],[Sharpe Ratio]]-AVERAGE(Table2[Sharpe Ratio]))/_xlfn.STDEV.P(Table2[Sharpe Ratio])</f>
        <v>0.37675462653058595</v>
      </c>
      <c r="AR51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 s="4">
        <f>_xlfn.RANK.AVG(Table2[[#This Row],[1Y Return vs Nifty Z-Score]],Table2[1Y Return vs Nifty Z-Score])</f>
        <v>524</v>
      </c>
      <c r="AT517" s="4">
        <f>_xlfn.RANK.AVG(Table2[[#This Row],[6M Return vs Nifty Z-Score]],Table2[6M Return vs Nifty Z-Score])</f>
        <v>663</v>
      </c>
      <c r="AU517" s="4">
        <f>_xlfn.RANK.AVG(Table2[[#This Row],[Sharpe Ratio Z-Score]],Table2[Sharpe Ratio Z-Score])</f>
        <v>243</v>
      </c>
      <c r="AV517" s="4">
        <f>(Table2[[#This Row],[Rank 1Y]]+Table2[[#This Row],[Rank 6M]]+Table2[[#This Row],[Rank Sharpe]])/3</f>
        <v>476.66666666666669</v>
      </c>
    </row>
    <row r="518" spans="1:48" x14ac:dyDescent="0.3">
      <c r="A518" t="s">
        <v>1193</v>
      </c>
      <c r="B518" t="s">
        <v>1194</v>
      </c>
      <c r="C518" t="s">
        <v>10309</v>
      </c>
      <c r="D518" t="s">
        <v>493</v>
      </c>
      <c r="E518">
        <v>9933.4459823599991</v>
      </c>
      <c r="F518">
        <v>1557.8</v>
      </c>
      <c r="G518">
        <v>-10.5721086291631</v>
      </c>
      <c r="H518">
        <f>(Table2[[#This Row],[1Y Return vs Nifty]]-AVERAGE(Table2[1Y Return vs Nifty]))/_xlfn.STDEV.P(Table2[1Y Return vs Nifty])</f>
        <v>-0.64562511233480613</v>
      </c>
      <c r="I518">
        <v>3.3381121367993498</v>
      </c>
      <c r="J518">
        <f>(Table2[[#This Row],[1M Return vs Nifty]]-AVERAGE(Table2[1M Return vs Nifty]))/_xlfn.STDEV.P(Table2[1M Return vs Nifty])</f>
        <v>-3.0991625344841619E-2</v>
      </c>
      <c r="K518">
        <v>0.659874688135344</v>
      </c>
      <c r="L518">
        <f>(Table2[[#This Row],[6M Return vs Nifty]]-AVERAGE(Table2[6M Return vs Nifty]))/_xlfn.STDEV.P(Table2[6M Return vs Nifty])</f>
        <v>-0.22249514400461545</v>
      </c>
      <c r="M518">
        <v>-3.2223426012896002</v>
      </c>
      <c r="N518">
        <f>(Table2[[#This Row],[1W Return vs Nifty]]-AVERAGE(Table2[1W Return vs Nifty]))/_xlfn.STDEV.P(Table2[1W Return vs Nifty])</f>
        <v>-0.59333922618616197</v>
      </c>
      <c r="O518">
        <v>1585.24</v>
      </c>
      <c r="P518">
        <v>1560.6172547538199</v>
      </c>
      <c r="Q518">
        <v>1477.67261210009</v>
      </c>
      <c r="R518">
        <v>40.3119229265263</v>
      </c>
      <c r="S518" s="2">
        <f>(Table2[[#This Row],[Close Price]]-Table2[[#This Row],[20D EMA]])/Table2[[#This Row],[20D EMA]]</f>
        <v>-1.7309681814741022E-2</v>
      </c>
      <c r="T518" s="2">
        <f>(Table2[[#This Row],[Close Price]]-Table2[[#This Row],[50D EMA]])/Table2[[#This Row],[50D EMA]]</f>
        <v>-1.8052182527383124E-3</v>
      </c>
      <c r="U518" s="2">
        <f>(Table2[[#This Row],[Close Price]]-Table2[[#This Row],[200D EMA]])/Table2[[#This Row],[200D EMA]]</f>
        <v>5.42253996208482E-2</v>
      </c>
      <c r="V518">
        <v>1.9992540971507999</v>
      </c>
      <c r="W518">
        <v>1552</v>
      </c>
      <c r="X518">
        <v>1635</v>
      </c>
      <c r="Y518">
        <v>1544.2</v>
      </c>
      <c r="Z518">
        <v>1635</v>
      </c>
      <c r="AA518">
        <v>1518.05</v>
      </c>
      <c r="AB518">
        <v>1817.2</v>
      </c>
      <c r="AC518" s="2">
        <f>(Table2[[#This Row],[Close Price]]/Table2[[#This Row],[Day Low]])-1</f>
        <v>3.7371134020618424E-3</v>
      </c>
      <c r="AD518" s="2">
        <f>(Table2[[#This Row],[Day High]]/Table2[[#This Row],[Close Price]])-1</f>
        <v>4.9557067659519838E-2</v>
      </c>
      <c r="AE518" s="2">
        <f>(Table2[[#This Row],[Close Price]]/Table2[[#This Row],[Current Week Low]])-1</f>
        <v>8.8071493329879846E-3</v>
      </c>
      <c r="AF518" s="2">
        <f>(Table2[[#This Row],[Current Week High]]/Table2[[#This Row],[Close Price]])-1</f>
        <v>4.9557067659519838E-2</v>
      </c>
      <c r="AG518" s="2">
        <f>(Table2[[#This Row],[Close Price]]/Table2[[#This Row],[Current Month Low]])-1</f>
        <v>2.6184908270478591E-2</v>
      </c>
      <c r="AH518" s="2">
        <f>(Table2[[#This Row],[Current Month High]]/Table2[[#This Row],[Close Price]])-1</f>
        <v>0.16651688278341248</v>
      </c>
      <c r="AI518">
        <v>16.651688278341201</v>
      </c>
      <c r="AJ518">
        <v>28.4253915910964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0.01</v>
      </c>
      <c r="AM518" t="s">
        <v>10345</v>
      </c>
      <c r="AN518">
        <v>-7.21</v>
      </c>
      <c r="AO518" t="s">
        <v>10344</v>
      </c>
      <c r="AP518">
        <v>1.2580567139788E-2</v>
      </c>
      <c r="AQ518" s="4">
        <f>(Table2[[#This Row],[Sharpe Ratio]]-AVERAGE(Table2[Sharpe Ratio]))/_xlfn.STDEV.P(Table2[Sharpe Ratio])</f>
        <v>-0.57363193722968919</v>
      </c>
      <c r="AR51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-2.0660830451001146</v>
      </c>
      <c r="AS518" s="4">
        <f>_xlfn.RANK.AVG(Table2[[#This Row],[1Y Return vs Nifty Z-Score]],Table2[1Y Return vs Nifty Z-Score])</f>
        <v>544</v>
      </c>
      <c r="AT518" s="4">
        <f>_xlfn.RANK.AVG(Table2[[#This Row],[6M Return vs Nifty Z-Score]],Table2[6M Return vs Nifty Z-Score])</f>
        <v>395</v>
      </c>
      <c r="AU518" s="4">
        <f>_xlfn.RANK.AVG(Table2[[#This Row],[Sharpe Ratio Z-Score]],Table2[Sharpe Ratio Z-Score])</f>
        <v>492</v>
      </c>
      <c r="AV518" s="4">
        <f>(Table2[[#This Row],[Rank 1Y]]+Table2[[#This Row],[Rank 6M]]+Table2[[#This Row],[Rank Sharpe]])/3</f>
        <v>477</v>
      </c>
    </row>
    <row r="519" spans="1:48" x14ac:dyDescent="0.3">
      <c r="A519" t="s">
        <v>70</v>
      </c>
      <c r="B519" t="s">
        <v>71</v>
      </c>
      <c r="C519" t="s">
        <v>10308</v>
      </c>
      <c r="D519" t="s">
        <v>72</v>
      </c>
      <c r="E519">
        <v>353691.04779585497</v>
      </c>
      <c r="F519">
        <v>3102.55</v>
      </c>
      <c r="G519">
        <v>-9.7205438470916707</v>
      </c>
      <c r="H519">
        <f>(Table2[[#This Row],[1Y Return vs Nifty]]-AVERAGE(Table2[1Y Return vs Nifty]))/_xlfn.STDEV.P(Table2[1Y Return vs Nifty])</f>
        <v>-0.63270358117671688</v>
      </c>
      <c r="I519">
        <v>3.3741187355254798</v>
      </c>
      <c r="J519">
        <f>(Table2[[#This Row],[1M Return vs Nifty]]-AVERAGE(Table2[1M Return vs Nifty]))/_xlfn.STDEV.P(Table2[1M Return vs Nifty])</f>
        <v>-2.7846107934423513E-2</v>
      </c>
      <c r="K519">
        <v>-15.9688443369275</v>
      </c>
      <c r="L519">
        <f>(Table2[[#This Row],[6M Return vs Nifty]]-AVERAGE(Table2[6M Return vs Nifty]))/_xlfn.STDEV.P(Table2[6M Return vs Nifty])</f>
        <v>-0.79455432356399325</v>
      </c>
      <c r="M519">
        <v>-2.9634038010035</v>
      </c>
      <c r="N519">
        <f>(Table2[[#This Row],[1W Return vs Nifty]]-AVERAGE(Table2[1W Return vs Nifty]))/_xlfn.STDEV.P(Table2[1W Return vs Nifty])</f>
        <v>-0.53686061137762442</v>
      </c>
      <c r="O519">
        <v>3107.58</v>
      </c>
      <c r="P519">
        <v>3121.1001346844</v>
      </c>
      <c r="Q519">
        <v>2996.1325545226</v>
      </c>
      <c r="R519">
        <v>48.5400461201491</v>
      </c>
      <c r="S519" s="2">
        <f>(Table2[[#This Row],[Close Price]]-Table2[[#This Row],[20D EMA]])/Table2[[#This Row],[20D EMA]]</f>
        <v>-1.6186228512217692E-3</v>
      </c>
      <c r="T519" s="2">
        <f>(Table2[[#This Row],[Close Price]]-Table2[[#This Row],[50D EMA]])/Table2[[#This Row],[50D EMA]]</f>
        <v>-5.9434602812817447E-3</v>
      </c>
      <c r="U519" s="2">
        <f>(Table2[[#This Row],[Close Price]]-Table2[[#This Row],[200D EMA]])/Table2[[#This Row],[200D EMA]]</f>
        <v>3.5518270150219237E-2</v>
      </c>
      <c r="V519">
        <v>0.854838122155679</v>
      </c>
      <c r="W519">
        <v>3058.85</v>
      </c>
      <c r="X519">
        <v>3126</v>
      </c>
      <c r="Y519">
        <v>3058.85</v>
      </c>
      <c r="Z519">
        <v>3134.3</v>
      </c>
      <c r="AA519">
        <v>2996.3</v>
      </c>
      <c r="AB519">
        <v>3258</v>
      </c>
      <c r="AC519" s="2">
        <f>(Table2[[#This Row],[Close Price]]/Table2[[#This Row],[Day Low]])-1</f>
        <v>1.4286414829102423E-2</v>
      </c>
      <c r="AD519" s="2">
        <f>(Table2[[#This Row],[Day High]]/Table2[[#This Row],[Close Price]])-1</f>
        <v>7.5582988187135047E-3</v>
      </c>
      <c r="AE519" s="2">
        <f>(Table2[[#This Row],[Close Price]]/Table2[[#This Row],[Current Week Low]])-1</f>
        <v>1.4286414829102423E-2</v>
      </c>
      <c r="AF519" s="2">
        <f>(Table2[[#This Row],[Current Week High]]/Table2[[#This Row],[Close Price]])-1</f>
        <v>1.0233517590369168E-2</v>
      </c>
      <c r="AG519" s="2">
        <f>(Table2[[#This Row],[Close Price]]/Table2[[#This Row],[Current Month Low]])-1</f>
        <v>3.5460401161432342E-2</v>
      </c>
      <c r="AH519" s="2">
        <f>(Table2[[#This Row],[Current Month High]]/Table2[[#This Row],[Close Price]])-1</f>
        <v>5.0103946753476958E-2</v>
      </c>
      <c r="AI519">
        <v>20.671705532545801</v>
      </c>
      <c r="AJ519">
        <v>44.843604108309997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-0.14000000000000001</v>
      </c>
      <c r="AM519" t="s">
        <v>10344</v>
      </c>
      <c r="AN519">
        <v>-4.5599999999999996</v>
      </c>
      <c r="AO519" t="s">
        <v>10344</v>
      </c>
      <c r="AP519">
        <v>7.2364459380591994E-2</v>
      </c>
      <c r="AQ519" s="4">
        <f>(Table2[[#This Row],[Sharpe Ratio]]-AVERAGE(Table2[Sharpe Ratio]))/_xlfn.STDEV.P(Table2[Sharpe Ratio])</f>
        <v>0.10422320558309039</v>
      </c>
      <c r="AR51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 s="4">
        <f>_xlfn.RANK.AVG(Table2[[#This Row],[1Y Return vs Nifty Z-Score]],Table2[1Y Return vs Nifty Z-Score])</f>
        <v>537</v>
      </c>
      <c r="AT519" s="4">
        <f>_xlfn.RANK.AVG(Table2[[#This Row],[6M Return vs Nifty Z-Score]],Table2[6M Return vs Nifty Z-Score])</f>
        <v>580</v>
      </c>
      <c r="AU519" s="4">
        <f>_xlfn.RANK.AVG(Table2[[#This Row],[Sharpe Ratio Z-Score]],Table2[Sharpe Ratio Z-Score])</f>
        <v>317</v>
      </c>
      <c r="AV519" s="4">
        <f>(Table2[[#This Row],[Rank 1Y]]+Table2[[#This Row],[Rank 6M]]+Table2[[#This Row],[Rank Sharpe]])/3</f>
        <v>478</v>
      </c>
    </row>
    <row r="520" spans="1:48" x14ac:dyDescent="0.3">
      <c r="A520" t="s">
        <v>930</v>
      </c>
      <c r="B520" t="s">
        <v>931</v>
      </c>
      <c r="C520" t="s">
        <v>10312</v>
      </c>
      <c r="D520" t="s">
        <v>932</v>
      </c>
      <c r="E520">
        <v>16014.229119199999</v>
      </c>
      <c r="F520">
        <v>720.8</v>
      </c>
      <c r="G520">
        <v>-12.694337997564</v>
      </c>
      <c r="H520">
        <f>(Table2[[#This Row],[1Y Return vs Nifty]]-AVERAGE(Table2[1Y Return vs Nifty]))/_xlfn.STDEV.P(Table2[1Y Return vs Nifty])</f>
        <v>-0.67782753954380748</v>
      </c>
      <c r="I520">
        <v>4.3769092520308197</v>
      </c>
      <c r="J520">
        <f>(Table2[[#This Row],[1M Return vs Nifty]]-AVERAGE(Table2[1M Return vs Nifty]))/_xlfn.STDEV.P(Table2[1M Return vs Nifty])</f>
        <v>5.9757140921754576E-2</v>
      </c>
      <c r="K520">
        <v>-10.0526929834434</v>
      </c>
      <c r="L520">
        <f>(Table2[[#This Row],[6M Return vs Nifty]]-AVERAGE(Table2[6M Return vs Nifty]))/_xlfn.STDEV.P(Table2[6M Return vs Nifty])</f>
        <v>-0.59102760065032456</v>
      </c>
      <c r="M520">
        <v>-2.5844929298134001</v>
      </c>
      <c r="N520">
        <f>(Table2[[#This Row],[1W Return vs Nifty]]-AVERAGE(Table2[1W Return vs Nifty]))/_xlfn.STDEV.P(Table2[1W Return vs Nifty])</f>
        <v>-0.45421420567454757</v>
      </c>
      <c r="O520">
        <v>714.54</v>
      </c>
      <c r="P520">
        <v>704.19196323376002</v>
      </c>
      <c r="Q520">
        <v>684.64966103875804</v>
      </c>
      <c r="R520">
        <v>55.581970387103802</v>
      </c>
      <c r="S520" s="2">
        <f>(Table2[[#This Row],[Close Price]]-Table2[[#This Row],[20D EMA]])/Table2[[#This Row],[20D EMA]]</f>
        <v>8.7608811263190176E-3</v>
      </c>
      <c r="T520" s="2">
        <f>(Table2[[#This Row],[Close Price]]-Table2[[#This Row],[50D EMA]])/Table2[[#This Row],[50D EMA]]</f>
        <v>2.3584530402723177E-2</v>
      </c>
      <c r="U520" s="2">
        <f>(Table2[[#This Row],[Close Price]]-Table2[[#This Row],[200D EMA]])/Table2[[#This Row],[200D EMA]]</f>
        <v>5.2801222316234291E-2</v>
      </c>
      <c r="V520">
        <v>1.00520271101159</v>
      </c>
      <c r="W520">
        <v>716.55</v>
      </c>
      <c r="X520">
        <v>735.9</v>
      </c>
      <c r="Y520">
        <v>716</v>
      </c>
      <c r="Z520">
        <v>735.9</v>
      </c>
      <c r="AA520">
        <v>681.05</v>
      </c>
      <c r="AB520">
        <v>754.15</v>
      </c>
      <c r="AC520" s="2">
        <f>(Table2[[#This Row],[Close Price]]/Table2[[#This Row],[Day Low]])-1</f>
        <v>5.9311981020166993E-3</v>
      </c>
      <c r="AD520" s="2">
        <f>(Table2[[#This Row],[Day High]]/Table2[[#This Row],[Close Price]])-1</f>
        <v>2.0948945615982373E-2</v>
      </c>
      <c r="AE520" s="2">
        <f>(Table2[[#This Row],[Close Price]]/Table2[[#This Row],[Current Week Low]])-1</f>
        <v>6.7039106145250216E-3</v>
      </c>
      <c r="AF520" s="2">
        <f>(Table2[[#This Row],[Current Week High]]/Table2[[#This Row],[Close Price]])-1</f>
        <v>2.0948945615982373E-2</v>
      </c>
      <c r="AG520" s="2">
        <f>(Table2[[#This Row],[Close Price]]/Table2[[#This Row],[Current Month Low]])-1</f>
        <v>5.8365758754863828E-2</v>
      </c>
      <c r="AH520" s="2">
        <f>(Table2[[#This Row],[Current Month High]]/Table2[[#This Row],[Close Price]])-1</f>
        <v>4.6268035516093153E-2</v>
      </c>
      <c r="AI520">
        <v>17.855160932297402</v>
      </c>
      <c r="AJ520">
        <v>21.3468013468013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0.02</v>
      </c>
      <c r="AM520" t="s">
        <v>10345</v>
      </c>
      <c r="AN520">
        <v>4.1399999999999997</v>
      </c>
      <c r="AO520" t="s">
        <v>10345</v>
      </c>
      <c r="AP520">
        <v>6.2617276278200004E-2</v>
      </c>
      <c r="AQ520" s="4">
        <f>(Table2[[#This Row],[Sharpe Ratio]]-AVERAGE(Table2[Sharpe Ratio]))/_xlfn.STDEV.P(Table2[Sharpe Ratio])</f>
        <v>-6.2944931856871687E-3</v>
      </c>
      <c r="AR52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-1.6696066981326121</v>
      </c>
      <c r="AS520" s="4">
        <f>_xlfn.RANK.AVG(Table2[[#This Row],[1Y Return vs Nifty Z-Score]],Table2[1Y Return vs Nifty Z-Score])</f>
        <v>562</v>
      </c>
      <c r="AT520" s="4">
        <f>_xlfn.RANK.AVG(Table2[[#This Row],[6M Return vs Nifty Z-Score]],Table2[6M Return vs Nifty Z-Score])</f>
        <v>519</v>
      </c>
      <c r="AU520" s="4">
        <f>_xlfn.RANK.AVG(Table2[[#This Row],[Sharpe Ratio Z-Score]],Table2[Sharpe Ratio Z-Score])</f>
        <v>353</v>
      </c>
      <c r="AV520" s="4">
        <f>(Table2[[#This Row],[Rank 1Y]]+Table2[[#This Row],[Rank 6M]]+Table2[[#This Row],[Rank Sharpe]])/3</f>
        <v>478</v>
      </c>
    </row>
    <row r="521" spans="1:48" x14ac:dyDescent="0.3">
      <c r="A521" t="s">
        <v>303</v>
      </c>
      <c r="B521" t="s">
        <v>304</v>
      </c>
      <c r="C521" t="s">
        <v>10305</v>
      </c>
      <c r="D521" t="s">
        <v>54</v>
      </c>
      <c r="E521">
        <v>92931.411029790004</v>
      </c>
      <c r="F521">
        <v>2319.5500000000002</v>
      </c>
      <c r="G521">
        <v>1.08567897190271</v>
      </c>
      <c r="H521">
        <f>(Table2[[#This Row],[1Y Return vs Nifty]]-AVERAGE(Table2[1Y Return vs Nifty]))/_xlfn.STDEV.P(Table2[1Y Return vs Nifty])</f>
        <v>-0.46873138810734855</v>
      </c>
      <c r="I521">
        <v>8.9363235754378199</v>
      </c>
      <c r="J521">
        <f>(Table2[[#This Row],[1M Return vs Nifty]]-AVERAGE(Table2[1M Return vs Nifty]))/_xlfn.STDEV.P(Table2[1M Return vs Nifty])</f>
        <v>0.45806516342260295</v>
      </c>
      <c r="K521">
        <v>-3.49924909089777</v>
      </c>
      <c r="L521">
        <f>(Table2[[#This Row],[6M Return vs Nifty]]-AVERAGE(Table2[6M Return vs Nifty]))/_xlfn.STDEV.P(Table2[6M Return vs Nifty])</f>
        <v>-0.36557681693044625</v>
      </c>
      <c r="M521">
        <v>7.9492508175642698</v>
      </c>
      <c r="N521">
        <f>(Table2[[#This Row],[1W Return vs Nifty]]-AVERAGE(Table2[1W Return vs Nifty]))/_xlfn.STDEV.P(Table2[1W Return vs Nifty])</f>
        <v>1.8433605685294254</v>
      </c>
      <c r="O521">
        <v>2162.61</v>
      </c>
      <c r="P521">
        <v>2137.0015272281198</v>
      </c>
      <c r="Q521">
        <v>2063.0157632825599</v>
      </c>
      <c r="R521">
        <v>86.443173798582706</v>
      </c>
      <c r="S521" s="2">
        <f>(Table2[[#This Row],[Close Price]]-Table2[[#This Row],[20D EMA]])/Table2[[#This Row],[20D EMA]]</f>
        <v>7.2569718996952776E-2</v>
      </c>
      <c r="T521" s="2">
        <f>(Table2[[#This Row],[Close Price]]-Table2[[#This Row],[50D EMA]])/Table2[[#This Row],[50D EMA]]</f>
        <v>8.5422715167013427E-2</v>
      </c>
      <c r="U521" s="2">
        <f>(Table2[[#This Row],[Close Price]]-Table2[[#This Row],[200D EMA]])/Table2[[#This Row],[200D EMA]]</f>
        <v>0.12434914036199937</v>
      </c>
      <c r="V521">
        <v>0.93998253702008905</v>
      </c>
      <c r="W521">
        <v>2320.5500000000002</v>
      </c>
      <c r="X521">
        <v>2386.5500000000002</v>
      </c>
      <c r="Y521">
        <v>2270.5500000000002</v>
      </c>
      <c r="Z521">
        <v>2386.5500000000002</v>
      </c>
      <c r="AA521">
        <v>1901.05</v>
      </c>
      <c r="AB521">
        <v>2386.5500000000002</v>
      </c>
      <c r="AC521" s="2">
        <f>(Table2[[#This Row],[Close Price]]/Table2[[#This Row],[Day Low]])-1</f>
        <v>-4.3093232207880305E-4</v>
      </c>
      <c r="AD521" s="2">
        <f>(Table2[[#This Row],[Day High]]/Table2[[#This Row],[Close Price]])-1</f>
        <v>2.888491302192242E-2</v>
      </c>
      <c r="AE521" s="2">
        <f>(Table2[[#This Row],[Close Price]]/Table2[[#This Row],[Current Week Low]])-1</f>
        <v>2.1580674285965884E-2</v>
      </c>
      <c r="AF521" s="2">
        <f>(Table2[[#This Row],[Current Week High]]/Table2[[#This Row],[Close Price]])-1</f>
        <v>2.888491302192242E-2</v>
      </c>
      <c r="AG521" s="2">
        <f>(Table2[[#This Row],[Close Price]]/Table2[[#This Row],[Current Month Low]])-1</f>
        <v>0.22014150074958594</v>
      </c>
      <c r="AH521" s="2">
        <f>(Table2[[#This Row],[Current Month High]]/Table2[[#This Row],[Close Price]])-1</f>
        <v>2.888491302192242E-2</v>
      </c>
      <c r="AI521">
        <v>7.3484080963979999</v>
      </c>
      <c r="AJ521">
        <v>37.818246635572301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0.03</v>
      </c>
      <c r="AM521" t="s">
        <v>10345</v>
      </c>
      <c r="AN521">
        <v>17.63</v>
      </c>
      <c r="AO521" t="s">
        <v>10345</v>
      </c>
      <c r="AQ521" s="4">
        <f>(Table2[[#This Row],[Sharpe Ratio]]-AVERAGE(Table2[Sharpe Ratio]))/_xlfn.STDEV.P(Table2[Sharpe Ratio])</f>
        <v>-0.71627574671699312</v>
      </c>
      <c r="AR52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0.75084178019724046</v>
      </c>
      <c r="AS521" s="4">
        <f>_xlfn.RANK.AVG(Table2[[#This Row],[1Y Return vs Nifty Z-Score]],Table2[1Y Return vs Nifty Z-Score])</f>
        <v>462</v>
      </c>
      <c r="AT521" s="4">
        <f>_xlfn.RANK.AVG(Table2[[#This Row],[6M Return vs Nifty Z-Score]],Table2[6M Return vs Nifty Z-Score])</f>
        <v>435</v>
      </c>
      <c r="AU521" s="4">
        <f>_xlfn.RANK.AVG(Table2[[#This Row],[Sharpe Ratio Z-Score]],Table2[Sharpe Ratio Z-Score])</f>
        <v>542.5</v>
      </c>
      <c r="AV521" s="4">
        <f>(Table2[[#This Row],[Rank 1Y]]+Table2[[#This Row],[Rank 6M]]+Table2[[#This Row],[Rank Sharpe]])/3</f>
        <v>479.83333333333331</v>
      </c>
    </row>
    <row r="522" spans="1:48" x14ac:dyDescent="0.3">
      <c r="A522" t="s">
        <v>229</v>
      </c>
      <c r="B522" t="s">
        <v>230</v>
      </c>
      <c r="C522" t="s">
        <v>10305</v>
      </c>
      <c r="D522" t="s">
        <v>54</v>
      </c>
      <c r="E522">
        <v>115125.934955894</v>
      </c>
      <c r="F522">
        <v>6911.35</v>
      </c>
      <c r="G522">
        <v>-10.3260075283682</v>
      </c>
      <c r="H522">
        <f>(Table2[[#This Row],[1Y Return vs Nifty]]-AVERAGE(Table2[1Y Return vs Nifty]))/_xlfn.STDEV.P(Table2[1Y Return vs Nifty])</f>
        <v>-0.64189080684341882</v>
      </c>
      <c r="I522">
        <v>4.8655207746731097</v>
      </c>
      <c r="J522">
        <f>(Table2[[#This Row],[1M Return vs Nifty]]-AVERAGE(Table2[1M Return vs Nifty]))/_xlfn.STDEV.P(Table2[1M Return vs Nifty])</f>
        <v>0.10244198497193331</v>
      </c>
      <c r="K522">
        <v>-1.8333750338333901</v>
      </c>
      <c r="L522">
        <f>(Table2[[#This Row],[6M Return vs Nifty]]-AVERAGE(Table2[6M Return vs Nifty]))/_xlfn.STDEV.P(Table2[6M Return vs Nifty])</f>
        <v>-0.30826761921670959</v>
      </c>
      <c r="M522">
        <v>-0.79134025069798497</v>
      </c>
      <c r="N522">
        <f>(Table2[[#This Row],[1W Return vs Nifty]]-AVERAGE(Table2[1W Return vs Nifty]))/_xlfn.STDEV.P(Table2[1W Return vs Nifty])</f>
        <v>-6.3099473758130784E-2</v>
      </c>
      <c r="O522">
        <v>6833.65</v>
      </c>
      <c r="P522">
        <v>6598.8475430041699</v>
      </c>
      <c r="Q522">
        <v>6099.3107523913604</v>
      </c>
      <c r="R522">
        <v>55.210549539516101</v>
      </c>
      <c r="S522" s="2">
        <f>(Table2[[#This Row],[Close Price]]-Table2[[#This Row],[20D EMA]])/Table2[[#This Row],[20D EMA]]</f>
        <v>1.1370204795387638E-2</v>
      </c>
      <c r="T522" s="2">
        <f>(Table2[[#This Row],[Close Price]]-Table2[[#This Row],[50D EMA]])/Table2[[#This Row],[50D EMA]]</f>
        <v>4.7357126370821054E-2</v>
      </c>
      <c r="U522" s="2">
        <f>(Table2[[#This Row],[Close Price]]-Table2[[#This Row],[200D EMA]])/Table2[[#This Row],[200D EMA]]</f>
        <v>0.13313623138323674</v>
      </c>
      <c r="V522">
        <v>0.65043784943022898</v>
      </c>
      <c r="W522">
        <v>6900</v>
      </c>
      <c r="X522">
        <v>6974.2</v>
      </c>
      <c r="Y522">
        <v>6817.6</v>
      </c>
      <c r="Z522">
        <v>6974.2</v>
      </c>
      <c r="AA522">
        <v>6758.15</v>
      </c>
      <c r="AB522">
        <v>7035</v>
      </c>
      <c r="AC522" s="2">
        <f>(Table2[[#This Row],[Close Price]]/Table2[[#This Row],[Day Low]])-1</f>
        <v>1.6449275362320215E-3</v>
      </c>
      <c r="AD522" s="2">
        <f>(Table2[[#This Row],[Day High]]/Table2[[#This Row],[Close Price]])-1</f>
        <v>9.0937371135884071E-3</v>
      </c>
      <c r="AE522" s="2">
        <f>(Table2[[#This Row],[Close Price]]/Table2[[#This Row],[Current Week Low]])-1</f>
        <v>1.3751173433466324E-2</v>
      </c>
      <c r="AF522" s="2">
        <f>(Table2[[#This Row],[Current Week High]]/Table2[[#This Row],[Close Price]])-1</f>
        <v>9.0937371135884071E-3</v>
      </c>
      <c r="AG522" s="2">
        <f>(Table2[[#This Row],[Close Price]]/Table2[[#This Row],[Current Month Low]])-1</f>
        <v>2.2668925667527429E-2</v>
      </c>
      <c r="AH522" s="2">
        <f>(Table2[[#This Row],[Current Month High]]/Table2[[#This Row],[Close Price]])-1</f>
        <v>1.7890860685683574E-2</v>
      </c>
      <c r="AI522">
        <v>1.7890860685683501</v>
      </c>
      <c r="AJ522">
        <v>32.768871685028401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0.08</v>
      </c>
      <c r="AM522" t="s">
        <v>10345</v>
      </c>
      <c r="AN522">
        <v>1.1200000000000001</v>
      </c>
      <c r="AO522" t="s">
        <v>10345</v>
      </c>
      <c r="AP522">
        <v>1.6297792028638999E-2</v>
      </c>
      <c r="AQ522" s="4">
        <f>(Table2[[#This Row],[Sharpe Ratio]]-AVERAGE(Table2[Sharpe Ratio]))/_xlfn.STDEV.P(Table2[Sharpe Ratio])</f>
        <v>-0.53148446383083392</v>
      </c>
      <c r="AR52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-1.4423003786771598</v>
      </c>
      <c r="AS522" s="4">
        <f>_xlfn.RANK.AVG(Table2[[#This Row],[1Y Return vs Nifty Z-Score]],Table2[1Y Return vs Nifty Z-Score])</f>
        <v>541</v>
      </c>
      <c r="AT522" s="4">
        <f>_xlfn.RANK.AVG(Table2[[#This Row],[6M Return vs Nifty Z-Score]],Table2[6M Return vs Nifty Z-Score])</f>
        <v>420</v>
      </c>
      <c r="AU522" s="4">
        <f>_xlfn.RANK.AVG(Table2[[#This Row],[Sharpe Ratio Z-Score]],Table2[Sharpe Ratio Z-Score])</f>
        <v>479</v>
      </c>
      <c r="AV522" s="4">
        <f>(Table2[[#This Row],[Rank 1Y]]+Table2[[#This Row],[Rank 6M]]+Table2[[#This Row],[Rank Sharpe]])/3</f>
        <v>480</v>
      </c>
    </row>
    <row r="523" spans="1:48" x14ac:dyDescent="0.3">
      <c r="A523" t="s">
        <v>763</v>
      </c>
      <c r="B523" t="s">
        <v>764</v>
      </c>
      <c r="C523" t="s">
        <v>10301</v>
      </c>
      <c r="D523" t="s">
        <v>516</v>
      </c>
      <c r="E523">
        <v>21096.979298400001</v>
      </c>
      <c r="F523">
        <v>2341.1999999999998</v>
      </c>
      <c r="G523">
        <v>5.6343131962353699</v>
      </c>
      <c r="H523">
        <f>(Table2[[#This Row],[1Y Return vs Nifty]]-AVERAGE(Table2[1Y Return vs Nifty]))/_xlfn.STDEV.P(Table2[1Y Return vs Nifty])</f>
        <v>-0.39971101514935131</v>
      </c>
      <c r="I523">
        <v>11.605605586616999</v>
      </c>
      <c r="J523">
        <f>(Table2[[#This Row],[1M Return vs Nifty]]-AVERAGE(Table2[1M Return vs Nifty]))/_xlfn.STDEV.P(Table2[1M Return vs Nifty])</f>
        <v>0.69125222736449055</v>
      </c>
      <c r="K523">
        <v>-25.436289308756901</v>
      </c>
      <c r="L523">
        <f>(Table2[[#This Row],[6M Return vs Nifty]]-AVERAGE(Table2[6M Return vs Nifty]))/_xlfn.STDEV.P(Table2[6M Return vs Nifty])</f>
        <v>-1.1202522197726772</v>
      </c>
      <c r="M523">
        <v>9.2473094160652494</v>
      </c>
      <c r="N523">
        <f>(Table2[[#This Row],[1W Return vs Nifty]]-AVERAGE(Table2[1W Return vs Nifty]))/_xlfn.STDEV.P(Table2[1W Return vs Nifty])</f>
        <v>2.126487513980027</v>
      </c>
      <c r="O523">
        <v>2235.15</v>
      </c>
      <c r="P523">
        <v>2304.6282154947698</v>
      </c>
      <c r="Q523">
        <v>2489.92367006427</v>
      </c>
      <c r="R523">
        <v>71.340883826160805</v>
      </c>
      <c r="S523" s="2">
        <f>(Table2[[#This Row],[Close Price]]-Table2[[#This Row],[20D EMA]])/Table2[[#This Row],[20D EMA]]</f>
        <v>4.7446480102006451E-2</v>
      </c>
      <c r="T523" s="2">
        <f>(Table2[[#This Row],[Close Price]]-Table2[[#This Row],[50D EMA]])/Table2[[#This Row],[50D EMA]]</f>
        <v>1.5868843512088369E-2</v>
      </c>
      <c r="U523" s="2">
        <f>(Table2[[#This Row],[Close Price]]-Table2[[#This Row],[200D EMA]])/Table2[[#This Row],[200D EMA]]</f>
        <v>-5.973021255725134E-2</v>
      </c>
      <c r="V523">
        <v>1.1858818299570999</v>
      </c>
      <c r="W523">
        <v>2348.3000000000002</v>
      </c>
      <c r="X523">
        <v>2739.95</v>
      </c>
      <c r="Y523">
        <v>2175.25</v>
      </c>
      <c r="Z523">
        <v>2739.95</v>
      </c>
      <c r="AA523">
        <v>2030</v>
      </c>
      <c r="AB523">
        <v>2739.95</v>
      </c>
      <c r="AC523" s="2">
        <f>(Table2[[#This Row],[Close Price]]/Table2[[#This Row],[Day Low]])-1</f>
        <v>-3.0234637823107757E-3</v>
      </c>
      <c r="AD523" s="2">
        <f>(Table2[[#This Row],[Day High]]/Table2[[#This Row],[Close Price]])-1</f>
        <v>0.17031864001366825</v>
      </c>
      <c r="AE523" s="2">
        <f>(Table2[[#This Row],[Close Price]]/Table2[[#This Row],[Current Week Low]])-1</f>
        <v>7.6290081599815984E-2</v>
      </c>
      <c r="AF523" s="2">
        <f>(Table2[[#This Row],[Current Week High]]/Table2[[#This Row],[Close Price]])-1</f>
        <v>0.17031864001366825</v>
      </c>
      <c r="AG523" s="2">
        <f>(Table2[[#This Row],[Close Price]]/Table2[[#This Row],[Current Month Low]])-1</f>
        <v>0.15330049261083745</v>
      </c>
      <c r="AH523" s="2">
        <f>(Table2[[#This Row],[Current Month High]]/Table2[[#This Row],[Close Price]])-1</f>
        <v>0.17031864001366825</v>
      </c>
      <c r="AI523">
        <v>66.410387835298096</v>
      </c>
      <c r="AJ523">
        <v>40.103527722090803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-0.01</v>
      </c>
      <c r="AM523" t="s">
        <v>10344</v>
      </c>
      <c r="AN523">
        <v>20.53</v>
      </c>
      <c r="AO523" t="s">
        <v>10345</v>
      </c>
      <c r="AP523">
        <v>6.7589213092098005E-2</v>
      </c>
      <c r="AQ523" s="4">
        <f>(Table2[[#This Row],[Sharpe Ratio]]-AVERAGE(Table2[Sharpe Ratio]))/_xlfn.STDEV.P(Table2[Sharpe Ratio])</f>
        <v>5.0079436525444353E-2</v>
      </c>
      <c r="AR52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 s="4">
        <f>_xlfn.RANK.AVG(Table2[[#This Row],[1Y Return vs Nifty Z-Score]],Table2[1Y Return vs Nifty Z-Score])</f>
        <v>431</v>
      </c>
      <c r="AT523" s="4">
        <f>_xlfn.RANK.AVG(Table2[[#This Row],[6M Return vs Nifty Z-Score]],Table2[6M Return vs Nifty Z-Score])</f>
        <v>670</v>
      </c>
      <c r="AU523" s="4">
        <f>_xlfn.RANK.AVG(Table2[[#This Row],[Sharpe Ratio Z-Score]],Table2[Sharpe Ratio Z-Score])</f>
        <v>339</v>
      </c>
      <c r="AV523" s="4">
        <f>(Table2[[#This Row],[Rank 1Y]]+Table2[[#This Row],[Rank 6M]]+Table2[[#This Row],[Rank Sharpe]])/3</f>
        <v>480</v>
      </c>
    </row>
    <row r="524" spans="1:48" x14ac:dyDescent="0.3">
      <c r="A524" t="s">
        <v>1552</v>
      </c>
      <c r="B524" t="s">
        <v>1553</v>
      </c>
      <c r="C524" t="s">
        <v>10311</v>
      </c>
      <c r="D524" t="s">
        <v>259</v>
      </c>
      <c r="E524">
        <v>6223.5480809000001</v>
      </c>
      <c r="F524">
        <v>784.75</v>
      </c>
      <c r="G524">
        <v>14.335224067057601</v>
      </c>
      <c r="H524">
        <f>(Table2[[#This Row],[1Y Return vs Nifty]]-AVERAGE(Table2[1Y Return vs Nifty]))/_xlfn.STDEV.P(Table2[1Y Return vs Nifty])</f>
        <v>-0.26768454659624441</v>
      </c>
      <c r="I524">
        <v>1.83149622704941</v>
      </c>
      <c r="J524">
        <f>(Table2[[#This Row],[1M Return vs Nifty]]-AVERAGE(Table2[1M Return vs Nifty]))/_xlfn.STDEV.P(Table2[1M Return vs Nifty])</f>
        <v>-0.162608793936003</v>
      </c>
      <c r="K524">
        <v>-10.828570950431301</v>
      </c>
      <c r="L524">
        <f>(Table2[[#This Row],[6M Return vs Nifty]]-AVERAGE(Table2[6M Return vs Nifty]))/_xlfn.STDEV.P(Table2[6M Return vs Nifty])</f>
        <v>-0.61771926057700488</v>
      </c>
      <c r="M524">
        <v>-0.37584404366573898</v>
      </c>
      <c r="N524">
        <f>(Table2[[#This Row],[1W Return vs Nifty]]-AVERAGE(Table2[1W Return vs Nifty]))/_xlfn.STDEV.P(Table2[1W Return vs Nifty])</f>
        <v>2.7526767675962557E-2</v>
      </c>
      <c r="O524">
        <v>775.91</v>
      </c>
      <c r="P524">
        <v>755.19299068220198</v>
      </c>
      <c r="Q524">
        <v>697.10986444267905</v>
      </c>
      <c r="R524">
        <v>55.923753078980504</v>
      </c>
      <c r="S524" s="2">
        <f>(Table2[[#This Row],[Close Price]]-Table2[[#This Row],[20D EMA]])/Table2[[#This Row],[20D EMA]]</f>
        <v>1.1393073938987811E-2</v>
      </c>
      <c r="T524" s="2">
        <f>(Table2[[#This Row],[Close Price]]-Table2[[#This Row],[50D EMA]])/Table2[[#This Row],[50D EMA]]</f>
        <v>3.9138352292038305E-2</v>
      </c>
      <c r="U524" s="2">
        <f>(Table2[[#This Row],[Close Price]]-Table2[[#This Row],[200D EMA]])/Table2[[#This Row],[200D EMA]]</f>
        <v>0.12571925893974678</v>
      </c>
      <c r="V524">
        <v>0.40370750966354102</v>
      </c>
      <c r="W524">
        <v>784.15</v>
      </c>
      <c r="X524">
        <v>793.85</v>
      </c>
      <c r="Y524">
        <v>782.65</v>
      </c>
      <c r="Z524">
        <v>799.85</v>
      </c>
      <c r="AA524">
        <v>741.55</v>
      </c>
      <c r="AB524">
        <v>816.9</v>
      </c>
      <c r="AC524" s="2">
        <f>(Table2[[#This Row],[Close Price]]/Table2[[#This Row],[Day Low]])-1</f>
        <v>7.6515972709301217E-4</v>
      </c>
      <c r="AD524" s="2">
        <f>(Table2[[#This Row],[Day High]]/Table2[[#This Row],[Close Price]])-1</f>
        <v>1.1596049697355948E-2</v>
      </c>
      <c r="AE524" s="2">
        <f>(Table2[[#This Row],[Close Price]]/Table2[[#This Row],[Current Week Low]])-1</f>
        <v>2.6831917204370725E-3</v>
      </c>
      <c r="AF524" s="2">
        <f>(Table2[[#This Row],[Current Week High]]/Table2[[#This Row],[Close Price]])-1</f>
        <v>1.9241796750557594E-2</v>
      </c>
      <c r="AG524" s="2">
        <f>(Table2[[#This Row],[Close Price]]/Table2[[#This Row],[Current Month Low]])-1</f>
        <v>5.8256354932236576E-2</v>
      </c>
      <c r="AH524" s="2">
        <f>(Table2[[#This Row],[Current Month High]]/Table2[[#This Row],[Close Price]])-1</f>
        <v>4.0968461293405589E-2</v>
      </c>
      <c r="AI524">
        <v>12.6218540936603</v>
      </c>
      <c r="AJ524">
        <v>53.121951219512198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0.11</v>
      </c>
      <c r="AM524" t="s">
        <v>10345</v>
      </c>
      <c r="AN524">
        <v>-1.49</v>
      </c>
      <c r="AO524" t="s">
        <v>10344</v>
      </c>
      <c r="AQ524" s="4">
        <f>(Table2[[#This Row],[Sharpe Ratio]]-AVERAGE(Table2[Sharpe Ratio]))/_xlfn.STDEV.P(Table2[Sharpe Ratio])</f>
        <v>-0.71627574671699312</v>
      </c>
      <c r="AR52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-1.7367615801502827</v>
      </c>
      <c r="AS524" s="4">
        <f>_xlfn.RANK.AVG(Table2[[#This Row],[1Y Return vs Nifty Z-Score]],Table2[1Y Return vs Nifty Z-Score])</f>
        <v>371</v>
      </c>
      <c r="AT524" s="4">
        <f>_xlfn.RANK.AVG(Table2[[#This Row],[6M Return vs Nifty Z-Score]],Table2[6M Return vs Nifty Z-Score])</f>
        <v>529</v>
      </c>
      <c r="AU524" s="4">
        <f>_xlfn.RANK.AVG(Table2[[#This Row],[Sharpe Ratio Z-Score]],Table2[Sharpe Ratio Z-Score])</f>
        <v>542.5</v>
      </c>
      <c r="AV524" s="4">
        <f>(Table2[[#This Row],[Rank 1Y]]+Table2[[#This Row],[Rank 6M]]+Table2[[#This Row],[Rank Sharpe]])/3</f>
        <v>480.83333333333331</v>
      </c>
    </row>
    <row r="525" spans="1:48" x14ac:dyDescent="0.3">
      <c r="A525" t="s">
        <v>277</v>
      </c>
      <c r="B525" t="s">
        <v>278</v>
      </c>
      <c r="C525" t="s">
        <v>10305</v>
      </c>
      <c r="D525" t="s">
        <v>279</v>
      </c>
      <c r="E525">
        <v>96693.743985930007</v>
      </c>
      <c r="F525">
        <v>6724.9</v>
      </c>
      <c r="G525">
        <v>9.0819175995309696</v>
      </c>
      <c r="H525">
        <f>(Table2[[#This Row],[1Y Return vs Nifty]]-AVERAGE(Table2[1Y Return vs Nifty]))/_xlfn.STDEV.P(Table2[1Y Return vs Nifty])</f>
        <v>-0.34739752279286129</v>
      </c>
      <c r="I525">
        <v>4.9063689889588096</v>
      </c>
      <c r="J525">
        <f>(Table2[[#This Row],[1M Return vs Nifty]]-AVERAGE(Table2[1M Return vs Nifty]))/_xlfn.STDEV.P(Table2[1M Return vs Nifty])</f>
        <v>0.10601046335550567</v>
      </c>
      <c r="K525">
        <v>-12.357060614436</v>
      </c>
      <c r="L525">
        <f>(Table2[[#This Row],[6M Return vs Nifty]]-AVERAGE(Table2[6M Return vs Nifty]))/_xlfn.STDEV.P(Table2[6M Return vs Nifty])</f>
        <v>-0.67030217702641026</v>
      </c>
      <c r="M525">
        <v>1.94523845601836</v>
      </c>
      <c r="N525">
        <f>(Table2[[#This Row],[1W Return vs Nifty]]-AVERAGE(Table2[1W Return vs Nifty]))/_xlfn.STDEV.P(Table2[1W Return vs Nifty])</f>
        <v>0.53379127609900823</v>
      </c>
      <c r="O525">
        <v>6582.3</v>
      </c>
      <c r="P525">
        <v>6420.5931514498498</v>
      </c>
      <c r="Q525">
        <v>6005.9091020775104</v>
      </c>
      <c r="R525">
        <v>61.959656234970502</v>
      </c>
      <c r="S525" s="2">
        <f>(Table2[[#This Row],[Close Price]]-Table2[[#This Row],[20D EMA]])/Table2[[#This Row],[20D EMA]]</f>
        <v>2.1664159944092407E-2</v>
      </c>
      <c r="T525" s="2">
        <f>(Table2[[#This Row],[Close Price]]-Table2[[#This Row],[50D EMA]])/Table2[[#This Row],[50D EMA]]</f>
        <v>4.7395441725105042E-2</v>
      </c>
      <c r="U525" s="2">
        <f>(Table2[[#This Row],[Close Price]]-Table2[[#This Row],[200D EMA]])/Table2[[#This Row],[200D EMA]]</f>
        <v>0.1197139160287628</v>
      </c>
      <c r="V525">
        <v>1.3108314165526</v>
      </c>
      <c r="W525">
        <v>6650</v>
      </c>
      <c r="X525">
        <v>6788.6</v>
      </c>
      <c r="Y525">
        <v>6565.05</v>
      </c>
      <c r="Z525">
        <v>6788.6</v>
      </c>
      <c r="AA525">
        <v>6420.95</v>
      </c>
      <c r="AB525">
        <v>6865</v>
      </c>
      <c r="AC525" s="2">
        <f>(Table2[[#This Row],[Close Price]]/Table2[[#This Row],[Day Low]])-1</f>
        <v>1.1263157894736864E-2</v>
      </c>
      <c r="AD525" s="2">
        <f>(Table2[[#This Row],[Day High]]/Table2[[#This Row],[Close Price]])-1</f>
        <v>9.4722598105549949E-3</v>
      </c>
      <c r="AE525" s="2">
        <f>(Table2[[#This Row],[Close Price]]/Table2[[#This Row],[Current Week Low]])-1</f>
        <v>2.4348634054576879E-2</v>
      </c>
      <c r="AF525" s="2">
        <f>(Table2[[#This Row],[Current Week High]]/Table2[[#This Row],[Close Price]])-1</f>
        <v>9.4722598105549949E-3</v>
      </c>
      <c r="AG525" s="2">
        <f>(Table2[[#This Row],[Close Price]]/Table2[[#This Row],[Current Month Low]])-1</f>
        <v>4.733723202952822E-2</v>
      </c>
      <c r="AH525" s="2">
        <f>(Table2[[#This Row],[Current Month High]]/Table2[[#This Row],[Close Price]])-1</f>
        <v>2.0833023539383433E-2</v>
      </c>
      <c r="AI525">
        <v>2.2238248895894301</v>
      </c>
      <c r="AJ525">
        <v>42.2958104104951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0.05</v>
      </c>
      <c r="AM525" t="s">
        <v>10345</v>
      </c>
      <c r="AN525">
        <v>-0.5</v>
      </c>
      <c r="AO525" t="s">
        <v>10344</v>
      </c>
      <c r="AP525">
        <v>1.1877121658266E-2</v>
      </c>
      <c r="AQ525" s="4">
        <f>(Table2[[#This Row],[Sharpe Ratio]]-AVERAGE(Table2[Sharpe Ratio]))/_xlfn.STDEV.P(Table2[Sharpe Ratio])</f>
        <v>-0.58160790064500933</v>
      </c>
      <c r="AR52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-0.95950586100976687</v>
      </c>
      <c r="AS525" s="4">
        <f>_xlfn.RANK.AVG(Table2[[#This Row],[1Y Return vs Nifty Z-Score]],Table2[1Y Return vs Nifty Z-Score])</f>
        <v>406</v>
      </c>
      <c r="AT525" s="4">
        <f>_xlfn.RANK.AVG(Table2[[#This Row],[6M Return vs Nifty Z-Score]],Table2[6M Return vs Nifty Z-Score])</f>
        <v>545</v>
      </c>
      <c r="AU525" s="4">
        <f>_xlfn.RANK.AVG(Table2[[#This Row],[Sharpe Ratio Z-Score]],Table2[Sharpe Ratio Z-Score])</f>
        <v>494</v>
      </c>
      <c r="AV525" s="4">
        <f>(Table2[[#This Row],[Rank 1Y]]+Table2[[#This Row],[Rank 6M]]+Table2[[#This Row],[Rank Sharpe]])/3</f>
        <v>481.66666666666669</v>
      </c>
    </row>
    <row r="526" spans="1:48" x14ac:dyDescent="0.3">
      <c r="A526" t="s">
        <v>599</v>
      </c>
      <c r="B526" t="s">
        <v>600</v>
      </c>
      <c r="C526" t="s">
        <v>10306</v>
      </c>
      <c r="D526" t="s">
        <v>524</v>
      </c>
      <c r="E526">
        <v>31756.818275556001</v>
      </c>
      <c r="F526">
        <v>71.83</v>
      </c>
      <c r="G526">
        <v>-6.9342491447388097</v>
      </c>
      <c r="H526">
        <f>(Table2[[#This Row],[1Y Return vs Nifty]]-AVERAGE(Table2[1Y Return vs Nifty]))/_xlfn.STDEV.P(Table2[1Y Return vs Nifty])</f>
        <v>-0.59042471458891155</v>
      </c>
      <c r="I526">
        <v>-1.1626125324057499</v>
      </c>
      <c r="J526">
        <f>(Table2[[#This Row],[1M Return vs Nifty]]-AVERAGE(Table2[1M Return vs Nifty]))/_xlfn.STDEV.P(Table2[1M Return vs Nifty])</f>
        <v>-0.4241725507125324</v>
      </c>
      <c r="K526">
        <v>-10.770010784623601</v>
      </c>
      <c r="L526">
        <f>(Table2[[#This Row],[6M Return vs Nifty]]-AVERAGE(Table2[6M Return vs Nifty]))/_xlfn.STDEV.P(Table2[6M Return vs Nifty])</f>
        <v>-0.6157046808396045</v>
      </c>
      <c r="M526">
        <v>-0.52144060449091201</v>
      </c>
      <c r="N526">
        <f>(Table2[[#This Row],[1W Return vs Nifty]]-AVERAGE(Table2[1W Return vs Nifty]))/_xlfn.STDEV.P(Table2[1W Return vs Nifty])</f>
        <v>-4.2301264905629E-3</v>
      </c>
      <c r="O526">
        <v>71.88</v>
      </c>
      <c r="P526">
        <v>71.943171776385995</v>
      </c>
      <c r="Q526">
        <v>67.895532881750498</v>
      </c>
      <c r="R526">
        <v>52.329305501639197</v>
      </c>
      <c r="S526" s="2">
        <f>(Table2[[#This Row],[Close Price]]-Table2[[#This Row],[20D EMA]])/Table2[[#This Row],[20D EMA]]</f>
        <v>-6.9560378408454592E-4</v>
      </c>
      <c r="T526" s="2">
        <f>(Table2[[#This Row],[Close Price]]-Table2[[#This Row],[50D EMA]])/Table2[[#This Row],[50D EMA]]</f>
        <v>-1.5730718231016785E-3</v>
      </c>
      <c r="U526" s="2">
        <f>(Table2[[#This Row],[Close Price]]-Table2[[#This Row],[200D EMA]])/Table2[[#This Row],[200D EMA]]</f>
        <v>5.7948836267356821E-2</v>
      </c>
      <c r="V526">
        <v>0.82379731098069697</v>
      </c>
      <c r="W526">
        <v>71.77</v>
      </c>
      <c r="X526">
        <v>72.75</v>
      </c>
      <c r="Y526">
        <v>70.599999999999994</v>
      </c>
      <c r="Z526">
        <v>72.75</v>
      </c>
      <c r="AA526">
        <v>68.099999999999994</v>
      </c>
      <c r="AB526">
        <v>74.45</v>
      </c>
      <c r="AC526" s="2">
        <f>(Table2[[#This Row],[Close Price]]/Table2[[#This Row],[Day Low]])-1</f>
        <v>8.3600390135152303E-4</v>
      </c>
      <c r="AD526" s="2">
        <f>(Table2[[#This Row],[Day High]]/Table2[[#This Row],[Close Price]])-1</f>
        <v>1.280801893359329E-2</v>
      </c>
      <c r="AE526" s="2">
        <f>(Table2[[#This Row],[Close Price]]/Table2[[#This Row],[Current Week Low]])-1</f>
        <v>1.7422096317280422E-2</v>
      </c>
      <c r="AF526" s="2">
        <f>(Table2[[#This Row],[Current Week High]]/Table2[[#This Row],[Close Price]])-1</f>
        <v>1.280801893359329E-2</v>
      </c>
      <c r="AG526" s="2">
        <f>(Table2[[#This Row],[Close Price]]/Table2[[#This Row],[Current Month Low]])-1</f>
        <v>5.47723935389135E-2</v>
      </c>
      <c r="AH526" s="2">
        <f>(Table2[[#This Row],[Current Month High]]/Table2[[#This Row],[Close Price]])-1</f>
        <v>3.6475010441319844E-2</v>
      </c>
      <c r="AI526">
        <v>11.374077683419101</v>
      </c>
      <c r="AJ526">
        <v>24.165946413137402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-0.02</v>
      </c>
      <c r="AM526" t="s">
        <v>10344</v>
      </c>
      <c r="AN526">
        <v>-1.81</v>
      </c>
      <c r="AO526" t="s">
        <v>10344</v>
      </c>
      <c r="AP526">
        <v>4.2210642146556003E-2</v>
      </c>
      <c r="AQ526" s="4">
        <f>(Table2[[#This Row],[Sharpe Ratio]]-AVERAGE(Table2[Sharpe Ratio]))/_xlfn.STDEV.P(Table2[Sharpe Ratio])</f>
        <v>-0.23767357164910805</v>
      </c>
      <c r="AR5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 s="4">
        <f>_xlfn.RANK.AVG(Table2[[#This Row],[1Y Return vs Nifty Z-Score]],Table2[1Y Return vs Nifty Z-Score])</f>
        <v>519</v>
      </c>
      <c r="AT526" s="4">
        <f>_xlfn.RANK.AVG(Table2[[#This Row],[6M Return vs Nifty Z-Score]],Table2[6M Return vs Nifty Z-Score])</f>
        <v>528</v>
      </c>
      <c r="AU526" s="4">
        <f>_xlfn.RANK.AVG(Table2[[#This Row],[Sharpe Ratio Z-Score]],Table2[Sharpe Ratio Z-Score])</f>
        <v>405</v>
      </c>
      <c r="AV526" s="4">
        <f>(Table2[[#This Row],[Rank 1Y]]+Table2[[#This Row],[Rank 6M]]+Table2[[#This Row],[Rank Sharpe]])/3</f>
        <v>484</v>
      </c>
    </row>
    <row r="527" spans="1:48" x14ac:dyDescent="0.3">
      <c r="A527" t="s">
        <v>19</v>
      </c>
      <c r="B527" t="s">
        <v>20</v>
      </c>
      <c r="C527" t="s">
        <v>10300</v>
      </c>
      <c r="D527" t="s">
        <v>21</v>
      </c>
      <c r="E527">
        <v>1624521.2955819999</v>
      </c>
      <c r="F527">
        <v>4490</v>
      </c>
      <c r="G527">
        <v>4.7422601441197001</v>
      </c>
      <c r="H527">
        <f>(Table2[[#This Row],[1Y Return vs Nifty]]-AVERAGE(Table2[1Y Return vs Nifty]))/_xlfn.STDEV.P(Table2[1Y Return vs Nifty])</f>
        <v>-0.41324690995179092</v>
      </c>
      <c r="I527">
        <v>4.3213121906111303</v>
      </c>
      <c r="J527">
        <f>(Table2[[#This Row],[1M Return vs Nifty]]-AVERAGE(Table2[1M Return vs Nifty]))/_xlfn.STDEV.P(Table2[1M Return vs Nifty])</f>
        <v>5.490021105748482E-2</v>
      </c>
      <c r="K527">
        <v>1.14596337695217</v>
      </c>
      <c r="L527">
        <f>(Table2[[#This Row],[6M Return vs Nifty]]-AVERAGE(Table2[6M Return vs Nifty]))/_xlfn.STDEV.P(Table2[6M Return vs Nifty])</f>
        <v>-0.20577277975644109</v>
      </c>
      <c r="M527">
        <v>5.8508374289350904</v>
      </c>
      <c r="N527">
        <f>(Table2[[#This Row],[1W Return vs Nifty]]-AVERAGE(Table2[1W Return vs Nifty]))/_xlfn.STDEV.P(Table2[1W Return vs Nifty])</f>
        <v>1.3856636866619019</v>
      </c>
      <c r="O527">
        <v>4288.24</v>
      </c>
      <c r="P527">
        <v>4142.5519524379497</v>
      </c>
      <c r="Q527">
        <v>3899.2490971403899</v>
      </c>
      <c r="R527">
        <v>76.434859469299397</v>
      </c>
      <c r="S527" s="2">
        <f>(Table2[[#This Row],[Close Price]]-Table2[[#This Row],[20D EMA]])/Table2[[#This Row],[20D EMA]]</f>
        <v>4.7049605432531817E-2</v>
      </c>
      <c r="T527" s="2">
        <f>(Table2[[#This Row],[Close Price]]-Table2[[#This Row],[50D EMA]])/Table2[[#This Row],[50D EMA]]</f>
        <v>8.3872948740587858E-2</v>
      </c>
      <c r="U527" s="2">
        <f>(Table2[[#This Row],[Close Price]]-Table2[[#This Row],[200D EMA]])/Table2[[#This Row],[200D EMA]]</f>
        <v>0.15150376088894954</v>
      </c>
      <c r="V527">
        <v>0.78023911228106702</v>
      </c>
      <c r="W527">
        <v>4500</v>
      </c>
      <c r="X527">
        <v>4565</v>
      </c>
      <c r="Y527">
        <v>4390.3500000000004</v>
      </c>
      <c r="Z527">
        <v>4565</v>
      </c>
      <c r="AA527">
        <v>4110.5</v>
      </c>
      <c r="AB527">
        <v>4565</v>
      </c>
      <c r="AC527" s="2">
        <f>(Table2[[#This Row],[Close Price]]/Table2[[#This Row],[Day Low]])-1</f>
        <v>-2.2222222222222365E-3</v>
      </c>
      <c r="AD527" s="2">
        <f>(Table2[[#This Row],[Day High]]/Table2[[#This Row],[Close Price]])-1</f>
        <v>1.6703786191536674E-2</v>
      </c>
      <c r="AE527" s="2">
        <f>(Table2[[#This Row],[Close Price]]/Table2[[#This Row],[Current Week Low]])-1</f>
        <v>2.2697507032468867E-2</v>
      </c>
      <c r="AF527" s="2">
        <f>(Table2[[#This Row],[Current Week High]]/Table2[[#This Row],[Close Price]])-1</f>
        <v>1.6703786191536674E-2</v>
      </c>
      <c r="AG527" s="2">
        <f>(Table2[[#This Row],[Close Price]]/Table2[[#This Row],[Current Month Low]])-1</f>
        <v>9.2324534728135177E-2</v>
      </c>
      <c r="AH527" s="2">
        <f>(Table2[[#This Row],[Current Month High]]/Table2[[#This Row],[Close Price]])-1</f>
        <v>1.6703786191536674E-2</v>
      </c>
      <c r="AI527">
        <v>9.4654788418702104E-2</v>
      </c>
      <c r="AJ527">
        <v>35.608577469042501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-0.04</v>
      </c>
      <c r="AM527" t="s">
        <v>10344</v>
      </c>
      <c r="AN527">
        <v>2.87</v>
      </c>
      <c r="AO527" t="s">
        <v>10345</v>
      </c>
      <c r="AP527">
        <v>-3.1828086828674003E-2</v>
      </c>
      <c r="AQ527" s="4">
        <f>(Table2[[#This Row],[Sharpe Ratio]]-AVERAGE(Table2[Sharpe Ratio]))/_xlfn.STDEV.P(Table2[Sharpe Ratio])</f>
        <v>-1.0771561031816901</v>
      </c>
      <c r="AR52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-0.25561189517053551</v>
      </c>
      <c r="AS527" s="4">
        <f>_xlfn.RANK.AVG(Table2[[#This Row],[1Y Return vs Nifty Z-Score]],Table2[1Y Return vs Nifty Z-Score])</f>
        <v>437</v>
      </c>
      <c r="AT527" s="4">
        <f>_xlfn.RANK.AVG(Table2[[#This Row],[6M Return vs Nifty Z-Score]],Table2[6M Return vs Nifty Z-Score])</f>
        <v>386</v>
      </c>
      <c r="AU527" s="4">
        <f>_xlfn.RANK.AVG(Table2[[#This Row],[Sharpe Ratio Z-Score]],Table2[Sharpe Ratio Z-Score])</f>
        <v>630</v>
      </c>
      <c r="AV527" s="4">
        <f>(Table2[[#This Row],[Rank 1Y]]+Table2[[#This Row],[Rank 6M]]+Table2[[#This Row],[Rank Sharpe]])/3</f>
        <v>484.33333333333331</v>
      </c>
    </row>
    <row r="528" spans="1:48" x14ac:dyDescent="0.3">
      <c r="A528" t="s">
        <v>1129</v>
      </c>
      <c r="B528" t="s">
        <v>1130</v>
      </c>
      <c r="C528" t="s">
        <v>10306</v>
      </c>
      <c r="D528" t="s">
        <v>404</v>
      </c>
      <c r="E528">
        <v>10952.06465946</v>
      </c>
      <c r="F528">
        <v>2707.55</v>
      </c>
      <c r="G528">
        <v>-10.489887699329</v>
      </c>
      <c r="H528">
        <f>(Table2[[#This Row],[1Y Return vs Nifty]]-AVERAGE(Table2[1Y Return vs Nifty]))/_xlfn.STDEV.P(Table2[1Y Return vs Nifty])</f>
        <v>-0.6443775028410057</v>
      </c>
      <c r="I528">
        <v>2.8980034474087502</v>
      </c>
      <c r="J528">
        <f>(Table2[[#This Row],[1M Return vs Nifty]]-AVERAGE(Table2[1M Return vs Nifty]))/_xlfn.STDEV.P(Table2[1M Return vs Nifty])</f>
        <v>-6.943928754931937E-2</v>
      </c>
      <c r="K528">
        <v>-15.6686705367256</v>
      </c>
      <c r="L528">
        <f>(Table2[[#This Row],[6M Return vs Nifty]]-AVERAGE(Table2[6M Return vs Nifty]))/_xlfn.STDEV.P(Table2[6M Return vs Nifty])</f>
        <v>-0.784227780815276</v>
      </c>
      <c r="M528">
        <v>-1.73461889922332</v>
      </c>
      <c r="N528">
        <f>(Table2[[#This Row],[1W Return vs Nifty]]-AVERAGE(Table2[1W Return vs Nifty]))/_xlfn.STDEV.P(Table2[1W Return vs Nifty])</f>
        <v>-0.26884334601024945</v>
      </c>
      <c r="O528">
        <v>2666.55</v>
      </c>
      <c r="P528">
        <v>2621.60951721731</v>
      </c>
      <c r="Q528">
        <v>2483.3959191481599</v>
      </c>
      <c r="R528">
        <v>55.902475620156402</v>
      </c>
      <c r="S528" s="2">
        <f>(Table2[[#This Row],[Close Price]]-Table2[[#This Row],[20D EMA]])/Table2[[#This Row],[20D EMA]]</f>
        <v>1.5375672685679997E-2</v>
      </c>
      <c r="T528" s="2">
        <f>(Table2[[#This Row],[Close Price]]-Table2[[#This Row],[50D EMA]])/Table2[[#This Row],[50D EMA]]</f>
        <v>3.2781572624862587E-2</v>
      </c>
      <c r="U528" s="2">
        <f>(Table2[[#This Row],[Close Price]]-Table2[[#This Row],[200D EMA]])/Table2[[#This Row],[200D EMA]]</f>
        <v>9.0261113471076446E-2</v>
      </c>
      <c r="V528">
        <v>0.96212544135065203</v>
      </c>
      <c r="W528">
        <v>2696</v>
      </c>
      <c r="X528">
        <v>2765</v>
      </c>
      <c r="Y528">
        <v>2660</v>
      </c>
      <c r="Z528">
        <v>2765</v>
      </c>
      <c r="AA528">
        <v>2512.25</v>
      </c>
      <c r="AB528">
        <v>2795</v>
      </c>
      <c r="AC528" s="2">
        <f>(Table2[[#This Row],[Close Price]]/Table2[[#This Row],[Day Low]])-1</f>
        <v>4.2841246290801216E-3</v>
      </c>
      <c r="AD528" s="2">
        <f>(Table2[[#This Row],[Day High]]/Table2[[#This Row],[Close Price]])-1</f>
        <v>2.1218444719395713E-2</v>
      </c>
      <c r="AE528" s="2">
        <f>(Table2[[#This Row],[Close Price]]/Table2[[#This Row],[Current Week Low]])-1</f>
        <v>1.7875939849624212E-2</v>
      </c>
      <c r="AF528" s="2">
        <f>(Table2[[#This Row],[Current Week High]]/Table2[[#This Row],[Close Price]])-1</f>
        <v>2.1218444719395713E-2</v>
      </c>
      <c r="AG528" s="2">
        <f>(Table2[[#This Row],[Close Price]]/Table2[[#This Row],[Current Month Low]])-1</f>
        <v>7.7739078515275173E-2</v>
      </c>
      <c r="AH528" s="2">
        <f>(Table2[[#This Row],[Current Month High]]/Table2[[#This Row],[Close Price]])-1</f>
        <v>3.2298572510202961E-2</v>
      </c>
      <c r="AI528">
        <v>10.7440305811526</v>
      </c>
      <c r="AJ528">
        <v>31.667760838378701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7.0000000000000007E-2</v>
      </c>
      <c r="AM528" t="s">
        <v>10345</v>
      </c>
      <c r="AN528">
        <v>5.09</v>
      </c>
      <c r="AO528" t="s">
        <v>10345</v>
      </c>
      <c r="AP528">
        <v>6.8714434635337995E-2</v>
      </c>
      <c r="AQ528" s="4">
        <f>(Table2[[#This Row],[Sharpe Ratio]]-AVERAGE(Table2[Sharpe Ratio]))/_xlfn.STDEV.P(Table2[Sharpe Ratio])</f>
        <v>6.2837675932419138E-2</v>
      </c>
      <c r="AR52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-1.7040502412834313</v>
      </c>
      <c r="AS528" s="4">
        <f>_xlfn.RANK.AVG(Table2[[#This Row],[1Y Return vs Nifty Z-Score]],Table2[1Y Return vs Nifty Z-Score])</f>
        <v>543</v>
      </c>
      <c r="AT528" s="4">
        <f>_xlfn.RANK.AVG(Table2[[#This Row],[6M Return vs Nifty Z-Score]],Table2[6M Return vs Nifty Z-Score])</f>
        <v>577</v>
      </c>
      <c r="AU528" s="4">
        <f>_xlfn.RANK.AVG(Table2[[#This Row],[Sharpe Ratio Z-Score]],Table2[Sharpe Ratio Z-Score])</f>
        <v>334</v>
      </c>
      <c r="AV528" s="4">
        <f>(Table2[[#This Row],[Rank 1Y]]+Table2[[#This Row],[Rank 6M]]+Table2[[#This Row],[Rank Sharpe]])/3</f>
        <v>484.66666666666669</v>
      </c>
    </row>
    <row r="529" spans="1:48" x14ac:dyDescent="0.3">
      <c r="A529" t="s">
        <v>1830</v>
      </c>
      <c r="B529" t="s">
        <v>1831</v>
      </c>
      <c r="C529" t="s">
        <v>10303</v>
      </c>
      <c r="D529" t="s">
        <v>186</v>
      </c>
      <c r="E529">
        <v>3969.6677233999999</v>
      </c>
      <c r="F529">
        <v>278</v>
      </c>
      <c r="G529">
        <v>-10.788326120877599</v>
      </c>
      <c r="H529">
        <f>(Table2[[#This Row],[1Y Return vs Nifty]]-AVERAGE(Table2[1Y Return vs Nifty]))/_xlfn.STDEV.P(Table2[1Y Return vs Nifty])</f>
        <v>-0.64890596790203237</v>
      </c>
      <c r="I529">
        <v>3.7939052174554599</v>
      </c>
      <c r="J529">
        <f>(Table2[[#This Row],[1M Return vs Nifty]]-AVERAGE(Table2[1M Return vs Nifty]))/_xlfn.STDEV.P(Table2[1M Return vs Nifty])</f>
        <v>8.8262169805835271E-3</v>
      </c>
      <c r="K529">
        <v>11.169920352934099</v>
      </c>
      <c r="L529">
        <f>(Table2[[#This Row],[6M Return vs Nifty]]-AVERAGE(Table2[6M Return vs Nifty]))/_xlfn.STDEV.P(Table2[6M Return vs Nifty])</f>
        <v>0.13907017507224889</v>
      </c>
      <c r="M529">
        <v>0.58861992310539302</v>
      </c>
      <c r="N529">
        <f>(Table2[[#This Row],[1W Return vs Nifty]]-AVERAGE(Table2[1W Return vs Nifty]))/_xlfn.STDEV.P(Table2[1W Return vs Nifty])</f>
        <v>0.23789149021192682</v>
      </c>
      <c r="O529">
        <v>272.33</v>
      </c>
      <c r="P529">
        <v>265.14918662973201</v>
      </c>
      <c r="Q529">
        <v>240.99490071942299</v>
      </c>
      <c r="R529">
        <v>59.351921167925802</v>
      </c>
      <c r="S529" s="2">
        <f>(Table2[[#This Row],[Close Price]]-Table2[[#This Row],[20D EMA]])/Table2[[#This Row],[20D EMA]]</f>
        <v>2.0820328278191958E-2</v>
      </c>
      <c r="T529" s="2">
        <f>(Table2[[#This Row],[Close Price]]-Table2[[#This Row],[50D EMA]])/Table2[[#This Row],[50D EMA]]</f>
        <v>4.8466350335117279E-2</v>
      </c>
      <c r="U529" s="2">
        <f>(Table2[[#This Row],[Close Price]]-Table2[[#This Row],[200D EMA]])/Table2[[#This Row],[200D EMA]]</f>
        <v>0.15355137876406771</v>
      </c>
      <c r="V529">
        <v>1.43594431608058</v>
      </c>
      <c r="W529">
        <v>275.05</v>
      </c>
      <c r="X529">
        <v>281.14999999999998</v>
      </c>
      <c r="Y529">
        <v>273.75</v>
      </c>
      <c r="Z529">
        <v>281.5</v>
      </c>
      <c r="AA529">
        <v>255.15</v>
      </c>
      <c r="AB529">
        <v>284</v>
      </c>
      <c r="AC529" s="2">
        <f>(Table2[[#This Row],[Close Price]]/Table2[[#This Row],[Day Low]])-1</f>
        <v>1.0725322668605708E-2</v>
      </c>
      <c r="AD529" s="2">
        <f>(Table2[[#This Row],[Day High]]/Table2[[#This Row],[Close Price]])-1</f>
        <v>1.1330935251798513E-2</v>
      </c>
      <c r="AE529" s="2">
        <f>(Table2[[#This Row],[Close Price]]/Table2[[#This Row],[Current Week Low]])-1</f>
        <v>1.5525114155251041E-2</v>
      </c>
      <c r="AF529" s="2">
        <f>(Table2[[#This Row],[Current Week High]]/Table2[[#This Row],[Close Price]])-1</f>
        <v>1.2589928057553879E-2</v>
      </c>
      <c r="AG529" s="2">
        <f>(Table2[[#This Row],[Close Price]]/Table2[[#This Row],[Current Month Low]])-1</f>
        <v>8.9555163629237766E-2</v>
      </c>
      <c r="AH529" s="2">
        <f>(Table2[[#This Row],[Current Month High]]/Table2[[#This Row],[Close Price]])-1</f>
        <v>2.1582733812949728E-2</v>
      </c>
      <c r="AI529">
        <v>3.2014388489208501</v>
      </c>
      <c r="AJ529">
        <v>39.173967459324103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0.1</v>
      </c>
      <c r="AM529" t="s">
        <v>10345</v>
      </c>
      <c r="AN529">
        <v>6.44</v>
      </c>
      <c r="AO529" t="s">
        <v>10345</v>
      </c>
      <c r="AP529">
        <v>-2.8578493147945999E-2</v>
      </c>
      <c r="AQ529" s="4">
        <f>(Table2[[#This Row],[Sharpe Ratio]]-AVERAGE(Table2[Sharpe Ratio]))/_xlfn.STDEV.P(Table2[Sharpe Ratio])</f>
        <v>-1.0403108308855855</v>
      </c>
      <c r="AR5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-1.3034289165228585</v>
      </c>
      <c r="AS529" s="4">
        <f>_xlfn.RANK.AVG(Table2[[#This Row],[1Y Return vs Nifty Z-Score]],Table2[1Y Return vs Nifty Z-Score])</f>
        <v>547</v>
      </c>
      <c r="AT529" s="4">
        <f>_xlfn.RANK.AVG(Table2[[#This Row],[6M Return vs Nifty Z-Score]],Table2[6M Return vs Nifty Z-Score])</f>
        <v>283</v>
      </c>
      <c r="AU529" s="4">
        <f>_xlfn.RANK.AVG(Table2[[#This Row],[Sharpe Ratio Z-Score]],Table2[Sharpe Ratio Z-Score])</f>
        <v>625</v>
      </c>
      <c r="AV529" s="4">
        <f>(Table2[[#This Row],[Rank 1Y]]+Table2[[#This Row],[Rank 6M]]+Table2[[#This Row],[Rank Sharpe]])/3</f>
        <v>485</v>
      </c>
    </row>
    <row r="530" spans="1:48" x14ac:dyDescent="0.3">
      <c r="A530" t="s">
        <v>1828</v>
      </c>
      <c r="B530" t="s">
        <v>1829</v>
      </c>
      <c r="C530" t="s">
        <v>10317</v>
      </c>
      <c r="D530" t="s">
        <v>713</v>
      </c>
      <c r="E530">
        <v>3982.4189078599902</v>
      </c>
      <c r="F530">
        <v>602.95000000000005</v>
      </c>
      <c r="G530">
        <v>-21.3324368332913</v>
      </c>
      <c r="H530">
        <f>(Table2[[#This Row],[1Y Return vs Nifty]]-AVERAGE(Table2[1Y Return vs Nifty]))/_xlfn.STDEV.P(Table2[1Y Return vs Nifty])</f>
        <v>-0.80890090659991754</v>
      </c>
      <c r="I530">
        <v>-8.0393966587224295</v>
      </c>
      <c r="J530">
        <f>(Table2[[#This Row],[1M Return vs Nifty]]-AVERAGE(Table2[1M Return vs Nifty]))/_xlfn.STDEV.P(Table2[1M Return vs Nifty])</f>
        <v>-1.0249247728689206</v>
      </c>
      <c r="K530">
        <v>-19.339422213998901</v>
      </c>
      <c r="L530">
        <f>(Table2[[#This Row],[6M Return vs Nifty]]-AVERAGE(Table2[6M Return vs Nifty]))/_xlfn.STDEV.P(Table2[6M Return vs Nifty])</f>
        <v>-0.91050853579719726</v>
      </c>
      <c r="M530">
        <v>1.45030357815832</v>
      </c>
      <c r="N530">
        <f>(Table2[[#This Row],[1W Return vs Nifty]]-AVERAGE(Table2[1W Return vs Nifty]))/_xlfn.STDEV.P(Table2[1W Return vs Nifty])</f>
        <v>0.42583821425164353</v>
      </c>
      <c r="O530">
        <v>610.88</v>
      </c>
      <c r="P530">
        <v>631.41891347608396</v>
      </c>
      <c r="Q530">
        <v>638.83033121733195</v>
      </c>
      <c r="R530">
        <v>51.252212178668898</v>
      </c>
      <c r="S530" s="2">
        <f>(Table2[[#This Row],[Close Price]]-Table2[[#This Row],[20D EMA]])/Table2[[#This Row],[20D EMA]]</f>
        <v>-1.2981272917757906E-2</v>
      </c>
      <c r="T530" s="2">
        <f>(Table2[[#This Row],[Close Price]]-Table2[[#This Row],[50D EMA]])/Table2[[#This Row],[50D EMA]]</f>
        <v>-4.5087204181700868E-2</v>
      </c>
      <c r="U530" s="2">
        <f>(Table2[[#This Row],[Close Price]]-Table2[[#This Row],[200D EMA]])/Table2[[#This Row],[200D EMA]]</f>
        <v>-5.6165666318566371E-2</v>
      </c>
      <c r="V530">
        <v>0.55399074641270296</v>
      </c>
      <c r="W530">
        <v>605.25</v>
      </c>
      <c r="X530">
        <v>617</v>
      </c>
      <c r="Y530">
        <v>591</v>
      </c>
      <c r="Z530">
        <v>617</v>
      </c>
      <c r="AA530">
        <v>570.15</v>
      </c>
      <c r="AB530">
        <v>636.4</v>
      </c>
      <c r="AC530" s="2">
        <f>(Table2[[#This Row],[Close Price]]/Table2[[#This Row],[Day Low]])-1</f>
        <v>-3.8000826104914731E-3</v>
      </c>
      <c r="AD530" s="2">
        <f>(Table2[[#This Row],[Day High]]/Table2[[#This Row],[Close Price]])-1</f>
        <v>2.330209801807781E-2</v>
      </c>
      <c r="AE530" s="2">
        <f>(Table2[[#This Row],[Close Price]]/Table2[[#This Row],[Current Week Low]])-1</f>
        <v>2.0219966159052527E-2</v>
      </c>
      <c r="AF530" s="2">
        <f>(Table2[[#This Row],[Current Week High]]/Table2[[#This Row],[Close Price]])-1</f>
        <v>2.330209801807781E-2</v>
      </c>
      <c r="AG530" s="2">
        <f>(Table2[[#This Row],[Close Price]]/Table2[[#This Row],[Current Month Low]])-1</f>
        <v>5.752872051214597E-2</v>
      </c>
      <c r="AH530" s="2">
        <f>(Table2[[#This Row],[Current Month High]]/Table2[[#This Row],[Close Price]])-1</f>
        <v>5.5477236918483941E-2</v>
      </c>
      <c r="AI530">
        <v>35.168753627995599</v>
      </c>
      <c r="AJ530">
        <v>9.3092820884698995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-7.0000000000000007E-2</v>
      </c>
      <c r="AM530" t="s">
        <v>10344</v>
      </c>
      <c r="AN530">
        <v>-2.73</v>
      </c>
      <c r="AO530" t="s">
        <v>10344</v>
      </c>
      <c r="AP530">
        <v>0.101476818373198</v>
      </c>
      <c r="AQ530" s="4">
        <f>(Table2[[#This Row],[Sharpe Ratio]]-AVERAGE(Table2[Sharpe Ratio]))/_xlfn.STDEV.P(Table2[Sharpe Ratio])</f>
        <v>0.4343114872738052</v>
      </c>
      <c r="AR53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 s="4">
        <f>_xlfn.RANK.AVG(Table2[[#This Row],[1Y Return vs Nifty Z-Score]],Table2[1Y Return vs Nifty Z-Score])</f>
        <v>612</v>
      </c>
      <c r="AT530" s="4">
        <f>_xlfn.RANK.AVG(Table2[[#This Row],[6M Return vs Nifty Z-Score]],Table2[6M Return vs Nifty Z-Score])</f>
        <v>616</v>
      </c>
      <c r="AU530" s="4">
        <f>_xlfn.RANK.AVG(Table2[[#This Row],[Sharpe Ratio Z-Score]],Table2[Sharpe Ratio Z-Score])</f>
        <v>230</v>
      </c>
      <c r="AV530" s="4">
        <f>(Table2[[#This Row],[Rank 1Y]]+Table2[[#This Row],[Rank 6M]]+Table2[[#This Row],[Rank Sharpe]])/3</f>
        <v>486</v>
      </c>
    </row>
    <row r="531" spans="1:48" x14ac:dyDescent="0.3">
      <c r="A531" t="s">
        <v>798</v>
      </c>
      <c r="B531" t="s">
        <v>799</v>
      </c>
      <c r="C531" t="s">
        <v>10300</v>
      </c>
      <c r="D531" t="s">
        <v>293</v>
      </c>
      <c r="E531">
        <v>20028.56203904</v>
      </c>
      <c r="F531">
        <v>1820.95</v>
      </c>
      <c r="G531">
        <v>-9.1547056873476507</v>
      </c>
      <c r="H531">
        <f>(Table2[[#This Row],[1Y Return vs Nifty]]-AVERAGE(Table2[1Y Return vs Nifty]))/_xlfn.STDEV.P(Table2[1Y Return vs Nifty])</f>
        <v>-0.62411762792277525</v>
      </c>
      <c r="I531">
        <v>-0.67016619012974299</v>
      </c>
      <c r="J531">
        <f>(Table2[[#This Row],[1M Return vs Nifty]]-AVERAGE(Table2[1M Return vs Nifty]))/_xlfn.STDEV.P(Table2[1M Return vs Nifty])</f>
        <v>-0.38115269884849662</v>
      </c>
      <c r="K531">
        <v>-15.028179841975099</v>
      </c>
      <c r="L531">
        <f>(Table2[[#This Row],[6M Return vs Nifty]]-AVERAGE(Table2[6M Return vs Nifty]))/_xlfn.STDEV.P(Table2[6M Return vs Nifty])</f>
        <v>-0.76219369744408239</v>
      </c>
      <c r="M531">
        <v>7.7898698788007597</v>
      </c>
      <c r="N531">
        <f>(Table2[[#This Row],[1W Return vs Nifty]]-AVERAGE(Table2[1W Return vs Nifty]))/_xlfn.STDEV.P(Table2[1W Return vs Nifty])</f>
        <v>1.808597085272758</v>
      </c>
      <c r="O531">
        <v>1772.91</v>
      </c>
      <c r="P531">
        <v>1793.72812662054</v>
      </c>
      <c r="Q531">
        <v>1819.3592914119499</v>
      </c>
      <c r="R531">
        <v>70.211640007467594</v>
      </c>
      <c r="S531" s="2">
        <f>(Table2[[#This Row],[Close Price]]-Table2[[#This Row],[20D EMA]])/Table2[[#This Row],[20D EMA]]</f>
        <v>2.7096694135630102E-2</v>
      </c>
      <c r="T531" s="2">
        <f>(Table2[[#This Row],[Close Price]]-Table2[[#This Row],[50D EMA]])/Table2[[#This Row],[50D EMA]]</f>
        <v>1.5176142345912358E-2</v>
      </c>
      <c r="U531" s="2">
        <f>(Table2[[#This Row],[Close Price]]-Table2[[#This Row],[200D EMA]])/Table2[[#This Row],[200D EMA]]</f>
        <v>8.743235025422708E-4</v>
      </c>
      <c r="V531">
        <v>0.76219177371462699</v>
      </c>
      <c r="W531">
        <v>1824</v>
      </c>
      <c r="X531">
        <v>1944.45</v>
      </c>
      <c r="Y531">
        <v>1780.05</v>
      </c>
      <c r="Z531">
        <v>1944.45</v>
      </c>
      <c r="AA531">
        <v>1651.5</v>
      </c>
      <c r="AB531">
        <v>1944.45</v>
      </c>
      <c r="AC531" s="2">
        <f>(Table2[[#This Row],[Close Price]]/Table2[[#This Row],[Day Low]])-1</f>
        <v>-1.6721491228069985E-3</v>
      </c>
      <c r="AD531" s="2">
        <f>(Table2[[#This Row],[Day High]]/Table2[[#This Row],[Close Price]])-1</f>
        <v>6.7821741398720548E-2</v>
      </c>
      <c r="AE531" s="2">
        <f>(Table2[[#This Row],[Close Price]]/Table2[[#This Row],[Current Week Low]])-1</f>
        <v>2.2976882671835064E-2</v>
      </c>
      <c r="AF531" s="2">
        <f>(Table2[[#This Row],[Current Week High]]/Table2[[#This Row],[Close Price]])-1</f>
        <v>6.7821741398720548E-2</v>
      </c>
      <c r="AG531" s="2">
        <f>(Table2[[#This Row],[Close Price]]/Table2[[#This Row],[Current Month Low]])-1</f>
        <v>0.10260369361186794</v>
      </c>
      <c r="AH531" s="2">
        <f>(Table2[[#This Row],[Current Month High]]/Table2[[#This Row],[Close Price]])-1</f>
        <v>6.7821741398720548E-2</v>
      </c>
      <c r="AI531">
        <v>35.036656690189098</v>
      </c>
      <c r="AJ531">
        <v>18.764063264307801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0.02</v>
      </c>
      <c r="AM531" t="s">
        <v>10345</v>
      </c>
      <c r="AN531">
        <v>9.64</v>
      </c>
      <c r="AO531" t="s">
        <v>10345</v>
      </c>
      <c r="AP531">
        <v>6.3250821333152005E-2</v>
      </c>
      <c r="AQ531" s="4">
        <f>(Table2[[#This Row],[Sharpe Ratio]]-AVERAGE(Table2[Sharpe Ratio]))/_xlfn.STDEV.P(Table2[Sharpe Ratio])</f>
        <v>8.8890952708747817E-4</v>
      </c>
      <c r="AR53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 s="4">
        <f>_xlfn.RANK.AVG(Table2[[#This Row],[1Y Return vs Nifty Z-Score]],Table2[1Y Return vs Nifty Z-Score])</f>
        <v>535</v>
      </c>
      <c r="AT531" s="4">
        <f>_xlfn.RANK.AVG(Table2[[#This Row],[6M Return vs Nifty Z-Score]],Table2[6M Return vs Nifty Z-Score])</f>
        <v>573</v>
      </c>
      <c r="AU531" s="4">
        <f>_xlfn.RANK.AVG(Table2[[#This Row],[Sharpe Ratio Z-Score]],Table2[Sharpe Ratio Z-Score])</f>
        <v>351</v>
      </c>
      <c r="AV531" s="4">
        <f>(Table2[[#This Row],[Rank 1Y]]+Table2[[#This Row],[Rank 6M]]+Table2[[#This Row],[Rank Sharpe]])/3</f>
        <v>486.33333333333331</v>
      </c>
    </row>
    <row r="532" spans="1:48" x14ac:dyDescent="0.3">
      <c r="A532" t="s">
        <v>93</v>
      </c>
      <c r="B532" t="s">
        <v>94</v>
      </c>
      <c r="C532" t="s">
        <v>10312</v>
      </c>
      <c r="D532" t="s">
        <v>95</v>
      </c>
      <c r="E532">
        <v>307353.52461660001</v>
      </c>
      <c r="F532">
        <v>3464.85</v>
      </c>
      <c r="G532">
        <v>-14.695251473081299</v>
      </c>
      <c r="H532">
        <f>(Table2[[#This Row],[1Y Return vs Nifty]]-AVERAGE(Table2[1Y Return vs Nifty]))/_xlfn.STDEV.P(Table2[1Y Return vs Nifty])</f>
        <v>-0.70818913547036233</v>
      </c>
      <c r="I532">
        <v>6.6723418348630101</v>
      </c>
      <c r="J532">
        <f>(Table2[[#This Row],[1M Return vs Nifty]]-AVERAGE(Table2[1M Return vs Nifty]))/_xlfn.STDEV.P(Table2[1M Return vs Nifty])</f>
        <v>0.26028491664026099</v>
      </c>
      <c r="K532">
        <v>-16.821606174738999</v>
      </c>
      <c r="L532">
        <f>(Table2[[#This Row],[6M Return vs Nifty]]-AVERAGE(Table2[6M Return vs Nifty]))/_xlfn.STDEV.P(Table2[6M Return vs Nifty])</f>
        <v>-0.82389093311056949</v>
      </c>
      <c r="M532">
        <v>3.3811619654390399</v>
      </c>
      <c r="N532">
        <f>(Table2[[#This Row],[1W Return vs Nifty]]-AVERAGE(Table2[1W Return vs Nifty]))/_xlfn.STDEV.P(Table2[1W Return vs Nifty])</f>
        <v>0.84698872157063387</v>
      </c>
      <c r="O532">
        <v>3392.54</v>
      </c>
      <c r="P532">
        <v>3384.4016260149701</v>
      </c>
      <c r="Q532">
        <v>3390.0828537119501</v>
      </c>
      <c r="R532">
        <v>66.482274458444607</v>
      </c>
      <c r="S532" s="2">
        <f>(Table2[[#This Row],[Close Price]]-Table2[[#This Row],[20D EMA]])/Table2[[#This Row],[20D EMA]]</f>
        <v>2.1314413389377854E-2</v>
      </c>
      <c r="T532" s="2">
        <f>(Table2[[#This Row],[Close Price]]-Table2[[#This Row],[50D EMA]])/Table2[[#This Row],[50D EMA]]</f>
        <v>2.377033900664895E-2</v>
      </c>
      <c r="U532" s="2">
        <f>(Table2[[#This Row],[Close Price]]-Table2[[#This Row],[200D EMA]])/Table2[[#This Row],[200D EMA]]</f>
        <v>2.2054666364919082E-2</v>
      </c>
      <c r="V532">
        <v>0.77005009335666397</v>
      </c>
      <c r="W532">
        <v>3454.4</v>
      </c>
      <c r="X532">
        <v>3483.1</v>
      </c>
      <c r="Y532">
        <v>3436.2</v>
      </c>
      <c r="Z532">
        <v>3504.2</v>
      </c>
      <c r="AA532">
        <v>3283.9</v>
      </c>
      <c r="AB532">
        <v>3504.2</v>
      </c>
      <c r="AC532" s="2">
        <f>(Table2[[#This Row],[Close Price]]/Table2[[#This Row],[Day Low]])-1</f>
        <v>3.0251273737840201E-3</v>
      </c>
      <c r="AD532" s="2">
        <f>(Table2[[#This Row],[Day High]]/Table2[[#This Row],[Close Price]])-1</f>
        <v>5.2671832835475829E-3</v>
      </c>
      <c r="AE532" s="2">
        <f>(Table2[[#This Row],[Close Price]]/Table2[[#This Row],[Current Week Low]])-1</f>
        <v>8.3376986205692116E-3</v>
      </c>
      <c r="AF532" s="2">
        <f>(Table2[[#This Row],[Current Week High]]/Table2[[#This Row],[Close Price]])-1</f>
        <v>1.1356912997676716E-2</v>
      </c>
      <c r="AG532" s="2">
        <f>(Table2[[#This Row],[Close Price]]/Table2[[#This Row],[Current Month Low]])-1</f>
        <v>5.510216510855992E-2</v>
      </c>
      <c r="AH532" s="2">
        <f>(Table2[[#This Row],[Current Month High]]/Table2[[#This Row],[Close Price]])-1</f>
        <v>1.1356912997676716E-2</v>
      </c>
      <c r="AI532">
        <v>12.1823455560846</v>
      </c>
      <c r="AJ532">
        <v>14.067258152129099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-0.06</v>
      </c>
      <c r="AM532" t="s">
        <v>10344</v>
      </c>
      <c r="AN532">
        <v>0.19</v>
      </c>
      <c r="AO532" t="s">
        <v>10345</v>
      </c>
      <c r="AP532">
        <v>7.9576983581510996E-2</v>
      </c>
      <c r="AQ532" s="4">
        <f>(Table2[[#This Row],[Sharpe Ratio]]-AVERAGE(Table2[Sharpe Ratio]))/_xlfn.STDEV.P(Table2[Sharpe Ratio])</f>
        <v>0.18600186600489682</v>
      </c>
      <c r="AR53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 s="4">
        <f>_xlfn.RANK.AVG(Table2[[#This Row],[1Y Return vs Nifty Z-Score]],Table2[1Y Return vs Nifty Z-Score])</f>
        <v>577</v>
      </c>
      <c r="AT532" s="4">
        <f>_xlfn.RANK.AVG(Table2[[#This Row],[6M Return vs Nifty Z-Score]],Table2[6M Return vs Nifty Z-Score])</f>
        <v>592</v>
      </c>
      <c r="AU532" s="4">
        <f>_xlfn.RANK.AVG(Table2[[#This Row],[Sharpe Ratio Z-Score]],Table2[Sharpe Ratio Z-Score])</f>
        <v>291</v>
      </c>
      <c r="AV532" s="4">
        <f>(Table2[[#This Row],[Rank 1Y]]+Table2[[#This Row],[Rank 6M]]+Table2[[#This Row],[Rank Sharpe]])/3</f>
        <v>486.66666666666669</v>
      </c>
    </row>
    <row r="533" spans="1:48" x14ac:dyDescent="0.3">
      <c r="A533" t="s">
        <v>537</v>
      </c>
      <c r="B533" t="s">
        <v>538</v>
      </c>
      <c r="C533" t="s">
        <v>10314</v>
      </c>
      <c r="D533" t="s">
        <v>539</v>
      </c>
      <c r="E533">
        <v>37101.837500000001</v>
      </c>
      <c r="F533">
        <v>3377.5</v>
      </c>
      <c r="G533">
        <v>-7.8513687690916898</v>
      </c>
      <c r="H533">
        <f>(Table2[[#This Row],[1Y Return vs Nifty]]-AVERAGE(Table2[1Y Return vs Nifty]))/_xlfn.STDEV.P(Table2[1Y Return vs Nifty])</f>
        <v>-0.60434096623678302</v>
      </c>
      <c r="I533">
        <v>4.8189267873734902</v>
      </c>
      <c r="J533">
        <f>(Table2[[#This Row],[1M Return vs Nifty]]-AVERAGE(Table2[1M Return vs Nifty]))/_xlfn.STDEV.P(Table2[1M Return vs Nifty])</f>
        <v>9.8371558898464925E-2</v>
      </c>
      <c r="K533">
        <v>-18.0599305673191</v>
      </c>
      <c r="L533">
        <f>(Table2[[#This Row],[6M Return vs Nifty]]-AVERAGE(Table2[6M Return vs Nifty]))/_xlfn.STDEV.P(Table2[6M Return vs Nifty])</f>
        <v>-0.8664916190070624</v>
      </c>
      <c r="M533">
        <v>-1.8508328716506399</v>
      </c>
      <c r="N533">
        <f>(Table2[[#This Row],[1W Return vs Nifty]]-AVERAGE(Table2[1W Return vs Nifty]))/_xlfn.STDEV.P(Table2[1W Return vs Nifty])</f>
        <v>-0.29419143666657643</v>
      </c>
      <c r="O533">
        <v>3324.03</v>
      </c>
      <c r="P533">
        <v>3293.3059967260301</v>
      </c>
      <c r="Q533">
        <v>3265.43628841084</v>
      </c>
      <c r="R533">
        <v>54.943999397345998</v>
      </c>
      <c r="S533" s="2">
        <f>(Table2[[#This Row],[Close Price]]-Table2[[#This Row],[20D EMA]])/Table2[[#This Row],[20D EMA]]</f>
        <v>1.6085895734996313E-2</v>
      </c>
      <c r="T533" s="2">
        <f>(Table2[[#This Row],[Close Price]]-Table2[[#This Row],[50D EMA]])/Table2[[#This Row],[50D EMA]]</f>
        <v>2.5565192957371575E-2</v>
      </c>
      <c r="U533" s="2">
        <f>(Table2[[#This Row],[Close Price]]-Table2[[#This Row],[200D EMA]])/Table2[[#This Row],[200D EMA]]</f>
        <v>3.4318143638838845E-2</v>
      </c>
      <c r="V533">
        <v>0.81795217411512799</v>
      </c>
      <c r="W533">
        <v>3270</v>
      </c>
      <c r="X533">
        <v>3382</v>
      </c>
      <c r="Y533">
        <v>3270</v>
      </c>
      <c r="Z533">
        <v>3469.25</v>
      </c>
      <c r="AA533">
        <v>3169.35</v>
      </c>
      <c r="AB533">
        <v>3499</v>
      </c>
      <c r="AC533" s="2">
        <f>(Table2[[#This Row],[Close Price]]/Table2[[#This Row],[Day Low]])-1</f>
        <v>3.2874617737002954E-2</v>
      </c>
      <c r="AD533" s="2">
        <f>(Table2[[#This Row],[Day High]]/Table2[[#This Row],[Close Price]])-1</f>
        <v>1.3323464100665205E-3</v>
      </c>
      <c r="AE533" s="2">
        <f>(Table2[[#This Row],[Close Price]]/Table2[[#This Row],[Current Week Low]])-1</f>
        <v>3.2874617737002954E-2</v>
      </c>
      <c r="AF533" s="2">
        <f>(Table2[[#This Row],[Current Week High]]/Table2[[#This Row],[Close Price]])-1</f>
        <v>2.7165062916358229E-2</v>
      </c>
      <c r="AG533" s="2">
        <f>(Table2[[#This Row],[Close Price]]/Table2[[#This Row],[Current Month Low]])-1</f>
        <v>6.5675927240601339E-2</v>
      </c>
      <c r="AH533" s="2">
        <f>(Table2[[#This Row],[Current Month High]]/Table2[[#This Row],[Close Price]])-1</f>
        <v>3.5973353071798719E-2</v>
      </c>
      <c r="AI533">
        <v>16.062176165803098</v>
      </c>
      <c r="AJ533">
        <v>36.409531502423199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-0.02</v>
      </c>
      <c r="AM533" t="s">
        <v>10344</v>
      </c>
      <c r="AN533">
        <v>-3.27</v>
      </c>
      <c r="AO533" t="s">
        <v>10344</v>
      </c>
      <c r="AP533">
        <v>6.8991118796113998E-2</v>
      </c>
      <c r="AQ533" s="4">
        <f>(Table2[[#This Row],[Sharpe Ratio]]-AVERAGE(Table2[Sharpe Ratio]))/_xlfn.STDEV.P(Table2[Sharpe Ratio])</f>
        <v>6.5974838373456107E-2</v>
      </c>
      <c r="AR53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-1.6006776246385006</v>
      </c>
      <c r="AS533" s="4">
        <f>_xlfn.RANK.AVG(Table2[[#This Row],[1Y Return vs Nifty Z-Score]],Table2[1Y Return vs Nifty Z-Score])</f>
        <v>525</v>
      </c>
      <c r="AT533" s="4">
        <f>_xlfn.RANK.AVG(Table2[[#This Row],[6M Return vs Nifty Z-Score]],Table2[6M Return vs Nifty Z-Score])</f>
        <v>603</v>
      </c>
      <c r="AU533" s="4">
        <f>_xlfn.RANK.AVG(Table2[[#This Row],[Sharpe Ratio Z-Score]],Table2[Sharpe Ratio Z-Score])</f>
        <v>333</v>
      </c>
      <c r="AV533" s="4">
        <f>(Table2[[#This Row],[Rank 1Y]]+Table2[[#This Row],[Rank 6M]]+Table2[[#This Row],[Rank Sharpe]])/3</f>
        <v>487</v>
      </c>
    </row>
    <row r="534" spans="1:48" x14ac:dyDescent="0.3">
      <c r="A534" t="s">
        <v>1798</v>
      </c>
      <c r="B534" t="s">
        <v>1799</v>
      </c>
      <c r="C534" t="s">
        <v>10305</v>
      </c>
      <c r="D534" t="s">
        <v>279</v>
      </c>
      <c r="E534">
        <v>4132.400965455</v>
      </c>
      <c r="F534">
        <v>481.35</v>
      </c>
      <c r="G534">
        <v>10.887828671519999</v>
      </c>
      <c r="H534">
        <f>(Table2[[#This Row],[1Y Return vs Nifty]]-AVERAGE(Table2[1Y Return vs Nifty]))/_xlfn.STDEV.P(Table2[1Y Return vs Nifty])</f>
        <v>-0.31999486749671113</v>
      </c>
      <c r="I534">
        <v>10.434126341900001</v>
      </c>
      <c r="J534">
        <f>(Table2[[#This Row],[1M Return vs Nifty]]-AVERAGE(Table2[1M Return vs Nifty]))/_xlfn.STDEV.P(Table2[1M Return vs Nifty])</f>
        <v>0.58891242047996428</v>
      </c>
      <c r="K534">
        <v>-10.9505275888909</v>
      </c>
      <c r="L534">
        <f>(Table2[[#This Row],[6M Return vs Nifty]]-AVERAGE(Table2[6M Return vs Nifty]))/_xlfn.STDEV.P(Table2[6M Return vs Nifty])</f>
        <v>-0.62191479809458905</v>
      </c>
      <c r="M534">
        <v>3.7600121256832599</v>
      </c>
      <c r="N534">
        <f>(Table2[[#This Row],[1W Return vs Nifty]]-AVERAGE(Table2[1W Return vs Nifty]))/_xlfn.STDEV.P(Table2[1W Return vs Nifty])</f>
        <v>0.92962188526392597</v>
      </c>
      <c r="O534">
        <v>451.72</v>
      </c>
      <c r="P534">
        <v>440.61783220798299</v>
      </c>
      <c r="Q534">
        <v>415.19758782991897</v>
      </c>
      <c r="R534">
        <v>73.507838997962196</v>
      </c>
      <c r="S534" s="2">
        <f>(Table2[[#This Row],[Close Price]]-Table2[[#This Row],[20D EMA]])/Table2[[#This Row],[20D EMA]]</f>
        <v>6.5593730629593533E-2</v>
      </c>
      <c r="T534" s="2">
        <f>(Table2[[#This Row],[Close Price]]-Table2[[#This Row],[50D EMA]])/Table2[[#This Row],[50D EMA]]</f>
        <v>9.2443303049955558E-2</v>
      </c>
      <c r="U534" s="2">
        <f>(Table2[[#This Row],[Close Price]]-Table2[[#This Row],[200D EMA]])/Table2[[#This Row],[200D EMA]]</f>
        <v>0.15932754454532053</v>
      </c>
      <c r="V534">
        <v>1.1845364799176501</v>
      </c>
      <c r="W534">
        <v>470.25</v>
      </c>
      <c r="X534">
        <v>484.8</v>
      </c>
      <c r="Y534">
        <v>462.7</v>
      </c>
      <c r="Z534">
        <v>488.7</v>
      </c>
      <c r="AA534">
        <v>426.3</v>
      </c>
      <c r="AB534">
        <v>488.7</v>
      </c>
      <c r="AC534" s="2">
        <f>(Table2[[#This Row],[Close Price]]/Table2[[#This Row],[Day Low]])-1</f>
        <v>2.3604465709728961E-2</v>
      </c>
      <c r="AD534" s="2">
        <f>(Table2[[#This Row],[Day High]]/Table2[[#This Row],[Close Price]])-1</f>
        <v>7.1673418510438403E-3</v>
      </c>
      <c r="AE534" s="2">
        <f>(Table2[[#This Row],[Close Price]]/Table2[[#This Row],[Current Week Low]])-1</f>
        <v>4.0306894315971453E-2</v>
      </c>
      <c r="AF534" s="2">
        <f>(Table2[[#This Row],[Current Week High]]/Table2[[#This Row],[Close Price]])-1</f>
        <v>1.5269554378311012E-2</v>
      </c>
      <c r="AG534" s="2">
        <f>(Table2[[#This Row],[Close Price]]/Table2[[#This Row],[Current Month Low]])-1</f>
        <v>0.12913441238564394</v>
      </c>
      <c r="AH534" s="2">
        <f>(Table2[[#This Row],[Current Month High]]/Table2[[#This Row],[Close Price]])-1</f>
        <v>1.5269554378311012E-2</v>
      </c>
      <c r="AI534">
        <v>4.8924898722343402</v>
      </c>
      <c r="AJ534">
        <v>41.490299823633102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0.08</v>
      </c>
      <c r="AM534" t="s">
        <v>10345</v>
      </c>
      <c r="AN534">
        <v>4.8499999999999996</v>
      </c>
      <c r="AO534" t="s">
        <v>10345</v>
      </c>
      <c r="AQ534" s="4">
        <f>(Table2[[#This Row],[Sharpe Ratio]]-AVERAGE(Table2[Sharpe Ratio]))/_xlfn.STDEV.P(Table2[Sharpe Ratio])</f>
        <v>-0.71627574671699312</v>
      </c>
      <c r="AR53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-0.13965110656440305</v>
      </c>
      <c r="AS534" s="4">
        <f>_xlfn.RANK.AVG(Table2[[#This Row],[1Y Return vs Nifty Z-Score]],Table2[1Y Return vs Nifty Z-Score])</f>
        <v>389</v>
      </c>
      <c r="AT534" s="4">
        <f>_xlfn.RANK.AVG(Table2[[#This Row],[6M Return vs Nifty Z-Score]],Table2[6M Return vs Nifty Z-Score])</f>
        <v>530</v>
      </c>
      <c r="AU534" s="4">
        <f>_xlfn.RANK.AVG(Table2[[#This Row],[Sharpe Ratio Z-Score]],Table2[Sharpe Ratio Z-Score])</f>
        <v>542.5</v>
      </c>
      <c r="AV534" s="4">
        <f>(Table2[[#This Row],[Rank 1Y]]+Table2[[#This Row],[Rank 6M]]+Table2[[#This Row],[Rank Sharpe]])/3</f>
        <v>487.16666666666669</v>
      </c>
    </row>
    <row r="535" spans="1:48" x14ac:dyDescent="0.3">
      <c r="A535" t="s">
        <v>878</v>
      </c>
      <c r="B535" t="s">
        <v>879</v>
      </c>
      <c r="C535" t="s">
        <v>10301</v>
      </c>
      <c r="D535" t="s">
        <v>420</v>
      </c>
      <c r="E535">
        <v>17295.831753160001</v>
      </c>
      <c r="F535">
        <v>108.1</v>
      </c>
      <c r="G535">
        <v>-38.134617571097003</v>
      </c>
      <c r="H535">
        <f>(Table2[[#This Row],[1Y Return vs Nifty]]-AVERAGE(Table2[1Y Return vs Nifty]))/_xlfn.STDEV.P(Table2[1Y Return vs Nifty])</f>
        <v>-1.0638549705752784</v>
      </c>
      <c r="I535">
        <v>-4.3538488912929001</v>
      </c>
      <c r="J535">
        <f>(Table2[[#This Row],[1M Return vs Nifty]]-AVERAGE(Table2[1M Return vs Nifty]))/_xlfn.STDEV.P(Table2[1M Return vs Nifty])</f>
        <v>-0.70295727025767973</v>
      </c>
      <c r="K535">
        <v>-16.616939741538701</v>
      </c>
      <c r="L535">
        <f>(Table2[[#This Row],[6M Return vs Nifty]]-AVERAGE(Table2[6M Return vs Nifty]))/_xlfn.STDEV.P(Table2[6M Return vs Nifty])</f>
        <v>-0.81685002324352318</v>
      </c>
      <c r="M535">
        <v>-0.57404179950451595</v>
      </c>
      <c r="N535">
        <f>(Table2[[#This Row],[1W Return vs Nifty]]-AVERAGE(Table2[1W Return vs Nifty]))/_xlfn.STDEV.P(Table2[1W Return vs Nifty])</f>
        <v>-1.570327237816118E-2</v>
      </c>
      <c r="O535">
        <v>109.64</v>
      </c>
      <c r="P535">
        <v>112.925325534702</v>
      </c>
      <c r="Q535">
        <v>114.566328867466</v>
      </c>
      <c r="R535">
        <v>47.440705426857299</v>
      </c>
      <c r="S535" s="2">
        <f>(Table2[[#This Row],[Close Price]]-Table2[[#This Row],[20D EMA]])/Table2[[#This Row],[20D EMA]]</f>
        <v>-1.4045968624589622E-2</v>
      </c>
      <c r="T535" s="2">
        <f>(Table2[[#This Row],[Close Price]]-Table2[[#This Row],[50D EMA]])/Table2[[#This Row],[50D EMA]]</f>
        <v>-4.2730233557920348E-2</v>
      </c>
      <c r="U535" s="2">
        <f>(Table2[[#This Row],[Close Price]]-Table2[[#This Row],[200D EMA]])/Table2[[#This Row],[200D EMA]]</f>
        <v>-5.6441791679878825E-2</v>
      </c>
      <c r="V535">
        <v>0.80040143583839996</v>
      </c>
      <c r="W535">
        <v>107.8</v>
      </c>
      <c r="X535">
        <v>111.04</v>
      </c>
      <c r="Y535">
        <v>107.5</v>
      </c>
      <c r="Z535">
        <v>111.04</v>
      </c>
      <c r="AA535">
        <v>104.5</v>
      </c>
      <c r="AB535">
        <v>113.4</v>
      </c>
      <c r="AC535" s="2">
        <f>(Table2[[#This Row],[Close Price]]/Table2[[#This Row],[Day Low]])-1</f>
        <v>2.7829313543599188E-3</v>
      </c>
      <c r="AD535" s="2">
        <f>(Table2[[#This Row],[Day High]]/Table2[[#This Row],[Close Price]])-1</f>
        <v>2.7197039777983489E-2</v>
      </c>
      <c r="AE535" s="2">
        <f>(Table2[[#This Row],[Close Price]]/Table2[[#This Row],[Current Week Low]])-1</f>
        <v>5.5813953488370593E-3</v>
      </c>
      <c r="AF535" s="2">
        <f>(Table2[[#This Row],[Current Week High]]/Table2[[#This Row],[Close Price]])-1</f>
        <v>2.7197039777983489E-2</v>
      </c>
      <c r="AG535" s="2">
        <f>(Table2[[#This Row],[Close Price]]/Table2[[#This Row],[Current Month Low]])-1</f>
        <v>3.4449760765550286E-2</v>
      </c>
      <c r="AH535" s="2">
        <f>(Table2[[#This Row],[Current Month High]]/Table2[[#This Row],[Close Price]])-1</f>
        <v>4.9028677150786404E-2</v>
      </c>
      <c r="AI535">
        <v>26.734505087881601</v>
      </c>
      <c r="AJ535">
        <v>3.4449760765550201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-0.12</v>
      </c>
      <c r="AM535" t="s">
        <v>10344</v>
      </c>
      <c r="AN535">
        <v>-0.79</v>
      </c>
      <c r="AO535" t="s">
        <v>10344</v>
      </c>
      <c r="AP535">
        <v>0.115721862393026</v>
      </c>
      <c r="AQ535" s="4">
        <f>(Table2[[#This Row],[Sharpe Ratio]]-AVERAGE(Table2[Sharpe Ratio]))/_xlfn.STDEV.P(Table2[Sharpe Ratio])</f>
        <v>0.59582784203941763</v>
      </c>
      <c r="AR53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 s="4">
        <f>_xlfn.RANK.AVG(Table2[[#This Row],[1Y Return vs Nifty Z-Score]],Table2[1Y Return vs Nifty Z-Score])</f>
        <v>684</v>
      </c>
      <c r="AT535" s="4">
        <f>_xlfn.RANK.AVG(Table2[[#This Row],[6M Return vs Nifty Z-Score]],Table2[6M Return vs Nifty Z-Score])</f>
        <v>588</v>
      </c>
      <c r="AU535" s="4">
        <f>_xlfn.RANK.AVG(Table2[[#This Row],[Sharpe Ratio Z-Score]],Table2[Sharpe Ratio Z-Score])</f>
        <v>197</v>
      </c>
      <c r="AV535" s="4">
        <f>(Table2[[#This Row],[Rank 1Y]]+Table2[[#This Row],[Rank 6M]]+Table2[[#This Row],[Rank Sharpe]])/3</f>
        <v>489.66666666666669</v>
      </c>
    </row>
    <row r="536" spans="1:48" x14ac:dyDescent="0.3">
      <c r="A536" t="s">
        <v>402</v>
      </c>
      <c r="B536" t="s">
        <v>403</v>
      </c>
      <c r="C536" t="s">
        <v>10306</v>
      </c>
      <c r="D536" t="s">
        <v>404</v>
      </c>
      <c r="E536">
        <v>57223.091784625001</v>
      </c>
      <c r="F536">
        <v>134923.75</v>
      </c>
      <c r="G536">
        <v>-2.0895293403757398</v>
      </c>
      <c r="H536">
        <f>(Table2[[#This Row],[1Y Return vs Nifty]]-AVERAGE(Table2[1Y Return vs Nifty]))/_xlfn.STDEV.P(Table2[1Y Return vs Nifty])</f>
        <v>-0.51691157827529799</v>
      </c>
      <c r="I536">
        <v>4.4218607525247098</v>
      </c>
      <c r="J536">
        <f>(Table2[[#This Row],[1M Return vs Nifty]]-AVERAGE(Table2[1M Return vs Nifty]))/_xlfn.STDEV.P(Table2[1M Return vs Nifty])</f>
        <v>6.3684080217060415E-2</v>
      </c>
      <c r="K536">
        <v>-19.6572571421184</v>
      </c>
      <c r="L536">
        <f>(Table2[[#This Row],[6M Return vs Nifty]]-AVERAGE(Table2[6M Return vs Nifty]))/_xlfn.STDEV.P(Table2[6M Return vs Nifty])</f>
        <v>-0.92144265453125695</v>
      </c>
      <c r="M536">
        <v>-3.40722914652603</v>
      </c>
      <c r="N536">
        <f>(Table2[[#This Row],[1W Return vs Nifty]]-AVERAGE(Table2[1W Return vs Nifty]))/_xlfn.STDEV.P(Table2[1W Return vs Nifty])</f>
        <v>-0.63366588236960042</v>
      </c>
      <c r="O536">
        <v>135966.75</v>
      </c>
      <c r="P536">
        <v>133544.73570184299</v>
      </c>
      <c r="Q536">
        <v>127408.223883888</v>
      </c>
      <c r="R536">
        <v>41.970306015914801</v>
      </c>
      <c r="S536" s="2">
        <f>(Table2[[#This Row],[Close Price]]-Table2[[#This Row],[20D EMA]])/Table2[[#This Row],[20D EMA]]</f>
        <v>-7.6709930920611106E-3</v>
      </c>
      <c r="T536" s="2">
        <f>(Table2[[#This Row],[Close Price]]-Table2[[#This Row],[50D EMA]])/Table2[[#This Row],[50D EMA]]</f>
        <v>1.0326234807456949E-2</v>
      </c>
      <c r="U536" s="2">
        <f>(Table2[[#This Row],[Close Price]]-Table2[[#This Row],[200D EMA]])/Table2[[#This Row],[200D EMA]]</f>
        <v>5.8987763010974761E-2</v>
      </c>
      <c r="V536">
        <v>1.2339064471854</v>
      </c>
      <c r="W536">
        <v>135051</v>
      </c>
      <c r="X536">
        <v>136218.70000000001</v>
      </c>
      <c r="Y536">
        <v>134500.5</v>
      </c>
      <c r="Z536">
        <v>136999.25</v>
      </c>
      <c r="AA536">
        <v>132000</v>
      </c>
      <c r="AB536">
        <v>143849.9</v>
      </c>
      <c r="AC536" s="2">
        <f>(Table2[[#This Row],[Close Price]]/Table2[[#This Row],[Day Low]])-1</f>
        <v>-9.4223663652992506E-4</v>
      </c>
      <c r="AD536" s="2">
        <f>(Table2[[#This Row],[Day High]]/Table2[[#This Row],[Close Price]])-1</f>
        <v>9.597643113240073E-3</v>
      </c>
      <c r="AE536" s="2">
        <f>(Table2[[#This Row],[Close Price]]/Table2[[#This Row],[Current Week Low]])-1</f>
        <v>3.1468284504518884E-3</v>
      </c>
      <c r="AF536" s="2">
        <f>(Table2[[#This Row],[Current Week High]]/Table2[[#This Row],[Close Price]])-1</f>
        <v>1.5382762486219059E-2</v>
      </c>
      <c r="AG536" s="2">
        <f>(Table2[[#This Row],[Close Price]]/Table2[[#This Row],[Current Month Low]])-1</f>
        <v>2.2149621212121273E-2</v>
      </c>
      <c r="AH536" s="2">
        <f>(Table2[[#This Row],[Current Month High]]/Table2[[#This Row],[Close Price]])-1</f>
        <v>6.6156996081119912E-2</v>
      </c>
      <c r="AI536">
        <v>12.244879052057099</v>
      </c>
      <c r="AJ536">
        <v>26.802076970067201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-0.01</v>
      </c>
      <c r="AM536" t="s">
        <v>10344</v>
      </c>
      <c r="AN536">
        <v>-3.13</v>
      </c>
      <c r="AO536" t="s">
        <v>10344</v>
      </c>
      <c r="AP536">
        <v>5.6596839790158997E-2</v>
      </c>
      <c r="AQ536" s="4">
        <f>(Table2[[#This Row],[Sharpe Ratio]]-AVERAGE(Table2[Sharpe Ratio]))/_xlfn.STDEV.P(Table2[Sharpe Ratio])</f>
        <v>-7.4556757190822207E-2</v>
      </c>
      <c r="AR53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-2.0828927921499174</v>
      </c>
      <c r="AS536" s="4">
        <f>_xlfn.RANK.AVG(Table2[[#This Row],[1Y Return vs Nifty Z-Score]],Table2[1Y Return vs Nifty Z-Score])</f>
        <v>484</v>
      </c>
      <c r="AT536" s="4">
        <f>_xlfn.RANK.AVG(Table2[[#This Row],[6M Return vs Nifty Z-Score]],Table2[6M Return vs Nifty Z-Score])</f>
        <v>620</v>
      </c>
      <c r="AU536" s="4">
        <f>_xlfn.RANK.AVG(Table2[[#This Row],[Sharpe Ratio Z-Score]],Table2[Sharpe Ratio Z-Score])</f>
        <v>366</v>
      </c>
      <c r="AV536" s="4">
        <f>(Table2[[#This Row],[Rank 1Y]]+Table2[[#This Row],[Rank 6M]]+Table2[[#This Row],[Rank Sharpe]])/3</f>
        <v>490</v>
      </c>
    </row>
    <row r="537" spans="1:48" x14ac:dyDescent="0.3">
      <c r="A537" t="s">
        <v>1344</v>
      </c>
      <c r="B537" t="s">
        <v>1345</v>
      </c>
      <c r="C537" t="s">
        <v>10301</v>
      </c>
      <c r="D537" t="s">
        <v>24</v>
      </c>
      <c r="E537">
        <v>8276.3115887969998</v>
      </c>
      <c r="F537">
        <v>219.17</v>
      </c>
      <c r="G537">
        <v>-31.503271627181601</v>
      </c>
      <c r="H537">
        <f>(Table2[[#This Row],[1Y Return vs Nifty]]-AVERAGE(Table2[1Y Return vs Nifty]))/_xlfn.STDEV.P(Table2[1Y Return vs Nifty])</f>
        <v>-0.96323180597476754</v>
      </c>
      <c r="I537">
        <v>-2.0241185479853399</v>
      </c>
      <c r="J537">
        <f>(Table2[[#This Row],[1M Return vs Nifty]]-AVERAGE(Table2[1M Return vs Nifty]))/_xlfn.STDEV.P(Table2[1M Return vs Nifty])</f>
        <v>-0.49943326033404328</v>
      </c>
      <c r="K537">
        <v>-22.7065155857055</v>
      </c>
      <c r="L537">
        <f>(Table2[[#This Row],[6M Return vs Nifty]]-AVERAGE(Table2[6M Return vs Nifty]))/_xlfn.STDEV.P(Table2[6M Return vs Nifty])</f>
        <v>-1.0263428744985224</v>
      </c>
      <c r="M537">
        <v>-1.9787269668852101</v>
      </c>
      <c r="N537">
        <f>(Table2[[#This Row],[1W Return vs Nifty]]-AVERAGE(Table2[1W Return vs Nifty]))/_xlfn.STDEV.P(Table2[1W Return vs Nifty])</f>
        <v>-0.32208714535549726</v>
      </c>
      <c r="O537">
        <v>222.05</v>
      </c>
      <c r="P537">
        <v>223.723280903393</v>
      </c>
      <c r="Q537">
        <v>221.97675203569199</v>
      </c>
      <c r="R537">
        <v>45.688098861171802</v>
      </c>
      <c r="S537" s="2">
        <f>(Table2[[#This Row],[Close Price]]-Table2[[#This Row],[20D EMA]])/Table2[[#This Row],[20D EMA]]</f>
        <v>-1.2970051790137464E-2</v>
      </c>
      <c r="T537" s="2">
        <f>(Table2[[#This Row],[Close Price]]-Table2[[#This Row],[50D EMA]])/Table2[[#This Row],[50D EMA]]</f>
        <v>-2.035228915384622E-2</v>
      </c>
      <c r="U537" s="2">
        <f>(Table2[[#This Row],[Close Price]]-Table2[[#This Row],[200D EMA]])/Table2[[#This Row],[200D EMA]]</f>
        <v>-1.264435131135128E-2</v>
      </c>
      <c r="V537">
        <v>0.97170644842579201</v>
      </c>
      <c r="W537">
        <v>218</v>
      </c>
      <c r="X537">
        <v>221.13</v>
      </c>
      <c r="Y537">
        <v>216.45</v>
      </c>
      <c r="Z537">
        <v>221.13</v>
      </c>
      <c r="AA537">
        <v>214</v>
      </c>
      <c r="AB537">
        <v>240.05</v>
      </c>
      <c r="AC537" s="2">
        <f>(Table2[[#This Row],[Close Price]]/Table2[[#This Row],[Day Low]])-1</f>
        <v>5.3669724770641913E-3</v>
      </c>
      <c r="AD537" s="2">
        <f>(Table2[[#This Row],[Day High]]/Table2[[#This Row],[Close Price]])-1</f>
        <v>8.9428297668476819E-3</v>
      </c>
      <c r="AE537" s="2">
        <f>(Table2[[#This Row],[Close Price]]/Table2[[#This Row],[Current Week Low]])-1</f>
        <v>1.2566412566412666E-2</v>
      </c>
      <c r="AF537" s="2">
        <f>(Table2[[#This Row],[Current Week High]]/Table2[[#This Row],[Close Price]])-1</f>
        <v>8.9428297668476819E-3</v>
      </c>
      <c r="AG537" s="2">
        <f>(Table2[[#This Row],[Close Price]]/Table2[[#This Row],[Current Month Low]])-1</f>
        <v>2.4158878504672909E-2</v>
      </c>
      <c r="AH537" s="2">
        <f>(Table2[[#This Row],[Current Month High]]/Table2[[#This Row],[Close Price]])-1</f>
        <v>9.5268513026417923E-2</v>
      </c>
      <c r="AI537">
        <v>30.743258657662999</v>
      </c>
      <c r="AJ537">
        <v>14.1510416666666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-0.06</v>
      </c>
      <c r="AM537" t="s">
        <v>10344</v>
      </c>
      <c r="AN537">
        <v>-7.57</v>
      </c>
      <c r="AO537" t="s">
        <v>10344</v>
      </c>
      <c r="AP537">
        <v>0.12730470373045799</v>
      </c>
      <c r="AQ537" s="4">
        <f>(Table2[[#This Row],[Sharpe Ratio]]-AVERAGE(Table2[Sharpe Ratio]))/_xlfn.STDEV.P(Table2[Sharpe Ratio])</f>
        <v>0.7271590129397274</v>
      </c>
      <c r="AR53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 s="4">
        <f>_xlfn.RANK.AVG(Table2[[#This Row],[1Y Return vs Nifty Z-Score]],Table2[1Y Return vs Nifty Z-Score])</f>
        <v>653</v>
      </c>
      <c r="AT537" s="4">
        <f>_xlfn.RANK.AVG(Table2[[#This Row],[6M Return vs Nifty Z-Score]],Table2[6M Return vs Nifty Z-Score])</f>
        <v>651</v>
      </c>
      <c r="AU537" s="4">
        <f>_xlfn.RANK.AVG(Table2[[#This Row],[Sharpe Ratio Z-Score]],Table2[Sharpe Ratio Z-Score])</f>
        <v>166</v>
      </c>
      <c r="AV537" s="4">
        <f>(Table2[[#This Row],[Rank 1Y]]+Table2[[#This Row],[Rank 6M]]+Table2[[#This Row],[Rank Sharpe]])/3</f>
        <v>490</v>
      </c>
    </row>
    <row r="538" spans="1:48" x14ac:dyDescent="0.3">
      <c r="A538" t="s">
        <v>1780</v>
      </c>
      <c r="B538" t="s">
        <v>1781</v>
      </c>
      <c r="C538" t="s">
        <v>10309</v>
      </c>
      <c r="D538" t="s">
        <v>315</v>
      </c>
      <c r="E538">
        <v>4290.8063493640002</v>
      </c>
      <c r="F538">
        <v>194.99</v>
      </c>
      <c r="G538">
        <v>8.7237829964412903</v>
      </c>
      <c r="H538">
        <f>(Table2[[#This Row],[1Y Return vs Nifty]]-AVERAGE(Table2[1Y Return vs Nifty]))/_xlfn.STDEV.P(Table2[1Y Return vs Nifty])</f>
        <v>-0.35283180980195594</v>
      </c>
      <c r="I538">
        <v>11.9187924627459</v>
      </c>
      <c r="J538">
        <f>(Table2[[#This Row],[1M Return vs Nifty]]-AVERAGE(Table2[1M Return vs Nifty]))/_xlfn.STDEV.P(Table2[1M Return vs Nifty])</f>
        <v>0.71861206712805592</v>
      </c>
      <c r="K538">
        <v>-10.1977347238821</v>
      </c>
      <c r="L538">
        <f>(Table2[[#This Row],[6M Return vs Nifty]]-AVERAGE(Table2[6M Return vs Nifty]))/_xlfn.STDEV.P(Table2[6M Return vs Nifty])</f>
        <v>-0.59601730905252737</v>
      </c>
      <c r="M538">
        <v>1.8347200957521601</v>
      </c>
      <c r="N538">
        <f>(Table2[[#This Row],[1W Return vs Nifty]]-AVERAGE(Table2[1W Return vs Nifty]))/_xlfn.STDEV.P(Table2[1W Return vs Nifty])</f>
        <v>0.50968548781293743</v>
      </c>
      <c r="O538">
        <v>188.44</v>
      </c>
      <c r="P538">
        <v>187.453271920725</v>
      </c>
      <c r="Q538">
        <v>183.74587910641301</v>
      </c>
      <c r="R538">
        <v>63.8327688651476</v>
      </c>
      <c r="S538" s="2">
        <f>(Table2[[#This Row],[Close Price]]-Table2[[#This Row],[20D EMA]])/Table2[[#This Row],[20D EMA]]</f>
        <v>3.4759074506474273E-2</v>
      </c>
      <c r="T538" s="2">
        <f>(Table2[[#This Row],[Close Price]]-Table2[[#This Row],[50D EMA]])/Table2[[#This Row],[50D EMA]]</f>
        <v>4.0205903060802968E-2</v>
      </c>
      <c r="U538" s="2">
        <f>(Table2[[#This Row],[Close Price]]-Table2[[#This Row],[200D EMA]])/Table2[[#This Row],[200D EMA]]</f>
        <v>6.1193867031299087E-2</v>
      </c>
      <c r="V538">
        <v>1.86086230249915</v>
      </c>
      <c r="W538">
        <v>194.34</v>
      </c>
      <c r="X538">
        <v>199.8</v>
      </c>
      <c r="Y538">
        <v>192.78</v>
      </c>
      <c r="Z538">
        <v>199.8</v>
      </c>
      <c r="AA538">
        <v>175</v>
      </c>
      <c r="AB538">
        <v>205</v>
      </c>
      <c r="AC538" s="2">
        <f>(Table2[[#This Row],[Close Price]]/Table2[[#This Row],[Day Low]])-1</f>
        <v>3.3446536997014942E-3</v>
      </c>
      <c r="AD538" s="2">
        <f>(Table2[[#This Row],[Day High]]/Table2[[#This Row],[Close Price]])-1</f>
        <v>2.4667931688804545E-2</v>
      </c>
      <c r="AE538" s="2">
        <f>(Table2[[#This Row],[Close Price]]/Table2[[#This Row],[Current Week Low]])-1</f>
        <v>1.1463844797178213E-2</v>
      </c>
      <c r="AF538" s="2">
        <f>(Table2[[#This Row],[Current Week High]]/Table2[[#This Row],[Close Price]])-1</f>
        <v>2.4667931688804545E-2</v>
      </c>
      <c r="AG538" s="2">
        <f>(Table2[[#This Row],[Close Price]]/Table2[[#This Row],[Current Month Low]])-1</f>
        <v>0.11422857142857157</v>
      </c>
      <c r="AH538" s="2">
        <f>(Table2[[#This Row],[Current Month High]]/Table2[[#This Row],[Close Price]])-1</f>
        <v>5.1335965946971651E-2</v>
      </c>
      <c r="AI538">
        <v>21.980614390481499</v>
      </c>
      <c r="AJ538">
        <v>53.2337917485265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10344</v>
      </c>
      <c r="AN538">
        <v>10.25</v>
      </c>
      <c r="AO538" t="s">
        <v>10345</v>
      </c>
      <c r="AQ538" s="4">
        <f>(Table2[[#This Row],[Sharpe Ratio]]-AVERAGE(Table2[Sharpe Ratio]))/_xlfn.STDEV.P(Table2[Sharpe Ratio])</f>
        <v>-0.71627574671699312</v>
      </c>
      <c r="AR53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-0.43682731063048297</v>
      </c>
      <c r="AS538" s="4">
        <f>_xlfn.RANK.AVG(Table2[[#This Row],[1Y Return vs Nifty Z-Score]],Table2[1Y Return vs Nifty Z-Score])</f>
        <v>409</v>
      </c>
      <c r="AT538" s="4">
        <f>_xlfn.RANK.AVG(Table2[[#This Row],[6M Return vs Nifty Z-Score]],Table2[6M Return vs Nifty Z-Score])</f>
        <v>520</v>
      </c>
      <c r="AU538" s="4">
        <f>_xlfn.RANK.AVG(Table2[[#This Row],[Sharpe Ratio Z-Score]],Table2[Sharpe Ratio Z-Score])</f>
        <v>542.5</v>
      </c>
      <c r="AV538" s="4">
        <f>(Table2[[#This Row],[Rank 1Y]]+Table2[[#This Row],[Rank 6M]]+Table2[[#This Row],[Rank Sharpe]])/3</f>
        <v>490.5</v>
      </c>
    </row>
    <row r="539" spans="1:48" x14ac:dyDescent="0.3">
      <c r="A539" t="s">
        <v>935</v>
      </c>
      <c r="B539" t="s">
        <v>936</v>
      </c>
      <c r="C539" t="s">
        <v>10310</v>
      </c>
      <c r="D539" t="s">
        <v>937</v>
      </c>
      <c r="E539">
        <v>15925.526933900999</v>
      </c>
      <c r="F539">
        <v>203.71</v>
      </c>
      <c r="G539">
        <v>5.8043185029925697</v>
      </c>
      <c r="H539">
        <f>(Table2[[#This Row],[1Y Return vs Nifty]]-AVERAGE(Table2[1Y Return vs Nifty]))/_xlfn.STDEV.P(Table2[1Y Return vs Nifty])</f>
        <v>-0.39713137715286195</v>
      </c>
      <c r="I539">
        <v>2.4234809450426198</v>
      </c>
      <c r="J539">
        <f>(Table2[[#This Row],[1M Return vs Nifty]]-AVERAGE(Table2[1M Return vs Nifty]))/_xlfn.STDEV.P(Table2[1M Return vs Nifty])</f>
        <v>-0.11089332224392762</v>
      </c>
      <c r="K539">
        <v>-12.142981704583301</v>
      </c>
      <c r="L539">
        <f>(Table2[[#This Row],[6M Return vs Nifty]]-AVERAGE(Table2[6M Return vs Nifty]))/_xlfn.STDEV.P(Table2[6M Return vs Nifty])</f>
        <v>-0.66293746027662814</v>
      </c>
      <c r="M539">
        <v>0.63366639259802404</v>
      </c>
      <c r="N539">
        <f>(Table2[[#This Row],[1W Return vs Nifty]]-AVERAGE(Table2[1W Return vs Nifty]))/_xlfn.STDEV.P(Table2[1W Return vs Nifty])</f>
        <v>0.24771683193803279</v>
      </c>
      <c r="O539">
        <v>201.99</v>
      </c>
      <c r="P539">
        <v>205.50632257756499</v>
      </c>
      <c r="Q539">
        <v>197.67568360406</v>
      </c>
      <c r="R539">
        <v>58.027193875811101</v>
      </c>
      <c r="S539" s="2">
        <f>(Table2[[#This Row],[Close Price]]-Table2[[#This Row],[20D EMA]])/Table2[[#This Row],[20D EMA]]</f>
        <v>8.515273033318475E-3</v>
      </c>
      <c r="T539" s="2">
        <f>(Table2[[#This Row],[Close Price]]-Table2[[#This Row],[50D EMA]])/Table2[[#This Row],[50D EMA]]</f>
        <v>-8.7409601565274792E-3</v>
      </c>
      <c r="U539" s="2">
        <f>(Table2[[#This Row],[Close Price]]-Table2[[#This Row],[200D EMA]])/Table2[[#This Row],[200D EMA]]</f>
        <v>3.0526346417127419E-2</v>
      </c>
      <c r="V539">
        <v>0.68538473643505404</v>
      </c>
      <c r="W539">
        <v>204.1</v>
      </c>
      <c r="X539">
        <v>209.65</v>
      </c>
      <c r="Y539">
        <v>201.45</v>
      </c>
      <c r="Z539">
        <v>209.65</v>
      </c>
      <c r="AA539">
        <v>187.55</v>
      </c>
      <c r="AB539">
        <v>209.96</v>
      </c>
      <c r="AC539" s="2">
        <f>(Table2[[#This Row],[Close Price]]/Table2[[#This Row],[Day Low]])-1</f>
        <v>-1.9108280254775956E-3</v>
      </c>
      <c r="AD539" s="2">
        <f>(Table2[[#This Row],[Day High]]/Table2[[#This Row],[Close Price]])-1</f>
        <v>2.9159098718766874E-2</v>
      </c>
      <c r="AE539" s="2">
        <f>(Table2[[#This Row],[Close Price]]/Table2[[#This Row],[Current Week Low]])-1</f>
        <v>1.1218664681062362E-2</v>
      </c>
      <c r="AF539" s="2">
        <f>(Table2[[#This Row],[Current Week High]]/Table2[[#This Row],[Close Price]])-1</f>
        <v>2.9159098718766874E-2</v>
      </c>
      <c r="AG539" s="2">
        <f>(Table2[[#This Row],[Close Price]]/Table2[[#This Row],[Current Month Low]])-1</f>
        <v>8.6163689682751343E-2</v>
      </c>
      <c r="AH539" s="2">
        <f>(Table2[[#This Row],[Current Month High]]/Table2[[#This Row],[Close Price]])-1</f>
        <v>3.0680869864022409E-2</v>
      </c>
      <c r="AI539">
        <v>16.611850179176201</v>
      </c>
      <c r="AJ539">
        <v>49.566813509544801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-0.04</v>
      </c>
      <c r="AM539" t="s">
        <v>10344</v>
      </c>
      <c r="AN539">
        <v>2.67</v>
      </c>
      <c r="AO539" t="s">
        <v>10345</v>
      </c>
      <c r="AP539">
        <v>9.1869622952580002E-3</v>
      </c>
      <c r="AQ539" s="4">
        <f>(Table2[[#This Row],[Sharpe Ratio]]-AVERAGE(Table2[Sharpe Ratio]))/_xlfn.STDEV.P(Table2[Sharpe Ratio])</f>
        <v>-0.61211006922004763</v>
      </c>
      <c r="AR53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 s="4">
        <f>_xlfn.RANK.AVG(Table2[[#This Row],[1Y Return vs Nifty Z-Score]],Table2[1Y Return vs Nifty Z-Score])</f>
        <v>428</v>
      </c>
      <c r="AT539" s="4">
        <f>_xlfn.RANK.AVG(Table2[[#This Row],[6M Return vs Nifty Z-Score]],Table2[6M Return vs Nifty Z-Score])</f>
        <v>542</v>
      </c>
      <c r="AU539" s="4">
        <f>_xlfn.RANK.AVG(Table2[[#This Row],[Sharpe Ratio Z-Score]],Table2[Sharpe Ratio Z-Score])</f>
        <v>502</v>
      </c>
      <c r="AV539" s="4">
        <f>(Table2[[#This Row],[Rank 1Y]]+Table2[[#This Row],[Rank 6M]]+Table2[[#This Row],[Rank Sharpe]])/3</f>
        <v>490.66666666666669</v>
      </c>
    </row>
    <row r="540" spans="1:48" x14ac:dyDescent="0.3">
      <c r="A540" t="s">
        <v>128</v>
      </c>
      <c r="B540" t="s">
        <v>129</v>
      </c>
      <c r="C540" t="s">
        <v>10308</v>
      </c>
      <c r="D540" t="s">
        <v>130</v>
      </c>
      <c r="E540">
        <v>223670.2540094</v>
      </c>
      <c r="F540">
        <v>917.75</v>
      </c>
      <c r="G540">
        <v>-11.775942143653801</v>
      </c>
      <c r="H540">
        <f>(Table2[[#This Row],[1Y Return vs Nifty]]-AVERAGE(Table2[1Y Return vs Nifty]))/_xlfn.STDEV.P(Table2[1Y Return vs Nifty])</f>
        <v>-0.66389192255775265</v>
      </c>
      <c r="I540">
        <v>5.0039985586356401</v>
      </c>
      <c r="J540">
        <f>(Table2[[#This Row],[1M Return vs Nifty]]-AVERAGE(Table2[1M Return vs Nifty]))/_xlfn.STDEV.P(Table2[1M Return vs Nifty])</f>
        <v>0.11453933089797751</v>
      </c>
      <c r="K540">
        <v>0.607489805148132</v>
      </c>
      <c r="L540">
        <f>(Table2[[#This Row],[6M Return vs Nifty]]-AVERAGE(Table2[6M Return vs Nifty]))/_xlfn.STDEV.P(Table2[6M Return vs Nifty])</f>
        <v>-0.22429728240973321</v>
      </c>
      <c r="M540">
        <v>-1.5870885795349801</v>
      </c>
      <c r="N540">
        <f>(Table2[[#This Row],[1W Return vs Nifty]]-AVERAGE(Table2[1W Return vs Nifty]))/_xlfn.STDEV.P(Table2[1W Return vs Nifty])</f>
        <v>-0.23666466869710895</v>
      </c>
      <c r="O540">
        <v>906.76</v>
      </c>
      <c r="P540">
        <v>905.726416329632</v>
      </c>
      <c r="Q540">
        <v>859.99283300607203</v>
      </c>
      <c r="R540">
        <v>56.357293076826203</v>
      </c>
      <c r="S540" s="2">
        <f>(Table2[[#This Row],[Close Price]]-Table2[[#This Row],[20D EMA]])/Table2[[#This Row],[20D EMA]]</f>
        <v>1.2120075874542337E-2</v>
      </c>
      <c r="T540" s="2">
        <f>(Table2[[#This Row],[Close Price]]-Table2[[#This Row],[50D EMA]])/Table2[[#This Row],[50D EMA]]</f>
        <v>1.327507231056857E-2</v>
      </c>
      <c r="U540" s="2">
        <f>(Table2[[#This Row],[Close Price]]-Table2[[#This Row],[200D EMA]])/Table2[[#This Row],[200D EMA]]</f>
        <v>6.7160056197259232E-2</v>
      </c>
      <c r="V540">
        <v>1.0024007274437601</v>
      </c>
      <c r="W540">
        <v>910.8</v>
      </c>
      <c r="X540">
        <v>923.9</v>
      </c>
      <c r="Y540">
        <v>903.9</v>
      </c>
      <c r="Z540">
        <v>923.9</v>
      </c>
      <c r="AA540">
        <v>854.15</v>
      </c>
      <c r="AB540">
        <v>957.95</v>
      </c>
      <c r="AC540" s="2">
        <f>(Table2[[#This Row],[Close Price]]/Table2[[#This Row],[Day Low]])-1</f>
        <v>7.6306543697848284E-3</v>
      </c>
      <c r="AD540" s="2">
        <f>(Table2[[#This Row],[Day High]]/Table2[[#This Row],[Close Price]])-1</f>
        <v>6.7011713429583342E-3</v>
      </c>
      <c r="AE540" s="2">
        <f>(Table2[[#This Row],[Close Price]]/Table2[[#This Row],[Current Week Low]])-1</f>
        <v>1.5322491426042806E-2</v>
      </c>
      <c r="AF540" s="2">
        <f>(Table2[[#This Row],[Current Week High]]/Table2[[#This Row],[Close Price]])-1</f>
        <v>6.7011713429583342E-3</v>
      </c>
      <c r="AG540" s="2">
        <f>(Table2[[#This Row],[Close Price]]/Table2[[#This Row],[Current Month Low]])-1</f>
        <v>7.4459989463208975E-2</v>
      </c>
      <c r="AH540" s="2">
        <f>(Table2[[#This Row],[Current Month High]]/Table2[[#This Row],[Close Price]])-1</f>
        <v>4.3802778534459241E-2</v>
      </c>
      <c r="AI540">
        <v>4.5382729501498096</v>
      </c>
      <c r="AJ540">
        <v>26.9363762102351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0.08</v>
      </c>
      <c r="AM540" t="s">
        <v>10345</v>
      </c>
      <c r="AN540">
        <v>-1.86</v>
      </c>
      <c r="AO540" t="s">
        <v>10344</v>
      </c>
      <c r="AP540">
        <v>6.7485754207300005E-4</v>
      </c>
      <c r="AQ540" s="4">
        <f>(Table2[[#This Row],[Sharpe Ratio]]-AVERAGE(Table2[Sharpe Ratio]))/_xlfn.STDEV.P(Table2[Sharpe Ratio])</f>
        <v>-0.70862392549201192</v>
      </c>
      <c r="AR54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-1.7189384682586293</v>
      </c>
      <c r="AS540" s="4">
        <f>_xlfn.RANK.AVG(Table2[[#This Row],[1Y Return vs Nifty Z-Score]],Table2[1Y Return vs Nifty Z-Score])</f>
        <v>556</v>
      </c>
      <c r="AT540" s="4">
        <f>_xlfn.RANK.AVG(Table2[[#This Row],[6M Return vs Nifty Z-Score]],Table2[6M Return vs Nifty Z-Score])</f>
        <v>397</v>
      </c>
      <c r="AU540" s="4">
        <f>_xlfn.RANK.AVG(Table2[[#This Row],[Sharpe Ratio Z-Score]],Table2[Sharpe Ratio Z-Score])</f>
        <v>520</v>
      </c>
      <c r="AV540" s="4">
        <f>(Table2[[#This Row],[Rank 1Y]]+Table2[[#This Row],[Rank 6M]]+Table2[[#This Row],[Rank Sharpe]])/3</f>
        <v>491</v>
      </c>
    </row>
    <row r="541" spans="1:48" x14ac:dyDescent="0.3">
      <c r="A541" t="s">
        <v>1390</v>
      </c>
      <c r="B541" t="s">
        <v>1391</v>
      </c>
      <c r="C541" t="s">
        <v>10301</v>
      </c>
      <c r="D541" t="s">
        <v>516</v>
      </c>
      <c r="E541">
        <v>7890.7514440699997</v>
      </c>
      <c r="F541">
        <v>238.9</v>
      </c>
      <c r="G541">
        <v>-16.7780218728976</v>
      </c>
      <c r="H541">
        <f>(Table2[[#This Row],[1Y Return vs Nifty]]-AVERAGE(Table2[1Y Return vs Nifty]))/_xlfn.STDEV.P(Table2[1Y Return vs Nifty])</f>
        <v>-0.73979281751896409</v>
      </c>
      <c r="I541">
        <v>0.165799769093225</v>
      </c>
      <c r="J541">
        <f>(Table2[[#This Row],[1M Return vs Nifty]]-AVERAGE(Table2[1M Return vs Nifty]))/_xlfn.STDEV.P(Table2[1M Return vs Nifty])</f>
        <v>-0.30812315503478294</v>
      </c>
      <c r="K541">
        <v>-6.0330046902139998</v>
      </c>
      <c r="L541">
        <f>(Table2[[#This Row],[6M Return vs Nifty]]-AVERAGE(Table2[6M Return vs Nifty]))/_xlfn.STDEV.P(Table2[6M Return vs Nifty])</f>
        <v>-0.45274277043319022</v>
      </c>
      <c r="M541">
        <v>-1.7364407823740799</v>
      </c>
      <c r="N541">
        <f>(Table2[[#This Row],[1W Return vs Nifty]]-AVERAGE(Table2[1W Return vs Nifty]))/_xlfn.STDEV.P(Table2[1W Return vs Nifty])</f>
        <v>-0.26924072730878124</v>
      </c>
      <c r="O541">
        <v>242.32</v>
      </c>
      <c r="P541">
        <v>238.53695962409699</v>
      </c>
      <c r="Q541">
        <v>225.08279601983401</v>
      </c>
      <c r="R541">
        <v>42.917191924770698</v>
      </c>
      <c r="S541" s="2">
        <f>(Table2[[#This Row],[Close Price]]-Table2[[#This Row],[20D EMA]])/Table2[[#This Row],[20D EMA]]</f>
        <v>-1.4113568834598826E-2</v>
      </c>
      <c r="T541" s="2">
        <f>(Table2[[#This Row],[Close Price]]-Table2[[#This Row],[50D EMA]])/Table2[[#This Row],[50D EMA]]</f>
        <v>1.5219460182401743E-3</v>
      </c>
      <c r="U541" s="2">
        <f>(Table2[[#This Row],[Close Price]]-Table2[[#This Row],[200D EMA]])/Table2[[#This Row],[200D EMA]]</f>
        <v>6.1387206061490569E-2</v>
      </c>
      <c r="V541">
        <v>0.66107264865964999</v>
      </c>
      <c r="W541">
        <v>238</v>
      </c>
      <c r="X541">
        <v>247.5</v>
      </c>
      <c r="Y541">
        <v>237.9</v>
      </c>
      <c r="Z541">
        <v>247.5</v>
      </c>
      <c r="AA541">
        <v>233.05</v>
      </c>
      <c r="AB541">
        <v>255.4</v>
      </c>
      <c r="AC541" s="2">
        <f>(Table2[[#This Row],[Close Price]]/Table2[[#This Row],[Day Low]])-1</f>
        <v>3.7815126050420034E-3</v>
      </c>
      <c r="AD541" s="2">
        <f>(Table2[[#This Row],[Day High]]/Table2[[#This Row],[Close Price]])-1</f>
        <v>3.5998325659271746E-2</v>
      </c>
      <c r="AE541" s="2">
        <f>(Table2[[#This Row],[Close Price]]/Table2[[#This Row],[Current Week Low]])-1</f>
        <v>4.2034468263976166E-3</v>
      </c>
      <c r="AF541" s="2">
        <f>(Table2[[#This Row],[Current Week High]]/Table2[[#This Row],[Close Price]])-1</f>
        <v>3.5998325659271746E-2</v>
      </c>
      <c r="AG541" s="2">
        <f>(Table2[[#This Row],[Close Price]]/Table2[[#This Row],[Current Month Low]])-1</f>
        <v>2.5101909461488825E-2</v>
      </c>
      <c r="AH541" s="2">
        <f>(Table2[[#This Row],[Current Month High]]/Table2[[#This Row],[Close Price]])-1</f>
        <v>6.9066555043951539E-2</v>
      </c>
      <c r="AI541">
        <v>17.455002092925898</v>
      </c>
      <c r="AJ541">
        <v>18.501984126984102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10345</v>
      </c>
      <c r="AN541">
        <v>-0.84</v>
      </c>
      <c r="AO541" t="s">
        <v>10344</v>
      </c>
      <c r="AP541">
        <v>3.7512518806815998E-2</v>
      </c>
      <c r="AQ541" s="4">
        <f>(Table2[[#This Row],[Sharpe Ratio]]-AVERAGE(Table2[Sharpe Ratio]))/_xlfn.STDEV.P(Table2[Sharpe Ratio])</f>
        <v>-0.29094288798241152</v>
      </c>
      <c r="AR54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-2.0608423582781299</v>
      </c>
      <c r="AS541" s="4">
        <f>_xlfn.RANK.AVG(Table2[[#This Row],[1Y Return vs Nifty Z-Score]],Table2[1Y Return vs Nifty Z-Score])</f>
        <v>585</v>
      </c>
      <c r="AT541" s="4">
        <f>_xlfn.RANK.AVG(Table2[[#This Row],[6M Return vs Nifty Z-Score]],Table2[6M Return vs Nifty Z-Score])</f>
        <v>471</v>
      </c>
      <c r="AU541" s="4">
        <f>_xlfn.RANK.AVG(Table2[[#This Row],[Sharpe Ratio Z-Score]],Table2[Sharpe Ratio Z-Score])</f>
        <v>421</v>
      </c>
      <c r="AV541" s="4">
        <f>(Table2[[#This Row],[Rank 1Y]]+Table2[[#This Row],[Rank 6M]]+Table2[[#This Row],[Rank Sharpe]])/3</f>
        <v>492.33333333333331</v>
      </c>
    </row>
    <row r="542" spans="1:48" x14ac:dyDescent="0.3">
      <c r="A542" t="s">
        <v>30</v>
      </c>
      <c r="B542" t="s">
        <v>31</v>
      </c>
      <c r="C542" t="s">
        <v>10300</v>
      </c>
      <c r="D542" t="s">
        <v>21</v>
      </c>
      <c r="E542">
        <v>772375.62669119996</v>
      </c>
      <c r="F542">
        <v>1864.8</v>
      </c>
      <c r="G542">
        <v>5.4356955457455198</v>
      </c>
      <c r="H542">
        <f>(Table2[[#This Row],[1Y Return vs Nifty]]-AVERAGE(Table2[1Y Return vs Nifty]))/_xlfn.STDEV.P(Table2[1Y Return vs Nifty])</f>
        <v>-0.40272481305807678</v>
      </c>
      <c r="I542">
        <v>3.2402207295177901</v>
      </c>
      <c r="J542">
        <f>(Table2[[#This Row],[1M Return vs Nifty]]-AVERAGE(Table2[1M Return vs Nifty]))/_xlfn.STDEV.P(Table2[1M Return vs Nifty])</f>
        <v>-3.9543366881901014E-2</v>
      </c>
      <c r="K542">
        <v>1.66786042996598E-2</v>
      </c>
      <c r="L542">
        <f>(Table2[[#This Row],[6M Return vs Nifty]]-AVERAGE(Table2[6M Return vs Nifty]))/_xlfn.STDEV.P(Table2[6M Return vs Nifty])</f>
        <v>-0.24462229784372214</v>
      </c>
      <c r="M542">
        <v>2.1008160783987</v>
      </c>
      <c r="N542">
        <f>(Table2[[#This Row],[1W Return vs Nifty]]-AVERAGE(Table2[1W Return vs Nifty]))/_xlfn.STDEV.P(Table2[1W Return vs Nifty])</f>
        <v>0.5677251963826383</v>
      </c>
      <c r="O542">
        <v>1802.31</v>
      </c>
      <c r="P542">
        <v>1709.0301453740201</v>
      </c>
      <c r="Q542">
        <v>1575.38846156259</v>
      </c>
      <c r="R542">
        <v>68.158976839752</v>
      </c>
      <c r="S542" s="2">
        <f>(Table2[[#This Row],[Close Price]]-Table2[[#This Row],[20D EMA]])/Table2[[#This Row],[20D EMA]]</f>
        <v>3.467217071425005E-2</v>
      </c>
      <c r="T542" s="2">
        <f>(Table2[[#This Row],[Close Price]]-Table2[[#This Row],[50D EMA]])/Table2[[#This Row],[50D EMA]]</f>
        <v>9.1145176723544413E-2</v>
      </c>
      <c r="U542" s="2">
        <f>(Table2[[#This Row],[Close Price]]-Table2[[#This Row],[200D EMA]])/Table2[[#This Row],[200D EMA]]</f>
        <v>0.18370804756964487</v>
      </c>
      <c r="V542">
        <v>0.70023246125428196</v>
      </c>
      <c r="W542">
        <v>1868.2</v>
      </c>
      <c r="X542">
        <v>1885.7</v>
      </c>
      <c r="Y542">
        <v>1849.2</v>
      </c>
      <c r="Z542">
        <v>1885.7</v>
      </c>
      <c r="AA542">
        <v>1718.55</v>
      </c>
      <c r="AB542">
        <v>1885.7</v>
      </c>
      <c r="AC542" s="2">
        <f>(Table2[[#This Row],[Close Price]]/Table2[[#This Row],[Day Low]])-1</f>
        <v>-1.8199336259501209E-3</v>
      </c>
      <c r="AD542" s="2">
        <f>(Table2[[#This Row],[Day High]]/Table2[[#This Row],[Close Price]])-1</f>
        <v>1.1207636207636318E-2</v>
      </c>
      <c r="AE542" s="2">
        <f>(Table2[[#This Row],[Close Price]]/Table2[[#This Row],[Current Week Low]])-1</f>
        <v>8.4360804672289902E-3</v>
      </c>
      <c r="AF542" s="2">
        <f>(Table2[[#This Row],[Current Week High]]/Table2[[#This Row],[Close Price]])-1</f>
        <v>1.1207636207636318E-2</v>
      </c>
      <c r="AG542" s="2">
        <f>(Table2[[#This Row],[Close Price]]/Table2[[#This Row],[Current Month Low]])-1</f>
        <v>8.5100811730819625E-2</v>
      </c>
      <c r="AH542" s="2">
        <f>(Table2[[#This Row],[Current Month High]]/Table2[[#This Row],[Close Price]])-1</f>
        <v>1.1207636207636318E-2</v>
      </c>
      <c r="AI542">
        <v>2.0484770484770598</v>
      </c>
      <c r="AJ542">
        <v>37.964709799134297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0.04</v>
      </c>
      <c r="AM542" t="s">
        <v>10345</v>
      </c>
      <c r="AN542">
        <v>1.06</v>
      </c>
      <c r="AO542" t="s">
        <v>10345</v>
      </c>
      <c r="AP542">
        <v>-4.5290672419530997E-2</v>
      </c>
      <c r="AQ542" s="4">
        <f>(Table2[[#This Row],[Sharpe Ratio]]-AVERAGE(Table2[Sharpe Ratio]))/_xlfn.STDEV.P(Table2[Sharpe Ratio])</f>
        <v>-1.2298006122003102</v>
      </c>
      <c r="AR54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-1.3489658936013718</v>
      </c>
      <c r="AS542" s="4">
        <f>_xlfn.RANK.AVG(Table2[[#This Row],[1Y Return vs Nifty Z-Score]],Table2[1Y Return vs Nifty Z-Score])</f>
        <v>434</v>
      </c>
      <c r="AT542" s="4">
        <f>_xlfn.RANK.AVG(Table2[[#This Row],[6M Return vs Nifty Z-Score]],Table2[6M Return vs Nifty Z-Score])</f>
        <v>402</v>
      </c>
      <c r="AU542" s="4">
        <f>_xlfn.RANK.AVG(Table2[[#This Row],[Sharpe Ratio Z-Score]],Table2[Sharpe Ratio Z-Score])</f>
        <v>647</v>
      </c>
      <c r="AV542" s="4">
        <f>(Table2[[#This Row],[Rank 1Y]]+Table2[[#This Row],[Rank 6M]]+Table2[[#This Row],[Rank Sharpe]])/3</f>
        <v>494.33333333333331</v>
      </c>
    </row>
    <row r="543" spans="1:48" x14ac:dyDescent="0.3">
      <c r="A543" t="s">
        <v>145</v>
      </c>
      <c r="B543" t="s">
        <v>146</v>
      </c>
      <c r="C543" t="s">
        <v>10308</v>
      </c>
      <c r="D543" t="s">
        <v>130</v>
      </c>
      <c r="E543">
        <v>192196.45160523601</v>
      </c>
      <c r="F543">
        <v>153.96</v>
      </c>
      <c r="G543">
        <v>4.4498025651938002</v>
      </c>
      <c r="H543">
        <f>(Table2[[#This Row],[1Y Return vs Nifty]]-AVERAGE(Table2[1Y Return vs Nifty]))/_xlfn.STDEV.P(Table2[1Y Return vs Nifty])</f>
        <v>-0.41768462249941174</v>
      </c>
      <c r="I543">
        <v>-3.15084761652985</v>
      </c>
      <c r="J543">
        <f>(Table2[[#This Row],[1M Return vs Nifty]]-AVERAGE(Table2[1M Return vs Nifty]))/_xlfn.STDEV.P(Table2[1M Return vs Nifty])</f>
        <v>-0.59786371550944262</v>
      </c>
      <c r="K543">
        <v>-1.9451173460401601</v>
      </c>
      <c r="L543">
        <f>(Table2[[#This Row],[6M Return vs Nifty]]-AVERAGE(Table2[6M Return vs Nifty]))/_xlfn.STDEV.P(Table2[6M Return vs Nifty])</f>
        <v>-0.31211176471864077</v>
      </c>
      <c r="M543">
        <v>0.176422659471379</v>
      </c>
      <c r="N543">
        <f>(Table2[[#This Row],[1W Return vs Nifty]]-AVERAGE(Table2[1W Return vs Nifty]))/_xlfn.STDEV.P(Table2[1W Return vs Nifty])</f>
        <v>0.14798480008979617</v>
      </c>
      <c r="O543">
        <v>155.66</v>
      </c>
      <c r="P543">
        <v>161.82200780257</v>
      </c>
      <c r="Q543">
        <v>152.548642986967</v>
      </c>
      <c r="R543">
        <v>50.746670909450202</v>
      </c>
      <c r="S543" s="2">
        <f>(Table2[[#This Row],[Close Price]]-Table2[[#This Row],[20D EMA]])/Table2[[#This Row],[20D EMA]]</f>
        <v>-1.092123859694198E-2</v>
      </c>
      <c r="T543" s="2">
        <f>(Table2[[#This Row],[Close Price]]-Table2[[#This Row],[50D EMA]])/Table2[[#This Row],[50D EMA]]</f>
        <v>-4.8584292762959586E-2</v>
      </c>
      <c r="U543" s="2">
        <f>(Table2[[#This Row],[Close Price]]-Table2[[#This Row],[200D EMA]])/Table2[[#This Row],[200D EMA]]</f>
        <v>9.2518490194212419E-3</v>
      </c>
      <c r="V543">
        <v>1.0995240414415</v>
      </c>
      <c r="W543">
        <v>152.80000000000001</v>
      </c>
      <c r="X543">
        <v>155.69999999999999</v>
      </c>
      <c r="Y543">
        <v>150.38999999999999</v>
      </c>
      <c r="Z543">
        <v>155.69999999999999</v>
      </c>
      <c r="AA543">
        <v>142.35</v>
      </c>
      <c r="AB543">
        <v>168.95</v>
      </c>
      <c r="AC543" s="2">
        <f>(Table2[[#This Row],[Close Price]]/Table2[[#This Row],[Day Low]])-1</f>
        <v>7.5916230366492865E-3</v>
      </c>
      <c r="AD543" s="2">
        <f>(Table2[[#This Row],[Day High]]/Table2[[#This Row],[Close Price]])-1</f>
        <v>1.1301636788776159E-2</v>
      </c>
      <c r="AE543" s="2">
        <f>(Table2[[#This Row],[Close Price]]/Table2[[#This Row],[Current Week Low]])-1</f>
        <v>2.3738280470776196E-2</v>
      </c>
      <c r="AF543" s="2">
        <f>(Table2[[#This Row],[Current Week High]]/Table2[[#This Row],[Close Price]])-1</f>
        <v>1.1301636788776159E-2</v>
      </c>
      <c r="AG543" s="2">
        <f>(Table2[[#This Row],[Close Price]]/Table2[[#This Row],[Current Month Low]])-1</f>
        <v>8.1559536354057105E-2</v>
      </c>
      <c r="AH543" s="2">
        <f>(Table2[[#This Row],[Current Month High]]/Table2[[#This Row],[Close Price]])-1</f>
        <v>9.736295141595197E-2</v>
      </c>
      <c r="AI543">
        <v>19.9012730579371</v>
      </c>
      <c r="AJ543">
        <v>34.345549738219901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-0.15</v>
      </c>
      <c r="AM543" t="s">
        <v>10344</v>
      </c>
      <c r="AN543">
        <v>-5.6</v>
      </c>
      <c r="AO543" t="s">
        <v>10344</v>
      </c>
      <c r="AP543">
        <v>-2.7701676458587E-2</v>
      </c>
      <c r="AQ543" s="4">
        <f>(Table2[[#This Row],[Sharpe Ratio]]-AVERAGE(Table2[Sharpe Ratio]))/_xlfn.STDEV.P(Table2[Sharpe Ratio])</f>
        <v>-1.030369111136191</v>
      </c>
      <c r="AR54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 s="4">
        <f>_xlfn.RANK.AVG(Table2[[#This Row],[1Y Return vs Nifty Z-Score]],Table2[1Y Return vs Nifty Z-Score])</f>
        <v>438</v>
      </c>
      <c r="AT543" s="4">
        <f>_xlfn.RANK.AVG(Table2[[#This Row],[6M Return vs Nifty Z-Score]],Table2[6M Return vs Nifty Z-Score])</f>
        <v>422</v>
      </c>
      <c r="AU543" s="4">
        <f>_xlfn.RANK.AVG(Table2[[#This Row],[Sharpe Ratio Z-Score]],Table2[Sharpe Ratio Z-Score])</f>
        <v>623</v>
      </c>
      <c r="AV543" s="4">
        <f>(Table2[[#This Row],[Rank 1Y]]+Table2[[#This Row],[Rank 6M]]+Table2[[#This Row],[Rank Sharpe]])/3</f>
        <v>494.33333333333331</v>
      </c>
    </row>
    <row r="544" spans="1:48" x14ac:dyDescent="0.3">
      <c r="A544" t="s">
        <v>1402</v>
      </c>
      <c r="B544" t="s">
        <v>1403</v>
      </c>
      <c r="C544" t="s">
        <v>10311</v>
      </c>
      <c r="D544" t="s">
        <v>219</v>
      </c>
      <c r="E544">
        <v>7808.6427739199999</v>
      </c>
      <c r="F544">
        <v>2023.2</v>
      </c>
      <c r="G544">
        <v>-13.6553868222147</v>
      </c>
      <c r="H544">
        <f>(Table2[[#This Row],[1Y Return vs Nifty]]-AVERAGE(Table2[1Y Return vs Nifty]))/_xlfn.STDEV.P(Table2[1Y Return vs Nifty])</f>
        <v>-0.69241036705572234</v>
      </c>
      <c r="I544">
        <v>-1.0058754127689</v>
      </c>
      <c r="J544">
        <f>(Table2[[#This Row],[1M Return vs Nifty]]-AVERAGE(Table2[1M Return vs Nifty]))/_xlfn.STDEV.P(Table2[1M Return vs Nifty])</f>
        <v>-0.41048007888461957</v>
      </c>
      <c r="K544">
        <v>10.4822013866963</v>
      </c>
      <c r="L544">
        <f>(Table2[[#This Row],[6M Return vs Nifty]]-AVERAGE(Table2[6M Return vs Nifty]))/_xlfn.STDEV.P(Table2[6M Return vs Nifty])</f>
        <v>0.11541135042072515</v>
      </c>
      <c r="M544">
        <v>-5.4793392495338997</v>
      </c>
      <c r="N544">
        <f>(Table2[[#This Row],[1W Return vs Nifty]]-AVERAGE(Table2[1W Return vs Nifty]))/_xlfn.STDEV.P(Table2[1W Return vs Nifty])</f>
        <v>-1.085625604973377</v>
      </c>
      <c r="O544">
        <v>2080.27</v>
      </c>
      <c r="P544">
        <v>2134.3644040253098</v>
      </c>
      <c r="Q544">
        <v>1995.2269924351599</v>
      </c>
      <c r="R544">
        <v>42.656658146597898</v>
      </c>
      <c r="S544" s="2">
        <f>(Table2[[#This Row],[Close Price]]-Table2[[#This Row],[20D EMA]])/Table2[[#This Row],[20D EMA]]</f>
        <v>-2.7433938863705161E-2</v>
      </c>
      <c r="T544" s="2">
        <f>(Table2[[#This Row],[Close Price]]-Table2[[#This Row],[50D EMA]])/Table2[[#This Row],[50D EMA]]</f>
        <v>-5.2083141855092302E-2</v>
      </c>
      <c r="U544" s="2">
        <f>(Table2[[#This Row],[Close Price]]-Table2[[#This Row],[200D EMA]])/Table2[[#This Row],[200D EMA]]</f>
        <v>1.4019962475898191E-2</v>
      </c>
      <c r="V544">
        <v>0.62832687747028904</v>
      </c>
      <c r="W544">
        <v>2015</v>
      </c>
      <c r="X544">
        <v>2049.5</v>
      </c>
      <c r="Y544">
        <v>1990.15</v>
      </c>
      <c r="Z544">
        <v>2049.5</v>
      </c>
      <c r="AA544">
        <v>1979.05</v>
      </c>
      <c r="AB544">
        <v>2263.3000000000002</v>
      </c>
      <c r="AC544" s="2">
        <f>(Table2[[#This Row],[Close Price]]/Table2[[#This Row],[Day Low]])-1</f>
        <v>4.0694789081885396E-3</v>
      </c>
      <c r="AD544" s="2">
        <f>(Table2[[#This Row],[Day High]]/Table2[[#This Row],[Close Price]])-1</f>
        <v>1.2999209173586435E-2</v>
      </c>
      <c r="AE544" s="2">
        <f>(Table2[[#This Row],[Close Price]]/Table2[[#This Row],[Current Week Low]])-1</f>
        <v>1.660678843303276E-2</v>
      </c>
      <c r="AF544" s="2">
        <f>(Table2[[#This Row],[Current Week High]]/Table2[[#This Row],[Close Price]])-1</f>
        <v>1.2999209173586435E-2</v>
      </c>
      <c r="AG544" s="2">
        <f>(Table2[[#This Row],[Close Price]]/Table2[[#This Row],[Current Month Low]])-1</f>
        <v>2.2308683459235645E-2</v>
      </c>
      <c r="AH544" s="2">
        <f>(Table2[[#This Row],[Current Month High]]/Table2[[#This Row],[Close Price]])-1</f>
        <v>0.11867338869118238</v>
      </c>
      <c r="AI544">
        <v>35.577303281929602</v>
      </c>
      <c r="AJ544">
        <v>38.3952390724399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-0.18</v>
      </c>
      <c r="AM544" t="s">
        <v>10344</v>
      </c>
      <c r="AN544">
        <v>-9.1199999999999992</v>
      </c>
      <c r="AO544" t="s">
        <v>10344</v>
      </c>
      <c r="AP544">
        <v>-3.0207117311865001E-2</v>
      </c>
      <c r="AQ544" s="4">
        <f>(Table2[[#This Row],[Sharpe Ratio]]-AVERAGE(Table2[Sharpe Ratio]))/_xlfn.STDEV.P(Table2[Sharpe Ratio])</f>
        <v>-1.0587768628524397</v>
      </c>
      <c r="AR54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 s="4">
        <f>_xlfn.RANK.AVG(Table2[[#This Row],[1Y Return vs Nifty Z-Score]],Table2[1Y Return vs Nifty Z-Score])</f>
        <v>572</v>
      </c>
      <c r="AT544" s="4">
        <f>_xlfn.RANK.AVG(Table2[[#This Row],[6M Return vs Nifty Z-Score]],Table2[6M Return vs Nifty Z-Score])</f>
        <v>284</v>
      </c>
      <c r="AU544" s="4">
        <f>_xlfn.RANK.AVG(Table2[[#This Row],[Sharpe Ratio Z-Score]],Table2[Sharpe Ratio Z-Score])</f>
        <v>629</v>
      </c>
      <c r="AV544" s="4">
        <f>(Table2[[#This Row],[Rank 1Y]]+Table2[[#This Row],[Rank 6M]]+Table2[[#This Row],[Rank Sharpe]])/3</f>
        <v>495</v>
      </c>
    </row>
    <row r="545" spans="1:48" x14ac:dyDescent="0.3">
      <c r="A545" t="s">
        <v>1052</v>
      </c>
      <c r="B545" t="s">
        <v>1053</v>
      </c>
      <c r="C545" t="s">
        <v>632</v>
      </c>
      <c r="D545" t="s">
        <v>632</v>
      </c>
      <c r="E545">
        <v>12557.092974129</v>
      </c>
      <c r="F545">
        <v>25.29</v>
      </c>
      <c r="G545">
        <v>21.5121987811652</v>
      </c>
      <c r="H545">
        <f>(Table2[[#This Row],[1Y Return vs Nifty]]-AVERAGE(Table2[1Y Return vs Nifty]))/_xlfn.STDEV.P(Table2[1Y Return vs Nifty])</f>
        <v>-0.15878208334080499</v>
      </c>
      <c r="I545">
        <v>-0.44621874763423702</v>
      </c>
      <c r="J545">
        <f>(Table2[[#This Row],[1M Return vs Nifty]]-AVERAGE(Table2[1M Return vs Nifty]))/_xlfn.STDEV.P(Table2[1M Return vs Nifty])</f>
        <v>-0.36158876878261631</v>
      </c>
      <c r="K545">
        <v>-23.675598291445301</v>
      </c>
      <c r="L545">
        <f>(Table2[[#This Row],[6M Return vs Nifty]]-AVERAGE(Table2[6M Return vs Nifty]))/_xlfn.STDEV.P(Table2[6M Return vs Nifty])</f>
        <v>-1.0596811404668833</v>
      </c>
      <c r="M545">
        <v>-3.0931525249974299</v>
      </c>
      <c r="N545">
        <f>(Table2[[#This Row],[1W Return vs Nifty]]-AVERAGE(Table2[1W Return vs Nifty]))/_xlfn.STDEV.P(Table2[1W Return vs Nifty])</f>
        <v>-0.56516084369605535</v>
      </c>
      <c r="O545">
        <v>25.88</v>
      </c>
      <c r="P545">
        <v>26.518480723148301</v>
      </c>
      <c r="Q545">
        <v>25.502423182780301</v>
      </c>
      <c r="R545">
        <v>40.504753406775897</v>
      </c>
      <c r="S545" s="2">
        <f>(Table2[[#This Row],[Close Price]]-Table2[[#This Row],[20D EMA]])/Table2[[#This Row],[20D EMA]]</f>
        <v>-2.2797527047913442E-2</v>
      </c>
      <c r="T545" s="2">
        <f>(Table2[[#This Row],[Close Price]]-Table2[[#This Row],[50D EMA]])/Table2[[#This Row],[50D EMA]]</f>
        <v>-4.6325456423148177E-2</v>
      </c>
      <c r="U545" s="2">
        <f>(Table2[[#This Row],[Close Price]]-Table2[[#This Row],[200D EMA]])/Table2[[#This Row],[200D EMA]]</f>
        <v>-8.3295293650265459E-3</v>
      </c>
      <c r="V545">
        <v>1.00602174675926</v>
      </c>
      <c r="W545">
        <v>25.27</v>
      </c>
      <c r="X545">
        <v>25.84</v>
      </c>
      <c r="Y545">
        <v>25.14</v>
      </c>
      <c r="Z545">
        <v>25.84</v>
      </c>
      <c r="AA545">
        <v>24.48</v>
      </c>
      <c r="AB545">
        <v>27.14</v>
      </c>
      <c r="AC545" s="2">
        <f>(Table2[[#This Row],[Close Price]]/Table2[[#This Row],[Day Low]])-1</f>
        <v>7.9145231499810897E-4</v>
      </c>
      <c r="AD545" s="2">
        <f>(Table2[[#This Row],[Day High]]/Table2[[#This Row],[Close Price]])-1</f>
        <v>2.1747726374060861E-2</v>
      </c>
      <c r="AE545" s="2">
        <f>(Table2[[#This Row],[Close Price]]/Table2[[#This Row],[Current Week Low]])-1</f>
        <v>5.966587112171684E-3</v>
      </c>
      <c r="AF545" s="2">
        <f>(Table2[[#This Row],[Current Week High]]/Table2[[#This Row],[Close Price]])-1</f>
        <v>2.1747726374060861E-2</v>
      </c>
      <c r="AG545" s="2">
        <f>(Table2[[#This Row],[Close Price]]/Table2[[#This Row],[Current Month Low]])-1</f>
        <v>3.308823529411753E-2</v>
      </c>
      <c r="AH545" s="2">
        <f>(Table2[[#This Row],[Current Month High]]/Table2[[#This Row],[Close Price]])-1</f>
        <v>7.3151443258204774E-2</v>
      </c>
      <c r="AI545">
        <v>54.408857255832302</v>
      </c>
      <c r="AJ545">
        <v>57.080745341614801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</v>
      </c>
      <c r="AM545" t="s">
        <v>10344</v>
      </c>
      <c r="AN545">
        <v>-4.37</v>
      </c>
      <c r="AO545" t="s">
        <v>10344</v>
      </c>
      <c r="AP545">
        <v>9.9945706831259997E-3</v>
      </c>
      <c r="AQ545" s="4">
        <f>(Table2[[#This Row],[Sharpe Ratio]]-AVERAGE(Table2[Sharpe Ratio]))/_xlfn.STDEV.P(Table2[Sharpe Ratio])</f>
        <v>-0.60295306256531167</v>
      </c>
      <c r="AR54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 s="4">
        <f>_xlfn.RANK.AVG(Table2[[#This Row],[1Y Return vs Nifty Z-Score]],Table2[1Y Return vs Nifty Z-Score])</f>
        <v>331</v>
      </c>
      <c r="AT545" s="4">
        <f>_xlfn.RANK.AVG(Table2[[#This Row],[6M Return vs Nifty Z-Score]],Table2[6M Return vs Nifty Z-Score])</f>
        <v>661</v>
      </c>
      <c r="AU545" s="4">
        <f>_xlfn.RANK.AVG(Table2[[#This Row],[Sharpe Ratio Z-Score]],Table2[Sharpe Ratio Z-Score])</f>
        <v>500</v>
      </c>
      <c r="AV545" s="4">
        <f>(Table2[[#This Row],[Rank 1Y]]+Table2[[#This Row],[Rank 6M]]+Table2[[#This Row],[Rank Sharpe]])/3</f>
        <v>497.33333333333331</v>
      </c>
    </row>
    <row r="546" spans="1:48" x14ac:dyDescent="0.3">
      <c r="A546" t="s">
        <v>1596</v>
      </c>
      <c r="B546" t="s">
        <v>1597</v>
      </c>
      <c r="C546" t="s">
        <v>10312</v>
      </c>
      <c r="D546" t="s">
        <v>333</v>
      </c>
      <c r="E546">
        <v>5706.4709687550003</v>
      </c>
      <c r="F546">
        <v>267.45</v>
      </c>
      <c r="G546">
        <v>-15.184625265864</v>
      </c>
      <c r="H546">
        <f>(Table2[[#This Row],[1Y Return vs Nifty]]-AVERAGE(Table2[1Y Return vs Nifty]))/_xlfn.STDEV.P(Table2[1Y Return vs Nifty])</f>
        <v>-0.71561482855270442</v>
      </c>
      <c r="I546">
        <v>0.77338074825302905</v>
      </c>
      <c r="J546">
        <f>(Table2[[#This Row],[1M Return vs Nifty]]-AVERAGE(Table2[1M Return vs Nifty]))/_xlfn.STDEV.P(Table2[1M Return vs Nifty])</f>
        <v>-0.25504520222056398</v>
      </c>
      <c r="K546">
        <v>18.005123981143299</v>
      </c>
      <c r="L546">
        <f>(Table2[[#This Row],[6M Return vs Nifty]]-AVERAGE(Table2[6M Return vs Nifty]))/_xlfn.STDEV.P(Table2[6M Return vs Nifty])</f>
        <v>0.37421402312099306</v>
      </c>
      <c r="M546">
        <v>-3.3707257943712601</v>
      </c>
      <c r="N546">
        <f>(Table2[[#This Row],[1W Return vs Nifty]]-AVERAGE(Table2[1W Return vs Nifty]))/_xlfn.STDEV.P(Table2[1W Return vs Nifty])</f>
        <v>-0.62570392856703494</v>
      </c>
      <c r="O546">
        <v>268.93</v>
      </c>
      <c r="P546">
        <v>261.13324904408103</v>
      </c>
      <c r="Q546">
        <v>238.79696162296099</v>
      </c>
      <c r="R546">
        <v>47.742874044306603</v>
      </c>
      <c r="S546" s="2">
        <f>(Table2[[#This Row],[Close Price]]-Table2[[#This Row],[20D EMA]])/Table2[[#This Row],[20D EMA]]</f>
        <v>-5.5032908191723429E-3</v>
      </c>
      <c r="T546" s="2">
        <f>(Table2[[#This Row],[Close Price]]-Table2[[#This Row],[50D EMA]])/Table2[[#This Row],[50D EMA]]</f>
        <v>2.4189761277211595E-2</v>
      </c>
      <c r="U546" s="2">
        <f>(Table2[[#This Row],[Close Price]]-Table2[[#This Row],[200D EMA]])/Table2[[#This Row],[200D EMA]]</f>
        <v>0.11998912457805713</v>
      </c>
      <c r="V546">
        <v>0.57904305187943494</v>
      </c>
      <c r="W546">
        <v>263.2</v>
      </c>
      <c r="X546">
        <v>271.14999999999998</v>
      </c>
      <c r="Y546">
        <v>263.2</v>
      </c>
      <c r="Z546">
        <v>273.2</v>
      </c>
      <c r="AA546">
        <v>253.1</v>
      </c>
      <c r="AB546">
        <v>292.3</v>
      </c>
      <c r="AC546" s="2">
        <f>(Table2[[#This Row],[Close Price]]/Table2[[#This Row],[Day Low]])-1</f>
        <v>1.6147416413373916E-2</v>
      </c>
      <c r="AD546" s="2">
        <f>(Table2[[#This Row],[Day High]]/Table2[[#This Row],[Close Price]])-1</f>
        <v>1.3834361562908848E-2</v>
      </c>
      <c r="AE546" s="2">
        <f>(Table2[[#This Row],[Close Price]]/Table2[[#This Row],[Current Week Low]])-1</f>
        <v>1.6147416413373916E-2</v>
      </c>
      <c r="AF546" s="2">
        <f>(Table2[[#This Row],[Current Week High]]/Table2[[#This Row],[Close Price]])-1</f>
        <v>2.1499345672088221E-2</v>
      </c>
      <c r="AG546" s="2">
        <f>(Table2[[#This Row],[Close Price]]/Table2[[#This Row],[Current Month Low]])-1</f>
        <v>5.6696957724219565E-2</v>
      </c>
      <c r="AH546" s="2">
        <f>(Table2[[#This Row],[Current Month High]]/Table2[[#This Row],[Close Price]])-1</f>
        <v>9.2914563469807421E-2</v>
      </c>
      <c r="AI546">
        <v>11.086184333520199</v>
      </c>
      <c r="AJ546">
        <v>41.5079365079364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0.1</v>
      </c>
      <c r="AM546" t="s">
        <v>10345</v>
      </c>
      <c r="AN546">
        <v>-5.54</v>
      </c>
      <c r="AO546" t="s">
        <v>10344</v>
      </c>
      <c r="AP546">
        <v>-8.1570545625509E-2</v>
      </c>
      <c r="AQ546" s="4">
        <f>(Table2[[#This Row],[Sharpe Ratio]]-AVERAGE(Table2[Sharpe Ratio]))/_xlfn.STDEV.P(Table2[Sharpe Ratio])</f>
        <v>-1.641157211971557</v>
      </c>
      <c r="AR54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-2.8633071481908674</v>
      </c>
      <c r="AS546" s="4">
        <f>_xlfn.RANK.AVG(Table2[[#This Row],[1Y Return vs Nifty Z-Score]],Table2[1Y Return vs Nifty Z-Score])</f>
        <v>579</v>
      </c>
      <c r="AT546" s="4">
        <f>_xlfn.RANK.AVG(Table2[[#This Row],[6M Return vs Nifty Z-Score]],Table2[6M Return vs Nifty Z-Score])</f>
        <v>213</v>
      </c>
      <c r="AU546" s="4">
        <f>_xlfn.RANK.AVG(Table2[[#This Row],[Sharpe Ratio Z-Score]],Table2[Sharpe Ratio Z-Score])</f>
        <v>700</v>
      </c>
      <c r="AV546" s="4">
        <f>(Table2[[#This Row],[Rank 1Y]]+Table2[[#This Row],[Rank 6M]]+Table2[[#This Row],[Rank Sharpe]])/3</f>
        <v>497.33333333333331</v>
      </c>
    </row>
    <row r="547" spans="1:48" x14ac:dyDescent="0.3">
      <c r="A547" t="s">
        <v>1875</v>
      </c>
      <c r="B547" t="s">
        <v>1876</v>
      </c>
      <c r="C547" t="s">
        <v>10311</v>
      </c>
      <c r="D547" t="s">
        <v>524</v>
      </c>
      <c r="E547">
        <v>3764.3043004649999</v>
      </c>
      <c r="F547">
        <v>337.95</v>
      </c>
      <c r="G547">
        <v>-7.1565582738955902</v>
      </c>
      <c r="H547">
        <f>(Table2[[#This Row],[1Y Return vs Nifty]]-AVERAGE(Table2[1Y Return vs Nifty]))/_xlfn.STDEV.P(Table2[1Y Return vs Nifty])</f>
        <v>-0.59379800385545378</v>
      </c>
      <c r="I547">
        <v>-10.5282836967175</v>
      </c>
      <c r="J547">
        <f>(Table2[[#This Row],[1M Return vs Nifty]]-AVERAGE(Table2[1M Return vs Nifty]))/_xlfn.STDEV.P(Table2[1M Return vs Nifty])</f>
        <v>-1.2423526274164831</v>
      </c>
      <c r="K547">
        <v>-3.9833620531455498</v>
      </c>
      <c r="L547">
        <f>(Table2[[#This Row],[6M Return vs Nifty]]-AVERAGE(Table2[6M Return vs Nifty]))/_xlfn.STDEV.P(Table2[6M Return vs Nifty])</f>
        <v>-0.38223121247228681</v>
      </c>
      <c r="M547">
        <v>-3.8565798811443499</v>
      </c>
      <c r="N547">
        <f>(Table2[[#This Row],[1W Return vs Nifty]]-AVERAGE(Table2[1W Return vs Nifty]))/_xlfn.STDEV.P(Table2[1W Return vs Nifty])</f>
        <v>-0.73167632741067057</v>
      </c>
      <c r="O547">
        <v>360.78</v>
      </c>
      <c r="P547">
        <v>363.96876108043898</v>
      </c>
      <c r="Q547">
        <v>332.039379919071</v>
      </c>
      <c r="R547">
        <v>37.9183175824949</v>
      </c>
      <c r="S547" s="2">
        <f>(Table2[[#This Row],[Close Price]]-Table2[[#This Row],[20D EMA]])/Table2[[#This Row],[20D EMA]]</f>
        <v>-6.3279560951272198E-2</v>
      </c>
      <c r="T547" s="2">
        <f>(Table2[[#This Row],[Close Price]]-Table2[[#This Row],[50D EMA]])/Table2[[#This Row],[50D EMA]]</f>
        <v>-7.1486247894468918E-2</v>
      </c>
      <c r="U547" s="2">
        <f>(Table2[[#This Row],[Close Price]]-Table2[[#This Row],[200D EMA]])/Table2[[#This Row],[200D EMA]]</f>
        <v>1.7800961085909769E-2</v>
      </c>
      <c r="V547">
        <v>0.37106552282827099</v>
      </c>
      <c r="W547">
        <v>345</v>
      </c>
      <c r="X547">
        <v>354.8</v>
      </c>
      <c r="Y547">
        <v>321.89999999999998</v>
      </c>
      <c r="Z547">
        <v>354.8</v>
      </c>
      <c r="AA547">
        <v>314.25</v>
      </c>
      <c r="AB547">
        <v>388</v>
      </c>
      <c r="AC547" s="2">
        <f>(Table2[[#This Row],[Close Price]]/Table2[[#This Row],[Day Low]])-1</f>
        <v>-2.043478260869569E-2</v>
      </c>
      <c r="AD547" s="2">
        <f>(Table2[[#This Row],[Day High]]/Table2[[#This Row],[Close Price]])-1</f>
        <v>4.9859446663707674E-2</v>
      </c>
      <c r="AE547" s="2">
        <f>(Table2[[#This Row],[Close Price]]/Table2[[#This Row],[Current Week Low]])-1</f>
        <v>4.9860205032618898E-2</v>
      </c>
      <c r="AF547" s="2">
        <f>(Table2[[#This Row],[Current Week High]]/Table2[[#This Row],[Close Price]])-1</f>
        <v>4.9859446663707674E-2</v>
      </c>
      <c r="AG547" s="2">
        <f>(Table2[[#This Row],[Close Price]]/Table2[[#This Row],[Current Month Low]])-1</f>
        <v>7.5417661097852084E-2</v>
      </c>
      <c r="AH547" s="2">
        <f>(Table2[[#This Row],[Current Month High]]/Table2[[#This Row],[Close Price]])-1</f>
        <v>0.14809883118804557</v>
      </c>
      <c r="AI547">
        <v>33.718005622133397</v>
      </c>
      <c r="AJ547">
        <v>43.625159371015698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0.03</v>
      </c>
      <c r="AM547" t="s">
        <v>10345</v>
      </c>
      <c r="AN547">
        <v>-5.86</v>
      </c>
      <c r="AO547" t="s">
        <v>10344</v>
      </c>
      <c r="AQ547" s="4">
        <f>(Table2[[#This Row],[Sharpe Ratio]]-AVERAGE(Table2[Sharpe Ratio]))/_xlfn.STDEV.P(Table2[Sharpe Ratio])</f>
        <v>-0.71627574671699312</v>
      </c>
      <c r="AR54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 s="4">
        <f>_xlfn.RANK.AVG(Table2[[#This Row],[1Y Return vs Nifty Z-Score]],Table2[1Y Return vs Nifty Z-Score])</f>
        <v>520</v>
      </c>
      <c r="AT547" s="4">
        <f>_xlfn.RANK.AVG(Table2[[#This Row],[6M Return vs Nifty Z-Score]],Table2[6M Return vs Nifty Z-Score])</f>
        <v>439</v>
      </c>
      <c r="AU547" s="4">
        <f>_xlfn.RANK.AVG(Table2[[#This Row],[Sharpe Ratio Z-Score]],Table2[Sharpe Ratio Z-Score])</f>
        <v>542.5</v>
      </c>
      <c r="AV547" s="4">
        <f>(Table2[[#This Row],[Rank 1Y]]+Table2[[#This Row],[Rank 6M]]+Table2[[#This Row],[Rank Sharpe]])/3</f>
        <v>500.5</v>
      </c>
    </row>
    <row r="548" spans="1:48" x14ac:dyDescent="0.3">
      <c r="A548" t="s">
        <v>434</v>
      </c>
      <c r="B548" t="s">
        <v>435</v>
      </c>
      <c r="C548" t="s">
        <v>10301</v>
      </c>
      <c r="D548" t="s">
        <v>34</v>
      </c>
      <c r="E548">
        <v>53411.899403912001</v>
      </c>
      <c r="F548">
        <v>117.32</v>
      </c>
      <c r="G548">
        <v>3.8312917814938299</v>
      </c>
      <c r="H548">
        <f>(Table2[[#This Row],[1Y Return vs Nifty]]-AVERAGE(Table2[1Y Return vs Nifty]))/_xlfn.STDEV.P(Table2[1Y Return vs Nifty])</f>
        <v>-0.42706982316935094</v>
      </c>
      <c r="I548">
        <v>-2.0108896288457299</v>
      </c>
      <c r="J548">
        <f>(Table2[[#This Row],[1M Return vs Nifty]]-AVERAGE(Table2[1M Return vs Nifty]))/_xlfn.STDEV.P(Table2[1M Return vs Nifty])</f>
        <v>-0.49827758895860563</v>
      </c>
      <c r="K548">
        <v>-27.068177312809201</v>
      </c>
      <c r="L548">
        <f>(Table2[[#This Row],[6M Return vs Nifty]]-AVERAGE(Table2[6M Return vs Nifty]))/_xlfn.STDEV.P(Table2[6M Return vs Nifty])</f>
        <v>-1.1763922334035479</v>
      </c>
      <c r="M548">
        <v>-1.5788532813788601</v>
      </c>
      <c r="N548">
        <f>(Table2[[#This Row],[1W Return vs Nifty]]-AVERAGE(Table2[1W Return vs Nifty]))/_xlfn.STDEV.P(Table2[1W Return vs Nifty])</f>
        <v>-0.23486842096645197</v>
      </c>
      <c r="O548">
        <v>119.56</v>
      </c>
      <c r="P548">
        <v>122.338035646916</v>
      </c>
      <c r="Q548">
        <v>120.998885694319</v>
      </c>
      <c r="R548">
        <v>41.207522066929897</v>
      </c>
      <c r="S548" s="2">
        <f>(Table2[[#This Row],[Close Price]]-Table2[[#This Row],[20D EMA]])/Table2[[#This Row],[20D EMA]]</f>
        <v>-1.8735362997658156E-2</v>
      </c>
      <c r="T548" s="2">
        <f>(Table2[[#This Row],[Close Price]]-Table2[[#This Row],[50D EMA]])/Table2[[#This Row],[50D EMA]]</f>
        <v>-4.1017788297653637E-2</v>
      </c>
      <c r="U548" s="2">
        <f>(Table2[[#This Row],[Close Price]]-Table2[[#This Row],[200D EMA]])/Table2[[#This Row],[200D EMA]]</f>
        <v>-3.0404293999971386E-2</v>
      </c>
      <c r="V548">
        <v>0.65150180249067802</v>
      </c>
      <c r="W548">
        <v>117.5</v>
      </c>
      <c r="X548">
        <v>120.15</v>
      </c>
      <c r="Y548">
        <v>116.69</v>
      </c>
      <c r="Z548">
        <v>120.15</v>
      </c>
      <c r="AA548">
        <v>114</v>
      </c>
      <c r="AB548">
        <v>128.19999999999999</v>
      </c>
      <c r="AC548" s="2">
        <f>(Table2[[#This Row],[Close Price]]/Table2[[#This Row],[Day Low]])-1</f>
        <v>-1.5319148936170368E-3</v>
      </c>
      <c r="AD548" s="2">
        <f>(Table2[[#This Row],[Day High]]/Table2[[#This Row],[Close Price]])-1</f>
        <v>2.4122059324923395E-2</v>
      </c>
      <c r="AE548" s="2">
        <f>(Table2[[#This Row],[Close Price]]/Table2[[#This Row],[Current Week Low]])-1</f>
        <v>5.3989202159567817E-3</v>
      </c>
      <c r="AF548" s="2">
        <f>(Table2[[#This Row],[Current Week High]]/Table2[[#This Row],[Close Price]])-1</f>
        <v>2.4122059324923395E-2</v>
      </c>
      <c r="AG548" s="2">
        <f>(Table2[[#This Row],[Close Price]]/Table2[[#This Row],[Current Month Low]])-1</f>
        <v>2.9122807017543773E-2</v>
      </c>
      <c r="AH548" s="2">
        <f>(Table2[[#This Row],[Current Month High]]/Table2[[#This Row],[Close Price]])-1</f>
        <v>9.2737811114899316E-2</v>
      </c>
      <c r="AI548">
        <v>34.631776338220199</v>
      </c>
      <c r="AJ548">
        <v>37.618768328445697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-0.15</v>
      </c>
      <c r="AM548" t="s">
        <v>10344</v>
      </c>
      <c r="AN548">
        <v>-5.44</v>
      </c>
      <c r="AO548" t="s">
        <v>10344</v>
      </c>
      <c r="AP548">
        <v>5.0552240394119999E-2</v>
      </c>
      <c r="AQ548" s="4">
        <f>(Table2[[#This Row],[Sharpe Ratio]]-AVERAGE(Table2[Sharpe Ratio]))/_xlfn.STDEV.P(Table2[Sharpe Ratio])</f>
        <v>-0.14309299050169894</v>
      </c>
      <c r="AR54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 s="4">
        <f>_xlfn.RANK.AVG(Table2[[#This Row],[1Y Return vs Nifty Z-Score]],Table2[1Y Return vs Nifty Z-Score])</f>
        <v>441</v>
      </c>
      <c r="AT548" s="4">
        <f>_xlfn.RANK.AVG(Table2[[#This Row],[6M Return vs Nifty Z-Score]],Table2[6M Return vs Nifty Z-Score])</f>
        <v>680</v>
      </c>
      <c r="AU548" s="4">
        <f>_xlfn.RANK.AVG(Table2[[#This Row],[Sharpe Ratio Z-Score]],Table2[Sharpe Ratio Z-Score])</f>
        <v>384</v>
      </c>
      <c r="AV548" s="4">
        <f>(Table2[[#This Row],[Rank 1Y]]+Table2[[#This Row],[Rank 6M]]+Table2[[#This Row],[Rank Sharpe]])/3</f>
        <v>501.66666666666669</v>
      </c>
    </row>
    <row r="549" spans="1:48" x14ac:dyDescent="0.3">
      <c r="A549" t="s">
        <v>549</v>
      </c>
      <c r="B549" t="s">
        <v>550</v>
      </c>
      <c r="C549" t="s">
        <v>10301</v>
      </c>
      <c r="D549" t="s">
        <v>551</v>
      </c>
      <c r="E549">
        <v>36452.101124159999</v>
      </c>
      <c r="F549">
        <v>572.79999999999995</v>
      </c>
      <c r="G549">
        <v>-58.895206546262003</v>
      </c>
      <c r="H549">
        <f>(Table2[[#This Row],[1Y Return vs Nifty]]-AVERAGE(Table2[1Y Return vs Nifty]))/_xlfn.STDEV.P(Table2[1Y Return vs Nifty])</f>
        <v>-1.3788733965960687</v>
      </c>
      <c r="I549">
        <v>27.090415242569101</v>
      </c>
      <c r="J549">
        <f>(Table2[[#This Row],[1M Return vs Nifty]]-AVERAGE(Table2[1M Return vs Nifty]))/_xlfn.STDEV.P(Table2[1M Return vs Nifty])</f>
        <v>2.0439970045172546</v>
      </c>
      <c r="K549">
        <v>41.175860700669297</v>
      </c>
      <c r="L549">
        <f>(Table2[[#This Row],[6M Return vs Nifty]]-AVERAGE(Table2[6M Return vs Nifty]))/_xlfn.STDEV.P(Table2[6M Return vs Nifty])</f>
        <v>1.1713309037165685</v>
      </c>
      <c r="M549">
        <v>9.3012298715754707</v>
      </c>
      <c r="N549">
        <f>(Table2[[#This Row],[1W Return vs Nifty]]-AVERAGE(Table2[1W Return vs Nifty]))/_xlfn.STDEV.P(Table2[1W Return vs Nifty])</f>
        <v>2.1382484112796898</v>
      </c>
      <c r="O549">
        <v>513.62</v>
      </c>
      <c r="P549">
        <v>467.60712080913299</v>
      </c>
      <c r="Q549">
        <v>515.36017279157898</v>
      </c>
      <c r="R549">
        <v>79.264903936921002</v>
      </c>
      <c r="S549" s="2">
        <f>(Table2[[#This Row],[Close Price]]-Table2[[#This Row],[20D EMA]])/Table2[[#This Row],[20D EMA]]</f>
        <v>0.11522136988435019</v>
      </c>
      <c r="T549" s="2">
        <f>(Table2[[#This Row],[Close Price]]-Table2[[#This Row],[50D EMA]])/Table2[[#This Row],[50D EMA]]</f>
        <v>0.22495995999557158</v>
      </c>
      <c r="U549" s="2">
        <f>(Table2[[#This Row],[Close Price]]-Table2[[#This Row],[200D EMA]])/Table2[[#This Row],[200D EMA]]</f>
        <v>0.1114556968911346</v>
      </c>
      <c r="V549">
        <v>1.3108938812350099</v>
      </c>
      <c r="W549">
        <v>568.04999999999995</v>
      </c>
      <c r="X549">
        <v>584</v>
      </c>
      <c r="Y549">
        <v>564.70000000000005</v>
      </c>
      <c r="Z549">
        <v>594.4</v>
      </c>
      <c r="AA549">
        <v>481.65</v>
      </c>
      <c r="AB549">
        <v>594.4</v>
      </c>
      <c r="AC549" s="2">
        <f>(Table2[[#This Row],[Close Price]]/Table2[[#This Row],[Day Low]])-1</f>
        <v>8.3619399700729513E-3</v>
      </c>
      <c r="AD549" s="2">
        <f>(Table2[[#This Row],[Day High]]/Table2[[#This Row],[Close Price]])-1</f>
        <v>1.9553072625698498E-2</v>
      </c>
      <c r="AE549" s="2">
        <f>(Table2[[#This Row],[Close Price]]/Table2[[#This Row],[Current Week Low]])-1</f>
        <v>1.4343899415618644E-2</v>
      </c>
      <c r="AF549" s="2">
        <f>(Table2[[#This Row],[Current Week High]]/Table2[[#This Row],[Close Price]])-1</f>
        <v>3.7709497206704023E-2</v>
      </c>
      <c r="AG549" s="2">
        <f>(Table2[[#This Row],[Close Price]]/Table2[[#This Row],[Current Month Low]])-1</f>
        <v>0.18924530260562644</v>
      </c>
      <c r="AH549" s="2">
        <f>(Table2[[#This Row],[Current Month High]]/Table2[[#This Row],[Close Price]])-1</f>
        <v>3.7709497206704023E-2</v>
      </c>
      <c r="AI549">
        <v>74.284217877094903</v>
      </c>
      <c r="AJ549">
        <v>84.774193548387004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0.38</v>
      </c>
      <c r="AM549" t="s">
        <v>10345</v>
      </c>
      <c r="AN549">
        <v>15.3</v>
      </c>
      <c r="AO549" t="s">
        <v>10345</v>
      </c>
      <c r="AP549">
        <v>-7.2488638815879997E-2</v>
      </c>
      <c r="AQ549" s="4">
        <f>(Table2[[#This Row],[Sharpe Ratio]]-AVERAGE(Table2[Sharpe Ratio]))/_xlfn.STDEV.P(Table2[Sharpe Ratio])</f>
        <v>-1.538182698156753</v>
      </c>
      <c r="AR54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 s="4">
        <f>_xlfn.RANK.AVG(Table2[[#This Row],[1Y Return vs Nifty Z-Score]],Table2[1Y Return vs Nifty Z-Score])</f>
        <v>729</v>
      </c>
      <c r="AT549" s="4">
        <f>_xlfn.RANK.AVG(Table2[[#This Row],[6M Return vs Nifty Z-Score]],Table2[6M Return vs Nifty Z-Score])</f>
        <v>88</v>
      </c>
      <c r="AU549" s="4">
        <f>_xlfn.RANK.AVG(Table2[[#This Row],[Sharpe Ratio Z-Score]],Table2[Sharpe Ratio Z-Score])</f>
        <v>688</v>
      </c>
      <c r="AV549" s="4">
        <f>(Table2[[#This Row],[Rank 1Y]]+Table2[[#This Row],[Rank 6M]]+Table2[[#This Row],[Rank Sharpe]])/3</f>
        <v>501.66666666666669</v>
      </c>
    </row>
    <row r="550" spans="1:48" x14ac:dyDescent="0.3">
      <c r="A550" t="s">
        <v>1578</v>
      </c>
      <c r="B550" t="s">
        <v>1579</v>
      </c>
      <c r="C550" t="s">
        <v>10301</v>
      </c>
      <c r="D550" t="s">
        <v>516</v>
      </c>
      <c r="E550">
        <v>5912.0263864999997</v>
      </c>
      <c r="F550">
        <v>284.05</v>
      </c>
      <c r="G550">
        <v>-18.052906916657399</v>
      </c>
      <c r="H550">
        <f>(Table2[[#This Row],[1Y Return vs Nifty]]-AVERAGE(Table2[1Y Return vs Nifty]))/_xlfn.STDEV.P(Table2[1Y Return vs Nifty])</f>
        <v>-0.75913775423165031</v>
      </c>
      <c r="I550">
        <v>-4.0937517724989698</v>
      </c>
      <c r="J550">
        <f>(Table2[[#This Row],[1M Return vs Nifty]]-AVERAGE(Table2[1M Return vs Nifty]))/_xlfn.STDEV.P(Table2[1M Return vs Nifty])</f>
        <v>-0.68023532360038086</v>
      </c>
      <c r="K550">
        <v>-32.644492692763698</v>
      </c>
      <c r="L550">
        <f>(Table2[[#This Row],[6M Return vs Nifty]]-AVERAGE(Table2[6M Return vs Nifty]))/_xlfn.STDEV.P(Table2[6M Return vs Nifty])</f>
        <v>-1.3682279602814367</v>
      </c>
      <c r="M550">
        <v>-0.55578349601122101</v>
      </c>
      <c r="N550">
        <f>(Table2[[#This Row],[1W Return vs Nifty]]-AVERAGE(Table2[1W Return vs Nifty]))/_xlfn.STDEV.P(Table2[1W Return vs Nifty])</f>
        <v>-1.1720849933491597E-2</v>
      </c>
      <c r="O550">
        <v>295.08999999999997</v>
      </c>
      <c r="P550">
        <v>302.45348637577098</v>
      </c>
      <c r="Q550">
        <v>314.92663090041202</v>
      </c>
      <c r="R550">
        <v>34.809089487881401</v>
      </c>
      <c r="S550" s="2">
        <f>(Table2[[#This Row],[Close Price]]-Table2[[#This Row],[20D EMA]])/Table2[[#This Row],[20D EMA]]</f>
        <v>-3.741231488698351E-2</v>
      </c>
      <c r="T550" s="2">
        <f>(Table2[[#This Row],[Close Price]]-Table2[[#This Row],[50D EMA]])/Table2[[#This Row],[50D EMA]]</f>
        <v>-6.0847327621498491E-2</v>
      </c>
      <c r="U550" s="2">
        <f>(Table2[[#This Row],[Close Price]]-Table2[[#This Row],[200D EMA]])/Table2[[#This Row],[200D EMA]]</f>
        <v>-9.8043886641571459E-2</v>
      </c>
      <c r="V550">
        <v>0.53814705857678502</v>
      </c>
      <c r="W550">
        <v>285</v>
      </c>
      <c r="X550">
        <v>302.25</v>
      </c>
      <c r="Y550">
        <v>283.05</v>
      </c>
      <c r="Z550">
        <v>302.25</v>
      </c>
      <c r="AA550">
        <v>278.14999999999998</v>
      </c>
      <c r="AB550">
        <v>306</v>
      </c>
      <c r="AC550" s="2">
        <f>(Table2[[#This Row],[Close Price]]/Table2[[#This Row],[Day Low]])-1</f>
        <v>-3.3333333333332993E-3</v>
      </c>
      <c r="AD550" s="2">
        <f>(Table2[[#This Row],[Day High]]/Table2[[#This Row],[Close Price]])-1</f>
        <v>6.4073226544622441E-2</v>
      </c>
      <c r="AE550" s="2">
        <f>(Table2[[#This Row],[Close Price]]/Table2[[#This Row],[Current Week Low]])-1</f>
        <v>3.5329447094152311E-3</v>
      </c>
      <c r="AF550" s="2">
        <f>(Table2[[#This Row],[Current Week High]]/Table2[[#This Row],[Close Price]])-1</f>
        <v>6.4073226544622441E-2</v>
      </c>
      <c r="AG550" s="2">
        <f>(Table2[[#This Row],[Close Price]]/Table2[[#This Row],[Current Month Low]])-1</f>
        <v>2.1211576487506933E-2</v>
      </c>
      <c r="AH550" s="2">
        <f>(Table2[[#This Row],[Current Month High]]/Table2[[#This Row],[Close Price]])-1</f>
        <v>7.727512761837696E-2</v>
      </c>
      <c r="AI550">
        <v>42.679105791233901</v>
      </c>
      <c r="AJ550">
        <v>11.5890787664505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</v>
      </c>
      <c r="AM550" t="s">
        <v>10344</v>
      </c>
      <c r="AN550">
        <v>0.1</v>
      </c>
      <c r="AO550" t="s">
        <v>10345</v>
      </c>
      <c r="AP550">
        <v>0.106956828702854</v>
      </c>
      <c r="AQ550" s="4">
        <f>(Table2[[#This Row],[Sharpe Ratio]]-AVERAGE(Table2[Sharpe Ratio]))/_xlfn.STDEV.P(Table2[Sharpe Ratio])</f>
        <v>0.49644617013557335</v>
      </c>
      <c r="AR55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 s="4">
        <f>_xlfn.RANK.AVG(Table2[[#This Row],[1Y Return vs Nifty Z-Score]],Table2[1Y Return vs Nifty Z-Score])</f>
        <v>594</v>
      </c>
      <c r="AT550" s="4">
        <f>_xlfn.RANK.AVG(Table2[[#This Row],[6M Return vs Nifty Z-Score]],Table2[6M Return vs Nifty Z-Score])</f>
        <v>705</v>
      </c>
      <c r="AU550" s="4">
        <f>_xlfn.RANK.AVG(Table2[[#This Row],[Sharpe Ratio Z-Score]],Table2[Sharpe Ratio Z-Score])</f>
        <v>213</v>
      </c>
      <c r="AV550" s="4">
        <f>(Table2[[#This Row],[Rank 1Y]]+Table2[[#This Row],[Rank 6M]]+Table2[[#This Row],[Rank Sharpe]])/3</f>
        <v>504</v>
      </c>
    </row>
    <row r="551" spans="1:48" x14ac:dyDescent="0.3">
      <c r="A551" t="s">
        <v>723</v>
      </c>
      <c r="B551" t="s">
        <v>724</v>
      </c>
      <c r="C551" t="s">
        <v>10314</v>
      </c>
      <c r="D551" t="s">
        <v>173</v>
      </c>
      <c r="E551">
        <v>23041.117462999999</v>
      </c>
      <c r="F551">
        <v>7826</v>
      </c>
      <c r="G551">
        <v>-11.744706708585101</v>
      </c>
      <c r="H551">
        <f>(Table2[[#This Row],[1Y Return vs Nifty]]-AVERAGE(Table2[1Y Return vs Nifty]))/_xlfn.STDEV.P(Table2[1Y Return vs Nifty])</f>
        <v>-0.6634179602051824</v>
      </c>
      <c r="I551">
        <v>13.409766722910801</v>
      </c>
      <c r="J551">
        <f>(Table2[[#This Row],[1M Return vs Nifty]]-AVERAGE(Table2[1M Return vs Nifty]))/_xlfn.STDEV.P(Table2[1M Return vs Nifty])</f>
        <v>0.84886278948885752</v>
      </c>
      <c r="K551">
        <v>13.129411445380001</v>
      </c>
      <c r="L551">
        <f>(Table2[[#This Row],[6M Return vs Nifty]]-AVERAGE(Table2[6M Return vs Nifty]))/_xlfn.STDEV.P(Table2[6M Return vs Nifty])</f>
        <v>0.20648035050482555</v>
      </c>
      <c r="M551">
        <v>-0.89996739713831397</v>
      </c>
      <c r="N551">
        <f>(Table2[[#This Row],[1W Return vs Nifty]]-AVERAGE(Table2[1W Return vs Nifty]))/_xlfn.STDEV.P(Table2[1W Return vs Nifty])</f>
        <v>-8.6792758637705761E-2</v>
      </c>
      <c r="O551">
        <v>7668.49</v>
      </c>
      <c r="P551">
        <v>7156.6132391765696</v>
      </c>
      <c r="Q551">
        <v>6674.6260692815204</v>
      </c>
      <c r="R551">
        <v>54.850492469216299</v>
      </c>
      <c r="S551" s="2">
        <f>(Table2[[#This Row],[Close Price]]-Table2[[#This Row],[20D EMA]])/Table2[[#This Row],[20D EMA]]</f>
        <v>2.0539897685202722E-2</v>
      </c>
      <c r="T551" s="2">
        <f>(Table2[[#This Row],[Close Price]]-Table2[[#This Row],[50D EMA]])/Table2[[#This Row],[50D EMA]]</f>
        <v>9.3534013709038882E-2</v>
      </c>
      <c r="U551" s="2">
        <f>(Table2[[#This Row],[Close Price]]-Table2[[#This Row],[200D EMA]])/Table2[[#This Row],[200D EMA]]</f>
        <v>0.17250013989808682</v>
      </c>
      <c r="V551">
        <v>0.68807800940987096</v>
      </c>
      <c r="W551">
        <v>7712.3</v>
      </c>
      <c r="X551">
        <v>7892.5</v>
      </c>
      <c r="Y551">
        <v>7712.3</v>
      </c>
      <c r="Z551">
        <v>7949</v>
      </c>
      <c r="AA551">
        <v>7590.2</v>
      </c>
      <c r="AB551">
        <v>8133.9</v>
      </c>
      <c r="AC551" s="2">
        <f>(Table2[[#This Row],[Close Price]]/Table2[[#This Row],[Day Low]])-1</f>
        <v>1.4742683764894959E-2</v>
      </c>
      <c r="AD551" s="2">
        <f>(Table2[[#This Row],[Day High]]/Table2[[#This Row],[Close Price]])-1</f>
        <v>8.497316636851604E-3</v>
      </c>
      <c r="AE551" s="2">
        <f>(Table2[[#This Row],[Close Price]]/Table2[[#This Row],[Current Week Low]])-1</f>
        <v>1.4742683764894959E-2</v>
      </c>
      <c r="AF551" s="2">
        <f>(Table2[[#This Row],[Current Week High]]/Table2[[#This Row],[Close Price]])-1</f>
        <v>1.5716841298236695E-2</v>
      </c>
      <c r="AG551" s="2">
        <f>(Table2[[#This Row],[Close Price]]/Table2[[#This Row],[Current Month Low]])-1</f>
        <v>3.1066375062580809E-2</v>
      </c>
      <c r="AH551" s="2">
        <f>(Table2[[#This Row],[Current Month High]]/Table2[[#This Row],[Close Price]])-1</f>
        <v>3.9343214924610237E-2</v>
      </c>
      <c r="AI551">
        <v>3.9343214924610201</v>
      </c>
      <c r="AJ551">
        <v>51.231436659999801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0.26</v>
      </c>
      <c r="AM551" t="s">
        <v>10345</v>
      </c>
      <c r="AN551">
        <v>0.36</v>
      </c>
      <c r="AO551" t="s">
        <v>10345</v>
      </c>
      <c r="AP551">
        <v>-8.1781510371511004E-2</v>
      </c>
      <c r="AQ551" s="4">
        <f>(Table2[[#This Row],[Sharpe Ratio]]-AVERAGE(Table2[Sharpe Ratio]))/_xlfn.STDEV.P(Table2[Sharpe Ratio])</f>
        <v>-1.643549219796234</v>
      </c>
      <c r="AR55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-1.3384167986454394</v>
      </c>
      <c r="AS551" s="4">
        <f>_xlfn.RANK.AVG(Table2[[#This Row],[1Y Return vs Nifty Z-Score]],Table2[1Y Return vs Nifty Z-Score])</f>
        <v>555</v>
      </c>
      <c r="AT551" s="4">
        <f>_xlfn.RANK.AVG(Table2[[#This Row],[6M Return vs Nifty Z-Score]],Table2[6M Return vs Nifty Z-Score])</f>
        <v>261</v>
      </c>
      <c r="AU551" s="4">
        <f>_xlfn.RANK.AVG(Table2[[#This Row],[Sharpe Ratio Z-Score]],Table2[Sharpe Ratio Z-Score])</f>
        <v>701</v>
      </c>
      <c r="AV551" s="4">
        <f>(Table2[[#This Row],[Rank 1Y]]+Table2[[#This Row],[Rank 6M]]+Table2[[#This Row],[Rank Sharpe]])/3</f>
        <v>505.66666666666669</v>
      </c>
    </row>
    <row r="552" spans="1:48" x14ac:dyDescent="0.3">
      <c r="A552" t="s">
        <v>16</v>
      </c>
      <c r="B552" t="s">
        <v>17</v>
      </c>
      <c r="C552" t="s">
        <v>10299</v>
      </c>
      <c r="D552" t="s">
        <v>18</v>
      </c>
      <c r="E552">
        <v>2014046.7958972801</v>
      </c>
      <c r="F552">
        <v>2976.8</v>
      </c>
      <c r="G552">
        <v>-9.1255229742035802</v>
      </c>
      <c r="H552">
        <f>(Table2[[#This Row],[1Y Return vs Nifty]]-AVERAGE(Table2[1Y Return vs Nifty]))/_xlfn.STDEV.P(Table2[1Y Return vs Nifty])</f>
        <v>-0.62367481330067287</v>
      </c>
      <c r="I552">
        <v>-3.2281281839170499</v>
      </c>
      <c r="J552">
        <f>(Table2[[#This Row],[1M Return vs Nifty]]-AVERAGE(Table2[1M Return vs Nifty]))/_xlfn.STDEV.P(Table2[1M Return vs Nifty])</f>
        <v>-0.60461490498036086</v>
      </c>
      <c r="K552">
        <v>-9.3822342295217904</v>
      </c>
      <c r="L552">
        <f>(Table2[[#This Row],[6M Return vs Nifty]]-AVERAGE(Table2[6M Return vs Nifty]))/_xlfn.STDEV.P(Table2[6M Return vs Nifty])</f>
        <v>-0.56796255973414078</v>
      </c>
      <c r="M552">
        <v>0.78501737463736998</v>
      </c>
      <c r="N552">
        <f>(Table2[[#This Row],[1W Return vs Nifty]]-AVERAGE(Table2[1W Return vs Nifty]))/_xlfn.STDEV.P(Table2[1W Return vs Nifty])</f>
        <v>0.28072885565193489</v>
      </c>
      <c r="O552">
        <v>2977.11</v>
      </c>
      <c r="P552">
        <v>2989.0216835566398</v>
      </c>
      <c r="Q552">
        <v>2826.7315056239199</v>
      </c>
      <c r="R552">
        <v>54.461642440672399</v>
      </c>
      <c r="S552" s="2">
        <f>(Table2[[#This Row],[Close Price]]-Table2[[#This Row],[20D EMA]])/Table2[[#This Row],[20D EMA]]</f>
        <v>-1.0412782866603699E-4</v>
      </c>
      <c r="T552" s="2">
        <f>(Table2[[#This Row],[Close Price]]-Table2[[#This Row],[50D EMA]])/Table2[[#This Row],[50D EMA]]</f>
        <v>-4.0888574425117672E-3</v>
      </c>
      <c r="U552" s="2">
        <f>(Table2[[#This Row],[Close Price]]-Table2[[#This Row],[200D EMA]])/Table2[[#This Row],[200D EMA]]</f>
        <v>5.3089051463682237E-2</v>
      </c>
      <c r="V552">
        <v>0.79424915652667005</v>
      </c>
      <c r="W552">
        <v>2980.05</v>
      </c>
      <c r="X552">
        <v>3007.85</v>
      </c>
      <c r="Y552">
        <v>2961</v>
      </c>
      <c r="Z552">
        <v>3007.85</v>
      </c>
      <c r="AA552">
        <v>2866.5</v>
      </c>
      <c r="AB552">
        <v>3036</v>
      </c>
      <c r="AC552" s="2">
        <f>(Table2[[#This Row],[Close Price]]/Table2[[#This Row],[Day Low]])-1</f>
        <v>-1.0905857284273512E-3</v>
      </c>
      <c r="AD552" s="2">
        <f>(Table2[[#This Row],[Day High]]/Table2[[#This Row],[Close Price]])-1</f>
        <v>1.0430663800053752E-2</v>
      </c>
      <c r="AE552" s="2">
        <f>(Table2[[#This Row],[Close Price]]/Table2[[#This Row],[Current Week Low]])-1</f>
        <v>5.3360351232691894E-3</v>
      </c>
      <c r="AF552" s="2">
        <f>(Table2[[#This Row],[Current Week High]]/Table2[[#This Row],[Close Price]])-1</f>
        <v>1.0430663800053752E-2</v>
      </c>
      <c r="AG552" s="2">
        <f>(Table2[[#This Row],[Close Price]]/Table2[[#This Row],[Current Month Low]])-1</f>
        <v>3.8478981336124152E-2</v>
      </c>
      <c r="AH552" s="2">
        <f>(Table2[[#This Row],[Current Month High]]/Table2[[#This Row],[Close Price]])-1</f>
        <v>1.9887127116366532E-2</v>
      </c>
      <c r="AI552">
        <v>8.0892233270626104</v>
      </c>
      <c r="AJ552">
        <v>34.071972256001402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-0.04</v>
      </c>
      <c r="AM552" t="s">
        <v>10344</v>
      </c>
      <c r="AN552">
        <v>-1.28</v>
      </c>
      <c r="AO552" t="s">
        <v>10344</v>
      </c>
      <c r="AP552">
        <v>1.7528540924629001E-2</v>
      </c>
      <c r="AQ552" s="4">
        <f>(Table2[[#This Row],[Sharpe Ratio]]-AVERAGE(Table2[Sharpe Ratio]))/_xlfn.STDEV.P(Table2[Sharpe Ratio])</f>
        <v>-0.51752971051203678</v>
      </c>
      <c r="AR55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 s="4">
        <f>_xlfn.RANK.AVG(Table2[[#This Row],[1Y Return vs Nifty Z-Score]],Table2[1Y Return vs Nifty Z-Score])</f>
        <v>534</v>
      </c>
      <c r="AT552" s="4">
        <f>_xlfn.RANK.AVG(Table2[[#This Row],[6M Return vs Nifty Z-Score]],Table2[6M Return vs Nifty Z-Score])</f>
        <v>513</v>
      </c>
      <c r="AU552" s="4">
        <f>_xlfn.RANK.AVG(Table2[[#This Row],[Sharpe Ratio Z-Score]],Table2[Sharpe Ratio Z-Score])</f>
        <v>473</v>
      </c>
      <c r="AV552" s="4">
        <f>(Table2[[#This Row],[Rank 1Y]]+Table2[[#This Row],[Rank 6M]]+Table2[[#This Row],[Rank Sharpe]])/3</f>
        <v>506.66666666666669</v>
      </c>
    </row>
    <row r="553" spans="1:48" x14ac:dyDescent="0.3">
      <c r="A553" t="s">
        <v>1372</v>
      </c>
      <c r="B553" t="s">
        <v>1373</v>
      </c>
      <c r="C553" t="s">
        <v>10309</v>
      </c>
      <c r="D553" t="s">
        <v>315</v>
      </c>
      <c r="E553">
        <v>8063.29618605</v>
      </c>
      <c r="F553">
        <v>400.05</v>
      </c>
      <c r="G553">
        <v>-19.3787036766225</v>
      </c>
      <c r="H553">
        <f>(Table2[[#This Row],[1Y Return vs Nifty]]-AVERAGE(Table2[1Y Return vs Nifty]))/_xlfn.STDEV.P(Table2[1Y Return vs Nifty])</f>
        <v>-0.77925521857947233</v>
      </c>
      <c r="I553">
        <v>-8.3524289941717598</v>
      </c>
      <c r="J553">
        <f>(Table2[[#This Row],[1M Return vs Nifty]]-AVERAGE(Table2[1M Return vs Nifty]))/_xlfn.STDEV.P(Table2[1M Return vs Nifty])</f>
        <v>-1.0522711120404999</v>
      </c>
      <c r="K553">
        <v>-15.9024957268339</v>
      </c>
      <c r="L553">
        <f>(Table2[[#This Row],[6M Return vs Nifty]]-AVERAGE(Table2[6M Return vs Nifty]))/_xlfn.STDEV.P(Table2[6M Return vs Nifty])</f>
        <v>-0.79227180670879571</v>
      </c>
      <c r="M553">
        <v>-9.2773236949110807</v>
      </c>
      <c r="N553">
        <f>(Table2[[#This Row],[1W Return vs Nifty]]-AVERAGE(Table2[1W Return vs Nifty]))/_xlfn.STDEV.P(Table2[1W Return vs Nifty])</f>
        <v>-1.914025598725837</v>
      </c>
      <c r="O553">
        <v>426.61</v>
      </c>
      <c r="P553">
        <v>433.93523023645503</v>
      </c>
      <c r="Q553">
        <v>409.17589609185399</v>
      </c>
      <c r="R553">
        <v>27.565042679322499</v>
      </c>
      <c r="S553" s="2">
        <f>(Table2[[#This Row],[Close Price]]-Table2[[#This Row],[20D EMA]])/Table2[[#This Row],[20D EMA]]</f>
        <v>-6.2258268676308577E-2</v>
      </c>
      <c r="T553" s="2">
        <f>(Table2[[#This Row],[Close Price]]-Table2[[#This Row],[50D EMA]])/Table2[[#This Row],[50D EMA]]</f>
        <v>-7.8088221179899733E-2</v>
      </c>
      <c r="U553" s="2">
        <f>(Table2[[#This Row],[Close Price]]-Table2[[#This Row],[200D EMA]])/Table2[[#This Row],[200D EMA]]</f>
        <v>-2.2303112619823883E-2</v>
      </c>
      <c r="V553">
        <v>0.84641531972872497</v>
      </c>
      <c r="W553">
        <v>397.5</v>
      </c>
      <c r="X553">
        <v>405</v>
      </c>
      <c r="Y553">
        <v>396.65</v>
      </c>
      <c r="Z553">
        <v>405.4</v>
      </c>
      <c r="AA553">
        <v>395</v>
      </c>
      <c r="AB553">
        <v>458.75</v>
      </c>
      <c r="AC553" s="2">
        <f>(Table2[[#This Row],[Close Price]]/Table2[[#This Row],[Day Low]])-1</f>
        <v>6.4150943396226179E-3</v>
      </c>
      <c r="AD553" s="2">
        <f>(Table2[[#This Row],[Day High]]/Table2[[#This Row],[Close Price]])-1</f>
        <v>1.2373453318335281E-2</v>
      </c>
      <c r="AE553" s="2">
        <f>(Table2[[#This Row],[Close Price]]/Table2[[#This Row],[Current Week Low]])-1</f>
        <v>8.5717887306189233E-3</v>
      </c>
      <c r="AF553" s="2">
        <f>(Table2[[#This Row],[Current Week High]]/Table2[[#This Row],[Close Price]])-1</f>
        <v>1.3373328333958101E-2</v>
      </c>
      <c r="AG553" s="2">
        <f>(Table2[[#This Row],[Close Price]]/Table2[[#This Row],[Current Month Low]])-1</f>
        <v>1.2784810126582391E-2</v>
      </c>
      <c r="AH553" s="2">
        <f>(Table2[[#This Row],[Current Month High]]/Table2[[#This Row],[Close Price]])-1</f>
        <v>0.14673165854268211</v>
      </c>
      <c r="AI553">
        <v>26.234220722409599</v>
      </c>
      <c r="AJ553">
        <v>15.039539899352899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</v>
      </c>
      <c r="AM553" t="s">
        <v>10344</v>
      </c>
      <c r="AN553">
        <v>-10.54</v>
      </c>
      <c r="AO553" t="s">
        <v>10344</v>
      </c>
      <c r="AP553">
        <v>6.5834433483479005E-2</v>
      </c>
      <c r="AQ553" s="4">
        <f>(Table2[[#This Row],[Sharpe Ratio]]-AVERAGE(Table2[Sharpe Ratio]))/_xlfn.STDEV.P(Table2[Sharpe Ratio])</f>
        <v>3.018300058557204E-2</v>
      </c>
      <c r="AR55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 s="4">
        <f>_xlfn.RANK.AVG(Table2[[#This Row],[1Y Return vs Nifty Z-Score]],Table2[1Y Return vs Nifty Z-Score])</f>
        <v>598</v>
      </c>
      <c r="AT553" s="4">
        <f>_xlfn.RANK.AVG(Table2[[#This Row],[6M Return vs Nifty Z-Score]],Table2[6M Return vs Nifty Z-Score])</f>
        <v>579</v>
      </c>
      <c r="AU553" s="4">
        <f>_xlfn.RANK.AVG(Table2[[#This Row],[Sharpe Ratio Z-Score]],Table2[Sharpe Ratio Z-Score])</f>
        <v>344</v>
      </c>
      <c r="AV553" s="4">
        <f>(Table2[[#This Row],[Rank 1Y]]+Table2[[#This Row],[Rank 6M]]+Table2[[#This Row],[Rank Sharpe]])/3</f>
        <v>507</v>
      </c>
    </row>
    <row r="554" spans="1:48" x14ac:dyDescent="0.3">
      <c r="A554" t="s">
        <v>414</v>
      </c>
      <c r="B554" t="s">
        <v>415</v>
      </c>
      <c r="C554" t="s">
        <v>10300</v>
      </c>
      <c r="D554" t="s">
        <v>21</v>
      </c>
      <c r="E554">
        <v>56305.318282510001</v>
      </c>
      <c r="F554">
        <v>2977.7</v>
      </c>
      <c r="G554">
        <v>1.26836130055598</v>
      </c>
      <c r="H554">
        <f>(Table2[[#This Row],[1Y Return vs Nifty]]-AVERAGE(Table2[1Y Return vs Nifty]))/_xlfn.STDEV.P(Table2[1Y Return vs Nifty])</f>
        <v>-0.46595939066050301</v>
      </c>
      <c r="I554">
        <v>4.3233407826440002</v>
      </c>
      <c r="J554">
        <f>(Table2[[#This Row],[1M Return vs Nifty]]-AVERAGE(Table2[1M Return vs Nifty]))/_xlfn.STDEV.P(Table2[1M Return vs Nifty])</f>
        <v>5.5077427783967722E-2</v>
      </c>
      <c r="K554">
        <v>-2.2479422763925698</v>
      </c>
      <c r="L554">
        <f>(Table2[[#This Row],[6M Return vs Nifty]]-AVERAGE(Table2[6M Return vs Nifty]))/_xlfn.STDEV.P(Table2[6M Return vs Nifty])</f>
        <v>-0.32252951132596674</v>
      </c>
      <c r="M554">
        <v>8.4730484841083005</v>
      </c>
      <c r="N554">
        <f>(Table2[[#This Row],[1W Return vs Nifty]]-AVERAGE(Table2[1W Return vs Nifty]))/_xlfn.STDEV.P(Table2[1W Return vs Nifty])</f>
        <v>1.9576090574143072</v>
      </c>
      <c r="O554">
        <v>2796.32</v>
      </c>
      <c r="P554">
        <v>2673.0303579424899</v>
      </c>
      <c r="Q554">
        <v>2493.48837269451</v>
      </c>
      <c r="R554">
        <v>71.490664078470701</v>
      </c>
      <c r="S554" s="2">
        <f>(Table2[[#This Row],[Close Price]]-Table2[[#This Row],[20D EMA]])/Table2[[#This Row],[20D EMA]]</f>
        <v>6.4863821021914389E-2</v>
      </c>
      <c r="T554" s="2">
        <f>(Table2[[#This Row],[Close Price]]-Table2[[#This Row],[50D EMA]])/Table2[[#This Row],[50D EMA]]</f>
        <v>0.11397911780247161</v>
      </c>
      <c r="U554" s="2">
        <f>(Table2[[#This Row],[Close Price]]-Table2[[#This Row],[200D EMA]])/Table2[[#This Row],[200D EMA]]</f>
        <v>0.19419044925492945</v>
      </c>
      <c r="V554">
        <v>0.511471884896465</v>
      </c>
      <c r="W554">
        <v>2985</v>
      </c>
      <c r="X554">
        <v>3036.95</v>
      </c>
      <c r="Y554">
        <v>2922.3</v>
      </c>
      <c r="Z554">
        <v>3036.95</v>
      </c>
      <c r="AA554">
        <v>2589.35</v>
      </c>
      <c r="AB554">
        <v>3036.95</v>
      </c>
      <c r="AC554" s="2">
        <f>(Table2[[#This Row],[Close Price]]/Table2[[#This Row],[Day Low]])-1</f>
        <v>-2.4455611390284959E-3</v>
      </c>
      <c r="AD554" s="2">
        <f>(Table2[[#This Row],[Day High]]/Table2[[#This Row],[Close Price]])-1</f>
        <v>1.9897907781173396E-2</v>
      </c>
      <c r="AE554" s="2">
        <f>(Table2[[#This Row],[Close Price]]/Table2[[#This Row],[Current Week Low]])-1</f>
        <v>1.8957670328165976E-2</v>
      </c>
      <c r="AF554" s="2">
        <f>(Table2[[#This Row],[Current Week High]]/Table2[[#This Row],[Close Price]])-1</f>
        <v>1.9897907781173396E-2</v>
      </c>
      <c r="AG554" s="2">
        <f>(Table2[[#This Row],[Close Price]]/Table2[[#This Row],[Current Month Low]])-1</f>
        <v>0.14997972464131926</v>
      </c>
      <c r="AH554" s="2">
        <f>(Table2[[#This Row],[Current Month High]]/Table2[[#This Row],[Close Price]])-1</f>
        <v>1.9897907781173396E-2</v>
      </c>
      <c r="AI554">
        <v>3.4674413137656601</v>
      </c>
      <c r="AJ554">
        <v>43.912812333864899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0.18</v>
      </c>
      <c r="AM554" t="s">
        <v>10345</v>
      </c>
      <c r="AN554">
        <v>5.39</v>
      </c>
      <c r="AO554" t="s">
        <v>10345</v>
      </c>
      <c r="AP554">
        <v>-3.7748689044773999E-2</v>
      </c>
      <c r="AQ554" s="4">
        <f>(Table2[[#This Row],[Sharpe Ratio]]-AVERAGE(Table2[Sharpe Ratio]))/_xlfn.STDEV.P(Table2[Sharpe Ratio])</f>
        <v>-1.1442864038413874</v>
      </c>
      <c r="AR55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7.9911179370417695E-2</v>
      </c>
      <c r="AS554" s="4">
        <f>_xlfn.RANK.AVG(Table2[[#This Row],[1Y Return vs Nifty Z-Score]],Table2[1Y Return vs Nifty Z-Score])</f>
        <v>461</v>
      </c>
      <c r="AT554" s="4">
        <f>_xlfn.RANK.AVG(Table2[[#This Row],[6M Return vs Nifty Z-Score]],Table2[6M Return vs Nifty Z-Score])</f>
        <v>426</v>
      </c>
      <c r="AU554" s="4">
        <f>_xlfn.RANK.AVG(Table2[[#This Row],[Sharpe Ratio Z-Score]],Table2[Sharpe Ratio Z-Score])</f>
        <v>642</v>
      </c>
      <c r="AV554" s="4">
        <f>(Table2[[#This Row],[Rank 1Y]]+Table2[[#This Row],[Rank 6M]]+Table2[[#This Row],[Rank Sharpe]])/3</f>
        <v>509.66666666666669</v>
      </c>
    </row>
    <row r="555" spans="1:48" x14ac:dyDescent="0.3">
      <c r="A555" t="s">
        <v>678</v>
      </c>
      <c r="B555" t="s">
        <v>679</v>
      </c>
      <c r="C555" t="s">
        <v>10301</v>
      </c>
      <c r="D555" t="s">
        <v>516</v>
      </c>
      <c r="E555">
        <v>25770.930286995001</v>
      </c>
      <c r="F555">
        <v>795.65</v>
      </c>
      <c r="G555">
        <v>0.88180322975679404</v>
      </c>
      <c r="H555">
        <f>(Table2[[#This Row],[1Y Return vs Nifty]]-AVERAGE(Table2[1Y Return vs Nifty]))/_xlfn.STDEV.P(Table2[1Y Return vs Nifty])</f>
        <v>-0.47182497160208731</v>
      </c>
      <c r="I555">
        <v>2.38845562533418</v>
      </c>
      <c r="J555">
        <f>(Table2[[#This Row],[1M Return vs Nifty]]-AVERAGE(Table2[1M Return vs Nifty]))/_xlfn.STDEV.P(Table2[1M Return vs Nifty])</f>
        <v>-0.11395311563864238</v>
      </c>
      <c r="K555">
        <v>-4.7129946300464702</v>
      </c>
      <c r="L555">
        <f>(Table2[[#This Row],[6M Return vs Nifty]]-AVERAGE(Table2[6M Return vs Nifty]))/_xlfn.STDEV.P(Table2[6M Return vs Nifty])</f>
        <v>-0.40733194408562623</v>
      </c>
      <c r="M555">
        <v>4.2552923705002499</v>
      </c>
      <c r="N555">
        <f>(Table2[[#This Row],[1W Return vs Nifty]]-AVERAGE(Table2[1W Return vs Nifty]))/_xlfn.STDEV.P(Table2[1W Return vs Nifty])</f>
        <v>1.0376502770630307</v>
      </c>
      <c r="O555">
        <v>779.3</v>
      </c>
      <c r="P555">
        <v>762.40962825636802</v>
      </c>
      <c r="Q555">
        <v>726.69941540560103</v>
      </c>
      <c r="R555">
        <v>67.076145784130901</v>
      </c>
      <c r="S555" s="2">
        <f>(Table2[[#This Row],[Close Price]]-Table2[[#This Row],[20D EMA]])/Table2[[#This Row],[20D EMA]]</f>
        <v>2.0980366996022102E-2</v>
      </c>
      <c r="T555" s="2">
        <f>(Table2[[#This Row],[Close Price]]-Table2[[#This Row],[50D EMA]])/Table2[[#This Row],[50D EMA]]</f>
        <v>4.3599097534553356E-2</v>
      </c>
      <c r="U555" s="2">
        <f>(Table2[[#This Row],[Close Price]]-Table2[[#This Row],[200D EMA]])/Table2[[#This Row],[200D EMA]]</f>
        <v>9.4881849541484459E-2</v>
      </c>
      <c r="V555">
        <v>1.1499191865659799</v>
      </c>
      <c r="W555">
        <v>799</v>
      </c>
      <c r="X555">
        <v>882.9</v>
      </c>
      <c r="Y555">
        <v>789.9</v>
      </c>
      <c r="Z555">
        <v>882.9</v>
      </c>
      <c r="AA555">
        <v>723</v>
      </c>
      <c r="AB555">
        <v>882.9</v>
      </c>
      <c r="AC555" s="2">
        <f>(Table2[[#This Row],[Close Price]]/Table2[[#This Row],[Day Low]])-1</f>
        <v>-4.1927409261577342E-3</v>
      </c>
      <c r="AD555" s="2">
        <f>(Table2[[#This Row],[Day High]]/Table2[[#This Row],[Close Price]])-1</f>
        <v>0.10965876955947973</v>
      </c>
      <c r="AE555" s="2">
        <f>(Table2[[#This Row],[Close Price]]/Table2[[#This Row],[Current Week Low]])-1</f>
        <v>7.2794024560070003E-3</v>
      </c>
      <c r="AF555" s="2">
        <f>(Table2[[#This Row],[Current Week High]]/Table2[[#This Row],[Close Price]])-1</f>
        <v>0.10965876955947973</v>
      </c>
      <c r="AG555" s="2">
        <f>(Table2[[#This Row],[Close Price]]/Table2[[#This Row],[Current Month Low]])-1</f>
        <v>0.10048409405255865</v>
      </c>
      <c r="AH555" s="2">
        <f>(Table2[[#This Row],[Current Month High]]/Table2[[#This Row],[Close Price]])-1</f>
        <v>0.10965876955947973</v>
      </c>
      <c r="AI555">
        <v>8.8983849682649296</v>
      </c>
      <c r="AJ555">
        <v>30.8957802089331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0.08</v>
      </c>
      <c r="AM555" t="s">
        <v>10345</v>
      </c>
      <c r="AN555">
        <v>10.18</v>
      </c>
      <c r="AO555" t="s">
        <v>10345</v>
      </c>
      <c r="AP555">
        <v>-2.5557604698810001E-2</v>
      </c>
      <c r="AQ555" s="4">
        <f>(Table2[[#This Row],[Sharpe Ratio]]-AVERAGE(Table2[Sharpe Ratio]))/_xlfn.STDEV.P(Table2[Sharpe Ratio])</f>
        <v>-1.0060587155689296</v>
      </c>
      <c r="AR55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-0.96151846983225475</v>
      </c>
      <c r="AS555" s="4">
        <f>_xlfn.RANK.AVG(Table2[[#This Row],[1Y Return vs Nifty Z-Score]],Table2[1Y Return vs Nifty Z-Score])</f>
        <v>463</v>
      </c>
      <c r="AT555" s="4">
        <f>_xlfn.RANK.AVG(Table2[[#This Row],[6M Return vs Nifty Z-Score]],Table2[6M Return vs Nifty Z-Score])</f>
        <v>450</v>
      </c>
      <c r="AU555" s="4">
        <f>_xlfn.RANK.AVG(Table2[[#This Row],[Sharpe Ratio Z-Score]],Table2[Sharpe Ratio Z-Score])</f>
        <v>619</v>
      </c>
      <c r="AV555" s="4">
        <f>(Table2[[#This Row],[Rank 1Y]]+Table2[[#This Row],[Rank 6M]]+Table2[[#This Row],[Rank Sharpe]])/3</f>
        <v>510.66666666666669</v>
      </c>
    </row>
    <row r="556" spans="1:48" x14ac:dyDescent="0.3">
      <c r="A556" t="s">
        <v>624</v>
      </c>
      <c r="B556" t="s">
        <v>625</v>
      </c>
      <c r="C556" t="s">
        <v>10305</v>
      </c>
      <c r="D556" t="s">
        <v>279</v>
      </c>
      <c r="E556">
        <v>29708.05413375</v>
      </c>
      <c r="F556">
        <v>1106.25</v>
      </c>
      <c r="G556">
        <v>33.3878762575576</v>
      </c>
      <c r="H556">
        <f>(Table2[[#This Row],[1Y Return vs Nifty]]-AVERAGE(Table2[1Y Return vs Nifty]))/_xlfn.STDEV.P(Table2[1Y Return vs Nifty])</f>
        <v>2.1417872981192857E-2</v>
      </c>
      <c r="I556">
        <v>-8.5628732063045003</v>
      </c>
      <c r="J556">
        <f>(Table2[[#This Row],[1M Return vs Nifty]]-AVERAGE(Table2[1M Return vs Nifty]))/_xlfn.STDEV.P(Table2[1M Return vs Nifty])</f>
        <v>-1.0706554070476504</v>
      </c>
      <c r="K556">
        <v>-33.840742529260602</v>
      </c>
      <c r="L556">
        <f>(Table2[[#This Row],[6M Return vs Nifty]]-AVERAGE(Table2[6M Return vs Nifty]))/_xlfn.STDEV.P(Table2[6M Return vs Nifty])</f>
        <v>-1.4093812023912493</v>
      </c>
      <c r="M556">
        <v>0.13750750078061399</v>
      </c>
      <c r="N556">
        <f>(Table2[[#This Row],[1W Return vs Nifty]]-AVERAGE(Table2[1W Return vs Nifty]))/_xlfn.STDEV.P(Table2[1W Return vs Nifty])</f>
        <v>0.13949679344312749</v>
      </c>
      <c r="O556">
        <v>1153.07</v>
      </c>
      <c r="P556">
        <v>1210.23583937074</v>
      </c>
      <c r="Q556">
        <v>1141.6775296983001</v>
      </c>
      <c r="R556">
        <v>39.099370645923699</v>
      </c>
      <c r="S556" s="2">
        <f>(Table2[[#This Row],[Close Price]]-Table2[[#This Row],[20D EMA]])/Table2[[#This Row],[20D EMA]]</f>
        <v>-4.0604646725697434E-2</v>
      </c>
      <c r="T556" s="2">
        <f>(Table2[[#This Row],[Close Price]]-Table2[[#This Row],[50D EMA]])/Table2[[#This Row],[50D EMA]]</f>
        <v>-8.5921963296680462E-2</v>
      </c>
      <c r="U556" s="2">
        <f>(Table2[[#This Row],[Close Price]]-Table2[[#This Row],[200D EMA]])/Table2[[#This Row],[200D EMA]]</f>
        <v>-3.1031117611347019E-2</v>
      </c>
      <c r="V556">
        <v>0.63136409042215003</v>
      </c>
      <c r="W556">
        <v>1077</v>
      </c>
      <c r="X556">
        <v>1111.1500000000001</v>
      </c>
      <c r="Y556">
        <v>1077</v>
      </c>
      <c r="Z556">
        <v>1122.2</v>
      </c>
      <c r="AA556">
        <v>1060</v>
      </c>
      <c r="AB556">
        <v>1253.8</v>
      </c>
      <c r="AC556" s="2">
        <f>(Table2[[#This Row],[Close Price]]/Table2[[#This Row],[Day Low]])-1</f>
        <v>2.7158774373259087E-2</v>
      </c>
      <c r="AD556" s="2">
        <f>(Table2[[#This Row],[Day High]]/Table2[[#This Row],[Close Price]])-1</f>
        <v>4.4293785310736133E-3</v>
      </c>
      <c r="AE556" s="2">
        <f>(Table2[[#This Row],[Close Price]]/Table2[[#This Row],[Current Week Low]])-1</f>
        <v>2.7158774373259087E-2</v>
      </c>
      <c r="AF556" s="2">
        <f>(Table2[[#This Row],[Current Week High]]/Table2[[#This Row],[Close Price]])-1</f>
        <v>1.4418079096045311E-2</v>
      </c>
      <c r="AG556" s="2">
        <f>(Table2[[#This Row],[Close Price]]/Table2[[#This Row],[Current Month Low]])-1</f>
        <v>4.3632075471698117E-2</v>
      </c>
      <c r="AH556" s="2">
        <f>(Table2[[#This Row],[Current Month High]]/Table2[[#This Row],[Close Price]])-1</f>
        <v>0.13337853107344633</v>
      </c>
      <c r="AI556">
        <v>36.849717514124201</v>
      </c>
      <c r="AJ556">
        <v>65.879442195231604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-0.15</v>
      </c>
      <c r="AM556" t="s">
        <v>10344</v>
      </c>
      <c r="AN556">
        <v>-11.49</v>
      </c>
      <c r="AO556" t="s">
        <v>10344</v>
      </c>
      <c r="AQ556" s="4">
        <f>(Table2[[#This Row],[Sharpe Ratio]]-AVERAGE(Table2[Sharpe Ratio]))/_xlfn.STDEV.P(Table2[Sharpe Ratio])</f>
        <v>-0.71627574671699312</v>
      </c>
      <c r="AR55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 s="4">
        <f>_xlfn.RANK.AVG(Table2[[#This Row],[1Y Return vs Nifty Z-Score]],Table2[1Y Return vs Nifty Z-Score])</f>
        <v>282</v>
      </c>
      <c r="AT556" s="4">
        <f>_xlfn.RANK.AVG(Table2[[#This Row],[6M Return vs Nifty Z-Score]],Table2[6M Return vs Nifty Z-Score])</f>
        <v>709</v>
      </c>
      <c r="AU556" s="4">
        <f>_xlfn.RANK.AVG(Table2[[#This Row],[Sharpe Ratio Z-Score]],Table2[Sharpe Ratio Z-Score])</f>
        <v>542.5</v>
      </c>
      <c r="AV556" s="4">
        <f>(Table2[[#This Row],[Rank 1Y]]+Table2[[#This Row],[Rank 6M]]+Table2[[#This Row],[Rank Sharpe]])/3</f>
        <v>511.16666666666669</v>
      </c>
    </row>
    <row r="557" spans="1:48" x14ac:dyDescent="0.3">
      <c r="A557" t="s">
        <v>1744</v>
      </c>
      <c r="B557" t="s">
        <v>1745</v>
      </c>
      <c r="C557" t="s">
        <v>10304</v>
      </c>
      <c r="D557" t="s">
        <v>46</v>
      </c>
      <c r="E557">
        <v>4494.1382092589902</v>
      </c>
      <c r="F557">
        <v>55.67</v>
      </c>
      <c r="G557">
        <v>-27.841792815473401</v>
      </c>
      <c r="H557">
        <f>(Table2[[#This Row],[1Y Return vs Nifty]]-AVERAGE(Table2[1Y Return vs Nifty]))/_xlfn.STDEV.P(Table2[1Y Return vs Nifty])</f>
        <v>-0.90767301168658077</v>
      </c>
      <c r="I557">
        <v>-5.4772185152935897</v>
      </c>
      <c r="J557">
        <f>(Table2[[#This Row],[1M Return vs Nifty]]-AVERAGE(Table2[1M Return vs Nifty]))/_xlfn.STDEV.P(Table2[1M Return vs Nifty])</f>
        <v>-0.80109424613551217</v>
      </c>
      <c r="K557">
        <v>-35.842528967127897</v>
      </c>
      <c r="L557">
        <f>(Table2[[#This Row],[6M Return vs Nifty]]-AVERAGE(Table2[6M Return vs Nifty]))/_xlfn.STDEV.P(Table2[6M Return vs Nifty])</f>
        <v>-1.4782464171785998</v>
      </c>
      <c r="M557">
        <v>-0.836912510029867</v>
      </c>
      <c r="N557">
        <f>(Table2[[#This Row],[1W Return vs Nifty]]-AVERAGE(Table2[1W Return vs Nifty]))/_xlfn.STDEV.P(Table2[1W Return vs Nifty])</f>
        <v>-7.3039498497244046E-2</v>
      </c>
      <c r="O557">
        <v>56.26</v>
      </c>
      <c r="P557">
        <v>59.2934017448652</v>
      </c>
      <c r="Q557">
        <v>57.683950416449399</v>
      </c>
      <c r="R557">
        <v>50.741474796768998</v>
      </c>
      <c r="S557" s="2">
        <f>(Table2[[#This Row],[Close Price]]-Table2[[#This Row],[20D EMA]])/Table2[[#This Row],[20D EMA]]</f>
        <v>-1.0487024528972561E-2</v>
      </c>
      <c r="T557" s="2">
        <f>(Table2[[#This Row],[Close Price]]-Table2[[#This Row],[50D EMA]])/Table2[[#This Row],[50D EMA]]</f>
        <v>-6.1109695821744352E-2</v>
      </c>
      <c r="U557" s="2">
        <f>(Table2[[#This Row],[Close Price]]-Table2[[#This Row],[200D EMA]])/Table2[[#This Row],[200D EMA]]</f>
        <v>-3.4913531440022363E-2</v>
      </c>
      <c r="V557">
        <v>0.77818254230098705</v>
      </c>
      <c r="W557">
        <v>53.41</v>
      </c>
      <c r="X557">
        <v>56</v>
      </c>
      <c r="Y557">
        <v>53.41</v>
      </c>
      <c r="Z557">
        <v>56.66</v>
      </c>
      <c r="AA557">
        <v>50.96</v>
      </c>
      <c r="AB557">
        <v>59.98</v>
      </c>
      <c r="AC557" s="2">
        <f>(Table2[[#This Row],[Close Price]]/Table2[[#This Row],[Day Low]])-1</f>
        <v>4.2314173375772368E-2</v>
      </c>
      <c r="AD557" s="2">
        <f>(Table2[[#This Row],[Day High]]/Table2[[#This Row],[Close Price]])-1</f>
        <v>5.9277887551643094E-3</v>
      </c>
      <c r="AE557" s="2">
        <f>(Table2[[#This Row],[Close Price]]/Table2[[#This Row],[Current Week Low]])-1</f>
        <v>4.2314173375772368E-2</v>
      </c>
      <c r="AF557" s="2">
        <f>(Table2[[#This Row],[Current Week High]]/Table2[[#This Row],[Close Price]])-1</f>
        <v>1.7783366265492928E-2</v>
      </c>
      <c r="AG557" s="2">
        <f>(Table2[[#This Row],[Close Price]]/Table2[[#This Row],[Current Month Low]])-1</f>
        <v>9.2425431711145922E-2</v>
      </c>
      <c r="AH557" s="2">
        <f>(Table2[[#This Row],[Current Month High]]/Table2[[#This Row],[Close Price]])-1</f>
        <v>7.7420513741692121E-2</v>
      </c>
      <c r="AI557">
        <v>41.907670199389202</v>
      </c>
      <c r="AJ557">
        <v>32.390011890606402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-0.18</v>
      </c>
      <c r="AM557" t="s">
        <v>10344</v>
      </c>
      <c r="AN557">
        <v>-7.17</v>
      </c>
      <c r="AO557" t="s">
        <v>10344</v>
      </c>
      <c r="AP557">
        <v>0.121615217554312</v>
      </c>
      <c r="AQ557" s="4">
        <f>(Table2[[#This Row],[Sharpe Ratio]]-AVERAGE(Table2[Sharpe Ratio]))/_xlfn.STDEV.P(Table2[Sharpe Ratio])</f>
        <v>0.66264920402784588</v>
      </c>
      <c r="AR55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 s="4">
        <f>_xlfn.RANK.AVG(Table2[[#This Row],[1Y Return vs Nifty Z-Score]],Table2[1Y Return vs Nifty Z-Score])</f>
        <v>638</v>
      </c>
      <c r="AT557" s="4">
        <f>_xlfn.RANK.AVG(Table2[[#This Row],[6M Return vs Nifty Z-Score]],Table2[6M Return vs Nifty Z-Score])</f>
        <v>717</v>
      </c>
      <c r="AU557" s="4">
        <f>_xlfn.RANK.AVG(Table2[[#This Row],[Sharpe Ratio Z-Score]],Table2[Sharpe Ratio Z-Score])</f>
        <v>184</v>
      </c>
      <c r="AV557" s="4">
        <f>(Table2[[#This Row],[Rank 1Y]]+Table2[[#This Row],[Rank 6M]]+Table2[[#This Row],[Rank Sharpe]])/3</f>
        <v>513</v>
      </c>
    </row>
    <row r="558" spans="1:48" x14ac:dyDescent="0.3">
      <c r="A558" t="s">
        <v>586</v>
      </c>
      <c r="B558" t="s">
        <v>587</v>
      </c>
      <c r="C558" t="s">
        <v>10305</v>
      </c>
      <c r="D558" t="s">
        <v>210</v>
      </c>
      <c r="E558">
        <v>33064.690607899996</v>
      </c>
      <c r="F558">
        <v>824.95</v>
      </c>
      <c r="G558">
        <v>-25.507317165321801</v>
      </c>
      <c r="H558">
        <f>(Table2[[#This Row],[1Y Return vs Nifty]]-AVERAGE(Table2[1Y Return vs Nifty]))/_xlfn.STDEV.P(Table2[1Y Return vs Nifty])</f>
        <v>-0.87224998752409921</v>
      </c>
      <c r="I558">
        <v>9.85247920168222</v>
      </c>
      <c r="J558">
        <f>(Table2[[#This Row],[1M Return vs Nifty]]-AVERAGE(Table2[1M Return vs Nifty]))/_xlfn.STDEV.P(Table2[1M Return vs Nifty])</f>
        <v>0.53810003411181784</v>
      </c>
      <c r="K558">
        <v>-1.25673958857093</v>
      </c>
      <c r="L558">
        <f>(Table2[[#This Row],[6M Return vs Nifty]]-AVERAGE(Table2[6M Return vs Nifty]))/_xlfn.STDEV.P(Table2[6M Return vs Nifty])</f>
        <v>-0.28843027641089752</v>
      </c>
      <c r="M558">
        <v>-1.39733969024432</v>
      </c>
      <c r="N558">
        <f>(Table2[[#This Row],[1W Return vs Nifty]]-AVERAGE(Table2[1W Return vs Nifty]))/_xlfn.STDEV.P(Table2[1W Return vs Nifty])</f>
        <v>-0.1952774589905909</v>
      </c>
      <c r="O558">
        <v>808.98</v>
      </c>
      <c r="P558">
        <v>768.59194496278701</v>
      </c>
      <c r="Q558">
        <v>728.26303829226504</v>
      </c>
      <c r="R558">
        <v>55.607933186071897</v>
      </c>
      <c r="S558" s="2">
        <f>(Table2[[#This Row],[Close Price]]-Table2[[#This Row],[20D EMA]])/Table2[[#This Row],[20D EMA]]</f>
        <v>1.9740908304284439E-2</v>
      </c>
      <c r="T558" s="2">
        <f>(Table2[[#This Row],[Close Price]]-Table2[[#This Row],[50D EMA]])/Table2[[#This Row],[50D EMA]]</f>
        <v>7.3326367009924523E-2</v>
      </c>
      <c r="U558" s="2">
        <f>(Table2[[#This Row],[Close Price]]-Table2[[#This Row],[200D EMA]])/Table2[[#This Row],[200D EMA]]</f>
        <v>0.1327637908611432</v>
      </c>
      <c r="V558">
        <v>0.80896369631660403</v>
      </c>
      <c r="W558">
        <v>818.55</v>
      </c>
      <c r="X558">
        <v>839.7</v>
      </c>
      <c r="Y558">
        <v>818.55</v>
      </c>
      <c r="Z558">
        <v>839.7</v>
      </c>
      <c r="AA558">
        <v>792.35</v>
      </c>
      <c r="AB558">
        <v>874.55</v>
      </c>
      <c r="AC558" s="2">
        <f>(Table2[[#This Row],[Close Price]]/Table2[[#This Row],[Day Low]])-1</f>
        <v>7.8187038055097524E-3</v>
      </c>
      <c r="AD558" s="2">
        <f>(Table2[[#This Row],[Day High]]/Table2[[#This Row],[Close Price]])-1</f>
        <v>1.7879871507364031E-2</v>
      </c>
      <c r="AE558" s="2">
        <f>(Table2[[#This Row],[Close Price]]/Table2[[#This Row],[Current Week Low]])-1</f>
        <v>7.8187038055097524E-3</v>
      </c>
      <c r="AF558" s="2">
        <f>(Table2[[#This Row],[Current Week High]]/Table2[[#This Row],[Close Price]])-1</f>
        <v>1.7879871507364031E-2</v>
      </c>
      <c r="AG558" s="2">
        <f>(Table2[[#This Row],[Close Price]]/Table2[[#This Row],[Current Month Low]])-1</f>
        <v>4.1143434088471098E-2</v>
      </c>
      <c r="AH558" s="2">
        <f>(Table2[[#This Row],[Current Month High]]/Table2[[#This Row],[Close Price]])-1</f>
        <v>6.0124856051881892E-2</v>
      </c>
      <c r="AI558">
        <v>6.0124856051881803</v>
      </c>
      <c r="AJ558">
        <v>35.760717518308198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0.12</v>
      </c>
      <c r="AM558" t="s">
        <v>10345</v>
      </c>
      <c r="AN558">
        <v>0.09</v>
      </c>
      <c r="AO558" t="s">
        <v>10345</v>
      </c>
      <c r="AP558">
        <v>1.5953453520999999E-3</v>
      </c>
      <c r="AQ558" s="4">
        <f>(Table2[[#This Row],[Sharpe Ratio]]-AVERAGE(Table2[Sharpe Ratio]))/_xlfn.STDEV.P(Table2[Sharpe Ratio])</f>
        <v>-0.69818704404223897</v>
      </c>
      <c r="AR5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-1.5160447328560087</v>
      </c>
      <c r="AS558" s="4">
        <f>_xlfn.RANK.AVG(Table2[[#This Row],[1Y Return vs Nifty Z-Score]],Table2[1Y Return vs Nifty Z-Score])</f>
        <v>624</v>
      </c>
      <c r="AT558" s="4">
        <f>_xlfn.RANK.AVG(Table2[[#This Row],[6M Return vs Nifty Z-Score]],Table2[6M Return vs Nifty Z-Score])</f>
        <v>411</v>
      </c>
      <c r="AU558" s="4">
        <f>_xlfn.RANK.AVG(Table2[[#This Row],[Sharpe Ratio Z-Score]],Table2[Sharpe Ratio Z-Score])</f>
        <v>516</v>
      </c>
      <c r="AV558" s="4">
        <f>(Table2[[#This Row],[Rank 1Y]]+Table2[[#This Row],[Rank 6M]]+Table2[[#This Row],[Rank Sharpe]])/3</f>
        <v>517</v>
      </c>
    </row>
    <row r="559" spans="1:48" x14ac:dyDescent="0.3">
      <c r="A559" t="s">
        <v>664</v>
      </c>
      <c r="B559" t="s">
        <v>665</v>
      </c>
      <c r="C559" t="s">
        <v>10314</v>
      </c>
      <c r="D559" t="s">
        <v>173</v>
      </c>
      <c r="E559">
        <v>26824.56229201</v>
      </c>
      <c r="F559">
        <v>1052.95</v>
      </c>
      <c r="G559">
        <v>-22.067950885214401</v>
      </c>
      <c r="H559">
        <f>(Table2[[#This Row],[1Y Return vs Nifty]]-AVERAGE(Table2[1Y Return vs Nifty]))/_xlfn.STDEV.P(Table2[1Y Return vs Nifty])</f>
        <v>-0.82006149935719252</v>
      </c>
      <c r="I559">
        <v>1.0993424350997201</v>
      </c>
      <c r="J559">
        <f>(Table2[[#This Row],[1M Return vs Nifty]]-AVERAGE(Table2[1M Return vs Nifty]))/_xlfn.STDEV.P(Table2[1M Return vs Nifty])</f>
        <v>-0.22656936175298195</v>
      </c>
      <c r="K559">
        <v>-3.3174404714882901</v>
      </c>
      <c r="L559">
        <f>(Table2[[#This Row],[6M Return vs Nifty]]-AVERAGE(Table2[6M Return vs Nifty]))/_xlfn.STDEV.P(Table2[6M Return vs Nifty])</f>
        <v>-0.35932225880727076</v>
      </c>
      <c r="M559">
        <v>-0.64585585004117196</v>
      </c>
      <c r="N559">
        <f>(Table2[[#This Row],[1W Return vs Nifty]]-AVERAGE(Table2[1W Return vs Nifty]))/_xlfn.STDEV.P(Table2[1W Return vs Nifty])</f>
        <v>-3.1367043483994828E-2</v>
      </c>
      <c r="O559">
        <v>1056.05</v>
      </c>
      <c r="P559">
        <v>1068.7277811476099</v>
      </c>
      <c r="Q559">
        <v>1058.20807788154</v>
      </c>
      <c r="R559">
        <v>51.207524139556199</v>
      </c>
      <c r="S559" s="2">
        <f>(Table2[[#This Row],[Close Price]]-Table2[[#This Row],[20D EMA]])/Table2[[#This Row],[20D EMA]]</f>
        <v>-2.9354670706878551E-3</v>
      </c>
      <c r="T559" s="2">
        <f>(Table2[[#This Row],[Close Price]]-Table2[[#This Row],[50D EMA]])/Table2[[#This Row],[50D EMA]]</f>
        <v>-1.4763143080895238E-2</v>
      </c>
      <c r="U559" s="2">
        <f>(Table2[[#This Row],[Close Price]]-Table2[[#This Row],[200D EMA]])/Table2[[#This Row],[200D EMA]]</f>
        <v>-4.9688506366973558E-3</v>
      </c>
      <c r="V559">
        <v>0.55862922979381202</v>
      </c>
      <c r="W559">
        <v>1048.5</v>
      </c>
      <c r="X559">
        <v>1064</v>
      </c>
      <c r="Y559">
        <v>1041.1500000000001</v>
      </c>
      <c r="Z559">
        <v>1064</v>
      </c>
      <c r="AA559">
        <v>1011.1</v>
      </c>
      <c r="AB559">
        <v>1133</v>
      </c>
      <c r="AC559" s="2">
        <f>(Table2[[#This Row],[Close Price]]/Table2[[#This Row],[Day Low]])-1</f>
        <v>4.2441583214116729E-3</v>
      </c>
      <c r="AD559" s="2">
        <f>(Table2[[#This Row],[Day High]]/Table2[[#This Row],[Close Price]])-1</f>
        <v>1.0494325466546384E-2</v>
      </c>
      <c r="AE559" s="2">
        <f>(Table2[[#This Row],[Close Price]]/Table2[[#This Row],[Current Week Low]])-1</f>
        <v>1.1333621476252276E-2</v>
      </c>
      <c r="AF559" s="2">
        <f>(Table2[[#This Row],[Current Week High]]/Table2[[#This Row],[Close Price]])-1</f>
        <v>1.0494325466546384E-2</v>
      </c>
      <c r="AG559" s="2">
        <f>(Table2[[#This Row],[Close Price]]/Table2[[#This Row],[Current Month Low]])-1</f>
        <v>4.1390564731480506E-2</v>
      </c>
      <c r="AH559" s="2">
        <f>(Table2[[#This Row],[Current Month High]]/Table2[[#This Row],[Close Price]])-1</f>
        <v>7.6024502587967113E-2</v>
      </c>
      <c r="AI559">
        <v>28.116244835937099</v>
      </c>
      <c r="AJ559">
        <v>12.856377277599099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-0.08</v>
      </c>
      <c r="AM559" t="s">
        <v>10344</v>
      </c>
      <c r="AN559">
        <v>-4</v>
      </c>
      <c r="AO559" t="s">
        <v>10344</v>
      </c>
      <c r="AP559">
        <v>5.8642568883059999E-3</v>
      </c>
      <c r="AQ559" s="4">
        <f>(Table2[[#This Row],[Sharpe Ratio]]-AVERAGE(Table2[Sharpe Ratio]))/_xlfn.STDEV.P(Table2[Sharpe Ratio])</f>
        <v>-0.64978431329706654</v>
      </c>
      <c r="AR55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 s="4">
        <f>_xlfn.RANK.AVG(Table2[[#This Row],[1Y Return vs Nifty Z-Score]],Table2[1Y Return vs Nifty Z-Score])</f>
        <v>615</v>
      </c>
      <c r="AT559" s="4">
        <f>_xlfn.RANK.AVG(Table2[[#This Row],[6M Return vs Nifty Z-Score]],Table2[6M Return vs Nifty Z-Score])</f>
        <v>432</v>
      </c>
      <c r="AU559" s="4">
        <f>_xlfn.RANK.AVG(Table2[[#This Row],[Sharpe Ratio Z-Score]],Table2[Sharpe Ratio Z-Score])</f>
        <v>507</v>
      </c>
      <c r="AV559" s="4">
        <f>(Table2[[#This Row],[Rank 1Y]]+Table2[[#This Row],[Rank 6M]]+Table2[[#This Row],[Rank Sharpe]])/3</f>
        <v>518</v>
      </c>
    </row>
    <row r="560" spans="1:48" x14ac:dyDescent="0.3">
      <c r="A560" t="s">
        <v>416</v>
      </c>
      <c r="B560" t="s">
        <v>417</v>
      </c>
      <c r="C560" t="s">
        <v>10300</v>
      </c>
      <c r="D560" t="s">
        <v>293</v>
      </c>
      <c r="E560">
        <v>55925.081624865001</v>
      </c>
      <c r="F560">
        <v>5284.05</v>
      </c>
      <c r="G560">
        <v>-5.6333115203142397</v>
      </c>
      <c r="H560">
        <f>(Table2[[#This Row],[1Y Return vs Nifty]]-AVERAGE(Table2[1Y Return vs Nifty]))/_xlfn.STDEV.P(Table2[1Y Return vs Nifty])</f>
        <v>-0.57068445946957447</v>
      </c>
      <c r="I560">
        <v>8.3318598770491707</v>
      </c>
      <c r="J560">
        <f>(Table2[[#This Row],[1M Return vs Nifty]]-AVERAGE(Table2[1M Return vs Nifty]))/_xlfn.STDEV.P(Table2[1M Return vs Nifty])</f>
        <v>0.40525953460692132</v>
      </c>
      <c r="K560">
        <v>-11.717929114143301</v>
      </c>
      <c r="L560">
        <f>(Table2[[#This Row],[6M Return vs Nifty]]-AVERAGE(Table2[6M Return vs Nifty]))/_xlfn.STDEV.P(Table2[6M Return vs Nifty])</f>
        <v>-0.64831485249846976</v>
      </c>
      <c r="M560">
        <v>8.2534180203623997</v>
      </c>
      <c r="N560">
        <f>(Table2[[#This Row],[1W Return vs Nifty]]-AVERAGE(Table2[1W Return vs Nifty]))/_xlfn.STDEV.P(Table2[1W Return vs Nifty])</f>
        <v>1.9097042075099298</v>
      </c>
      <c r="O560">
        <v>5057.0600000000004</v>
      </c>
      <c r="P560">
        <v>4982.7251159481502</v>
      </c>
      <c r="Q560">
        <v>4887.44856033624</v>
      </c>
      <c r="R560">
        <v>72.784542269767002</v>
      </c>
      <c r="S560" s="2">
        <f>(Table2[[#This Row],[Close Price]]-Table2[[#This Row],[20D EMA]])/Table2[[#This Row],[20D EMA]]</f>
        <v>4.4885763665054354E-2</v>
      </c>
      <c r="T560" s="2">
        <f>(Table2[[#This Row],[Close Price]]-Table2[[#This Row],[50D EMA]])/Table2[[#This Row],[50D EMA]]</f>
        <v>6.0473912776645634E-2</v>
      </c>
      <c r="U560" s="2">
        <f>(Table2[[#This Row],[Close Price]]-Table2[[#This Row],[200D EMA]])/Table2[[#This Row],[200D EMA]]</f>
        <v>8.1146928661787354E-2</v>
      </c>
      <c r="V560">
        <v>0.77200419958411204</v>
      </c>
      <c r="W560">
        <v>5277</v>
      </c>
      <c r="X560">
        <v>5395</v>
      </c>
      <c r="Y560">
        <v>5210.1499999999996</v>
      </c>
      <c r="Z560">
        <v>5395</v>
      </c>
      <c r="AA560">
        <v>4763</v>
      </c>
      <c r="AB560">
        <v>5395</v>
      </c>
      <c r="AC560" s="2">
        <f>(Table2[[#This Row],[Close Price]]/Table2[[#This Row],[Day Low]])-1</f>
        <v>1.3359863558841667E-3</v>
      </c>
      <c r="AD560" s="2">
        <f>(Table2[[#This Row],[Day High]]/Table2[[#This Row],[Close Price]])-1</f>
        <v>2.0997151805906444E-2</v>
      </c>
      <c r="AE560" s="2">
        <f>(Table2[[#This Row],[Close Price]]/Table2[[#This Row],[Current Week Low]])-1</f>
        <v>1.4183852672188024E-2</v>
      </c>
      <c r="AF560" s="2">
        <f>(Table2[[#This Row],[Current Week High]]/Table2[[#This Row],[Close Price]])-1</f>
        <v>2.0997151805906444E-2</v>
      </c>
      <c r="AG560" s="2">
        <f>(Table2[[#This Row],[Close Price]]/Table2[[#This Row],[Current Month Low]])-1</f>
        <v>0.10939533907201349</v>
      </c>
      <c r="AH560" s="2">
        <f>(Table2[[#This Row],[Current Month High]]/Table2[[#This Row],[Close Price]])-1</f>
        <v>2.0997151805906444E-2</v>
      </c>
      <c r="AI560">
        <v>11.152430427418301</v>
      </c>
      <c r="AJ560">
        <v>28.534419849185099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0.08</v>
      </c>
      <c r="AM560" t="s">
        <v>10345</v>
      </c>
      <c r="AN560">
        <v>4.95</v>
      </c>
      <c r="AO560" t="s">
        <v>10345</v>
      </c>
      <c r="AP560">
        <v>5.5587481076109996E-3</v>
      </c>
      <c r="AQ560" s="4">
        <f>(Table2[[#This Row],[Sharpe Ratio]]-AVERAGE(Table2[Sharpe Ratio]))/_xlfn.STDEV.P(Table2[Sharpe Ratio])</f>
        <v>-0.6532483015120597</v>
      </c>
      <c r="AR56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0.44271612863674714</v>
      </c>
      <c r="AS560" s="4">
        <f>_xlfn.RANK.AVG(Table2[[#This Row],[1Y Return vs Nifty Z-Score]],Table2[1Y Return vs Nifty Z-Score])</f>
        <v>509</v>
      </c>
      <c r="AT560" s="4">
        <f>_xlfn.RANK.AVG(Table2[[#This Row],[6M Return vs Nifty Z-Score]],Table2[6M Return vs Nifty Z-Score])</f>
        <v>540</v>
      </c>
      <c r="AU560" s="4">
        <f>_xlfn.RANK.AVG(Table2[[#This Row],[Sharpe Ratio Z-Score]],Table2[Sharpe Ratio Z-Score])</f>
        <v>509</v>
      </c>
      <c r="AV560" s="4">
        <f>(Table2[[#This Row],[Rank 1Y]]+Table2[[#This Row],[Rank 6M]]+Table2[[#This Row],[Rank Sharpe]])/3</f>
        <v>519.33333333333337</v>
      </c>
    </row>
    <row r="561" spans="1:48" x14ac:dyDescent="0.3">
      <c r="A561" t="s">
        <v>1180</v>
      </c>
      <c r="B561" t="s">
        <v>1181</v>
      </c>
      <c r="C561" t="s">
        <v>10303</v>
      </c>
      <c r="D561" t="s">
        <v>1006</v>
      </c>
      <c r="E561">
        <v>10086.913034247</v>
      </c>
      <c r="F561">
        <v>47.39</v>
      </c>
      <c r="G561">
        <v>-22.058278466337502</v>
      </c>
      <c r="H561">
        <f>(Table2[[#This Row],[1Y Return vs Nifty]]-AVERAGE(Table2[1Y Return vs Nifty]))/_xlfn.STDEV.P(Table2[1Y Return vs Nifty])</f>
        <v>-0.81991473135489457</v>
      </c>
      <c r="I561">
        <v>0.917690448003187</v>
      </c>
      <c r="J561">
        <f>(Table2[[#This Row],[1M Return vs Nifty]]-AVERAGE(Table2[1M Return vs Nifty]))/_xlfn.STDEV.P(Table2[1M Return vs Nifty])</f>
        <v>-0.24243838321749844</v>
      </c>
      <c r="K561">
        <v>-14.059613976665799</v>
      </c>
      <c r="L561">
        <f>(Table2[[#This Row],[6M Return vs Nifty]]-AVERAGE(Table2[6M Return vs Nifty]))/_xlfn.STDEV.P(Table2[6M Return vs Nifty])</f>
        <v>-0.7288732117576654</v>
      </c>
      <c r="M561">
        <v>-1.6599460609055801</v>
      </c>
      <c r="N561">
        <f>(Table2[[#This Row],[1W Return vs Nifty]]-AVERAGE(Table2[1W Return vs Nifty]))/_xlfn.STDEV.P(Table2[1W Return vs Nifty])</f>
        <v>-0.25255602843811265</v>
      </c>
      <c r="O561">
        <v>47.55</v>
      </c>
      <c r="P561">
        <v>47.314060428817101</v>
      </c>
      <c r="Q561">
        <v>46.620352313749898</v>
      </c>
      <c r="R561">
        <v>51.840078227437601</v>
      </c>
      <c r="S561" s="2">
        <f>(Table2[[#This Row],[Close Price]]-Table2[[#This Row],[20D EMA]])/Table2[[#This Row],[20D EMA]]</f>
        <v>-3.3648790746581832E-3</v>
      </c>
      <c r="T561" s="2">
        <f>(Table2[[#This Row],[Close Price]]-Table2[[#This Row],[50D EMA]])/Table2[[#This Row],[50D EMA]]</f>
        <v>1.6050106563386033E-3</v>
      </c>
      <c r="U561" s="2">
        <f>(Table2[[#This Row],[Close Price]]-Table2[[#This Row],[200D EMA]])/Table2[[#This Row],[200D EMA]]</f>
        <v>1.6508834619491028E-2</v>
      </c>
      <c r="V561">
        <v>0.53975475224699099</v>
      </c>
      <c r="W561">
        <v>47.27</v>
      </c>
      <c r="X561">
        <v>48.95</v>
      </c>
      <c r="Y561">
        <v>46.2</v>
      </c>
      <c r="Z561">
        <v>48.95</v>
      </c>
      <c r="AA561">
        <v>44.18</v>
      </c>
      <c r="AB561">
        <v>51.19</v>
      </c>
      <c r="AC561" s="2">
        <f>(Table2[[#This Row],[Close Price]]/Table2[[#This Row],[Day Low]])-1</f>
        <v>2.5386079966152053E-3</v>
      </c>
      <c r="AD561" s="2">
        <f>(Table2[[#This Row],[Day High]]/Table2[[#This Row],[Close Price]])-1</f>
        <v>3.2918337201941483E-2</v>
      </c>
      <c r="AE561" s="2">
        <f>(Table2[[#This Row],[Close Price]]/Table2[[#This Row],[Current Week Low]])-1</f>
        <v>2.5757575757575646E-2</v>
      </c>
      <c r="AF561" s="2">
        <f>(Table2[[#This Row],[Current Week High]]/Table2[[#This Row],[Close Price]])-1</f>
        <v>3.2918337201941483E-2</v>
      </c>
      <c r="AG561" s="2">
        <f>(Table2[[#This Row],[Close Price]]/Table2[[#This Row],[Current Month Low]])-1</f>
        <v>7.2657311000452696E-2</v>
      </c>
      <c r="AH561" s="2">
        <f>(Table2[[#This Row],[Current Month High]]/Table2[[#This Row],[Close Price]])-1</f>
        <v>8.0185693184215978E-2</v>
      </c>
      <c r="AI561">
        <v>20.8060772314834</v>
      </c>
      <c r="AJ561">
        <v>29.658002735978101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0.09</v>
      </c>
      <c r="AM561" t="s">
        <v>10345</v>
      </c>
      <c r="AN561">
        <v>-0.72</v>
      </c>
      <c r="AO561" t="s">
        <v>10344</v>
      </c>
      <c r="AP561">
        <v>5.0758160027359001E-2</v>
      </c>
      <c r="AQ561" s="4">
        <f>(Table2[[#This Row],[Sharpe Ratio]]-AVERAGE(Table2[Sharpe Ratio]))/_xlfn.STDEV.P(Table2[Sharpe Ratio])</f>
        <v>-0.14075818630670026</v>
      </c>
      <c r="AR56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-2.1845405410748713</v>
      </c>
      <c r="AS561" s="4">
        <f>_xlfn.RANK.AVG(Table2[[#This Row],[1Y Return vs Nifty Z-Score]],Table2[1Y Return vs Nifty Z-Score])</f>
        <v>614</v>
      </c>
      <c r="AT561" s="4">
        <f>_xlfn.RANK.AVG(Table2[[#This Row],[6M Return vs Nifty Z-Score]],Table2[6M Return vs Nifty Z-Score])</f>
        <v>562</v>
      </c>
      <c r="AU561" s="4">
        <f>_xlfn.RANK.AVG(Table2[[#This Row],[Sharpe Ratio Z-Score]],Table2[Sharpe Ratio Z-Score])</f>
        <v>382</v>
      </c>
      <c r="AV561" s="4">
        <f>(Table2[[#This Row],[Rank 1Y]]+Table2[[#This Row],[Rank 6M]]+Table2[[#This Row],[Rank Sharpe]])/3</f>
        <v>519.33333333333337</v>
      </c>
    </row>
    <row r="562" spans="1:48" x14ac:dyDescent="0.3">
      <c r="A562" t="s">
        <v>179</v>
      </c>
      <c r="B562" t="s">
        <v>180</v>
      </c>
      <c r="C562" t="s">
        <v>10301</v>
      </c>
      <c r="D562" t="s">
        <v>37</v>
      </c>
      <c r="E562">
        <v>147490.44065847</v>
      </c>
      <c r="F562">
        <v>685.7</v>
      </c>
      <c r="G562">
        <v>-17.5668316632927</v>
      </c>
      <c r="H562">
        <f>(Table2[[#This Row],[1Y Return vs Nifty]]-AVERAGE(Table2[1Y Return vs Nifty]))/_xlfn.STDEV.P(Table2[1Y Return vs Nifty])</f>
        <v>-0.75176211274933114</v>
      </c>
      <c r="I562">
        <v>8.1894777911080094</v>
      </c>
      <c r="J562">
        <f>(Table2[[#This Row],[1M Return vs Nifty]]-AVERAGE(Table2[1M Return vs Nifty]))/_xlfn.STDEV.P(Table2[1M Return vs Nifty])</f>
        <v>0.3928211109261377</v>
      </c>
      <c r="K562">
        <v>9.7839864057558792</v>
      </c>
      <c r="L562">
        <f>(Table2[[#This Row],[6M Return vs Nifty]]-AVERAGE(Table2[6M Return vs Nifty]))/_xlfn.STDEV.P(Table2[6M Return vs Nifty])</f>
        <v>9.1391443141587383E-2</v>
      </c>
      <c r="M562">
        <v>-3.6781910135775799</v>
      </c>
      <c r="N562">
        <f>(Table2[[#This Row],[1W Return vs Nifty]]-AVERAGE(Table2[1W Return vs Nifty]))/_xlfn.STDEV.P(Table2[1W Return vs Nifty])</f>
        <v>-0.69276691666843015</v>
      </c>
      <c r="O562">
        <v>685.77</v>
      </c>
      <c r="P562">
        <v>650.91051734433302</v>
      </c>
      <c r="Q562">
        <v>618.508823185952</v>
      </c>
      <c r="R562">
        <v>46.438262814274303</v>
      </c>
      <c r="S562" s="2">
        <f>(Table2[[#This Row],[Close Price]]-Table2[[#This Row],[20D EMA]])/Table2[[#This Row],[20D EMA]]</f>
        <v>-1.0207503973626192E-4</v>
      </c>
      <c r="T562" s="2">
        <f>(Table2[[#This Row],[Close Price]]-Table2[[#This Row],[50D EMA]])/Table2[[#This Row],[50D EMA]]</f>
        <v>5.3447412092226684E-2</v>
      </c>
      <c r="U562" s="2">
        <f>(Table2[[#This Row],[Close Price]]-Table2[[#This Row],[200D EMA]])/Table2[[#This Row],[200D EMA]]</f>
        <v>0.10863414440548298</v>
      </c>
      <c r="V562">
        <v>0.86413670432058798</v>
      </c>
      <c r="W562">
        <v>684.05</v>
      </c>
      <c r="X562">
        <v>713</v>
      </c>
      <c r="Y562">
        <v>678.5</v>
      </c>
      <c r="Z562">
        <v>713</v>
      </c>
      <c r="AA562">
        <v>664.65</v>
      </c>
      <c r="AB562">
        <v>722.5</v>
      </c>
      <c r="AC562" s="2">
        <f>(Table2[[#This Row],[Close Price]]/Table2[[#This Row],[Day Low]])-1</f>
        <v>2.412104378334945E-3</v>
      </c>
      <c r="AD562" s="2">
        <f>(Table2[[#This Row],[Day High]]/Table2[[#This Row],[Close Price]])-1</f>
        <v>3.9813329444363443E-2</v>
      </c>
      <c r="AE562" s="2">
        <f>(Table2[[#This Row],[Close Price]]/Table2[[#This Row],[Current Week Low]])-1</f>
        <v>1.0611643330876941E-2</v>
      </c>
      <c r="AF562" s="2">
        <f>(Table2[[#This Row],[Current Week High]]/Table2[[#This Row],[Close Price]])-1</f>
        <v>3.9813329444363443E-2</v>
      </c>
      <c r="AG562" s="2">
        <f>(Table2[[#This Row],[Close Price]]/Table2[[#This Row],[Current Month Low]])-1</f>
        <v>3.1670804182652557E-2</v>
      </c>
      <c r="AH562" s="2">
        <f>(Table2[[#This Row],[Current Month High]]/Table2[[#This Row],[Close Price]])-1</f>
        <v>5.3667784745515368E-2</v>
      </c>
      <c r="AI562">
        <v>5.3667784745515297</v>
      </c>
      <c r="AJ562">
        <v>34.082909659757497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0.17</v>
      </c>
      <c r="AM562" t="s">
        <v>10345</v>
      </c>
      <c r="AN562">
        <v>-0.42</v>
      </c>
      <c r="AO562" t="s">
        <v>10344</v>
      </c>
      <c r="AP562">
        <v>-6.2079663384147998E-2</v>
      </c>
      <c r="AQ562" s="4">
        <f>(Table2[[#This Row],[Sharpe Ratio]]-AVERAGE(Table2[Sharpe Ratio]))/_xlfn.STDEV.P(Table2[Sharpe Ratio])</f>
        <v>-1.4201613170899037</v>
      </c>
      <c r="AR56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-2.3804777924399398</v>
      </c>
      <c r="AS562" s="4">
        <f>_xlfn.RANK.AVG(Table2[[#This Row],[1Y Return vs Nifty Z-Score]],Table2[1Y Return vs Nifty Z-Score])</f>
        <v>591</v>
      </c>
      <c r="AT562" s="4">
        <f>_xlfn.RANK.AVG(Table2[[#This Row],[6M Return vs Nifty Z-Score]],Table2[6M Return vs Nifty Z-Score])</f>
        <v>293</v>
      </c>
      <c r="AU562" s="4">
        <f>_xlfn.RANK.AVG(Table2[[#This Row],[Sharpe Ratio Z-Score]],Table2[Sharpe Ratio Z-Score])</f>
        <v>675</v>
      </c>
      <c r="AV562" s="4">
        <f>(Table2[[#This Row],[Rank 1Y]]+Table2[[#This Row],[Rank 6M]]+Table2[[#This Row],[Rank Sharpe]])/3</f>
        <v>519.66666666666663</v>
      </c>
    </row>
    <row r="563" spans="1:48" x14ac:dyDescent="0.3">
      <c r="A563" t="s">
        <v>1645</v>
      </c>
      <c r="B563" t="s">
        <v>1646</v>
      </c>
      <c r="C563" t="s">
        <v>10305</v>
      </c>
      <c r="D563" t="s">
        <v>54</v>
      </c>
      <c r="E563">
        <v>5227.8756175849903</v>
      </c>
      <c r="F563">
        <v>1277.3499999999999</v>
      </c>
      <c r="G563">
        <v>-30.170994655814301</v>
      </c>
      <c r="H563">
        <f>(Table2[[#This Row],[1Y Return vs Nifty]]-AVERAGE(Table2[1Y Return vs Nifty]))/_xlfn.STDEV.P(Table2[1Y Return vs Nifty])</f>
        <v>-0.94301601175785343</v>
      </c>
      <c r="I563">
        <v>-2.66255992325492</v>
      </c>
      <c r="J563">
        <f>(Table2[[#This Row],[1M Return vs Nifty]]-AVERAGE(Table2[1M Return vs Nifty]))/_xlfn.STDEV.P(Table2[1M Return vs Nifty])</f>
        <v>-0.55520716102142942</v>
      </c>
      <c r="K563">
        <v>6.6746869485094802</v>
      </c>
      <c r="L563">
        <f>(Table2[[#This Row],[6M Return vs Nifty]]-AVERAGE(Table2[6M Return vs Nifty]))/_xlfn.STDEV.P(Table2[6M Return vs Nifty])</f>
        <v>-1.557430051166264E-2</v>
      </c>
      <c r="M563">
        <v>2.0852885431999799</v>
      </c>
      <c r="N563">
        <f>(Table2[[#This Row],[1W Return vs Nifty]]-AVERAGE(Table2[1W Return vs Nifty]))/_xlfn.STDEV.P(Table2[1W Return vs Nifty])</f>
        <v>0.56433839734577884</v>
      </c>
      <c r="O563">
        <v>1291.1199999999999</v>
      </c>
      <c r="P563">
        <v>1293.0715289263501</v>
      </c>
      <c r="Q563">
        <v>1219.0915897304301</v>
      </c>
      <c r="R563">
        <v>48.704172647519101</v>
      </c>
      <c r="S563" s="2">
        <f>(Table2[[#This Row],[Close Price]]-Table2[[#This Row],[20D EMA]])/Table2[[#This Row],[20D EMA]]</f>
        <v>-1.0665158931780147E-2</v>
      </c>
      <c r="T563" s="2">
        <f>(Table2[[#This Row],[Close Price]]-Table2[[#This Row],[50D EMA]])/Table2[[#This Row],[50D EMA]]</f>
        <v>-1.2158282488366218E-2</v>
      </c>
      <c r="U563" s="2">
        <f>(Table2[[#This Row],[Close Price]]-Table2[[#This Row],[200D EMA]])/Table2[[#This Row],[200D EMA]]</f>
        <v>4.7788378461746363E-2</v>
      </c>
      <c r="V563">
        <v>0.67208061757551096</v>
      </c>
      <c r="W563">
        <v>1268.25</v>
      </c>
      <c r="X563">
        <v>1299.8</v>
      </c>
      <c r="Y563">
        <v>1259.55</v>
      </c>
      <c r="Z563">
        <v>1299.8</v>
      </c>
      <c r="AA563">
        <v>1215</v>
      </c>
      <c r="AB563">
        <v>1365.9</v>
      </c>
      <c r="AC563" s="2">
        <f>(Table2[[#This Row],[Close Price]]/Table2[[#This Row],[Day Low]])-1</f>
        <v>7.1752414744725712E-3</v>
      </c>
      <c r="AD563" s="2">
        <f>(Table2[[#This Row],[Day High]]/Table2[[#This Row],[Close Price]])-1</f>
        <v>1.7575449172114288E-2</v>
      </c>
      <c r="AE563" s="2">
        <f>(Table2[[#This Row],[Close Price]]/Table2[[#This Row],[Current Week Low]])-1</f>
        <v>1.4132031281012924E-2</v>
      </c>
      <c r="AF563" s="2">
        <f>(Table2[[#This Row],[Current Week High]]/Table2[[#This Row],[Close Price]])-1</f>
        <v>1.7575449172114288E-2</v>
      </c>
      <c r="AG563" s="2">
        <f>(Table2[[#This Row],[Close Price]]/Table2[[#This Row],[Current Month Low]])-1</f>
        <v>5.1316872427983551E-2</v>
      </c>
      <c r="AH563" s="2">
        <f>(Table2[[#This Row],[Current Month High]]/Table2[[#This Row],[Close Price]])-1</f>
        <v>6.9323208204485898E-2</v>
      </c>
      <c r="AI563">
        <v>15.0037186362391</v>
      </c>
      <c r="AJ563">
        <v>27.169097516053501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10344</v>
      </c>
      <c r="AN563">
        <v>-4.05</v>
      </c>
      <c r="AO563" t="s">
        <v>10344</v>
      </c>
      <c r="AP563">
        <v>-1.4377821205977999E-2</v>
      </c>
      <c r="AQ563" s="4">
        <f>(Table2[[#This Row],[Sharpe Ratio]]-AVERAGE(Table2[Sharpe Ratio]))/_xlfn.STDEV.P(Table2[Sharpe Ratio])</f>
        <v>-0.87929758557048421</v>
      </c>
      <c r="AR56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 s="4">
        <f>_xlfn.RANK.AVG(Table2[[#This Row],[1Y Return vs Nifty Z-Score]],Table2[1Y Return vs Nifty Z-Score])</f>
        <v>647</v>
      </c>
      <c r="AT563" s="4">
        <f>_xlfn.RANK.AVG(Table2[[#This Row],[6M Return vs Nifty Z-Score]],Table2[6M Return vs Nifty Z-Score])</f>
        <v>321</v>
      </c>
      <c r="AU563" s="4">
        <f>_xlfn.RANK.AVG(Table2[[#This Row],[Sharpe Ratio Z-Score]],Table2[Sharpe Ratio Z-Score])</f>
        <v>596</v>
      </c>
      <c r="AV563" s="4">
        <f>(Table2[[#This Row],[Rank 1Y]]+Table2[[#This Row],[Rank 6M]]+Table2[[#This Row],[Rank Sharpe]])/3</f>
        <v>521.33333333333337</v>
      </c>
    </row>
    <row r="564" spans="1:48" x14ac:dyDescent="0.3">
      <c r="A564" t="s">
        <v>1620</v>
      </c>
      <c r="B564" t="s">
        <v>1621</v>
      </c>
      <c r="C564" t="s">
        <v>10314</v>
      </c>
      <c r="D564" t="s">
        <v>300</v>
      </c>
      <c r="E564">
        <v>5439.4732569600001</v>
      </c>
      <c r="F564">
        <v>740.7</v>
      </c>
      <c r="G564">
        <v>-11.118922905514999</v>
      </c>
      <c r="H564">
        <f>(Table2[[#This Row],[1Y Return vs Nifty]]-AVERAGE(Table2[1Y Return vs Nifty]))/_xlfn.STDEV.P(Table2[1Y Return vs Nifty])</f>
        <v>-0.65392239970310451</v>
      </c>
      <c r="I564">
        <v>-3.1437329399120002</v>
      </c>
      <c r="J564">
        <f>(Table2[[#This Row],[1M Return vs Nifty]]-AVERAGE(Table2[1M Return vs Nifty]))/_xlfn.STDEV.P(Table2[1M Return vs Nifty])</f>
        <v>-0.59724218112511607</v>
      </c>
      <c r="K564">
        <v>-18.798520872818401</v>
      </c>
      <c r="L564">
        <f>(Table2[[#This Row],[6M Return vs Nifty]]-AVERAGE(Table2[6M Return vs Nifty]))/_xlfn.STDEV.P(Table2[6M Return vs Nifty])</f>
        <v>-0.89190051331561504</v>
      </c>
      <c r="M564">
        <v>-0.81868551170715798</v>
      </c>
      <c r="N564">
        <f>(Table2[[#This Row],[1W Return vs Nifty]]-AVERAGE(Table2[1W Return vs Nifty]))/_xlfn.STDEV.P(Table2[1W Return vs Nifty])</f>
        <v>-6.9063904201423082E-2</v>
      </c>
      <c r="O564">
        <v>753.21</v>
      </c>
      <c r="P564">
        <v>765.37303268616199</v>
      </c>
      <c r="Q564">
        <v>760.35379085356703</v>
      </c>
      <c r="R564">
        <v>45.387055991715002</v>
      </c>
      <c r="S564" s="2">
        <f>(Table2[[#This Row],[Close Price]]-Table2[[#This Row],[20D EMA]])/Table2[[#This Row],[20D EMA]]</f>
        <v>-1.6608913848727435E-2</v>
      </c>
      <c r="T564" s="2">
        <f>(Table2[[#This Row],[Close Price]]-Table2[[#This Row],[50D EMA]])/Table2[[#This Row],[50D EMA]]</f>
        <v>-3.2236610949786387E-2</v>
      </c>
      <c r="U564" s="2">
        <f>(Table2[[#This Row],[Close Price]]-Table2[[#This Row],[200D EMA]])/Table2[[#This Row],[200D EMA]]</f>
        <v>-2.5848218408306745E-2</v>
      </c>
      <c r="V564">
        <v>0.89824335265689503</v>
      </c>
      <c r="W564">
        <v>742.8</v>
      </c>
      <c r="X564">
        <v>762</v>
      </c>
      <c r="Y564">
        <v>724.8</v>
      </c>
      <c r="Z564">
        <v>762</v>
      </c>
      <c r="AA564">
        <v>709.45</v>
      </c>
      <c r="AB564">
        <v>801</v>
      </c>
      <c r="AC564" s="2">
        <f>(Table2[[#This Row],[Close Price]]/Table2[[#This Row],[Day Low]])-1</f>
        <v>-2.8271405492729107E-3</v>
      </c>
      <c r="AD564" s="2">
        <f>(Table2[[#This Row],[Day High]]/Table2[[#This Row],[Close Price]])-1</f>
        <v>2.8756581611988574E-2</v>
      </c>
      <c r="AE564" s="2">
        <f>(Table2[[#This Row],[Close Price]]/Table2[[#This Row],[Current Week Low]])-1</f>
        <v>2.1937086092715274E-2</v>
      </c>
      <c r="AF564" s="2">
        <f>(Table2[[#This Row],[Current Week High]]/Table2[[#This Row],[Close Price]])-1</f>
        <v>2.8756581611988574E-2</v>
      </c>
      <c r="AG564" s="2">
        <f>(Table2[[#This Row],[Close Price]]/Table2[[#This Row],[Current Month Low]])-1</f>
        <v>4.4048206357037101E-2</v>
      </c>
      <c r="AH564" s="2">
        <f>(Table2[[#This Row],[Current Month High]]/Table2[[#This Row],[Close Price]])-1</f>
        <v>8.1409477521263707E-2</v>
      </c>
      <c r="AI564">
        <v>17.294451194815601</v>
      </c>
      <c r="AJ564">
        <v>16.719193192562201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</v>
      </c>
      <c r="AM564" t="s">
        <v>10344</v>
      </c>
      <c r="AN564">
        <v>-2.8</v>
      </c>
      <c r="AO564" t="s">
        <v>10344</v>
      </c>
      <c r="AP564">
        <v>4.2022841750222001E-2</v>
      </c>
      <c r="AQ564" s="4">
        <f>(Table2[[#This Row],[Sharpe Ratio]]-AVERAGE(Table2[Sharpe Ratio]))/_xlfn.STDEV.P(Table2[Sharpe Ratio])</f>
        <v>-0.23980293224618199</v>
      </c>
      <c r="AR56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 s="4">
        <f>_xlfn.RANK.AVG(Table2[[#This Row],[1Y Return vs Nifty Z-Score]],Table2[1Y Return vs Nifty Z-Score])</f>
        <v>551</v>
      </c>
      <c r="AT564" s="4">
        <f>_xlfn.RANK.AVG(Table2[[#This Row],[6M Return vs Nifty Z-Score]],Table2[6M Return vs Nifty Z-Score])</f>
        <v>608</v>
      </c>
      <c r="AU564" s="4">
        <f>_xlfn.RANK.AVG(Table2[[#This Row],[Sharpe Ratio Z-Score]],Table2[Sharpe Ratio Z-Score])</f>
        <v>406</v>
      </c>
      <c r="AV564" s="4">
        <f>(Table2[[#This Row],[Rank 1Y]]+Table2[[#This Row],[Rank 6M]]+Table2[[#This Row],[Rank Sharpe]])/3</f>
        <v>521.66666666666663</v>
      </c>
    </row>
    <row r="565" spans="1:48" x14ac:dyDescent="0.3">
      <c r="A565" t="s">
        <v>873</v>
      </c>
      <c r="B565" t="s">
        <v>874</v>
      </c>
      <c r="C565" t="s">
        <v>10300</v>
      </c>
      <c r="D565" t="s">
        <v>21</v>
      </c>
      <c r="E565">
        <v>17439.615742319998</v>
      </c>
      <c r="F565">
        <v>628.20000000000005</v>
      </c>
      <c r="G565">
        <v>-5.7320505773459498</v>
      </c>
      <c r="H565">
        <f>(Table2[[#This Row],[1Y Return vs Nifty]]-AVERAGE(Table2[1Y Return vs Nifty]))/_xlfn.STDEV.P(Table2[1Y Return vs Nifty])</f>
        <v>-0.57218271283657252</v>
      </c>
      <c r="I565">
        <v>-4.9667381802841799</v>
      </c>
      <c r="J565">
        <f>(Table2[[#This Row],[1M Return vs Nifty]]-AVERAGE(Table2[1M Return vs Nifty]))/_xlfn.STDEV.P(Table2[1M Return vs Nifty])</f>
        <v>-0.75649895420967717</v>
      </c>
      <c r="K565">
        <v>-35.371826755723802</v>
      </c>
      <c r="L565">
        <f>(Table2[[#This Row],[6M Return vs Nifty]]-AVERAGE(Table2[6M Return vs Nifty]))/_xlfn.STDEV.P(Table2[6M Return vs Nifty])</f>
        <v>-1.4620533766643686</v>
      </c>
      <c r="M565">
        <v>2.3191445999703602</v>
      </c>
      <c r="N565">
        <f>(Table2[[#This Row],[1W Return vs Nifty]]-AVERAGE(Table2[1W Return vs Nifty]))/_xlfn.STDEV.P(Table2[1W Return vs Nifty])</f>
        <v>0.61534607227276727</v>
      </c>
      <c r="O565">
        <v>637.5</v>
      </c>
      <c r="P565">
        <v>637.96518195844305</v>
      </c>
      <c r="Q565">
        <v>635.18777357842498</v>
      </c>
      <c r="R565">
        <v>47.9874230636281</v>
      </c>
      <c r="S565" s="2">
        <f>(Table2[[#This Row],[Close Price]]-Table2[[#This Row],[20D EMA]])/Table2[[#This Row],[20D EMA]]</f>
        <v>-1.4588235294117576E-2</v>
      </c>
      <c r="T565" s="2">
        <f>(Table2[[#This Row],[Close Price]]-Table2[[#This Row],[50D EMA]])/Table2[[#This Row],[50D EMA]]</f>
        <v>-1.5306763181754817E-2</v>
      </c>
      <c r="U565" s="2">
        <f>(Table2[[#This Row],[Close Price]]-Table2[[#This Row],[200D EMA]])/Table2[[#This Row],[200D EMA]]</f>
        <v>-1.1001114739753681E-2</v>
      </c>
      <c r="V565">
        <v>0.71297256052028601</v>
      </c>
      <c r="W565">
        <v>616.29999999999995</v>
      </c>
      <c r="X565">
        <v>639.20000000000005</v>
      </c>
      <c r="Y565">
        <v>616.29999999999995</v>
      </c>
      <c r="Z565">
        <v>644</v>
      </c>
      <c r="AA565">
        <v>579.35</v>
      </c>
      <c r="AB565">
        <v>730</v>
      </c>
      <c r="AC565" s="2">
        <f>(Table2[[#This Row],[Close Price]]/Table2[[#This Row],[Day Low]])-1</f>
        <v>1.9308778192438814E-2</v>
      </c>
      <c r="AD565" s="2">
        <f>(Table2[[#This Row],[Day High]]/Table2[[#This Row],[Close Price]])-1</f>
        <v>1.7510347023240946E-2</v>
      </c>
      <c r="AE565" s="2">
        <f>(Table2[[#This Row],[Close Price]]/Table2[[#This Row],[Current Week Low]])-1</f>
        <v>1.9308778192438814E-2</v>
      </c>
      <c r="AF565" s="2">
        <f>(Table2[[#This Row],[Current Week High]]/Table2[[#This Row],[Close Price]])-1</f>
        <v>2.5151225724291626E-2</v>
      </c>
      <c r="AG565" s="2">
        <f>(Table2[[#This Row],[Close Price]]/Table2[[#This Row],[Current Month Low]])-1</f>
        <v>8.4318632950720618E-2</v>
      </c>
      <c r="AH565" s="2">
        <f>(Table2[[#This Row],[Current Month High]]/Table2[[#This Row],[Close Price]])-1</f>
        <v>0.16205030245144858</v>
      </c>
      <c r="AI565">
        <v>38.490926456542397</v>
      </c>
      <c r="AJ565">
        <v>33.773424190800696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0.09</v>
      </c>
      <c r="AM565" t="s">
        <v>10345</v>
      </c>
      <c r="AN565">
        <v>-6.4</v>
      </c>
      <c r="AO565" t="s">
        <v>10344</v>
      </c>
      <c r="AP565">
        <v>6.5606236289303996E-2</v>
      </c>
      <c r="AQ565" s="4">
        <f>(Table2[[#This Row],[Sharpe Ratio]]-AVERAGE(Table2[Sharpe Ratio]))/_xlfn.STDEV.P(Table2[Sharpe Ratio])</f>
        <v>2.7595603949971254E-2</v>
      </c>
      <c r="AR56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 s="4">
        <f>_xlfn.RANK.AVG(Table2[[#This Row],[1Y Return vs Nifty Z-Score]],Table2[1Y Return vs Nifty Z-Score])</f>
        <v>510</v>
      </c>
      <c r="AT565" s="4">
        <f>_xlfn.RANK.AVG(Table2[[#This Row],[6M Return vs Nifty Z-Score]],Table2[6M Return vs Nifty Z-Score])</f>
        <v>714</v>
      </c>
      <c r="AU565" s="4">
        <f>_xlfn.RANK.AVG(Table2[[#This Row],[Sharpe Ratio Z-Score]],Table2[Sharpe Ratio Z-Score])</f>
        <v>345</v>
      </c>
      <c r="AV565" s="4">
        <f>(Table2[[#This Row],[Rank 1Y]]+Table2[[#This Row],[Rank 6M]]+Table2[[#This Row],[Rank Sharpe]])/3</f>
        <v>523</v>
      </c>
    </row>
    <row r="566" spans="1:48" x14ac:dyDescent="0.3">
      <c r="A566" t="s">
        <v>880</v>
      </c>
      <c r="B566" t="s">
        <v>881</v>
      </c>
      <c r="C566" t="s">
        <v>10300</v>
      </c>
      <c r="D566" t="s">
        <v>21</v>
      </c>
      <c r="E566">
        <v>17229.007536059999</v>
      </c>
      <c r="F566">
        <v>623.65</v>
      </c>
      <c r="G566">
        <v>7.5615871487041897</v>
      </c>
      <c r="H566">
        <f>(Table2[[#This Row],[1Y Return vs Nifty]]-AVERAGE(Table2[1Y Return vs Nifty]))/_xlfn.STDEV.P(Table2[1Y Return vs Nifty])</f>
        <v>-0.37046681558719663</v>
      </c>
      <c r="I566">
        <v>-11.9469653316664</v>
      </c>
      <c r="J566">
        <f>(Table2[[#This Row],[1M Return vs Nifty]]-AVERAGE(Table2[1M Return vs Nifty]))/_xlfn.STDEV.P(Table2[1M Return vs Nifty])</f>
        <v>-1.3662879042948781</v>
      </c>
      <c r="K566">
        <v>-34.990078820578397</v>
      </c>
      <c r="L566">
        <f>(Table2[[#This Row],[6M Return vs Nifty]]-AVERAGE(Table2[6M Return vs Nifty]))/_xlfn.STDEV.P(Table2[6M Return vs Nifty])</f>
        <v>-1.4489205303970993</v>
      </c>
      <c r="M566">
        <v>5.08203079671339</v>
      </c>
      <c r="N566">
        <f>(Table2[[#This Row],[1W Return vs Nifty]]-AVERAGE(Table2[1W Return vs Nifty]))/_xlfn.STDEV.P(Table2[1W Return vs Nifty])</f>
        <v>1.2179748984404279</v>
      </c>
      <c r="O566">
        <v>623.79</v>
      </c>
      <c r="P566">
        <v>654.63746720648203</v>
      </c>
      <c r="Q566">
        <v>647.789474354699</v>
      </c>
      <c r="R566">
        <v>55.912403047114601</v>
      </c>
      <c r="S566" s="2">
        <f>(Table2[[#This Row],[Close Price]]-Table2[[#This Row],[20D EMA]])/Table2[[#This Row],[20D EMA]]</f>
        <v>-2.2443450520204936E-4</v>
      </c>
      <c r="T566" s="2">
        <f>(Table2[[#This Row],[Close Price]]-Table2[[#This Row],[50D EMA]])/Table2[[#This Row],[50D EMA]]</f>
        <v>-4.7335309631320203E-2</v>
      </c>
      <c r="U566" s="2">
        <f>(Table2[[#This Row],[Close Price]]-Table2[[#This Row],[200D EMA]])/Table2[[#This Row],[200D EMA]]</f>
        <v>-3.726438188694832E-2</v>
      </c>
      <c r="V566">
        <v>1.4477603814708899</v>
      </c>
      <c r="W566">
        <v>609.75</v>
      </c>
      <c r="X566">
        <v>626.70000000000005</v>
      </c>
      <c r="Y566">
        <v>606</v>
      </c>
      <c r="Z566">
        <v>637.79999999999995</v>
      </c>
      <c r="AA566">
        <v>550.85</v>
      </c>
      <c r="AB566">
        <v>675.5</v>
      </c>
      <c r="AC566" s="2">
        <f>(Table2[[#This Row],[Close Price]]/Table2[[#This Row],[Day Low]])-1</f>
        <v>2.2796227962279536E-2</v>
      </c>
      <c r="AD566" s="2">
        <f>(Table2[[#This Row],[Day High]]/Table2[[#This Row],[Close Price]])-1</f>
        <v>4.8905636174136902E-3</v>
      </c>
      <c r="AE566" s="2">
        <f>(Table2[[#This Row],[Close Price]]/Table2[[#This Row],[Current Week Low]])-1</f>
        <v>2.9125412541254114E-2</v>
      </c>
      <c r="AF566" s="2">
        <f>(Table2[[#This Row],[Current Week High]]/Table2[[#This Row],[Close Price]])-1</f>
        <v>2.2689008257836818E-2</v>
      </c>
      <c r="AG566" s="2">
        <f>(Table2[[#This Row],[Close Price]]/Table2[[#This Row],[Current Month Low]])-1</f>
        <v>0.13215939003358446</v>
      </c>
      <c r="AH566" s="2">
        <f>(Table2[[#This Row],[Current Month High]]/Table2[[#This Row],[Close Price]])-1</f>
        <v>8.3139581496031401E-2</v>
      </c>
      <c r="AI566">
        <v>38.194500120259697</v>
      </c>
      <c r="AJ566">
        <v>37.975663716814097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-0.09</v>
      </c>
      <c r="AM566" t="s">
        <v>10344</v>
      </c>
      <c r="AN566">
        <v>-4.57</v>
      </c>
      <c r="AO566" t="s">
        <v>10344</v>
      </c>
      <c r="AP566">
        <v>2.9630034828886001E-2</v>
      </c>
      <c r="AQ566" s="4">
        <f>(Table2[[#This Row],[Sharpe Ratio]]-AVERAGE(Table2[Sharpe Ratio]))/_xlfn.STDEV.P(Table2[Sharpe Ratio])</f>
        <v>-0.3803178366902899</v>
      </c>
      <c r="AR56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 s="4">
        <f>_xlfn.RANK.AVG(Table2[[#This Row],[1Y Return vs Nifty Z-Score]],Table2[1Y Return vs Nifty Z-Score])</f>
        <v>416</v>
      </c>
      <c r="AT566" s="4">
        <f>_xlfn.RANK.AVG(Table2[[#This Row],[6M Return vs Nifty Z-Score]],Table2[6M Return vs Nifty Z-Score])</f>
        <v>713</v>
      </c>
      <c r="AU566" s="4">
        <f>_xlfn.RANK.AVG(Table2[[#This Row],[Sharpe Ratio Z-Score]],Table2[Sharpe Ratio Z-Score])</f>
        <v>440</v>
      </c>
      <c r="AV566" s="4">
        <f>(Table2[[#This Row],[Rank 1Y]]+Table2[[#This Row],[Rank 6M]]+Table2[[#This Row],[Rank Sharpe]])/3</f>
        <v>523</v>
      </c>
    </row>
    <row r="567" spans="1:48" x14ac:dyDescent="0.3">
      <c r="A567" t="s">
        <v>393</v>
      </c>
      <c r="B567" t="s">
        <v>394</v>
      </c>
      <c r="C567" t="s">
        <v>10305</v>
      </c>
      <c r="D567" t="s">
        <v>54</v>
      </c>
      <c r="E567">
        <v>59707.563717719997</v>
      </c>
      <c r="F567">
        <v>28098.6</v>
      </c>
      <c r="G567">
        <v>-7.3577296109536503</v>
      </c>
      <c r="H567">
        <f>(Table2[[#This Row],[1Y Return vs Nifty]]-AVERAGE(Table2[1Y Return vs Nifty]))/_xlfn.STDEV.P(Table2[1Y Return vs Nifty])</f>
        <v>-0.59685055106576368</v>
      </c>
      <c r="I567">
        <v>2.83053962678872</v>
      </c>
      <c r="J567">
        <f>(Table2[[#This Row],[1M Return vs Nifty]]-AVERAGE(Table2[1M Return vs Nifty]))/_xlfn.STDEV.P(Table2[1M Return vs Nifty])</f>
        <v>-7.5332891217572251E-2</v>
      </c>
      <c r="K567">
        <v>-15.778928444442499</v>
      </c>
      <c r="L567">
        <f>(Table2[[#This Row],[6M Return vs Nifty]]-AVERAGE(Table2[6M Return vs Nifty]))/_xlfn.STDEV.P(Table2[6M Return vs Nifty])</f>
        <v>-0.78802086001358329</v>
      </c>
      <c r="M567">
        <v>2.94971672279571</v>
      </c>
      <c r="N567">
        <f>(Table2[[#This Row],[1W Return vs Nifty]]-AVERAGE(Table2[1W Return vs Nifty]))/_xlfn.STDEV.P(Table2[1W Return vs Nifty])</f>
        <v>0.75288374524686474</v>
      </c>
      <c r="O567">
        <v>27749.62</v>
      </c>
      <c r="P567">
        <v>27595.081660282201</v>
      </c>
      <c r="Q567">
        <v>26233.2141170303</v>
      </c>
      <c r="R567">
        <v>58.600839254837503</v>
      </c>
      <c r="S567" s="2">
        <f>(Table2[[#This Row],[Close Price]]-Table2[[#This Row],[20D EMA]])/Table2[[#This Row],[20D EMA]]</f>
        <v>1.2576028068132088E-2</v>
      </c>
      <c r="T567" s="2">
        <f>(Table2[[#This Row],[Close Price]]-Table2[[#This Row],[50D EMA]])/Table2[[#This Row],[50D EMA]]</f>
        <v>1.8246669675289078E-2</v>
      </c>
      <c r="U567" s="2">
        <f>(Table2[[#This Row],[Close Price]]-Table2[[#This Row],[200D EMA]])/Table2[[#This Row],[200D EMA]]</f>
        <v>7.1107790095713483E-2</v>
      </c>
      <c r="V567">
        <v>1.4667532672498</v>
      </c>
      <c r="W567">
        <v>27659.15</v>
      </c>
      <c r="X567">
        <v>28250</v>
      </c>
      <c r="Y567">
        <v>27644</v>
      </c>
      <c r="Z567">
        <v>28269.95</v>
      </c>
      <c r="AA567">
        <v>26770</v>
      </c>
      <c r="AB567">
        <v>29501</v>
      </c>
      <c r="AC567" s="2">
        <f>(Table2[[#This Row],[Close Price]]/Table2[[#This Row],[Day Low]])-1</f>
        <v>1.588805151279038E-2</v>
      </c>
      <c r="AD567" s="2">
        <f>(Table2[[#This Row],[Day High]]/Table2[[#This Row],[Close Price]])-1</f>
        <v>5.3881688055632537E-3</v>
      </c>
      <c r="AE567" s="2">
        <f>(Table2[[#This Row],[Close Price]]/Table2[[#This Row],[Current Week Low]])-1</f>
        <v>1.6444798147880135E-2</v>
      </c>
      <c r="AF567" s="2">
        <f>(Table2[[#This Row],[Current Week High]]/Table2[[#This Row],[Close Price]])-1</f>
        <v>6.0981685920296069E-3</v>
      </c>
      <c r="AG567" s="2">
        <f>(Table2[[#This Row],[Close Price]]/Table2[[#This Row],[Current Month Low]])-1</f>
        <v>4.9630183040717091E-2</v>
      </c>
      <c r="AH567" s="2">
        <f>(Table2[[#This Row],[Current Month High]]/Table2[[#This Row],[Close Price]])-1</f>
        <v>4.9909959926829117E-2</v>
      </c>
      <c r="AI567">
        <v>5.4819457197155801</v>
      </c>
      <c r="AJ567">
        <v>27.720909090909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-0.03</v>
      </c>
      <c r="AM567" t="s">
        <v>10344</v>
      </c>
      <c r="AN567">
        <v>-2</v>
      </c>
      <c r="AO567" t="s">
        <v>10344</v>
      </c>
      <c r="AP567">
        <v>1.6520848280352E-2</v>
      </c>
      <c r="AQ567" s="4">
        <f>(Table2[[#This Row],[Sharpe Ratio]]-AVERAGE(Table2[Sharpe Ratio]))/_xlfn.STDEV.P(Table2[Sharpe Ratio])</f>
        <v>-0.52895535738270949</v>
      </c>
      <c r="AR5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-1.2362759144327637</v>
      </c>
      <c r="AS567" s="4">
        <f>_xlfn.RANK.AVG(Table2[[#This Row],[1Y Return vs Nifty Z-Score]],Table2[1Y Return vs Nifty Z-Score])</f>
        <v>521</v>
      </c>
      <c r="AT567" s="4">
        <f>_xlfn.RANK.AVG(Table2[[#This Row],[6M Return vs Nifty Z-Score]],Table2[6M Return vs Nifty Z-Score])</f>
        <v>578</v>
      </c>
      <c r="AU567" s="4">
        <f>_xlfn.RANK.AVG(Table2[[#This Row],[Sharpe Ratio Z-Score]],Table2[Sharpe Ratio Z-Score])</f>
        <v>477</v>
      </c>
      <c r="AV567" s="4">
        <f>(Table2[[#This Row],[Rank 1Y]]+Table2[[#This Row],[Rank 6M]]+Table2[[#This Row],[Rank Sharpe]])/3</f>
        <v>525.33333333333337</v>
      </c>
    </row>
    <row r="568" spans="1:48" x14ac:dyDescent="0.3">
      <c r="A568" t="s">
        <v>647</v>
      </c>
      <c r="B568" t="s">
        <v>648</v>
      </c>
      <c r="C568" t="s">
        <v>10309</v>
      </c>
      <c r="D568" t="s">
        <v>632</v>
      </c>
      <c r="E568">
        <v>27724.44700298</v>
      </c>
      <c r="F568">
        <v>1141.4000000000001</v>
      </c>
      <c r="G568">
        <v>-34.2894838074916</v>
      </c>
      <c r="H568">
        <f>(Table2[[#This Row],[1Y Return vs Nifty]]-AVERAGE(Table2[1Y Return vs Nifty]))/_xlfn.STDEV.P(Table2[1Y Return vs Nifty])</f>
        <v>-1.0055094203840298</v>
      </c>
      <c r="I568">
        <v>10.323514136587001</v>
      </c>
      <c r="J568">
        <f>(Table2[[#This Row],[1M Return vs Nifty]]-AVERAGE(Table2[1M Return vs Nifty]))/_xlfn.STDEV.P(Table2[1M Return vs Nifty])</f>
        <v>0.57924939675858489</v>
      </c>
      <c r="K568">
        <v>4.7096440126478702</v>
      </c>
      <c r="L568">
        <f>(Table2[[#This Row],[6M Return vs Nifty]]-AVERAGE(Table2[6M Return vs Nifty]))/_xlfn.STDEV.P(Table2[6M Return vs Nifty])</f>
        <v>-8.3175469789564693E-2</v>
      </c>
      <c r="M568">
        <v>0.983906054720736</v>
      </c>
      <c r="N568">
        <f>(Table2[[#This Row],[1W Return vs Nifty]]-AVERAGE(Table2[1W Return vs Nifty]))/_xlfn.STDEV.P(Table2[1W Return vs Nifty])</f>
        <v>0.32410959712364806</v>
      </c>
      <c r="O568">
        <v>1114.0899999999999</v>
      </c>
      <c r="P568">
        <v>1088.5389205977201</v>
      </c>
      <c r="Q568">
        <v>1097.8435467884001</v>
      </c>
      <c r="R568">
        <v>68.320550465903906</v>
      </c>
      <c r="S568" s="2">
        <f>(Table2[[#This Row],[Close Price]]-Table2[[#This Row],[20D EMA]])/Table2[[#This Row],[20D EMA]]</f>
        <v>2.4513279896597379E-2</v>
      </c>
      <c r="T568" s="2">
        <f>(Table2[[#This Row],[Close Price]]-Table2[[#This Row],[50D EMA]])/Table2[[#This Row],[50D EMA]]</f>
        <v>4.8561496885434104E-2</v>
      </c>
      <c r="U568" s="2">
        <f>(Table2[[#This Row],[Close Price]]-Table2[[#This Row],[200D EMA]])/Table2[[#This Row],[200D EMA]]</f>
        <v>3.9674554119317633E-2</v>
      </c>
      <c r="V568">
        <v>0.68098449768133695</v>
      </c>
      <c r="W568">
        <v>1140</v>
      </c>
      <c r="X568">
        <v>1159.1500000000001</v>
      </c>
      <c r="Y568">
        <v>1121.5</v>
      </c>
      <c r="Z568">
        <v>1159.1500000000001</v>
      </c>
      <c r="AA568">
        <v>1084</v>
      </c>
      <c r="AB568">
        <v>1170.95</v>
      </c>
      <c r="AC568" s="2">
        <f>(Table2[[#This Row],[Close Price]]/Table2[[#This Row],[Day Low]])-1</f>
        <v>1.2280701754385781E-3</v>
      </c>
      <c r="AD568" s="2">
        <f>(Table2[[#This Row],[Day High]]/Table2[[#This Row],[Close Price]])-1</f>
        <v>1.5551077623970455E-2</v>
      </c>
      <c r="AE568" s="2">
        <f>(Table2[[#This Row],[Close Price]]/Table2[[#This Row],[Current Week Low]])-1</f>
        <v>1.7744092732947081E-2</v>
      </c>
      <c r="AF568" s="2">
        <f>(Table2[[#This Row],[Current Week High]]/Table2[[#This Row],[Close Price]])-1</f>
        <v>1.5551077623970455E-2</v>
      </c>
      <c r="AG568" s="2">
        <f>(Table2[[#This Row],[Close Price]]/Table2[[#This Row],[Current Month Low]])-1</f>
        <v>5.2952029520295207E-2</v>
      </c>
      <c r="AH568" s="2">
        <f>(Table2[[#This Row],[Current Month High]]/Table2[[#This Row],[Close Price]])-1</f>
        <v>2.5889258804976389E-2</v>
      </c>
      <c r="AI568">
        <v>30.357455756088999</v>
      </c>
      <c r="AJ568">
        <v>28.818915411094199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0.04</v>
      </c>
      <c r="AM568" t="s">
        <v>10345</v>
      </c>
      <c r="AN568">
        <v>-0.6</v>
      </c>
      <c r="AO568" t="s">
        <v>10344</v>
      </c>
      <c r="AP568">
        <v>-3.5490665356700001E-3</v>
      </c>
      <c r="AQ568" s="4">
        <f>(Table2[[#This Row],[Sharpe Ratio]]-AVERAGE(Table2[Sharpe Ratio]))/_xlfn.STDEV.P(Table2[Sharpe Ratio])</f>
        <v>-0.75651656934022571</v>
      </c>
      <c r="AR56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 s="4">
        <f>_xlfn.RANK.AVG(Table2[[#This Row],[1Y Return vs Nifty Z-Score]],Table2[1Y Return vs Nifty Z-Score])</f>
        <v>666</v>
      </c>
      <c r="AT568" s="4">
        <f>_xlfn.RANK.AVG(Table2[[#This Row],[6M Return vs Nifty Z-Score]],Table2[6M Return vs Nifty Z-Score])</f>
        <v>339</v>
      </c>
      <c r="AU568" s="4">
        <f>_xlfn.RANK.AVG(Table2[[#This Row],[Sharpe Ratio Z-Score]],Table2[Sharpe Ratio Z-Score])</f>
        <v>574</v>
      </c>
      <c r="AV568" s="4">
        <f>(Table2[[#This Row],[Rank 1Y]]+Table2[[#This Row],[Rank 6M]]+Table2[[#This Row],[Rank Sharpe]])/3</f>
        <v>526.33333333333337</v>
      </c>
    </row>
    <row r="569" spans="1:48" x14ac:dyDescent="0.3">
      <c r="A569" t="s">
        <v>1647</v>
      </c>
      <c r="B569" t="s">
        <v>1648</v>
      </c>
      <c r="C569" t="s">
        <v>10310</v>
      </c>
      <c r="D569" t="s">
        <v>1154</v>
      </c>
      <c r="E569">
        <v>5205.6192532499999</v>
      </c>
      <c r="F569">
        <v>3105.45</v>
      </c>
      <c r="G569">
        <v>13.084614710051101</v>
      </c>
      <c r="H569">
        <f>(Table2[[#This Row],[1Y Return vs Nifty]]-AVERAGE(Table2[1Y Return vs Nifty]))/_xlfn.STDEV.P(Table2[1Y Return vs Nifty])</f>
        <v>-0.28666112725502735</v>
      </c>
      <c r="I569">
        <v>6.5884911925358303</v>
      </c>
      <c r="J569">
        <f>(Table2[[#This Row],[1M Return vs Nifty]]-AVERAGE(Table2[1M Return vs Nifty]))/_xlfn.STDEV.P(Table2[1M Return vs Nifty])</f>
        <v>0.25295976889939759</v>
      </c>
      <c r="K569">
        <v>-12.194643416043</v>
      </c>
      <c r="L569">
        <f>(Table2[[#This Row],[6M Return vs Nifty]]-AVERAGE(Table2[6M Return vs Nifty]))/_xlfn.STDEV.P(Table2[6M Return vs Nifty])</f>
        <v>-0.66471472022237166</v>
      </c>
      <c r="M569">
        <v>-1.06989964872404</v>
      </c>
      <c r="N569">
        <f>(Table2[[#This Row],[1W Return vs Nifty]]-AVERAGE(Table2[1W Return vs Nifty]))/_xlfn.STDEV.P(Table2[1W Return vs Nifty])</f>
        <v>-0.12385764875943893</v>
      </c>
      <c r="O569">
        <v>3120.2</v>
      </c>
      <c r="P569">
        <v>3082.24356092369</v>
      </c>
      <c r="Q569">
        <v>2959.4621583995199</v>
      </c>
      <c r="R569">
        <v>47.860581913896603</v>
      </c>
      <c r="S569" s="2">
        <f>(Table2[[#This Row],[Close Price]]-Table2[[#This Row],[20D EMA]])/Table2[[#This Row],[20D EMA]]</f>
        <v>-4.7272610730081412E-3</v>
      </c>
      <c r="T569" s="2">
        <f>(Table2[[#This Row],[Close Price]]-Table2[[#This Row],[50D EMA]])/Table2[[#This Row],[50D EMA]]</f>
        <v>7.5290737469673888E-3</v>
      </c>
      <c r="U569" s="2">
        <f>(Table2[[#This Row],[Close Price]]-Table2[[#This Row],[200D EMA]])/Table2[[#This Row],[200D EMA]]</f>
        <v>4.9329180028924668E-2</v>
      </c>
      <c r="V569">
        <v>0.64652195854203298</v>
      </c>
      <c r="W569">
        <v>3094.05</v>
      </c>
      <c r="X569">
        <v>3156</v>
      </c>
      <c r="Y569">
        <v>3080.05</v>
      </c>
      <c r="Z569">
        <v>3156</v>
      </c>
      <c r="AA569">
        <v>2955.55</v>
      </c>
      <c r="AB569">
        <v>3456</v>
      </c>
      <c r="AC569" s="2">
        <f>(Table2[[#This Row],[Close Price]]/Table2[[#This Row],[Day Low]])-1</f>
        <v>3.6844912008531239E-3</v>
      </c>
      <c r="AD569" s="2">
        <f>(Table2[[#This Row],[Day High]]/Table2[[#This Row],[Close Price]])-1</f>
        <v>1.6277834130319357E-2</v>
      </c>
      <c r="AE569" s="2">
        <f>(Table2[[#This Row],[Close Price]]/Table2[[#This Row],[Current Week Low]])-1</f>
        <v>8.2466193730619253E-3</v>
      </c>
      <c r="AF569" s="2">
        <f>(Table2[[#This Row],[Current Week High]]/Table2[[#This Row],[Close Price]])-1</f>
        <v>1.6277834130319357E-2</v>
      </c>
      <c r="AG569" s="2">
        <f>(Table2[[#This Row],[Close Price]]/Table2[[#This Row],[Current Month Low]])-1</f>
        <v>5.0718140447632232E-2</v>
      </c>
      <c r="AH569" s="2">
        <f>(Table2[[#This Row],[Current Month High]]/Table2[[#This Row],[Close Price]])-1</f>
        <v>0.11288219098681362</v>
      </c>
      <c r="AI569">
        <v>19.145373456342799</v>
      </c>
      <c r="AJ569">
        <v>41.156818181818103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-0.02</v>
      </c>
      <c r="AM569" t="s">
        <v>10344</v>
      </c>
      <c r="AN569">
        <v>-4.01</v>
      </c>
      <c r="AO569" t="s">
        <v>10344</v>
      </c>
      <c r="AP569">
        <v>-5.2839228323930003E-2</v>
      </c>
      <c r="AQ569" s="4">
        <f>(Table2[[#This Row],[Sharpe Ratio]]-AVERAGE(Table2[Sharpe Ratio]))/_xlfn.STDEV.P(Table2[Sharpe Ratio])</f>
        <v>-1.3153893426897292</v>
      </c>
      <c r="AR56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-2.1376630700271693</v>
      </c>
      <c r="AS569" s="4">
        <f>_xlfn.RANK.AVG(Table2[[#This Row],[1Y Return vs Nifty Z-Score]],Table2[1Y Return vs Nifty Z-Score])</f>
        <v>379</v>
      </c>
      <c r="AT569" s="4">
        <f>_xlfn.RANK.AVG(Table2[[#This Row],[6M Return vs Nifty Z-Score]],Table2[6M Return vs Nifty Z-Score])</f>
        <v>543</v>
      </c>
      <c r="AU569" s="4">
        <f>_xlfn.RANK.AVG(Table2[[#This Row],[Sharpe Ratio Z-Score]],Table2[Sharpe Ratio Z-Score])</f>
        <v>658</v>
      </c>
      <c r="AV569" s="4">
        <f>(Table2[[#This Row],[Rank 1Y]]+Table2[[#This Row],[Rank 6M]]+Table2[[#This Row],[Rank Sharpe]])/3</f>
        <v>526.66666666666663</v>
      </c>
    </row>
    <row r="570" spans="1:48" x14ac:dyDescent="0.3">
      <c r="A570" t="s">
        <v>904</v>
      </c>
      <c r="B570" t="s">
        <v>905</v>
      </c>
      <c r="C570" t="s">
        <v>10314</v>
      </c>
      <c r="D570" t="s">
        <v>539</v>
      </c>
      <c r="E570">
        <v>16513.686461679899</v>
      </c>
      <c r="F570">
        <v>1554.2</v>
      </c>
      <c r="G570">
        <v>-13.6953522405586</v>
      </c>
      <c r="H570">
        <f>(Table2[[#This Row],[1Y Return vs Nifty]]-AVERAGE(Table2[1Y Return vs Nifty]))/_xlfn.STDEV.P(Table2[1Y Return vs Nifty])</f>
        <v>-0.6930167970176575</v>
      </c>
      <c r="I570">
        <v>7.8353659052201099</v>
      </c>
      <c r="J570">
        <f>(Table2[[#This Row],[1M Return vs Nifty]]-AVERAGE(Table2[1M Return vs Nifty]))/_xlfn.STDEV.P(Table2[1M Return vs Nifty])</f>
        <v>0.36188608396709182</v>
      </c>
      <c r="K570">
        <v>0.18932229296084199</v>
      </c>
      <c r="L570">
        <f>(Table2[[#This Row],[6M Return vs Nifty]]-AVERAGE(Table2[6M Return vs Nifty]))/_xlfn.STDEV.P(Table2[6M Return vs Nifty])</f>
        <v>-0.23868303055904644</v>
      </c>
      <c r="M570">
        <v>-6.2739458680215696</v>
      </c>
      <c r="N570">
        <f>(Table2[[#This Row],[1W Return vs Nifty]]-AVERAGE(Table2[1W Return vs Nifty]))/_xlfn.STDEV.P(Table2[1W Return vs Nifty])</f>
        <v>-1.2589417749729825</v>
      </c>
      <c r="O570">
        <v>1562.48</v>
      </c>
      <c r="P570">
        <v>1501.5677514251199</v>
      </c>
      <c r="Q570">
        <v>1430.59941182736</v>
      </c>
      <c r="R570">
        <v>44.061156866111403</v>
      </c>
      <c r="S570" s="2">
        <f>(Table2[[#This Row],[Close Price]]-Table2[[#This Row],[20D EMA]])/Table2[[#This Row],[20D EMA]]</f>
        <v>-5.2992678306282145E-3</v>
      </c>
      <c r="T570" s="2">
        <f>(Table2[[#This Row],[Close Price]]-Table2[[#This Row],[50D EMA]])/Table2[[#This Row],[50D EMA]]</f>
        <v>3.5051530991477065E-2</v>
      </c>
      <c r="U570" s="2">
        <f>(Table2[[#This Row],[Close Price]]-Table2[[#This Row],[200D EMA]])/Table2[[#This Row],[200D EMA]]</f>
        <v>8.639776246990083E-2</v>
      </c>
      <c r="V570">
        <v>1.1709566697812701</v>
      </c>
      <c r="W570">
        <v>1555.25</v>
      </c>
      <c r="X570">
        <v>1585.2</v>
      </c>
      <c r="Y570">
        <v>1551.6</v>
      </c>
      <c r="Z570">
        <v>1588</v>
      </c>
      <c r="AA570">
        <v>1518.05</v>
      </c>
      <c r="AB570">
        <v>1690</v>
      </c>
      <c r="AC570" s="2">
        <f>(Table2[[#This Row],[Close Price]]/Table2[[#This Row],[Day Low]])-1</f>
        <v>-6.7513261533513891E-4</v>
      </c>
      <c r="AD570" s="2">
        <f>(Table2[[#This Row],[Day High]]/Table2[[#This Row],[Close Price]])-1</f>
        <v>1.9945952901814445E-2</v>
      </c>
      <c r="AE570" s="2">
        <f>(Table2[[#This Row],[Close Price]]/Table2[[#This Row],[Current Week Low]])-1</f>
        <v>1.6756896107243957E-3</v>
      </c>
      <c r="AF570" s="2">
        <f>(Table2[[#This Row],[Current Week High]]/Table2[[#This Row],[Close Price]])-1</f>
        <v>2.1747522841333078E-2</v>
      </c>
      <c r="AG570" s="2">
        <f>(Table2[[#This Row],[Close Price]]/Table2[[#This Row],[Current Month Low]])-1</f>
        <v>2.3813444879944745E-2</v>
      </c>
      <c r="AH570" s="2">
        <f>(Table2[[#This Row],[Current Month High]]/Table2[[#This Row],[Close Price]])-1</f>
        <v>8.7376142066658113E-2</v>
      </c>
      <c r="AI570">
        <v>8.7376142066658105</v>
      </c>
      <c r="AJ570">
        <v>25.036202735317701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7.0000000000000007E-2</v>
      </c>
      <c r="AM570" t="s">
        <v>10345</v>
      </c>
      <c r="AN570">
        <v>0.18</v>
      </c>
      <c r="AO570" t="s">
        <v>10345</v>
      </c>
      <c r="AP570">
        <v>-2.0438592980041002E-2</v>
      </c>
      <c r="AQ570" s="4">
        <f>(Table2[[#This Row],[Sharpe Ratio]]-AVERAGE(Table2[Sharpe Ratio]))/_xlfn.STDEV.P(Table2[Sharpe Ratio])</f>
        <v>-0.94801718816703628</v>
      </c>
      <c r="AR57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-2.7767727067496306</v>
      </c>
      <c r="AS570" s="4">
        <f>_xlfn.RANK.AVG(Table2[[#This Row],[1Y Return vs Nifty Z-Score]],Table2[1Y Return vs Nifty Z-Score])</f>
        <v>573</v>
      </c>
      <c r="AT570" s="4">
        <f>_xlfn.RANK.AVG(Table2[[#This Row],[6M Return vs Nifty Z-Score]],Table2[6M Return vs Nifty Z-Score])</f>
        <v>400</v>
      </c>
      <c r="AU570" s="4">
        <f>_xlfn.RANK.AVG(Table2[[#This Row],[Sharpe Ratio Z-Score]],Table2[Sharpe Ratio Z-Score])</f>
        <v>609</v>
      </c>
      <c r="AV570" s="4">
        <f>(Table2[[#This Row],[Rank 1Y]]+Table2[[#This Row],[Rank 6M]]+Table2[[#This Row],[Rank Sharpe]])/3</f>
        <v>527.33333333333337</v>
      </c>
    </row>
    <row r="571" spans="1:48" x14ac:dyDescent="0.3">
      <c r="A571" t="s">
        <v>1489</v>
      </c>
      <c r="B571" t="s">
        <v>1490</v>
      </c>
      <c r="C571" t="s">
        <v>10311</v>
      </c>
      <c r="D571" t="s">
        <v>1491</v>
      </c>
      <c r="E571">
        <v>6726.6125763500004</v>
      </c>
      <c r="F571">
        <v>515.29999999999995</v>
      </c>
      <c r="G571">
        <v>-12.5885106614903</v>
      </c>
      <c r="H571">
        <f>(Table2[[#This Row],[1Y Return vs Nifty]]-AVERAGE(Table2[1Y Return vs Nifty]))/_xlfn.STDEV.P(Table2[1Y Return vs Nifty])</f>
        <v>-0.6762217295699291</v>
      </c>
      <c r="I571">
        <v>9.4797692509547709</v>
      </c>
      <c r="J571">
        <f>(Table2[[#This Row],[1M Return vs Nifty]]-AVERAGE(Table2[1M Return vs Nifty]))/_xlfn.STDEV.P(Table2[1M Return vs Nifty])</f>
        <v>0.50554029005028056</v>
      </c>
      <c r="K571">
        <v>-20.1247991831621</v>
      </c>
      <c r="L571">
        <f>(Table2[[#This Row],[6M Return vs Nifty]]-AVERAGE(Table2[6M Return vs Nifty]))/_xlfn.STDEV.P(Table2[6M Return vs Nifty])</f>
        <v>-0.93752697924718109</v>
      </c>
      <c r="M571">
        <v>0.67019492358056798</v>
      </c>
      <c r="N571">
        <f>(Table2[[#This Row],[1W Return vs Nifty]]-AVERAGE(Table2[1W Return vs Nifty]))/_xlfn.STDEV.P(Table2[1W Return vs Nifty])</f>
        <v>0.25568427763796397</v>
      </c>
      <c r="O571">
        <v>513.75</v>
      </c>
      <c r="P571">
        <v>512.60263431302496</v>
      </c>
      <c r="Q571">
        <v>503.94471491592901</v>
      </c>
      <c r="R571">
        <v>51.981534414776299</v>
      </c>
      <c r="S571" s="2">
        <f>(Table2[[#This Row],[Close Price]]-Table2[[#This Row],[20D EMA]])/Table2[[#This Row],[20D EMA]]</f>
        <v>3.0170316301702279E-3</v>
      </c>
      <c r="T571" s="2">
        <f>(Table2[[#This Row],[Close Price]]-Table2[[#This Row],[50D EMA]])/Table2[[#This Row],[50D EMA]]</f>
        <v>5.2620987611386753E-3</v>
      </c>
      <c r="U571" s="2">
        <f>(Table2[[#This Row],[Close Price]]-Table2[[#This Row],[200D EMA]])/Table2[[#This Row],[200D EMA]]</f>
        <v>2.2532799229703793E-2</v>
      </c>
      <c r="V571">
        <v>0.73547524762652605</v>
      </c>
      <c r="W571">
        <v>510</v>
      </c>
      <c r="X571">
        <v>518</v>
      </c>
      <c r="Y571">
        <v>508</v>
      </c>
      <c r="Z571">
        <v>519.29999999999995</v>
      </c>
      <c r="AA571">
        <v>486.05</v>
      </c>
      <c r="AB571">
        <v>563</v>
      </c>
      <c r="AC571" s="2">
        <f>(Table2[[#This Row],[Close Price]]/Table2[[#This Row],[Day Low]])-1</f>
        <v>1.0392156862744972E-2</v>
      </c>
      <c r="AD571" s="2">
        <f>(Table2[[#This Row],[Day High]]/Table2[[#This Row],[Close Price]])-1</f>
        <v>5.2396662138560757E-3</v>
      </c>
      <c r="AE571" s="2">
        <f>(Table2[[#This Row],[Close Price]]/Table2[[#This Row],[Current Week Low]])-1</f>
        <v>1.4370078740157499E-2</v>
      </c>
      <c r="AF571" s="2">
        <f>(Table2[[#This Row],[Current Week High]]/Table2[[#This Row],[Close Price]])-1</f>
        <v>7.7624684649719722E-3</v>
      </c>
      <c r="AG571" s="2">
        <f>(Table2[[#This Row],[Close Price]]/Table2[[#This Row],[Current Month Low]])-1</f>
        <v>6.0178993930665392E-2</v>
      </c>
      <c r="AH571" s="2">
        <f>(Table2[[#This Row],[Current Month High]]/Table2[[#This Row],[Close Price]])-1</f>
        <v>9.2567436444789486E-2</v>
      </c>
      <c r="AI571">
        <v>29.8952066757228</v>
      </c>
      <c r="AJ571">
        <v>31.773430507607699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-0.01</v>
      </c>
      <c r="AM571" t="s">
        <v>10344</v>
      </c>
      <c r="AN571">
        <v>-6.6</v>
      </c>
      <c r="AO571" t="s">
        <v>10344</v>
      </c>
      <c r="AP571">
        <v>4.5204690026451999E-2</v>
      </c>
      <c r="AQ571" s="4">
        <f>(Table2[[#This Row],[Sharpe Ratio]]-AVERAGE(Table2[Sharpe Ratio]))/_xlfn.STDEV.P(Table2[Sharpe Ratio])</f>
        <v>-0.20372578609776859</v>
      </c>
      <c r="AR57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-1.0562499272266341</v>
      </c>
      <c r="AS571" s="4">
        <f>_xlfn.RANK.AVG(Table2[[#This Row],[1Y Return vs Nifty Z-Score]],Table2[1Y Return vs Nifty Z-Score])</f>
        <v>560</v>
      </c>
      <c r="AT571" s="4">
        <f>_xlfn.RANK.AVG(Table2[[#This Row],[6M Return vs Nifty Z-Score]],Table2[6M Return vs Nifty Z-Score])</f>
        <v>623</v>
      </c>
      <c r="AU571" s="4">
        <f>_xlfn.RANK.AVG(Table2[[#This Row],[Sharpe Ratio Z-Score]],Table2[Sharpe Ratio Z-Score])</f>
        <v>400</v>
      </c>
      <c r="AV571" s="4">
        <f>(Table2[[#This Row],[Rank 1Y]]+Table2[[#This Row],[Rank 6M]]+Table2[[#This Row],[Rank Sharpe]])/3</f>
        <v>527.66666666666663</v>
      </c>
    </row>
    <row r="572" spans="1:48" x14ac:dyDescent="0.3">
      <c r="A572" t="s">
        <v>469</v>
      </c>
      <c r="B572" t="s">
        <v>470</v>
      </c>
      <c r="C572" t="s">
        <v>632</v>
      </c>
      <c r="D572" t="s">
        <v>471</v>
      </c>
      <c r="E572">
        <v>45790.054701569999</v>
      </c>
      <c r="F572">
        <v>41053.050000000003</v>
      </c>
      <c r="G572">
        <v>-26.198596814639298</v>
      </c>
      <c r="H572">
        <f>(Table2[[#This Row],[1Y Return vs Nifty]]-AVERAGE(Table2[1Y Return vs Nifty]))/_xlfn.STDEV.P(Table2[1Y Return vs Nifty])</f>
        <v>-0.88273937331795638</v>
      </c>
      <c r="I572">
        <v>2.33417290048639</v>
      </c>
      <c r="J572">
        <f>(Table2[[#This Row],[1M Return vs Nifty]]-AVERAGE(Table2[1M Return vs Nifty]))/_xlfn.STDEV.P(Table2[1M Return vs Nifty])</f>
        <v>-0.11869522575552346</v>
      </c>
      <c r="K572">
        <v>1.22087674105178</v>
      </c>
      <c r="L572">
        <f>(Table2[[#This Row],[6M Return vs Nifty]]-AVERAGE(Table2[6M Return vs Nifty]))/_xlfn.STDEV.P(Table2[6M Return vs Nifty])</f>
        <v>-0.20319561927040097</v>
      </c>
      <c r="M572">
        <v>5.5513181325630601E-2</v>
      </c>
      <c r="N572">
        <f>(Table2[[#This Row],[1W Return vs Nifty]]-AVERAGE(Table2[1W Return vs Nifty]))/_xlfn.STDEV.P(Table2[1W Return vs Nifty])</f>
        <v>0.12161254596893861</v>
      </c>
      <c r="O572">
        <v>40923.760000000002</v>
      </c>
      <c r="P572">
        <v>39946.5022819367</v>
      </c>
      <c r="Q572">
        <v>38236.719841806102</v>
      </c>
      <c r="R572">
        <v>50.7692996168769</v>
      </c>
      <c r="S572" s="2">
        <f>(Table2[[#This Row],[Close Price]]-Table2[[#This Row],[20D EMA]])/Table2[[#This Row],[20D EMA]]</f>
        <v>3.1592893712601398E-3</v>
      </c>
      <c r="T572" s="2">
        <f>(Table2[[#This Row],[Close Price]]-Table2[[#This Row],[50D EMA]])/Table2[[#This Row],[50D EMA]]</f>
        <v>2.7700741112537137E-2</v>
      </c>
      <c r="U572" s="2">
        <f>(Table2[[#This Row],[Close Price]]-Table2[[#This Row],[200D EMA]])/Table2[[#This Row],[200D EMA]]</f>
        <v>7.3655119211210887E-2</v>
      </c>
      <c r="V572">
        <v>0.83685814058994601</v>
      </c>
      <c r="W572">
        <v>40835.050000000003</v>
      </c>
      <c r="X572">
        <v>41326.699999999997</v>
      </c>
      <c r="Y572">
        <v>40552.1</v>
      </c>
      <c r="Z572">
        <v>41346.800000000003</v>
      </c>
      <c r="AA572">
        <v>39586.5</v>
      </c>
      <c r="AB572">
        <v>42922</v>
      </c>
      <c r="AC572" s="2">
        <f>(Table2[[#This Row],[Close Price]]/Table2[[#This Row],[Day Low]])-1</f>
        <v>5.3385510731589481E-3</v>
      </c>
      <c r="AD572" s="2">
        <f>(Table2[[#This Row],[Day High]]/Table2[[#This Row],[Close Price]])-1</f>
        <v>6.6657653938013706E-3</v>
      </c>
      <c r="AE572" s="2">
        <f>(Table2[[#This Row],[Close Price]]/Table2[[#This Row],[Current Week Low]])-1</f>
        <v>1.2353244344929237E-2</v>
      </c>
      <c r="AF572" s="2">
        <f>(Table2[[#This Row],[Current Week High]]/Table2[[#This Row],[Close Price]])-1</f>
        <v>7.155375788157059E-3</v>
      </c>
      <c r="AG572" s="2">
        <f>(Table2[[#This Row],[Close Price]]/Table2[[#This Row],[Current Month Low]])-1</f>
        <v>3.7046720472888595E-2</v>
      </c>
      <c r="AH572" s="2">
        <f>(Table2[[#This Row],[Current Month High]]/Table2[[#This Row],[Close Price]])-1</f>
        <v>4.5525241120939697E-2</v>
      </c>
      <c r="AI572">
        <v>4.5525241120939697</v>
      </c>
      <c r="AJ572">
        <v>24.139667161071699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10344</v>
      </c>
      <c r="AN572">
        <v>-2.59</v>
      </c>
      <c r="AO572" t="s">
        <v>10344</v>
      </c>
      <c r="AP572">
        <v>-3.537216170467E-3</v>
      </c>
      <c r="AQ572" s="4">
        <f>(Table2[[#This Row],[Sharpe Ratio]]-AVERAGE(Table2[Sharpe Ratio]))/_xlfn.STDEV.P(Table2[Sharpe Ratio])</f>
        <v>-0.75638220487019914</v>
      </c>
      <c r="AR57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-1.8393998772451412</v>
      </c>
      <c r="AS572" s="4">
        <f>_xlfn.RANK.AVG(Table2[[#This Row],[1Y Return vs Nifty Z-Score]],Table2[1Y Return vs Nifty Z-Score])</f>
        <v>628</v>
      </c>
      <c r="AT572" s="4">
        <f>_xlfn.RANK.AVG(Table2[[#This Row],[6M Return vs Nifty Z-Score]],Table2[6M Return vs Nifty Z-Score])</f>
        <v>384</v>
      </c>
      <c r="AU572" s="4">
        <f>_xlfn.RANK.AVG(Table2[[#This Row],[Sharpe Ratio Z-Score]],Table2[Sharpe Ratio Z-Score])</f>
        <v>573</v>
      </c>
      <c r="AV572" s="4">
        <f>(Table2[[#This Row],[Rank 1Y]]+Table2[[#This Row],[Rank 6M]]+Table2[[#This Row],[Rank Sharpe]])/3</f>
        <v>528.33333333333337</v>
      </c>
    </row>
    <row r="573" spans="1:48" x14ac:dyDescent="0.3">
      <c r="A573" t="s">
        <v>436</v>
      </c>
      <c r="B573" t="s">
        <v>437</v>
      </c>
      <c r="C573" t="s">
        <v>10302</v>
      </c>
      <c r="D573" t="s">
        <v>27</v>
      </c>
      <c r="E573">
        <v>53330.625</v>
      </c>
      <c r="F573">
        <v>1871.25</v>
      </c>
      <c r="G573">
        <v>-17.437366256117201</v>
      </c>
      <c r="H573">
        <f>(Table2[[#This Row],[1Y Return vs Nifty]]-AVERAGE(Table2[1Y Return vs Nifty]))/_xlfn.STDEV.P(Table2[1Y Return vs Nifty])</f>
        <v>-0.74979762181695186</v>
      </c>
      <c r="I573">
        <v>4.7116830127936904</v>
      </c>
      <c r="J573">
        <f>(Table2[[#This Row],[1M Return vs Nifty]]-AVERAGE(Table2[1M Return vs Nifty]))/_xlfn.STDEV.P(Table2[1M Return vs Nifty])</f>
        <v>8.9002799503401342E-2</v>
      </c>
      <c r="K573">
        <v>-7.9150095649153602</v>
      </c>
      <c r="L573">
        <f>(Table2[[#This Row],[6M Return vs Nifty]]-AVERAGE(Table2[6M Return vs Nifty]))/_xlfn.STDEV.P(Table2[6M Return vs Nifty])</f>
        <v>-0.51748727437999031</v>
      </c>
      <c r="M573">
        <v>-1.65625120181583</v>
      </c>
      <c r="N573">
        <f>(Table2[[#This Row],[1W Return vs Nifty]]-AVERAGE(Table2[1W Return vs Nifty]))/_xlfn.STDEV.P(Table2[1W Return vs Nifty])</f>
        <v>-0.25175012170234629</v>
      </c>
      <c r="O573">
        <v>1871.38</v>
      </c>
      <c r="P573">
        <v>1859.81771383303</v>
      </c>
      <c r="Q573">
        <v>1795.43350401922</v>
      </c>
      <c r="R573">
        <v>50.148059811632301</v>
      </c>
      <c r="S573" s="2">
        <f>(Table2[[#This Row],[Close Price]]-Table2[[#This Row],[20D EMA]])/Table2[[#This Row],[20D EMA]]</f>
        <v>-6.9467451827052298E-5</v>
      </c>
      <c r="T573" s="2">
        <f>(Table2[[#This Row],[Close Price]]-Table2[[#This Row],[50D EMA]])/Table2[[#This Row],[50D EMA]]</f>
        <v>6.1469928380284153E-3</v>
      </c>
      <c r="U573" s="2">
        <f>(Table2[[#This Row],[Close Price]]-Table2[[#This Row],[200D EMA]])/Table2[[#This Row],[200D EMA]]</f>
        <v>4.2227404028641995E-2</v>
      </c>
      <c r="V573">
        <v>0.58284923282142298</v>
      </c>
      <c r="W573">
        <v>1866.35</v>
      </c>
      <c r="X573">
        <v>1887</v>
      </c>
      <c r="Y573">
        <v>1864.85</v>
      </c>
      <c r="Z573">
        <v>1887</v>
      </c>
      <c r="AA573">
        <v>1814.9</v>
      </c>
      <c r="AB573">
        <v>2005.85</v>
      </c>
      <c r="AC573" s="2">
        <f>(Table2[[#This Row],[Close Price]]/Table2[[#This Row],[Day Low]])-1</f>
        <v>2.6254453880569795E-3</v>
      </c>
      <c r="AD573" s="2">
        <f>(Table2[[#This Row],[Day High]]/Table2[[#This Row],[Close Price]])-1</f>
        <v>8.4168336673347E-3</v>
      </c>
      <c r="AE573" s="2">
        <f>(Table2[[#This Row],[Close Price]]/Table2[[#This Row],[Current Week Low]])-1</f>
        <v>3.4319114137866258E-3</v>
      </c>
      <c r="AF573" s="2">
        <f>(Table2[[#This Row],[Current Week High]]/Table2[[#This Row],[Close Price]])-1</f>
        <v>8.4168336673347E-3</v>
      </c>
      <c r="AG573" s="2">
        <f>(Table2[[#This Row],[Close Price]]/Table2[[#This Row],[Current Month Low]])-1</f>
        <v>3.1048542619428021E-2</v>
      </c>
      <c r="AH573" s="2">
        <f>(Table2[[#This Row],[Current Month High]]/Table2[[#This Row],[Close Price]])-1</f>
        <v>7.1930527722110948E-2</v>
      </c>
      <c r="AI573">
        <v>11.404141616566401</v>
      </c>
      <c r="AJ573">
        <v>21.242062977841101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-0.03</v>
      </c>
      <c r="AM573" t="s">
        <v>10344</v>
      </c>
      <c r="AN573">
        <v>-4.6399999999999997</v>
      </c>
      <c r="AO573" t="s">
        <v>10344</v>
      </c>
      <c r="AP573">
        <v>7.6177212664000002E-3</v>
      </c>
      <c r="AQ573" s="4">
        <f>(Table2[[#This Row],[Sharpe Ratio]]-AVERAGE(Table2[Sharpe Ratio]))/_xlfn.STDEV.P(Table2[Sharpe Ratio])</f>
        <v>-0.62990278999907712</v>
      </c>
      <c r="AR57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-2.0599350083949641</v>
      </c>
      <c r="AS573" s="4">
        <f>_xlfn.RANK.AVG(Table2[[#This Row],[1Y Return vs Nifty Z-Score]],Table2[1Y Return vs Nifty Z-Score])</f>
        <v>590</v>
      </c>
      <c r="AT573" s="4">
        <f>_xlfn.RANK.AVG(Table2[[#This Row],[6M Return vs Nifty Z-Score]],Table2[6M Return vs Nifty Z-Score])</f>
        <v>492</v>
      </c>
      <c r="AU573" s="4">
        <f>_xlfn.RANK.AVG(Table2[[#This Row],[Sharpe Ratio Z-Score]],Table2[Sharpe Ratio Z-Score])</f>
        <v>505</v>
      </c>
      <c r="AV573" s="4">
        <f>(Table2[[#This Row],[Rank 1Y]]+Table2[[#This Row],[Rank 6M]]+Table2[[#This Row],[Rank Sharpe]])/3</f>
        <v>529</v>
      </c>
    </row>
    <row r="574" spans="1:48" x14ac:dyDescent="0.3">
      <c r="A574" t="s">
        <v>574</v>
      </c>
      <c r="B574" t="s">
        <v>575</v>
      </c>
      <c r="C574" t="s">
        <v>10301</v>
      </c>
      <c r="D574" t="s">
        <v>554</v>
      </c>
      <c r="E574">
        <v>33641.832889500001</v>
      </c>
      <c r="F574">
        <v>4600.3</v>
      </c>
      <c r="G574">
        <v>-10.9643841471564</v>
      </c>
      <c r="H574">
        <f>(Table2[[#This Row],[1Y Return vs Nifty]]-AVERAGE(Table2[1Y Return vs Nifty]))/_xlfn.STDEV.P(Table2[1Y Return vs Nifty])</f>
        <v>-0.65157744906246662</v>
      </c>
      <c r="I574">
        <v>7.8180693997569399</v>
      </c>
      <c r="J574">
        <f>(Table2[[#This Row],[1M Return vs Nifty]]-AVERAGE(Table2[1M Return vs Nifty]))/_xlfn.STDEV.P(Table2[1M Return vs Nifty])</f>
        <v>0.36037507040295003</v>
      </c>
      <c r="K574">
        <v>-20.2330595014691</v>
      </c>
      <c r="L574">
        <f>(Table2[[#This Row],[6M Return vs Nifty]]-AVERAGE(Table2[6M Return vs Nifty]))/_xlfn.STDEV.P(Table2[6M Return vs Nifty])</f>
        <v>-0.94125133761634927</v>
      </c>
      <c r="M574">
        <v>1.4157946611087799</v>
      </c>
      <c r="N574">
        <f>(Table2[[#This Row],[1W Return vs Nifty]]-AVERAGE(Table2[1W Return vs Nifty]))/_xlfn.STDEV.P(Table2[1W Return vs Nifty])</f>
        <v>0.41831127803603085</v>
      </c>
      <c r="O574">
        <v>4410.2</v>
      </c>
      <c r="P574">
        <v>4344.2117003337498</v>
      </c>
      <c r="Q574">
        <v>4288.5128454345604</v>
      </c>
      <c r="R574">
        <v>67.919339661224001</v>
      </c>
      <c r="S574" s="2">
        <f>(Table2[[#This Row],[Close Price]]-Table2[[#This Row],[20D EMA]])/Table2[[#This Row],[20D EMA]]</f>
        <v>4.3104621105618877E-2</v>
      </c>
      <c r="T574" s="2">
        <f>(Table2[[#This Row],[Close Price]]-Table2[[#This Row],[50D EMA]])/Table2[[#This Row],[50D EMA]]</f>
        <v>5.8949314013996147E-2</v>
      </c>
      <c r="U574" s="2">
        <f>(Table2[[#This Row],[Close Price]]-Table2[[#This Row],[200D EMA]])/Table2[[#This Row],[200D EMA]]</f>
        <v>7.2702861295462898E-2</v>
      </c>
      <c r="V574">
        <v>1.0256163122704101</v>
      </c>
      <c r="W574">
        <v>4554.05</v>
      </c>
      <c r="X574">
        <v>4682.8</v>
      </c>
      <c r="Y574">
        <v>4494.2</v>
      </c>
      <c r="Z574">
        <v>4682.8</v>
      </c>
      <c r="AA574">
        <v>4147.7</v>
      </c>
      <c r="AB574">
        <v>4682.8</v>
      </c>
      <c r="AC574" s="2">
        <f>(Table2[[#This Row],[Close Price]]/Table2[[#This Row],[Day Low]])-1</f>
        <v>1.0155795390915712E-2</v>
      </c>
      <c r="AD574" s="2">
        <f>(Table2[[#This Row],[Day High]]/Table2[[#This Row],[Close Price]])-1</f>
        <v>1.7933613025237438E-2</v>
      </c>
      <c r="AE574" s="2">
        <f>(Table2[[#This Row],[Close Price]]/Table2[[#This Row],[Current Week Low]])-1</f>
        <v>2.3608206132348375E-2</v>
      </c>
      <c r="AF574" s="2">
        <f>(Table2[[#This Row],[Current Week High]]/Table2[[#This Row],[Close Price]])-1</f>
        <v>1.7933613025237438E-2</v>
      </c>
      <c r="AG574" s="2">
        <f>(Table2[[#This Row],[Close Price]]/Table2[[#This Row],[Current Month Low]])-1</f>
        <v>0.10912071750608776</v>
      </c>
      <c r="AH574" s="2">
        <f>(Table2[[#This Row],[Current Month High]]/Table2[[#This Row],[Close Price]])-1</f>
        <v>1.7933613025237438E-2</v>
      </c>
      <c r="AI574">
        <v>14.525139664804399</v>
      </c>
      <c r="AJ574">
        <v>25.6672221159887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0.01</v>
      </c>
      <c r="AM574" t="s">
        <v>10345</v>
      </c>
      <c r="AN574">
        <v>5.7</v>
      </c>
      <c r="AO574" t="s">
        <v>10345</v>
      </c>
      <c r="AP574">
        <v>3.7839895209997997E-2</v>
      </c>
      <c r="AQ574" s="4">
        <f>(Table2[[#This Row],[Sharpe Ratio]]-AVERAGE(Table2[Sharpe Ratio]))/_xlfn.STDEV.P(Table2[Sharpe Ratio])</f>
        <v>-0.28723095538293103</v>
      </c>
      <c r="AR57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-1.1013733936227661</v>
      </c>
      <c r="AS574" s="4">
        <f>_xlfn.RANK.AVG(Table2[[#This Row],[1Y Return vs Nifty Z-Score]],Table2[1Y Return vs Nifty Z-Score])</f>
        <v>549</v>
      </c>
      <c r="AT574" s="4">
        <f>_xlfn.RANK.AVG(Table2[[#This Row],[6M Return vs Nifty Z-Score]],Table2[6M Return vs Nifty Z-Score])</f>
        <v>624</v>
      </c>
      <c r="AU574" s="4">
        <f>_xlfn.RANK.AVG(Table2[[#This Row],[Sharpe Ratio Z-Score]],Table2[Sharpe Ratio Z-Score])</f>
        <v>418</v>
      </c>
      <c r="AV574" s="4">
        <f>(Table2[[#This Row],[Rank 1Y]]+Table2[[#This Row],[Rank 6M]]+Table2[[#This Row],[Rank Sharpe]])/3</f>
        <v>530.33333333333337</v>
      </c>
    </row>
    <row r="575" spans="1:48" x14ac:dyDescent="0.3">
      <c r="A575" t="s">
        <v>503</v>
      </c>
      <c r="B575" t="s">
        <v>504</v>
      </c>
      <c r="C575" t="s">
        <v>10299</v>
      </c>
      <c r="D575" t="s">
        <v>166</v>
      </c>
      <c r="E575">
        <v>40666.646634375</v>
      </c>
      <c r="F575">
        <v>590.75</v>
      </c>
      <c r="G575">
        <v>2.6397532330251199</v>
      </c>
      <c r="H575">
        <f>(Table2[[#This Row],[1Y Return vs Nifty]]-AVERAGE(Table2[1Y Return vs Nifty]))/_xlfn.STDEV.P(Table2[1Y Return vs Nifty])</f>
        <v>-0.44515007120714656</v>
      </c>
      <c r="I575">
        <v>-3.9019624346947199</v>
      </c>
      <c r="J575">
        <f>(Table2[[#This Row],[1M Return vs Nifty]]-AVERAGE(Table2[1M Return vs Nifty]))/_xlfn.STDEV.P(Table2[1M Return vs Nifty])</f>
        <v>-0.66348070854261287</v>
      </c>
      <c r="K575">
        <v>-5.1306850477368897</v>
      </c>
      <c r="L575">
        <f>(Table2[[#This Row],[6M Return vs Nifty]]-AVERAGE(Table2[6M Return vs Nifty]))/_xlfn.STDEV.P(Table2[6M Return vs Nifty])</f>
        <v>-0.42170127928779416</v>
      </c>
      <c r="M575">
        <v>-5.88216178259841</v>
      </c>
      <c r="N575">
        <f>(Table2[[#This Row],[1W Return vs Nifty]]-AVERAGE(Table2[1W Return vs Nifty]))/_xlfn.STDEV.P(Table2[1W Return vs Nifty])</f>
        <v>-1.1734875192790453</v>
      </c>
      <c r="O575">
        <v>620.86</v>
      </c>
      <c r="P575">
        <v>619.61809963964595</v>
      </c>
      <c r="Q575">
        <v>562.23670504927702</v>
      </c>
      <c r="R575">
        <v>28.3435166702264</v>
      </c>
      <c r="S575" s="2">
        <f>(Table2[[#This Row],[Close Price]]-Table2[[#This Row],[20D EMA]])/Table2[[#This Row],[20D EMA]]</f>
        <v>-4.8497245755887014E-2</v>
      </c>
      <c r="T575" s="2">
        <f>(Table2[[#This Row],[Close Price]]-Table2[[#This Row],[50D EMA]])/Table2[[#This Row],[50D EMA]]</f>
        <v>-4.6590149087695945E-2</v>
      </c>
      <c r="U575" s="2">
        <f>(Table2[[#This Row],[Close Price]]-Table2[[#This Row],[200D EMA]])/Table2[[#This Row],[200D EMA]]</f>
        <v>5.071404035818676E-2</v>
      </c>
      <c r="V575">
        <v>0.79294711796498296</v>
      </c>
      <c r="W575">
        <v>584</v>
      </c>
      <c r="X575">
        <v>596.85</v>
      </c>
      <c r="Y575">
        <v>584</v>
      </c>
      <c r="Z575">
        <v>605.85</v>
      </c>
      <c r="AA575">
        <v>584</v>
      </c>
      <c r="AB575">
        <v>682.75</v>
      </c>
      <c r="AC575" s="2">
        <f>(Table2[[#This Row],[Close Price]]/Table2[[#This Row],[Day Low]])-1</f>
        <v>1.1558219178082085E-2</v>
      </c>
      <c r="AD575" s="2">
        <f>(Table2[[#This Row],[Day High]]/Table2[[#This Row],[Close Price]])-1</f>
        <v>1.0325856961489688E-2</v>
      </c>
      <c r="AE575" s="2">
        <f>(Table2[[#This Row],[Close Price]]/Table2[[#This Row],[Current Week Low]])-1</f>
        <v>1.1558219178082085E-2</v>
      </c>
      <c r="AF575" s="2">
        <f>(Table2[[#This Row],[Current Week High]]/Table2[[#This Row],[Close Price]])-1</f>
        <v>2.5560727888277679E-2</v>
      </c>
      <c r="AG575" s="2">
        <f>(Table2[[#This Row],[Close Price]]/Table2[[#This Row],[Current Month Low]])-1</f>
        <v>1.1558219178082085E-2</v>
      </c>
      <c r="AH575" s="2">
        <f>(Table2[[#This Row],[Current Month High]]/Table2[[#This Row],[Close Price]])-1</f>
        <v>0.15573423614049942</v>
      </c>
      <c r="AI575">
        <v>16.3436309775708</v>
      </c>
      <c r="AJ575">
        <v>48.784787810099402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-0.01</v>
      </c>
      <c r="AM575" t="s">
        <v>10344</v>
      </c>
      <c r="AN575">
        <v>-10.53</v>
      </c>
      <c r="AO575" t="s">
        <v>10344</v>
      </c>
      <c r="AP575">
        <v>-6.8612664663873002E-2</v>
      </c>
      <c r="AQ575" s="4">
        <f>(Table2[[#This Row],[Sharpe Ratio]]-AVERAGE(Table2[Sharpe Ratio]))/_xlfn.STDEV.P(Table2[Sharpe Ratio])</f>
        <v>-1.4942352582382443</v>
      </c>
      <c r="AR57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-4.1980548365548431</v>
      </c>
      <c r="AS575" s="4">
        <f>_xlfn.RANK.AVG(Table2[[#This Row],[1Y Return vs Nifty Z-Score]],Table2[1Y Return vs Nifty Z-Score])</f>
        <v>452</v>
      </c>
      <c r="AT575" s="4">
        <f>_xlfn.RANK.AVG(Table2[[#This Row],[6M Return vs Nifty Z-Score]],Table2[6M Return vs Nifty Z-Score])</f>
        <v>457</v>
      </c>
      <c r="AU575" s="4">
        <f>_xlfn.RANK.AVG(Table2[[#This Row],[Sharpe Ratio Z-Score]],Table2[Sharpe Ratio Z-Score])</f>
        <v>683</v>
      </c>
      <c r="AV575" s="4">
        <f>(Table2[[#This Row],[Rank 1Y]]+Table2[[#This Row],[Rank 6M]]+Table2[[#This Row],[Rank Sharpe]])/3</f>
        <v>530.66666666666663</v>
      </c>
    </row>
    <row r="576" spans="1:48" x14ac:dyDescent="0.3">
      <c r="A576" t="s">
        <v>1662</v>
      </c>
      <c r="B576" t="s">
        <v>1663</v>
      </c>
      <c r="C576" t="s">
        <v>10310</v>
      </c>
      <c r="D576" t="s">
        <v>399</v>
      </c>
      <c r="E576">
        <v>5069.8860038920002</v>
      </c>
      <c r="F576">
        <v>101.47</v>
      </c>
      <c r="G576">
        <v>-6.7418182650832001</v>
      </c>
      <c r="H576">
        <f>(Table2[[#This Row],[1Y Return vs Nifty]]-AVERAGE(Table2[1Y Return vs Nifty]))/_xlfn.STDEV.P(Table2[1Y Return vs Nifty])</f>
        <v>-0.5875047939209852</v>
      </c>
      <c r="I576">
        <v>-7.5458210783620299</v>
      </c>
      <c r="J576">
        <f>(Table2[[#This Row],[1M Return vs Nifty]]-AVERAGE(Table2[1M Return vs Nifty]))/_xlfn.STDEV.P(Table2[1M Return vs Nifty])</f>
        <v>-0.9818062713634127</v>
      </c>
      <c r="K576">
        <v>-18.815369732421502</v>
      </c>
      <c r="L576">
        <f>(Table2[[#This Row],[6M Return vs Nifty]]-AVERAGE(Table2[6M Return vs Nifty]))/_xlfn.STDEV.P(Table2[6M Return vs Nifty])</f>
        <v>-0.89248014574469958</v>
      </c>
      <c r="M576">
        <v>1.67177619772231</v>
      </c>
      <c r="N576">
        <f>(Table2[[#This Row],[1W Return vs Nifty]]-AVERAGE(Table2[1W Return vs Nifty]))/_xlfn.STDEV.P(Table2[1W Return vs Nifty])</f>
        <v>0.47414486724135324</v>
      </c>
      <c r="O576">
        <v>103.48</v>
      </c>
      <c r="P576">
        <v>104.867919206736</v>
      </c>
      <c r="Q576">
        <v>101.18765617175301</v>
      </c>
      <c r="R576">
        <v>45.546772000266103</v>
      </c>
      <c r="S576" s="2">
        <f>(Table2[[#This Row],[Close Price]]-Table2[[#This Row],[20D EMA]])/Table2[[#This Row],[20D EMA]]</f>
        <v>-1.9424043293390075E-2</v>
      </c>
      <c r="T576" s="2">
        <f>(Table2[[#This Row],[Close Price]]-Table2[[#This Row],[50D EMA]])/Table2[[#This Row],[50D EMA]]</f>
        <v>-3.2401894043853088E-2</v>
      </c>
      <c r="U576" s="2">
        <f>(Table2[[#This Row],[Close Price]]-Table2[[#This Row],[200D EMA]])/Table2[[#This Row],[200D EMA]]</f>
        <v>2.7902991227284819E-3</v>
      </c>
      <c r="V576">
        <v>0.94005876859092397</v>
      </c>
      <c r="W576">
        <v>101.1</v>
      </c>
      <c r="X576">
        <v>102.8</v>
      </c>
      <c r="Y576">
        <v>99.77</v>
      </c>
      <c r="Z576">
        <v>102.8</v>
      </c>
      <c r="AA576">
        <v>95.4</v>
      </c>
      <c r="AB576">
        <v>111.46</v>
      </c>
      <c r="AC576" s="2">
        <f>(Table2[[#This Row],[Close Price]]/Table2[[#This Row],[Day Low]])-1</f>
        <v>3.659742828882262E-3</v>
      </c>
      <c r="AD576" s="2">
        <f>(Table2[[#This Row],[Day High]]/Table2[[#This Row],[Close Price]])-1</f>
        <v>1.3107322361288976E-2</v>
      </c>
      <c r="AE576" s="2">
        <f>(Table2[[#This Row],[Close Price]]/Table2[[#This Row],[Current Week Low]])-1</f>
        <v>1.7039190137315918E-2</v>
      </c>
      <c r="AF576" s="2">
        <f>(Table2[[#This Row],[Current Week High]]/Table2[[#This Row],[Close Price]])-1</f>
        <v>1.3107322361288976E-2</v>
      </c>
      <c r="AG576" s="2">
        <f>(Table2[[#This Row],[Close Price]]/Table2[[#This Row],[Current Month Low]])-1</f>
        <v>6.3626834381551367E-2</v>
      </c>
      <c r="AH576" s="2">
        <f>(Table2[[#This Row],[Current Month High]]/Table2[[#This Row],[Close Price]])-1</f>
        <v>9.8452744653592106E-2</v>
      </c>
      <c r="AI576">
        <v>19.789100226667902</v>
      </c>
      <c r="AJ576">
        <v>25.5816831683168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-0.08</v>
      </c>
      <c r="AM576" t="s">
        <v>10344</v>
      </c>
      <c r="AN576">
        <v>-5.88</v>
      </c>
      <c r="AO576" t="s">
        <v>10344</v>
      </c>
      <c r="AP576">
        <v>2.0259892759730998E-2</v>
      </c>
      <c r="AQ576" s="4">
        <f>(Table2[[#This Row],[Sharpe Ratio]]-AVERAGE(Table2[Sharpe Ratio]))/_xlfn.STDEV.P(Table2[Sharpe Ratio])</f>
        <v>-0.48656048420610304</v>
      </c>
      <c r="AR57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 s="4">
        <f>_xlfn.RANK.AVG(Table2[[#This Row],[1Y Return vs Nifty Z-Score]],Table2[1Y Return vs Nifty Z-Score])</f>
        <v>518</v>
      </c>
      <c r="AT576" s="4">
        <f>_xlfn.RANK.AVG(Table2[[#This Row],[6M Return vs Nifty Z-Score]],Table2[6M Return vs Nifty Z-Score])</f>
        <v>609</v>
      </c>
      <c r="AU576" s="4">
        <f>_xlfn.RANK.AVG(Table2[[#This Row],[Sharpe Ratio Z-Score]],Table2[Sharpe Ratio Z-Score])</f>
        <v>465</v>
      </c>
      <c r="AV576" s="4">
        <f>(Table2[[#This Row],[Rank 1Y]]+Table2[[#This Row],[Rank 6M]]+Table2[[#This Row],[Rank Sharpe]])/3</f>
        <v>530.66666666666663</v>
      </c>
    </row>
    <row r="577" spans="1:48" x14ac:dyDescent="0.3">
      <c r="A577" t="s">
        <v>645</v>
      </c>
      <c r="B577" t="s">
        <v>646</v>
      </c>
      <c r="C577" t="s">
        <v>10314</v>
      </c>
      <c r="D577" t="s">
        <v>392</v>
      </c>
      <c r="E577">
        <v>27815.784291100001</v>
      </c>
      <c r="F577">
        <v>6189.25</v>
      </c>
      <c r="G577">
        <v>2.1904443047665501</v>
      </c>
      <c r="H577">
        <f>(Table2[[#This Row],[1Y Return vs Nifty]]-AVERAGE(Table2[1Y Return vs Nifty]))/_xlfn.STDEV.P(Table2[1Y Return vs Nifty])</f>
        <v>-0.45196782534439295</v>
      </c>
      <c r="I577">
        <v>-4.7307177978568999</v>
      </c>
      <c r="J577">
        <f>(Table2[[#This Row],[1M Return vs Nifty]]-AVERAGE(Table2[1M Return vs Nifty]))/_xlfn.STDEV.P(Table2[1M Return vs Nifty])</f>
        <v>-0.73588033850022427</v>
      </c>
      <c r="K577">
        <v>-9.2211734286845406</v>
      </c>
      <c r="L577">
        <f>(Table2[[#This Row],[6M Return vs Nifty]]-AVERAGE(Table2[6M Return vs Nifty]))/_xlfn.STDEV.P(Table2[6M Return vs Nifty])</f>
        <v>-0.56242176555466927</v>
      </c>
      <c r="M577">
        <v>-5.0586235965449804</v>
      </c>
      <c r="N577">
        <f>(Table2[[#This Row],[1W Return vs Nifty]]-AVERAGE(Table2[1W Return vs Nifty]))/_xlfn.STDEV.P(Table2[1W Return vs Nifty])</f>
        <v>-0.99386092048874342</v>
      </c>
      <c r="O577">
        <v>6498.08</v>
      </c>
      <c r="P577">
        <v>6393.9915865761704</v>
      </c>
      <c r="Q577">
        <v>5785.4324669729303</v>
      </c>
      <c r="R577">
        <v>27.610203972588099</v>
      </c>
      <c r="S577" s="2">
        <f>(Table2[[#This Row],[Close Price]]-Table2[[#This Row],[20D EMA]])/Table2[[#This Row],[20D EMA]]</f>
        <v>-4.752634624381355E-2</v>
      </c>
      <c r="T577" s="2">
        <f>(Table2[[#This Row],[Close Price]]-Table2[[#This Row],[50D EMA]])/Table2[[#This Row],[50D EMA]]</f>
        <v>-3.2020934623375796E-2</v>
      </c>
      <c r="U577" s="2">
        <f>(Table2[[#This Row],[Close Price]]-Table2[[#This Row],[200D EMA]])/Table2[[#This Row],[200D EMA]]</f>
        <v>6.979902286170081E-2</v>
      </c>
      <c r="V577">
        <v>1.0339792345060601</v>
      </c>
      <c r="W577">
        <v>6188.45</v>
      </c>
      <c r="X577">
        <v>6301</v>
      </c>
      <c r="Y577">
        <v>6140</v>
      </c>
      <c r="Z577">
        <v>6301</v>
      </c>
      <c r="AA577">
        <v>6044</v>
      </c>
      <c r="AB577">
        <v>7196.85</v>
      </c>
      <c r="AC577" s="2">
        <f>(Table2[[#This Row],[Close Price]]/Table2[[#This Row],[Day Low]])-1</f>
        <v>1.2927308130472603E-4</v>
      </c>
      <c r="AD577" s="2">
        <f>(Table2[[#This Row],[Day High]]/Table2[[#This Row],[Close Price]])-1</f>
        <v>1.8055499454699753E-2</v>
      </c>
      <c r="AE577" s="2">
        <f>(Table2[[#This Row],[Close Price]]/Table2[[#This Row],[Current Week Low]])-1</f>
        <v>8.0211726384364912E-3</v>
      </c>
      <c r="AF577" s="2">
        <f>(Table2[[#This Row],[Current Week High]]/Table2[[#This Row],[Close Price]])-1</f>
        <v>1.8055499454699753E-2</v>
      </c>
      <c r="AG577" s="2">
        <f>(Table2[[#This Row],[Close Price]]/Table2[[#This Row],[Current Month Low]])-1</f>
        <v>2.4032097948378572E-2</v>
      </c>
      <c r="AH577" s="2">
        <f>(Table2[[#This Row],[Current Month High]]/Table2[[#This Row],[Close Price]])-1</f>
        <v>0.16279840045239746</v>
      </c>
      <c r="AI577">
        <v>16.279840045239698</v>
      </c>
      <c r="AJ577">
        <v>32.873550880205997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0.13</v>
      </c>
      <c r="AM577" t="s">
        <v>10345</v>
      </c>
      <c r="AN577">
        <v>-9.61</v>
      </c>
      <c r="AO577" t="s">
        <v>10344</v>
      </c>
      <c r="AP577">
        <v>-2.9095858398373E-2</v>
      </c>
      <c r="AQ577" s="4">
        <f>(Table2[[#This Row],[Sharpe Ratio]]-AVERAGE(Table2[Sharpe Ratio]))/_xlfn.STDEV.P(Table2[Sharpe Ratio])</f>
        <v>-1.0461769376673584</v>
      </c>
      <c r="AR57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-3.7903077875553883</v>
      </c>
      <c r="AS577" s="4">
        <f>_xlfn.RANK.AVG(Table2[[#This Row],[1Y Return vs Nifty Z-Score]],Table2[1Y Return vs Nifty Z-Score])</f>
        <v>455</v>
      </c>
      <c r="AT577" s="4">
        <f>_xlfn.RANK.AVG(Table2[[#This Row],[6M Return vs Nifty Z-Score]],Table2[6M Return vs Nifty Z-Score])</f>
        <v>511</v>
      </c>
      <c r="AU577" s="4">
        <f>_xlfn.RANK.AVG(Table2[[#This Row],[Sharpe Ratio Z-Score]],Table2[Sharpe Ratio Z-Score])</f>
        <v>627</v>
      </c>
      <c r="AV577" s="4">
        <f>(Table2[[#This Row],[Rank 1Y]]+Table2[[#This Row],[Rank 6M]]+Table2[[#This Row],[Rank Sharpe]])/3</f>
        <v>531</v>
      </c>
    </row>
    <row r="578" spans="1:48" x14ac:dyDescent="0.3">
      <c r="A578" t="s">
        <v>1976</v>
      </c>
      <c r="B578" t="s">
        <v>1977</v>
      </c>
      <c r="C578" t="s">
        <v>10300</v>
      </c>
      <c r="D578" t="s">
        <v>21</v>
      </c>
      <c r="E578">
        <v>3307.2423086250001</v>
      </c>
      <c r="F578">
        <v>560.25</v>
      </c>
      <c r="G578">
        <v>-25.425898595189899</v>
      </c>
      <c r="H578">
        <f>(Table2[[#This Row],[1Y Return vs Nifty]]-AVERAGE(Table2[1Y Return vs Nifty]))/_xlfn.STDEV.P(Table2[1Y Return vs Nifty])</f>
        <v>-0.87101455293009533</v>
      </c>
      <c r="I578">
        <v>-14.6162498598233</v>
      </c>
      <c r="J578">
        <f>(Table2[[#This Row],[1M Return vs Nifty]]-AVERAGE(Table2[1M Return vs Nifty]))/_xlfn.STDEV.P(Table2[1M Return vs Nifty])</f>
        <v>-1.5994751881186076</v>
      </c>
      <c r="K578">
        <v>-18.639929862037398</v>
      </c>
      <c r="L578">
        <f>(Table2[[#This Row],[6M Return vs Nifty]]-AVERAGE(Table2[6M Return vs Nifty]))/_xlfn.STDEV.P(Table2[6M Return vs Nifty])</f>
        <v>-0.88644468455477454</v>
      </c>
      <c r="M578">
        <v>-4.0731475861668702</v>
      </c>
      <c r="N578">
        <f>(Table2[[#This Row],[1W Return vs Nifty]]-AVERAGE(Table2[1W Return vs Nifty]))/_xlfn.STDEV.P(Table2[1W Return vs Nifty])</f>
        <v>-0.77891314158614922</v>
      </c>
      <c r="O578">
        <v>586.64</v>
      </c>
      <c r="P578">
        <v>600.98357354044902</v>
      </c>
      <c r="Q578">
        <v>594.23471727420701</v>
      </c>
      <c r="R578">
        <v>37.556711912917798</v>
      </c>
      <c r="S578" s="2">
        <f>(Table2[[#This Row],[Close Price]]-Table2[[#This Row],[20D EMA]])/Table2[[#This Row],[20D EMA]]</f>
        <v>-4.4984999318150802E-2</v>
      </c>
      <c r="T578" s="2">
        <f>(Table2[[#This Row],[Close Price]]-Table2[[#This Row],[50D EMA]])/Table2[[#This Row],[50D EMA]]</f>
        <v>-6.7778181191349068E-2</v>
      </c>
      <c r="U578" s="2">
        <f>(Table2[[#This Row],[Close Price]]-Table2[[#This Row],[200D EMA]])/Table2[[#This Row],[200D EMA]]</f>
        <v>-5.7190730003284063E-2</v>
      </c>
      <c r="V578">
        <v>0.43120937485026001</v>
      </c>
      <c r="W578">
        <v>561.6</v>
      </c>
      <c r="X578">
        <v>574.75</v>
      </c>
      <c r="Y578">
        <v>558</v>
      </c>
      <c r="Z578">
        <v>576.54999999999995</v>
      </c>
      <c r="AA578">
        <v>543</v>
      </c>
      <c r="AB578">
        <v>660.9</v>
      </c>
      <c r="AC578" s="2">
        <f>(Table2[[#This Row],[Close Price]]/Table2[[#This Row],[Day Low]])-1</f>
        <v>-2.4038461538461453E-3</v>
      </c>
      <c r="AD578" s="2">
        <f>(Table2[[#This Row],[Day High]]/Table2[[#This Row],[Close Price]])-1</f>
        <v>2.5881302989736676E-2</v>
      </c>
      <c r="AE578" s="2">
        <f>(Table2[[#This Row],[Close Price]]/Table2[[#This Row],[Current Week Low]])-1</f>
        <v>4.0322580645162365E-3</v>
      </c>
      <c r="AF578" s="2">
        <f>(Table2[[#This Row],[Current Week High]]/Table2[[#This Row],[Close Price]])-1</f>
        <v>2.9094154395359118E-2</v>
      </c>
      <c r="AG578" s="2">
        <f>(Table2[[#This Row],[Close Price]]/Table2[[#This Row],[Current Month Low]])-1</f>
        <v>3.176795580110503E-2</v>
      </c>
      <c r="AH578" s="2">
        <f>(Table2[[#This Row],[Current Month High]]/Table2[[#This Row],[Close Price]])-1</f>
        <v>0.1796519410977242</v>
      </c>
      <c r="AI578">
        <v>41.276215975011098</v>
      </c>
      <c r="AJ578">
        <v>24.5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-0.04</v>
      </c>
      <c r="AM578" t="s">
        <v>10344</v>
      </c>
      <c r="AN578">
        <v>-5.32</v>
      </c>
      <c r="AO578" t="s">
        <v>10344</v>
      </c>
      <c r="AP578">
        <v>5.7680220084544001E-2</v>
      </c>
      <c r="AQ578" s="4">
        <f>(Table2[[#This Row],[Sharpe Ratio]]-AVERAGE(Table2[Sharpe Ratio]))/_xlfn.STDEV.P(Table2[Sharpe Ratio])</f>
        <v>-6.2272931621003093E-2</v>
      </c>
      <c r="AR57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 s="4">
        <f>_xlfn.RANK.AVG(Table2[[#This Row],[1Y Return vs Nifty Z-Score]],Table2[1Y Return vs Nifty Z-Score])</f>
        <v>623</v>
      </c>
      <c r="AT578" s="4">
        <f>_xlfn.RANK.AVG(Table2[[#This Row],[6M Return vs Nifty Z-Score]],Table2[6M Return vs Nifty Z-Score])</f>
        <v>607</v>
      </c>
      <c r="AU578" s="4">
        <f>_xlfn.RANK.AVG(Table2[[#This Row],[Sharpe Ratio Z-Score]],Table2[Sharpe Ratio Z-Score])</f>
        <v>363</v>
      </c>
      <c r="AV578" s="4">
        <f>(Table2[[#This Row],[Rank 1Y]]+Table2[[#This Row],[Rank 6M]]+Table2[[#This Row],[Rank Sharpe]])/3</f>
        <v>531</v>
      </c>
    </row>
    <row r="579" spans="1:48" x14ac:dyDescent="0.3">
      <c r="A579" t="s">
        <v>1029</v>
      </c>
      <c r="B579" t="s">
        <v>1030</v>
      </c>
      <c r="C579" t="s">
        <v>10311</v>
      </c>
      <c r="D579" t="s">
        <v>77</v>
      </c>
      <c r="E579">
        <v>13167.56342889</v>
      </c>
      <c r="F579">
        <v>637.65</v>
      </c>
      <c r="G579">
        <v>-37.550038225897502</v>
      </c>
      <c r="H579">
        <f>(Table2[[#This Row],[1Y Return vs Nifty]]-AVERAGE(Table2[1Y Return vs Nifty]))/_xlfn.STDEV.P(Table2[1Y Return vs Nifty])</f>
        <v>-1.0549846410567225</v>
      </c>
      <c r="I579">
        <v>9.7694616613726097</v>
      </c>
      <c r="J579">
        <f>(Table2[[#This Row],[1M Return vs Nifty]]-AVERAGE(Table2[1M Return vs Nifty]))/_xlfn.STDEV.P(Table2[1M Return vs Nifty])</f>
        <v>0.53084766572234088</v>
      </c>
      <c r="K579">
        <v>-9.1115654914994106</v>
      </c>
      <c r="L579">
        <f>(Table2[[#This Row],[6M Return vs Nifty]]-AVERAGE(Table2[6M Return vs Nifty]))/_xlfn.STDEV.P(Table2[6M Return vs Nifty])</f>
        <v>-0.55865104656393916</v>
      </c>
      <c r="M579">
        <v>6.7025275779354496</v>
      </c>
      <c r="N579">
        <f>(Table2[[#This Row],[1W Return vs Nifty]]-AVERAGE(Table2[1W Return vs Nifty]))/_xlfn.STDEV.P(Table2[1W Return vs Nifty])</f>
        <v>1.5714306702443903</v>
      </c>
      <c r="O579">
        <v>606.67999999999995</v>
      </c>
      <c r="P579">
        <v>615.47499453822002</v>
      </c>
      <c r="Q579">
        <v>647.078980169906</v>
      </c>
      <c r="R579">
        <v>74.723719274700898</v>
      </c>
      <c r="S579" s="2">
        <f>(Table2[[#This Row],[Close Price]]-Table2[[#This Row],[20D EMA]])/Table2[[#This Row],[20D EMA]]</f>
        <v>5.104832860816251E-2</v>
      </c>
      <c r="T579" s="2">
        <f>(Table2[[#This Row],[Close Price]]-Table2[[#This Row],[50D EMA]])/Table2[[#This Row],[50D EMA]]</f>
        <v>3.6029092422215261E-2</v>
      </c>
      <c r="U579" s="2">
        <f>(Table2[[#This Row],[Close Price]]-Table2[[#This Row],[200D EMA]])/Table2[[#This Row],[200D EMA]]</f>
        <v>-1.4571606339971394E-2</v>
      </c>
      <c r="V579">
        <v>2.5529166872806401</v>
      </c>
      <c r="W579">
        <v>628.35</v>
      </c>
      <c r="X579">
        <v>642.5</v>
      </c>
      <c r="Y579">
        <v>618.29999999999995</v>
      </c>
      <c r="Z579">
        <v>642.5</v>
      </c>
      <c r="AA579">
        <v>570.20000000000005</v>
      </c>
      <c r="AB579">
        <v>672</v>
      </c>
      <c r="AC579" s="2">
        <f>(Table2[[#This Row],[Close Price]]/Table2[[#This Row],[Day Low]])-1</f>
        <v>1.4800668417283225E-2</v>
      </c>
      <c r="AD579" s="2">
        <f>(Table2[[#This Row],[Day High]]/Table2[[#This Row],[Close Price]])-1</f>
        <v>7.6060534776132283E-3</v>
      </c>
      <c r="AE579" s="2">
        <f>(Table2[[#This Row],[Close Price]]/Table2[[#This Row],[Current Week Low]])-1</f>
        <v>3.1295487627365448E-2</v>
      </c>
      <c r="AF579" s="2">
        <f>(Table2[[#This Row],[Current Week High]]/Table2[[#This Row],[Close Price]])-1</f>
        <v>7.6060534776132283E-3</v>
      </c>
      <c r="AG579" s="2">
        <f>(Table2[[#This Row],[Close Price]]/Table2[[#This Row],[Current Month Low]])-1</f>
        <v>0.11829182742897215</v>
      </c>
      <c r="AH579" s="2">
        <f>(Table2[[#This Row],[Current Month High]]/Table2[[#This Row],[Close Price]])-1</f>
        <v>5.3869677722888865E-2</v>
      </c>
      <c r="AI579">
        <v>29.224496196973199</v>
      </c>
      <c r="AJ579">
        <v>26.455131383242399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-0.22</v>
      </c>
      <c r="AM579" t="s">
        <v>10344</v>
      </c>
      <c r="AN579">
        <v>4.9000000000000004</v>
      </c>
      <c r="AO579" t="s">
        <v>10345</v>
      </c>
      <c r="AP579">
        <v>4.3827794030518001E-2</v>
      </c>
      <c r="AQ579" s="4">
        <f>(Table2[[#This Row],[Sharpe Ratio]]-AVERAGE(Table2[Sharpe Ratio]))/_xlfn.STDEV.P(Table2[Sharpe Ratio])</f>
        <v>-0.21933761726129997</v>
      </c>
      <c r="AR57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 s="4">
        <f>_xlfn.RANK.AVG(Table2[[#This Row],[1Y Return vs Nifty Z-Score]],Table2[1Y Return vs Nifty Z-Score])</f>
        <v>682</v>
      </c>
      <c r="AT579" s="4">
        <f>_xlfn.RANK.AVG(Table2[[#This Row],[6M Return vs Nifty Z-Score]],Table2[6M Return vs Nifty Z-Score])</f>
        <v>510</v>
      </c>
      <c r="AU579" s="4">
        <f>_xlfn.RANK.AVG(Table2[[#This Row],[Sharpe Ratio Z-Score]],Table2[Sharpe Ratio Z-Score])</f>
        <v>402</v>
      </c>
      <c r="AV579" s="4">
        <f>(Table2[[#This Row],[Rank 1Y]]+Table2[[#This Row],[Rank 6M]]+Table2[[#This Row],[Rank Sharpe]])/3</f>
        <v>531.33333333333337</v>
      </c>
    </row>
    <row r="580" spans="1:48" x14ac:dyDescent="0.3">
      <c r="A580" t="s">
        <v>1656</v>
      </c>
      <c r="B580" t="s">
        <v>1657</v>
      </c>
      <c r="C580" t="s">
        <v>10314</v>
      </c>
      <c r="D580" t="s">
        <v>539</v>
      </c>
      <c r="E580">
        <v>5112.8748733499997</v>
      </c>
      <c r="F580">
        <v>924.75</v>
      </c>
      <c r="G580">
        <v>-13.0223792523828</v>
      </c>
      <c r="H580">
        <f>(Table2[[#This Row],[1Y Return vs Nifty]]-AVERAGE(Table2[1Y Return vs Nifty]))/_xlfn.STDEV.P(Table2[1Y Return vs Nifty])</f>
        <v>-0.68280519407405826</v>
      </c>
      <c r="I580">
        <v>11.2454691395612</v>
      </c>
      <c r="J580">
        <f>(Table2[[#This Row],[1M Return vs Nifty]]-AVERAGE(Table2[1M Return vs Nifty]))/_xlfn.STDEV.P(Table2[1M Return vs Nifty])</f>
        <v>0.65979089792994861</v>
      </c>
      <c r="K580">
        <v>9.2679245034239504</v>
      </c>
      <c r="L580">
        <f>(Table2[[#This Row],[6M Return vs Nifty]]-AVERAGE(Table2[6M Return vs Nifty]))/_xlfn.STDEV.P(Table2[6M Return vs Nifty])</f>
        <v>7.3637944029304486E-2</v>
      </c>
      <c r="M580">
        <v>0.19402282422787401</v>
      </c>
      <c r="N580">
        <f>(Table2[[#This Row],[1W Return vs Nifty]]-AVERAGE(Table2[1W Return vs Nifty]))/_xlfn.STDEV.P(Table2[1W Return vs Nifty])</f>
        <v>0.1518236721504938</v>
      </c>
      <c r="O580">
        <v>882.77</v>
      </c>
      <c r="P580">
        <v>832.88062821632104</v>
      </c>
      <c r="Q580">
        <v>782.27389854482101</v>
      </c>
      <c r="R580">
        <v>65.510182623987205</v>
      </c>
      <c r="S580" s="2">
        <f>(Table2[[#This Row],[Close Price]]-Table2[[#This Row],[20D EMA]])/Table2[[#This Row],[20D EMA]]</f>
        <v>4.7554855738187775E-2</v>
      </c>
      <c r="T580" s="2">
        <f>(Table2[[#This Row],[Close Price]]-Table2[[#This Row],[50D EMA]])/Table2[[#This Row],[50D EMA]]</f>
        <v>0.11030316791065774</v>
      </c>
      <c r="U580" s="2">
        <f>(Table2[[#This Row],[Close Price]]-Table2[[#This Row],[200D EMA]])/Table2[[#This Row],[200D EMA]]</f>
        <v>0.18213071114888504</v>
      </c>
      <c r="V580">
        <v>1.7096439980205</v>
      </c>
      <c r="W580">
        <v>908.6</v>
      </c>
      <c r="X580">
        <v>935</v>
      </c>
      <c r="Y580">
        <v>901.05</v>
      </c>
      <c r="Z580">
        <v>935</v>
      </c>
      <c r="AA580">
        <v>828.05</v>
      </c>
      <c r="AB580">
        <v>953.2</v>
      </c>
      <c r="AC580" s="2">
        <f>(Table2[[#This Row],[Close Price]]/Table2[[#This Row],[Day Low]])-1</f>
        <v>1.7774598283072818E-2</v>
      </c>
      <c r="AD580" s="2">
        <f>(Table2[[#This Row],[Day High]]/Table2[[#This Row],[Close Price]])-1</f>
        <v>1.1084076777507335E-2</v>
      </c>
      <c r="AE580" s="2">
        <f>(Table2[[#This Row],[Close Price]]/Table2[[#This Row],[Current Week Low]])-1</f>
        <v>2.6302646911936067E-2</v>
      </c>
      <c r="AF580" s="2">
        <f>(Table2[[#This Row],[Current Week High]]/Table2[[#This Row],[Close Price]])-1</f>
        <v>1.1084076777507335E-2</v>
      </c>
      <c r="AG580" s="2">
        <f>(Table2[[#This Row],[Close Price]]/Table2[[#This Row],[Current Month Low]])-1</f>
        <v>0.11678038765775023</v>
      </c>
      <c r="AH580" s="2">
        <f>(Table2[[#This Row],[Current Month High]]/Table2[[#This Row],[Close Price]])-1</f>
        <v>3.0765071640984187E-2</v>
      </c>
      <c r="AI580">
        <v>3.0765071640984099</v>
      </c>
      <c r="AJ580">
        <v>40.764137301164403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</v>
      </c>
      <c r="AM580" t="s">
        <v>10345</v>
      </c>
      <c r="AN580">
        <v>4.9800000000000004</v>
      </c>
      <c r="AO580" t="s">
        <v>10345</v>
      </c>
      <c r="AP580">
        <v>-0.11740061194462199</v>
      </c>
      <c r="AQ580" s="4">
        <f>(Table2[[#This Row],[Sharpe Ratio]]-AVERAGE(Table2[Sharpe Ratio]))/_xlfn.STDEV.P(Table2[Sharpe Ratio])</f>
        <v>-2.0474137103592085</v>
      </c>
      <c r="AR58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-1.8449663903235198</v>
      </c>
      <c r="AS580" s="4">
        <f>_xlfn.RANK.AVG(Table2[[#This Row],[1Y Return vs Nifty Z-Score]],Table2[1Y Return vs Nifty Z-Score])</f>
        <v>568</v>
      </c>
      <c r="AT580" s="4">
        <f>_xlfn.RANK.AVG(Table2[[#This Row],[6M Return vs Nifty Z-Score]],Table2[6M Return vs Nifty Z-Score])</f>
        <v>296</v>
      </c>
      <c r="AU580" s="4">
        <f>_xlfn.RANK.AVG(Table2[[#This Row],[Sharpe Ratio Z-Score]],Table2[Sharpe Ratio Z-Score])</f>
        <v>730</v>
      </c>
      <c r="AV580" s="4">
        <f>(Table2[[#This Row],[Rank 1Y]]+Table2[[#This Row],[Rank 6M]]+Table2[[#This Row],[Rank Sharpe]])/3</f>
        <v>531.33333333333337</v>
      </c>
    </row>
    <row r="581" spans="1:48" x14ac:dyDescent="0.3">
      <c r="A581" t="s">
        <v>1768</v>
      </c>
      <c r="B581" t="s">
        <v>1769</v>
      </c>
      <c r="C581" t="s">
        <v>10312</v>
      </c>
      <c r="D581" t="s">
        <v>932</v>
      </c>
      <c r="E581">
        <v>4393.7395628499999</v>
      </c>
      <c r="F581">
        <v>358.3</v>
      </c>
      <c r="G581">
        <v>-20.057293937388099</v>
      </c>
      <c r="H581">
        <f>(Table2[[#This Row],[1Y Return vs Nifty]]-AVERAGE(Table2[1Y Return vs Nifty]))/_xlfn.STDEV.P(Table2[1Y Return vs Nifty])</f>
        <v>-0.78955205727297662</v>
      </c>
      <c r="I581">
        <v>11.4497441836628</v>
      </c>
      <c r="J581">
        <f>(Table2[[#This Row],[1M Return vs Nifty]]-AVERAGE(Table2[1M Return vs Nifty]))/_xlfn.STDEV.P(Table2[1M Return vs Nifty])</f>
        <v>0.67763625768255442</v>
      </c>
      <c r="K581">
        <v>-11.1177212552908</v>
      </c>
      <c r="L581">
        <f>(Table2[[#This Row],[6M Return vs Nifty]]-AVERAGE(Table2[6M Return vs Nifty]))/_xlfn.STDEV.P(Table2[6M Return vs Nifty])</f>
        <v>-0.62766657437297191</v>
      </c>
      <c r="M581">
        <v>-0.46416978994489999</v>
      </c>
      <c r="N581">
        <f>(Table2[[#This Row],[1W Return vs Nifty]]-AVERAGE(Table2[1W Return vs Nifty]))/_xlfn.STDEV.P(Table2[1W Return vs Nifty])</f>
        <v>8.2615366782690207E-3</v>
      </c>
      <c r="O581">
        <v>349.22</v>
      </c>
      <c r="P581">
        <v>334.91497920661601</v>
      </c>
      <c r="Q581">
        <v>337.44096645771702</v>
      </c>
      <c r="R581">
        <v>58.2786120292837</v>
      </c>
      <c r="S581" s="2">
        <f>(Table2[[#This Row],[Close Price]]-Table2[[#This Row],[20D EMA]])/Table2[[#This Row],[20D EMA]]</f>
        <v>2.6000801786839195E-2</v>
      </c>
      <c r="T581" s="2">
        <f>(Table2[[#This Row],[Close Price]]-Table2[[#This Row],[50D EMA]])/Table2[[#This Row],[50D EMA]]</f>
        <v>6.9823753027652119E-2</v>
      </c>
      <c r="U581" s="2">
        <f>(Table2[[#This Row],[Close Price]]-Table2[[#This Row],[200D EMA]])/Table2[[#This Row],[200D EMA]]</f>
        <v>6.1815356212526505E-2</v>
      </c>
      <c r="V581">
        <v>0.88349209318935895</v>
      </c>
      <c r="W581">
        <v>355</v>
      </c>
      <c r="X581">
        <v>367.9</v>
      </c>
      <c r="Y581">
        <v>355</v>
      </c>
      <c r="Z581">
        <v>367.9</v>
      </c>
      <c r="AA581">
        <v>337.55</v>
      </c>
      <c r="AB581">
        <v>379</v>
      </c>
      <c r="AC581" s="2">
        <f>(Table2[[#This Row],[Close Price]]/Table2[[#This Row],[Day Low]])-1</f>
        <v>9.2957746478874448E-3</v>
      </c>
      <c r="AD581" s="2">
        <f>(Table2[[#This Row],[Day High]]/Table2[[#This Row],[Close Price]])-1</f>
        <v>2.6793190064192007E-2</v>
      </c>
      <c r="AE581" s="2">
        <f>(Table2[[#This Row],[Close Price]]/Table2[[#This Row],[Current Week Low]])-1</f>
        <v>9.2957746478874448E-3</v>
      </c>
      <c r="AF581" s="2">
        <f>(Table2[[#This Row],[Current Week High]]/Table2[[#This Row],[Close Price]])-1</f>
        <v>2.6793190064192007E-2</v>
      </c>
      <c r="AG581" s="2">
        <f>(Table2[[#This Row],[Close Price]]/Table2[[#This Row],[Current Month Low]])-1</f>
        <v>6.1472374463042545E-2</v>
      </c>
      <c r="AH581" s="2">
        <f>(Table2[[#This Row],[Current Month High]]/Table2[[#This Row],[Close Price]])-1</f>
        <v>5.7772816075914113E-2</v>
      </c>
      <c r="AI581">
        <v>25.5651688529165</v>
      </c>
      <c r="AJ581">
        <v>33.718977421160602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0.14000000000000001</v>
      </c>
      <c r="AM581" t="s">
        <v>10345</v>
      </c>
      <c r="AN581">
        <v>-1.74</v>
      </c>
      <c r="AO581" t="s">
        <v>10344</v>
      </c>
      <c r="AP581">
        <v>2.1249682006003998E-2</v>
      </c>
      <c r="AQ581" s="4">
        <f>(Table2[[#This Row],[Sharpe Ratio]]-AVERAGE(Table2[Sharpe Ratio]))/_xlfn.STDEV.P(Table2[Sharpe Ratio])</f>
        <v>-0.47533783366029259</v>
      </c>
      <c r="AR58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 s="4">
        <f>_xlfn.RANK.AVG(Table2[[#This Row],[1Y Return vs Nifty Z-Score]],Table2[1Y Return vs Nifty Z-Score])</f>
        <v>603</v>
      </c>
      <c r="AT581" s="4">
        <f>_xlfn.RANK.AVG(Table2[[#This Row],[6M Return vs Nifty Z-Score]],Table2[6M Return vs Nifty Z-Score])</f>
        <v>532</v>
      </c>
      <c r="AU581" s="4">
        <f>_xlfn.RANK.AVG(Table2[[#This Row],[Sharpe Ratio Z-Score]],Table2[Sharpe Ratio Z-Score])</f>
        <v>464</v>
      </c>
      <c r="AV581" s="4">
        <f>(Table2[[#This Row],[Rank 1Y]]+Table2[[#This Row],[Rank 6M]]+Table2[[#This Row],[Rank Sharpe]])/3</f>
        <v>533</v>
      </c>
    </row>
    <row r="582" spans="1:48" x14ac:dyDescent="0.3">
      <c r="A582" t="s">
        <v>1269</v>
      </c>
      <c r="B582" t="s">
        <v>1270</v>
      </c>
      <c r="C582" t="s">
        <v>10305</v>
      </c>
      <c r="D582" t="s">
        <v>279</v>
      </c>
      <c r="E582">
        <v>8837.3162752699991</v>
      </c>
      <c r="F582">
        <v>1347.85</v>
      </c>
      <c r="G582">
        <v>-0.306427515597892</v>
      </c>
      <c r="H582">
        <f>(Table2[[#This Row],[1Y Return vs Nifty]]-AVERAGE(Table2[1Y Return vs Nifty]))/_xlfn.STDEV.P(Table2[1Y Return vs Nifty])</f>
        <v>-0.48985502747376419</v>
      </c>
      <c r="I582">
        <v>2.0984813248782301</v>
      </c>
      <c r="J582">
        <f>(Table2[[#This Row],[1M Return vs Nifty]]-AVERAGE(Table2[1M Return vs Nifty]))/_xlfn.STDEV.P(Table2[1M Return vs Nifty])</f>
        <v>-0.13928511707525895</v>
      </c>
      <c r="K582">
        <v>-16.464023384685301</v>
      </c>
      <c r="L582">
        <f>(Table2[[#This Row],[6M Return vs Nifty]]-AVERAGE(Table2[6M Return vs Nifty]))/_xlfn.STDEV.P(Table2[6M Return vs Nifty])</f>
        <v>-0.81158941324037626</v>
      </c>
      <c r="M582">
        <v>2.5867467955021</v>
      </c>
      <c r="N582">
        <f>(Table2[[#This Row],[1W Return vs Nifty]]-AVERAGE(Table2[1W Return vs Nifty]))/_xlfn.STDEV.P(Table2[1W Return vs Nifty])</f>
        <v>0.67371430950356048</v>
      </c>
      <c r="O582">
        <v>1323.27</v>
      </c>
      <c r="P582">
        <v>1293.8356374104101</v>
      </c>
      <c r="Q582">
        <v>1200.5847392752701</v>
      </c>
      <c r="R582">
        <v>58.402142543454801</v>
      </c>
      <c r="S582" s="2">
        <f>(Table2[[#This Row],[Close Price]]-Table2[[#This Row],[20D EMA]])/Table2[[#This Row],[20D EMA]]</f>
        <v>1.857519629402913E-2</v>
      </c>
      <c r="T582" s="2">
        <f>(Table2[[#This Row],[Close Price]]-Table2[[#This Row],[50D EMA]])/Table2[[#This Row],[50D EMA]]</f>
        <v>4.1747468556128708E-2</v>
      </c>
      <c r="U582" s="2">
        <f>(Table2[[#This Row],[Close Price]]-Table2[[#This Row],[200D EMA]])/Table2[[#This Row],[200D EMA]]</f>
        <v>0.12266127988069059</v>
      </c>
      <c r="V582">
        <v>0.47151178804057797</v>
      </c>
      <c r="W582">
        <v>1334.1</v>
      </c>
      <c r="X582">
        <v>1368</v>
      </c>
      <c r="Y582">
        <v>1331.05</v>
      </c>
      <c r="Z582">
        <v>1368</v>
      </c>
      <c r="AA582">
        <v>1266</v>
      </c>
      <c r="AB582">
        <v>1368</v>
      </c>
      <c r="AC582" s="2">
        <f>(Table2[[#This Row],[Close Price]]/Table2[[#This Row],[Day Low]])-1</f>
        <v>1.0306573720110901E-2</v>
      </c>
      <c r="AD582" s="2">
        <f>(Table2[[#This Row],[Day High]]/Table2[[#This Row],[Close Price]])-1</f>
        <v>1.4949734762770506E-2</v>
      </c>
      <c r="AE582" s="2">
        <f>(Table2[[#This Row],[Close Price]]/Table2[[#This Row],[Current Week Low]])-1</f>
        <v>1.262161451485655E-2</v>
      </c>
      <c r="AF582" s="2">
        <f>(Table2[[#This Row],[Current Week High]]/Table2[[#This Row],[Close Price]])-1</f>
        <v>1.4949734762770506E-2</v>
      </c>
      <c r="AG582" s="2">
        <f>(Table2[[#This Row],[Close Price]]/Table2[[#This Row],[Current Month Low]])-1</f>
        <v>6.4652448657188E-2</v>
      </c>
      <c r="AH582" s="2">
        <f>(Table2[[#This Row],[Current Month High]]/Table2[[#This Row],[Close Price]])-1</f>
        <v>1.4949734762770506E-2</v>
      </c>
      <c r="AI582">
        <v>22.710242237637701</v>
      </c>
      <c r="AJ582">
        <v>37.972156822602102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0.06</v>
      </c>
      <c r="AM582" t="s">
        <v>10345</v>
      </c>
      <c r="AN582">
        <v>2.19</v>
      </c>
      <c r="AO582" t="s">
        <v>10345</v>
      </c>
      <c r="AQ582" s="4">
        <f>(Table2[[#This Row],[Sharpe Ratio]]-AVERAGE(Table2[Sharpe Ratio]))/_xlfn.STDEV.P(Table2[Sharpe Ratio])</f>
        <v>-0.71627574671699312</v>
      </c>
      <c r="AR58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-1.4832909950028319</v>
      </c>
      <c r="AS582" s="4">
        <f>_xlfn.RANK.AVG(Table2[[#This Row],[1Y Return vs Nifty Z-Score]],Table2[1Y Return vs Nifty Z-Score])</f>
        <v>475</v>
      </c>
      <c r="AT582" s="4">
        <f>_xlfn.RANK.AVG(Table2[[#This Row],[6M Return vs Nifty Z-Score]],Table2[6M Return vs Nifty Z-Score])</f>
        <v>586</v>
      </c>
      <c r="AU582" s="4">
        <f>_xlfn.RANK.AVG(Table2[[#This Row],[Sharpe Ratio Z-Score]],Table2[Sharpe Ratio Z-Score])</f>
        <v>542.5</v>
      </c>
      <c r="AV582" s="4">
        <f>(Table2[[#This Row],[Rank 1Y]]+Table2[[#This Row],[Rank 6M]]+Table2[[#This Row],[Rank Sharpe]])/3</f>
        <v>534.5</v>
      </c>
    </row>
    <row r="583" spans="1:48" x14ac:dyDescent="0.3">
      <c r="A583" t="s">
        <v>194</v>
      </c>
      <c r="B583" t="s">
        <v>195</v>
      </c>
      <c r="C583" t="s">
        <v>10307</v>
      </c>
      <c r="D583" t="s">
        <v>196</v>
      </c>
      <c r="E583">
        <v>131246.13505171001</v>
      </c>
      <c r="F583">
        <v>1092.55</v>
      </c>
      <c r="G583">
        <v>-8.9535519823527796</v>
      </c>
      <c r="H583">
        <f>(Table2[[#This Row],[1Y Return vs Nifty]]-AVERAGE(Table2[1Y Return vs Nifty]))/_xlfn.STDEV.P(Table2[1Y Return vs Nifty])</f>
        <v>-0.6210653482590559</v>
      </c>
      <c r="I583">
        <v>9.2434562811575098</v>
      </c>
      <c r="J583">
        <f>(Table2[[#This Row],[1M Return vs Nifty]]-AVERAGE(Table2[1M Return vs Nifty]))/_xlfn.STDEV.P(Table2[1M Return vs Nifty])</f>
        <v>0.48489611406302019</v>
      </c>
      <c r="K583">
        <v>-8.2630209731182305</v>
      </c>
      <c r="L583">
        <f>(Table2[[#This Row],[6M Return vs Nifty]]-AVERAGE(Table2[6M Return vs Nifty]))/_xlfn.STDEV.P(Table2[6M Return vs Nifty])</f>
        <v>-0.52945952073004154</v>
      </c>
      <c r="M583">
        <v>-2.2143037134655401</v>
      </c>
      <c r="N583">
        <f>(Table2[[#This Row],[1W Return vs Nifty]]-AVERAGE(Table2[1W Return vs Nifty]))/_xlfn.STDEV.P(Table2[1W Return vs Nifty])</f>
        <v>-0.37347012972577409</v>
      </c>
      <c r="O583">
        <v>1095.02</v>
      </c>
      <c r="P583">
        <v>1070.2287820705101</v>
      </c>
      <c r="Q583">
        <v>1060.2763290897799</v>
      </c>
      <c r="R583">
        <v>47.763972587124798</v>
      </c>
      <c r="S583" s="2">
        <f>(Table2[[#This Row],[Close Price]]-Table2[[#This Row],[20D EMA]])/Table2[[#This Row],[20D EMA]]</f>
        <v>-2.2556665631678209E-3</v>
      </c>
      <c r="T583" s="2">
        <f>(Table2[[#This Row],[Close Price]]-Table2[[#This Row],[50D EMA]])/Table2[[#This Row],[50D EMA]]</f>
        <v>2.0856491904755449E-2</v>
      </c>
      <c r="U583" s="2">
        <f>(Table2[[#This Row],[Close Price]]-Table2[[#This Row],[200D EMA]])/Table2[[#This Row],[200D EMA]]</f>
        <v>3.0438924292430617E-2</v>
      </c>
      <c r="V583">
        <v>1.3794345349636901</v>
      </c>
      <c r="W583">
        <v>1090.8</v>
      </c>
      <c r="X583">
        <v>1110.25</v>
      </c>
      <c r="Y583">
        <v>1089.8</v>
      </c>
      <c r="Z583">
        <v>1111.9000000000001</v>
      </c>
      <c r="AA583">
        <v>1036.05</v>
      </c>
      <c r="AB583">
        <v>1348</v>
      </c>
      <c r="AC583" s="2">
        <f>(Table2[[#This Row],[Close Price]]/Table2[[#This Row],[Day Low]])-1</f>
        <v>1.6043270993766345E-3</v>
      </c>
      <c r="AD583" s="2">
        <f>(Table2[[#This Row],[Day High]]/Table2[[#This Row],[Close Price]])-1</f>
        <v>1.6200631550043587E-2</v>
      </c>
      <c r="AE583" s="2">
        <f>(Table2[[#This Row],[Close Price]]/Table2[[#This Row],[Current Week Low]])-1</f>
        <v>2.523398788768505E-3</v>
      </c>
      <c r="AF583" s="2">
        <f>(Table2[[#This Row],[Current Week High]]/Table2[[#This Row],[Close Price]])-1</f>
        <v>1.7710859914878085E-2</v>
      </c>
      <c r="AG583" s="2">
        <f>(Table2[[#This Row],[Close Price]]/Table2[[#This Row],[Current Month Low]])-1</f>
        <v>5.453404758457614E-2</v>
      </c>
      <c r="AH583" s="2">
        <f>(Table2[[#This Row],[Current Month High]]/Table2[[#This Row],[Close Price]])-1</f>
        <v>0.23381080957393263</v>
      </c>
      <c r="AI583">
        <v>23.381080957393198</v>
      </c>
      <c r="AJ583">
        <v>59.263848396501402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-0.09</v>
      </c>
      <c r="AM583" t="s">
        <v>10344</v>
      </c>
      <c r="AN583">
        <v>-13.75</v>
      </c>
      <c r="AO583" t="s">
        <v>10344</v>
      </c>
      <c r="AP583">
        <v>-8.5504204794300005E-3</v>
      </c>
      <c r="AQ583" s="4">
        <f>(Table2[[#This Row],[Sharpe Ratio]]-AVERAGE(Table2[Sharpe Ratio]))/_xlfn.STDEV.P(Table2[Sharpe Ratio])</f>
        <v>-0.81322404295451145</v>
      </c>
      <c r="AR58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-1.8523229276063631</v>
      </c>
      <c r="AS583" s="4">
        <f>_xlfn.RANK.AVG(Table2[[#This Row],[1Y Return vs Nifty Z-Score]],Table2[1Y Return vs Nifty Z-Score])</f>
        <v>533</v>
      </c>
      <c r="AT583" s="4">
        <f>_xlfn.RANK.AVG(Table2[[#This Row],[6M Return vs Nifty Z-Score]],Table2[6M Return vs Nifty Z-Score])</f>
        <v>497</v>
      </c>
      <c r="AU583" s="4">
        <f>_xlfn.RANK.AVG(Table2[[#This Row],[Sharpe Ratio Z-Score]],Table2[Sharpe Ratio Z-Score])</f>
        <v>584</v>
      </c>
      <c r="AV583" s="4">
        <f>(Table2[[#This Row],[Rank 1Y]]+Table2[[#This Row],[Rank 6M]]+Table2[[#This Row],[Rank Sharpe]])/3</f>
        <v>538</v>
      </c>
    </row>
    <row r="584" spans="1:48" x14ac:dyDescent="0.3">
      <c r="A584" t="s">
        <v>2077</v>
      </c>
      <c r="B584" t="s">
        <v>2078</v>
      </c>
      <c r="C584" t="s">
        <v>10301</v>
      </c>
      <c r="D584" t="s">
        <v>554</v>
      </c>
      <c r="E584">
        <v>2924.6437528050001</v>
      </c>
      <c r="F584">
        <v>978.15</v>
      </c>
      <c r="G584">
        <v>-2.1469021582458998</v>
      </c>
      <c r="H584">
        <f>(Table2[[#This Row],[1Y Return vs Nifty]]-AVERAGE(Table2[1Y Return vs Nifty]))/_xlfn.STDEV.P(Table2[1Y Return vs Nifty])</f>
        <v>-0.51778214581090387</v>
      </c>
      <c r="I584">
        <v>-2.5260707259151398</v>
      </c>
      <c r="J584">
        <f>(Table2[[#This Row],[1M Return vs Nifty]]-AVERAGE(Table2[1M Return vs Nifty]))/_xlfn.STDEV.P(Table2[1M Return vs Nifty])</f>
        <v>-0.54328353697041065</v>
      </c>
      <c r="K584">
        <v>-25.550145066352101</v>
      </c>
      <c r="L584">
        <f>(Table2[[#This Row],[6M Return vs Nifty]]-AVERAGE(Table2[6M Return vs Nifty]))/_xlfn.STDEV.P(Table2[6M Return vs Nifty])</f>
        <v>-1.1241690717671002</v>
      </c>
      <c r="M584">
        <v>-0.60373130791663598</v>
      </c>
      <c r="N584">
        <f>(Table2[[#This Row],[1W Return vs Nifty]]-AVERAGE(Table2[1W Return vs Nifty]))/_xlfn.STDEV.P(Table2[1W Return vs Nifty])</f>
        <v>-2.2179019958710137E-2</v>
      </c>
      <c r="O584">
        <v>991.57</v>
      </c>
      <c r="P584">
        <v>1025.4964815224</v>
      </c>
      <c r="Q584">
        <v>1009.5464202166301</v>
      </c>
      <c r="R584">
        <v>46.392047476898099</v>
      </c>
      <c r="S584" s="2">
        <f>(Table2[[#This Row],[Close Price]]-Table2[[#This Row],[20D EMA]])/Table2[[#This Row],[20D EMA]]</f>
        <v>-1.3534092398922993E-2</v>
      </c>
      <c r="T584" s="2">
        <f>(Table2[[#This Row],[Close Price]]-Table2[[#This Row],[50D EMA]])/Table2[[#This Row],[50D EMA]]</f>
        <v>-4.6169326151282213E-2</v>
      </c>
      <c r="U584" s="2">
        <f>(Table2[[#This Row],[Close Price]]-Table2[[#This Row],[200D EMA]])/Table2[[#This Row],[200D EMA]]</f>
        <v>-3.1099531024926009E-2</v>
      </c>
      <c r="V584">
        <v>1.2273520444794299</v>
      </c>
      <c r="W584">
        <v>980</v>
      </c>
      <c r="X584">
        <v>1017</v>
      </c>
      <c r="Y584">
        <v>970</v>
      </c>
      <c r="Z584">
        <v>1017</v>
      </c>
      <c r="AA584">
        <v>921.8</v>
      </c>
      <c r="AB584">
        <v>1017</v>
      </c>
      <c r="AC584" s="2">
        <f>(Table2[[#This Row],[Close Price]]/Table2[[#This Row],[Day Low]])-1</f>
        <v>-1.8877551020408667E-3</v>
      </c>
      <c r="AD584" s="2">
        <f>(Table2[[#This Row],[Day High]]/Table2[[#This Row],[Close Price]])-1</f>
        <v>3.9717834687931219E-2</v>
      </c>
      <c r="AE584" s="2">
        <f>(Table2[[#This Row],[Close Price]]/Table2[[#This Row],[Current Week Low]])-1</f>
        <v>8.4020618556701621E-3</v>
      </c>
      <c r="AF584" s="2">
        <f>(Table2[[#This Row],[Current Week High]]/Table2[[#This Row],[Close Price]])-1</f>
        <v>3.9717834687931219E-2</v>
      </c>
      <c r="AG584" s="2">
        <f>(Table2[[#This Row],[Close Price]]/Table2[[#This Row],[Current Month Low]])-1</f>
        <v>6.1130397049251384E-2</v>
      </c>
      <c r="AH584" s="2">
        <f>(Table2[[#This Row],[Current Month High]]/Table2[[#This Row],[Close Price]])-1</f>
        <v>3.9717834687931219E-2</v>
      </c>
      <c r="AI584">
        <v>29.218422532331399</v>
      </c>
      <c r="AJ584">
        <v>26.375968992248001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-0.12</v>
      </c>
      <c r="AM584" t="s">
        <v>10344</v>
      </c>
      <c r="AN584">
        <v>0.57999999999999996</v>
      </c>
      <c r="AO584" t="s">
        <v>10345</v>
      </c>
      <c r="AP584">
        <v>2.1375177579264999E-2</v>
      </c>
      <c r="AQ584" s="4">
        <f>(Table2[[#This Row],[Sharpe Ratio]]-AVERAGE(Table2[Sharpe Ratio]))/_xlfn.STDEV.P(Table2[Sharpe Ratio])</f>
        <v>-0.47391491158970261</v>
      </c>
      <c r="AR58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 s="4">
        <f>_xlfn.RANK.AVG(Table2[[#This Row],[1Y Return vs Nifty Z-Score]],Table2[1Y Return vs Nifty Z-Score])</f>
        <v>485</v>
      </c>
      <c r="AT584" s="4">
        <f>_xlfn.RANK.AVG(Table2[[#This Row],[6M Return vs Nifty Z-Score]],Table2[6M Return vs Nifty Z-Score])</f>
        <v>671</v>
      </c>
      <c r="AU584" s="4">
        <f>_xlfn.RANK.AVG(Table2[[#This Row],[Sharpe Ratio Z-Score]],Table2[Sharpe Ratio Z-Score])</f>
        <v>463</v>
      </c>
      <c r="AV584" s="4">
        <f>(Table2[[#This Row],[Rank 1Y]]+Table2[[#This Row],[Rank 6M]]+Table2[[#This Row],[Rank Sharpe]])/3</f>
        <v>539.66666666666663</v>
      </c>
    </row>
    <row r="585" spans="1:48" x14ac:dyDescent="0.3">
      <c r="A585" t="s">
        <v>1928</v>
      </c>
      <c r="B585" t="s">
        <v>1929</v>
      </c>
      <c r="C585" t="s">
        <v>10316</v>
      </c>
      <c r="D585" t="s">
        <v>1563</v>
      </c>
      <c r="E585">
        <v>3514.674193197</v>
      </c>
      <c r="F585">
        <v>155.37</v>
      </c>
      <c r="G585">
        <v>-26.591671338311102</v>
      </c>
      <c r="H585">
        <f>(Table2[[#This Row],[1Y Return vs Nifty]]-AVERAGE(Table2[1Y Return vs Nifty]))/_xlfn.STDEV.P(Table2[1Y Return vs Nifty])</f>
        <v>-0.88870383405190234</v>
      </c>
      <c r="I585">
        <v>2.72384622405816</v>
      </c>
      <c r="J585">
        <f>(Table2[[#This Row],[1M Return vs Nifty]]-AVERAGE(Table2[1M Return vs Nifty]))/_xlfn.STDEV.P(Table2[1M Return vs Nifty])</f>
        <v>-8.4653570419136973E-2</v>
      </c>
      <c r="K585">
        <v>-14.301257631902899</v>
      </c>
      <c r="L585">
        <f>(Table2[[#This Row],[6M Return vs Nifty]]-AVERAGE(Table2[6M Return vs Nifty]))/_xlfn.STDEV.P(Table2[6M Return vs Nifty])</f>
        <v>-0.73718620754238684</v>
      </c>
      <c r="M585">
        <v>-11.4279603047262</v>
      </c>
      <c r="N585">
        <f>(Table2[[#This Row],[1W Return vs Nifty]]-AVERAGE(Table2[1W Return vs Nifty]))/_xlfn.STDEV.P(Table2[1W Return vs Nifty])</f>
        <v>-2.38311318445915</v>
      </c>
      <c r="O585">
        <v>159.88</v>
      </c>
      <c r="P585">
        <v>157.13454278784499</v>
      </c>
      <c r="Q585">
        <v>150.105640590094</v>
      </c>
      <c r="R585">
        <v>41.0008580814468</v>
      </c>
      <c r="S585" s="2">
        <f>(Table2[[#This Row],[Close Price]]-Table2[[#This Row],[20D EMA]])/Table2[[#This Row],[20D EMA]]</f>
        <v>-2.820865649236922E-2</v>
      </c>
      <c r="T585" s="2">
        <f>(Table2[[#This Row],[Close Price]]-Table2[[#This Row],[50D EMA]])/Table2[[#This Row],[50D EMA]]</f>
        <v>-1.1229502797659094E-2</v>
      </c>
      <c r="U585" s="2">
        <f>(Table2[[#This Row],[Close Price]]-Table2[[#This Row],[200D EMA]])/Table2[[#This Row],[200D EMA]]</f>
        <v>3.5071029904078239E-2</v>
      </c>
      <c r="V585">
        <v>2.5325011662798098</v>
      </c>
      <c r="W585">
        <v>155.08000000000001</v>
      </c>
      <c r="X585">
        <v>159.69999999999999</v>
      </c>
      <c r="Y585">
        <v>154.57</v>
      </c>
      <c r="Z585">
        <v>160.55000000000001</v>
      </c>
      <c r="AA585">
        <v>152.65</v>
      </c>
      <c r="AB585">
        <v>179.09</v>
      </c>
      <c r="AC585" s="2">
        <f>(Table2[[#This Row],[Close Price]]/Table2[[#This Row],[Day Low]])-1</f>
        <v>1.8700025793139119E-3</v>
      </c>
      <c r="AD585" s="2">
        <f>(Table2[[#This Row],[Day High]]/Table2[[#This Row],[Close Price]])-1</f>
        <v>2.7868957971294295E-2</v>
      </c>
      <c r="AE585" s="2">
        <f>(Table2[[#This Row],[Close Price]]/Table2[[#This Row],[Current Week Low]])-1</f>
        <v>5.1756485734619773E-3</v>
      </c>
      <c r="AF585" s="2">
        <f>(Table2[[#This Row],[Current Week High]]/Table2[[#This Row],[Close Price]])-1</f>
        <v>3.333976958228746E-2</v>
      </c>
      <c r="AG585" s="2">
        <f>(Table2[[#This Row],[Close Price]]/Table2[[#This Row],[Current Month Low]])-1</f>
        <v>1.7818539141827738E-2</v>
      </c>
      <c r="AH585" s="2">
        <f>(Table2[[#This Row],[Current Month High]]/Table2[[#This Row],[Close Price]])-1</f>
        <v>0.15266782519147837</v>
      </c>
      <c r="AI585">
        <v>15.266782519147799</v>
      </c>
      <c r="AJ585">
        <v>20.4418604651162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-0.03</v>
      </c>
      <c r="AM585" t="s">
        <v>10344</v>
      </c>
      <c r="AN585">
        <v>-3.08</v>
      </c>
      <c r="AO585" t="s">
        <v>10344</v>
      </c>
      <c r="AP585">
        <v>3.4569886045275E-2</v>
      </c>
      <c r="AQ585" s="4">
        <f>(Table2[[#This Row],[Sharpe Ratio]]-AVERAGE(Table2[Sharpe Ratio]))/_xlfn.STDEV.P(Table2[Sharpe Ratio])</f>
        <v>-0.32430770710100543</v>
      </c>
      <c r="AR58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-4.4179645035735815</v>
      </c>
      <c r="AS585" s="4">
        <f>_xlfn.RANK.AVG(Table2[[#This Row],[1Y Return vs Nifty Z-Score]],Table2[1Y Return vs Nifty Z-Score])</f>
        <v>631</v>
      </c>
      <c r="AT585" s="4">
        <f>_xlfn.RANK.AVG(Table2[[#This Row],[6M Return vs Nifty Z-Score]],Table2[6M Return vs Nifty Z-Score])</f>
        <v>565</v>
      </c>
      <c r="AU585" s="4">
        <f>_xlfn.RANK.AVG(Table2[[#This Row],[Sharpe Ratio Z-Score]],Table2[Sharpe Ratio Z-Score])</f>
        <v>428</v>
      </c>
      <c r="AV585" s="4">
        <f>(Table2[[#This Row],[Rank 1Y]]+Table2[[#This Row],[Rank 6M]]+Table2[[#This Row],[Rank Sharpe]])/3</f>
        <v>541.33333333333337</v>
      </c>
    </row>
    <row r="586" spans="1:48" x14ac:dyDescent="0.3">
      <c r="A586" t="s">
        <v>783</v>
      </c>
      <c r="B586" t="s">
        <v>784</v>
      </c>
      <c r="C586" t="s">
        <v>10309</v>
      </c>
      <c r="D586" t="s">
        <v>493</v>
      </c>
      <c r="E586">
        <v>20477.196072928</v>
      </c>
      <c r="F586">
        <v>169.76</v>
      </c>
      <c r="G586">
        <v>-40.129078823024997</v>
      </c>
      <c r="H586">
        <f>(Table2[[#This Row],[1Y Return vs Nifty]]-AVERAGE(Table2[1Y Return vs Nifty]))/_xlfn.STDEV.P(Table2[1Y Return vs Nifty])</f>
        <v>-1.0941186613161054</v>
      </c>
      <c r="I586">
        <v>-2.8865258892646701</v>
      </c>
      <c r="J586">
        <f>(Table2[[#This Row],[1M Return vs Nifty]]-AVERAGE(Table2[1M Return vs Nifty]))/_xlfn.STDEV.P(Table2[1M Return vs Nifty])</f>
        <v>-0.57477270929171165</v>
      </c>
      <c r="K586">
        <v>-8.6211257146481497</v>
      </c>
      <c r="L586">
        <f>(Table2[[#This Row],[6M Return vs Nifty]]-AVERAGE(Table2[6M Return vs Nifty]))/_xlfn.STDEV.P(Table2[6M Return vs Nifty])</f>
        <v>-0.54177899671175533</v>
      </c>
      <c r="M586">
        <v>-2.5152140280950102</v>
      </c>
      <c r="N586">
        <f>(Table2[[#This Row],[1W Return vs Nifty]]-AVERAGE(Table2[1W Return vs Nifty]))/_xlfn.STDEV.P(Table2[1W Return vs Nifty])</f>
        <v>-0.43910339029968576</v>
      </c>
      <c r="O586">
        <v>172.94</v>
      </c>
      <c r="P586">
        <v>170.99937073607899</v>
      </c>
      <c r="Q586">
        <v>170.94812495804899</v>
      </c>
      <c r="R586">
        <v>37.652745835919497</v>
      </c>
      <c r="S586" s="2">
        <f>(Table2[[#This Row],[Close Price]]-Table2[[#This Row],[20D EMA]])/Table2[[#This Row],[20D EMA]]</f>
        <v>-1.8387880189661195E-2</v>
      </c>
      <c r="T586" s="2">
        <f>(Table2[[#This Row],[Close Price]]-Table2[[#This Row],[50D EMA]])/Table2[[#This Row],[50D EMA]]</f>
        <v>-7.2478087535880181E-3</v>
      </c>
      <c r="U586" s="2">
        <f>(Table2[[#This Row],[Close Price]]-Table2[[#This Row],[200D EMA]])/Table2[[#This Row],[200D EMA]]</f>
        <v>-6.9502076044447416E-3</v>
      </c>
      <c r="V586">
        <v>1.48777513507291</v>
      </c>
      <c r="W586">
        <v>169.21</v>
      </c>
      <c r="X586">
        <v>171.62</v>
      </c>
      <c r="Y586">
        <v>169.1</v>
      </c>
      <c r="Z586">
        <v>173.9</v>
      </c>
      <c r="AA586">
        <v>165.66</v>
      </c>
      <c r="AB586">
        <v>188.57</v>
      </c>
      <c r="AC586" s="2">
        <f>(Table2[[#This Row],[Close Price]]/Table2[[#This Row],[Day Low]])-1</f>
        <v>3.2503989125938215E-3</v>
      </c>
      <c r="AD586" s="2">
        <f>(Table2[[#This Row],[Day High]]/Table2[[#This Row],[Close Price]])-1</f>
        <v>1.0956644674835037E-2</v>
      </c>
      <c r="AE586" s="2">
        <f>(Table2[[#This Row],[Close Price]]/Table2[[#This Row],[Current Week Low]])-1</f>
        <v>3.9030159668835829E-3</v>
      </c>
      <c r="AF586" s="2">
        <f>(Table2[[#This Row],[Current Week High]]/Table2[[#This Row],[Close Price]])-1</f>
        <v>2.4387370405278164E-2</v>
      </c>
      <c r="AG586" s="2">
        <f>(Table2[[#This Row],[Close Price]]/Table2[[#This Row],[Current Month Low]])-1</f>
        <v>2.4749486900881301E-2</v>
      </c>
      <c r="AH586" s="2">
        <f>(Table2[[#This Row],[Current Month High]]/Table2[[#This Row],[Close Price]])-1</f>
        <v>0.11080348727615452</v>
      </c>
      <c r="AI586">
        <v>34.012723845428802</v>
      </c>
      <c r="AJ586">
        <v>19.339191564147601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0.02</v>
      </c>
      <c r="AM586" t="s">
        <v>10345</v>
      </c>
      <c r="AN586">
        <v>-2.46</v>
      </c>
      <c r="AO586" t="s">
        <v>10344</v>
      </c>
      <c r="AP586">
        <v>3.2080595018995003E-2</v>
      </c>
      <c r="AQ586" s="4">
        <f>(Table2[[#This Row],[Sharpe Ratio]]-AVERAGE(Table2[Sharpe Ratio]))/_xlfn.STDEV.P(Table2[Sharpe Ratio])</f>
        <v>-0.35253234522468252</v>
      </c>
      <c r="AR58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-3.0023061028439404</v>
      </c>
      <c r="AS586" s="4">
        <f>_xlfn.RANK.AVG(Table2[[#This Row],[1Y Return vs Nifty Z-Score]],Table2[1Y Return vs Nifty Z-Score])</f>
        <v>691</v>
      </c>
      <c r="AT586" s="4">
        <f>_xlfn.RANK.AVG(Table2[[#This Row],[6M Return vs Nifty Z-Score]],Table2[6M Return vs Nifty Z-Score])</f>
        <v>501</v>
      </c>
      <c r="AU586" s="4">
        <f>_xlfn.RANK.AVG(Table2[[#This Row],[Sharpe Ratio Z-Score]],Table2[Sharpe Ratio Z-Score])</f>
        <v>433</v>
      </c>
      <c r="AV586" s="4">
        <f>(Table2[[#This Row],[Rank 1Y]]+Table2[[#This Row],[Rank 6M]]+Table2[[#This Row],[Rank Sharpe]])/3</f>
        <v>541.66666666666663</v>
      </c>
    </row>
    <row r="587" spans="1:48" x14ac:dyDescent="0.3">
      <c r="A587" t="s">
        <v>1305</v>
      </c>
      <c r="B587" t="s">
        <v>1306</v>
      </c>
      <c r="C587" t="s">
        <v>10300</v>
      </c>
      <c r="D587" t="s">
        <v>21</v>
      </c>
      <c r="E587">
        <v>8574.7427402550002</v>
      </c>
      <c r="F587">
        <v>2778.85</v>
      </c>
      <c r="G587">
        <v>5.0138485950449496</v>
      </c>
      <c r="H587">
        <f>(Table2[[#This Row],[1Y Return vs Nifty]]-AVERAGE(Table2[1Y Return vs Nifty]))/_xlfn.STDEV.P(Table2[1Y Return vs Nifty])</f>
        <v>-0.40912586278698054</v>
      </c>
      <c r="I587">
        <v>5.6907588699111997</v>
      </c>
      <c r="J587">
        <f>(Table2[[#This Row],[1M Return vs Nifty]]-AVERAGE(Table2[1M Return vs Nifty]))/_xlfn.STDEV.P(Table2[1M Return vs Nifty])</f>
        <v>0.17453434826499586</v>
      </c>
      <c r="K587">
        <v>-17.358977404353599</v>
      </c>
      <c r="L587">
        <f>(Table2[[#This Row],[6M Return vs Nifty]]-AVERAGE(Table2[6M Return vs Nifty]))/_xlfn.STDEV.P(Table2[6M Return vs Nifty])</f>
        <v>-0.84237751312126163</v>
      </c>
      <c r="M587">
        <v>-1.5010684907524099</v>
      </c>
      <c r="N587">
        <f>(Table2[[#This Row],[1W Return vs Nifty]]-AVERAGE(Table2[1W Return vs Nifty]))/_xlfn.STDEV.P(Table2[1W Return vs Nifty])</f>
        <v>-0.21790233777266244</v>
      </c>
      <c r="O587">
        <v>2788.56</v>
      </c>
      <c r="P587">
        <v>2747.8924725767602</v>
      </c>
      <c r="Q587">
        <v>2610.9021279385602</v>
      </c>
      <c r="R587">
        <v>49.996158517083103</v>
      </c>
      <c r="S587" s="2">
        <f>(Table2[[#This Row],[Close Price]]-Table2[[#This Row],[20D EMA]])/Table2[[#This Row],[20D EMA]]</f>
        <v>-3.4820839429669927E-3</v>
      </c>
      <c r="T587" s="2">
        <f>(Table2[[#This Row],[Close Price]]-Table2[[#This Row],[50D EMA]])/Table2[[#This Row],[50D EMA]]</f>
        <v>1.1265916600517555E-2</v>
      </c>
      <c r="U587" s="2">
        <f>(Table2[[#This Row],[Close Price]]-Table2[[#This Row],[200D EMA]])/Table2[[#This Row],[200D EMA]]</f>
        <v>6.4325610012062426E-2</v>
      </c>
      <c r="V587">
        <v>0.63373754873438803</v>
      </c>
      <c r="W587">
        <v>2778.85</v>
      </c>
      <c r="X587">
        <v>2907.3</v>
      </c>
      <c r="Y587">
        <v>2749.25</v>
      </c>
      <c r="Z587">
        <v>2907.3</v>
      </c>
      <c r="AA587">
        <v>2655.05</v>
      </c>
      <c r="AB587">
        <v>2917.9</v>
      </c>
      <c r="AC587" s="2">
        <f>(Table2[[#This Row],[Close Price]]/Table2[[#This Row],[Day Low]])-1</f>
        <v>0</v>
      </c>
      <c r="AD587" s="2">
        <f>(Table2[[#This Row],[Day High]]/Table2[[#This Row],[Close Price]])-1</f>
        <v>4.6224157475214689E-2</v>
      </c>
      <c r="AE587" s="2">
        <f>(Table2[[#This Row],[Close Price]]/Table2[[#This Row],[Current Week Low]])-1</f>
        <v>1.0766572701645938E-2</v>
      </c>
      <c r="AF587" s="2">
        <f>(Table2[[#This Row],[Current Week High]]/Table2[[#This Row],[Close Price]])-1</f>
        <v>4.6224157475214689E-2</v>
      </c>
      <c r="AG587" s="2">
        <f>(Table2[[#This Row],[Close Price]]/Table2[[#This Row],[Current Month Low]])-1</f>
        <v>4.6628123764147489E-2</v>
      </c>
      <c r="AH587" s="2">
        <f>(Table2[[#This Row],[Current Month High]]/Table2[[#This Row],[Close Price]])-1</f>
        <v>5.0038685067564037E-2</v>
      </c>
      <c r="AI587">
        <v>13.176313942818</v>
      </c>
      <c r="AJ587">
        <v>33.881769126999401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0.09</v>
      </c>
      <c r="AM587" t="s">
        <v>10345</v>
      </c>
      <c r="AN587">
        <v>-0.04</v>
      </c>
      <c r="AO587" t="s">
        <v>10344</v>
      </c>
      <c r="AP587">
        <v>-1.3848173866496999E-2</v>
      </c>
      <c r="AQ587" s="4">
        <f>(Table2[[#This Row],[Sharpe Ratio]]-AVERAGE(Table2[Sharpe Ratio]))/_xlfn.STDEV.P(Table2[Sharpe Ratio])</f>
        <v>-0.87329221925043632</v>
      </c>
      <c r="AR58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-2.168163584666345</v>
      </c>
      <c r="AS587" s="4">
        <f>_xlfn.RANK.AVG(Table2[[#This Row],[1Y Return vs Nifty Z-Score]],Table2[1Y Return vs Nifty Z-Score])</f>
        <v>436</v>
      </c>
      <c r="AT587" s="4">
        <f>_xlfn.RANK.AVG(Table2[[#This Row],[6M Return vs Nifty Z-Score]],Table2[6M Return vs Nifty Z-Score])</f>
        <v>594</v>
      </c>
      <c r="AU587" s="4">
        <f>_xlfn.RANK.AVG(Table2[[#This Row],[Sharpe Ratio Z-Score]],Table2[Sharpe Ratio Z-Score])</f>
        <v>595</v>
      </c>
      <c r="AV587" s="4">
        <f>(Table2[[#This Row],[Rank 1Y]]+Table2[[#This Row],[Rank 6M]]+Table2[[#This Row],[Rank Sharpe]])/3</f>
        <v>541.66666666666663</v>
      </c>
    </row>
    <row r="588" spans="1:48" x14ac:dyDescent="0.3">
      <c r="A588" t="s">
        <v>2333</v>
      </c>
      <c r="B588" t="s">
        <v>2334</v>
      </c>
      <c r="C588" t="s">
        <v>10305</v>
      </c>
      <c r="D588" t="s">
        <v>279</v>
      </c>
      <c r="E588">
        <v>2218.6296157299998</v>
      </c>
      <c r="F588">
        <v>687.1</v>
      </c>
      <c r="G588">
        <v>-6.3799589439179396</v>
      </c>
      <c r="H588">
        <f>(Table2[[#This Row],[1Y Return vs Nifty]]-AVERAGE(Table2[1Y Return vs Nifty]))/_xlfn.STDEV.P(Table2[1Y Return vs Nifty])</f>
        <v>-0.58201398853339259</v>
      </c>
      <c r="I588">
        <v>6.8964212143191599</v>
      </c>
      <c r="J588">
        <f>(Table2[[#This Row],[1M Return vs Nifty]]-AVERAGE(Table2[1M Return vs Nifty]))/_xlfn.STDEV.P(Table2[1M Return vs Nifty])</f>
        <v>0.27986037264920349</v>
      </c>
      <c r="K588">
        <v>-4.53991693828198</v>
      </c>
      <c r="L588">
        <f>(Table2[[#This Row],[6M Return vs Nifty]]-AVERAGE(Table2[6M Return vs Nifty]))/_xlfn.STDEV.P(Table2[6M Return vs Nifty])</f>
        <v>-0.40137774627871181</v>
      </c>
      <c r="M588">
        <v>-1.34709808606601</v>
      </c>
      <c r="N588">
        <f>(Table2[[#This Row],[1W Return vs Nifty]]-AVERAGE(Table2[1W Return vs Nifty]))/_xlfn.STDEV.P(Table2[1W Return vs Nifty])</f>
        <v>-0.18431897688356577</v>
      </c>
      <c r="O588">
        <v>676.44</v>
      </c>
      <c r="P588">
        <v>654.97986599332796</v>
      </c>
      <c r="Q588">
        <v>632.69111261763305</v>
      </c>
      <c r="R588">
        <v>57.735986114120301</v>
      </c>
      <c r="S588" s="2">
        <f>(Table2[[#This Row],[Close Price]]-Table2[[#This Row],[20D EMA]])/Table2[[#This Row],[20D EMA]]</f>
        <v>1.5758973449234177E-2</v>
      </c>
      <c r="T588" s="2">
        <f>(Table2[[#This Row],[Close Price]]-Table2[[#This Row],[50D EMA]])/Table2[[#This Row],[50D EMA]]</f>
        <v>4.9039879963270895E-2</v>
      </c>
      <c r="U588" s="2">
        <f>(Table2[[#This Row],[Close Price]]-Table2[[#This Row],[200D EMA]])/Table2[[#This Row],[200D EMA]]</f>
        <v>8.5995972279839794E-2</v>
      </c>
      <c r="V588">
        <v>0.99117175961334603</v>
      </c>
      <c r="W588">
        <v>690.55</v>
      </c>
      <c r="X588">
        <v>737.7</v>
      </c>
      <c r="Y588">
        <v>658.2</v>
      </c>
      <c r="Z588">
        <v>737.7</v>
      </c>
      <c r="AA588">
        <v>636.1</v>
      </c>
      <c r="AB588">
        <v>737.7</v>
      </c>
      <c r="AC588" s="2">
        <f>(Table2[[#This Row],[Close Price]]/Table2[[#This Row],[Day Low]])-1</f>
        <v>-4.996017667076913E-3</v>
      </c>
      <c r="AD588" s="2">
        <f>(Table2[[#This Row],[Day High]]/Table2[[#This Row],[Close Price]])-1</f>
        <v>7.3642846747198343E-2</v>
      </c>
      <c r="AE588" s="2">
        <f>(Table2[[#This Row],[Close Price]]/Table2[[#This Row],[Current Week Low]])-1</f>
        <v>4.3907626861136473E-2</v>
      </c>
      <c r="AF588" s="2">
        <f>(Table2[[#This Row],[Current Week High]]/Table2[[#This Row],[Close Price]])-1</f>
        <v>7.3642846747198343E-2</v>
      </c>
      <c r="AG588" s="2">
        <f>(Table2[[#This Row],[Close Price]]/Table2[[#This Row],[Current Month Low]])-1</f>
        <v>8.0176072944505572E-2</v>
      </c>
      <c r="AH588" s="2">
        <f>(Table2[[#This Row],[Current Month High]]/Table2[[#This Row],[Close Price]])-1</f>
        <v>7.3642846747198343E-2</v>
      </c>
      <c r="AI588">
        <v>11.7595692039004</v>
      </c>
      <c r="AJ588">
        <v>30.120253763848101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0.14000000000000001</v>
      </c>
      <c r="AM588" t="s">
        <v>10345</v>
      </c>
      <c r="AN588">
        <v>7.35</v>
      </c>
      <c r="AO588" t="s">
        <v>10345</v>
      </c>
      <c r="AP588">
        <v>-5.7264976208262E-2</v>
      </c>
      <c r="AQ588" s="4">
        <f>(Table2[[#This Row],[Sharpe Ratio]]-AVERAGE(Table2[Sharpe Ratio]))/_xlfn.STDEV.P(Table2[Sharpe Ratio])</f>
        <v>-1.3655703505120944</v>
      </c>
      <c r="AR58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-2.2534206895585611</v>
      </c>
      <c r="AS588" s="4">
        <f>_xlfn.RANK.AVG(Table2[[#This Row],[1Y Return vs Nifty Z-Score]],Table2[1Y Return vs Nifty Z-Score])</f>
        <v>515</v>
      </c>
      <c r="AT588" s="4">
        <f>_xlfn.RANK.AVG(Table2[[#This Row],[6M Return vs Nifty Z-Score]],Table2[6M Return vs Nifty Z-Score])</f>
        <v>446</v>
      </c>
      <c r="AU588" s="4">
        <f>_xlfn.RANK.AVG(Table2[[#This Row],[Sharpe Ratio Z-Score]],Table2[Sharpe Ratio Z-Score])</f>
        <v>666</v>
      </c>
      <c r="AV588" s="4">
        <f>(Table2[[#This Row],[Rank 1Y]]+Table2[[#This Row],[Rank 6M]]+Table2[[#This Row],[Rank Sharpe]])/3</f>
        <v>542.33333333333337</v>
      </c>
    </row>
    <row r="589" spans="1:48" x14ac:dyDescent="0.3">
      <c r="A589" t="s">
        <v>1394</v>
      </c>
      <c r="B589" t="s">
        <v>1395</v>
      </c>
      <c r="C589" t="s">
        <v>10314</v>
      </c>
      <c r="D589" t="s">
        <v>450</v>
      </c>
      <c r="E589">
        <v>7850.9308969699996</v>
      </c>
      <c r="F589">
        <v>496.55</v>
      </c>
      <c r="G589">
        <v>-21.164810208893101</v>
      </c>
      <c r="H589">
        <f>(Table2[[#This Row],[1Y Return vs Nifty]]-AVERAGE(Table2[1Y Return vs Nifty]))/_xlfn.STDEV.P(Table2[1Y Return vs Nifty])</f>
        <v>-0.80635736241433276</v>
      </c>
      <c r="I589">
        <v>-1.5896892426274301</v>
      </c>
      <c r="J589">
        <f>(Table2[[#This Row],[1M Return vs Nifty]]-AVERAGE(Table2[1M Return vs Nifty]))/_xlfn.STDEV.P(Table2[1M Return vs Nifty])</f>
        <v>-0.46148174611319359</v>
      </c>
      <c r="K589">
        <v>-1.55020532617377</v>
      </c>
      <c r="L589">
        <f>(Table2[[#This Row],[6M Return vs Nifty]]-AVERAGE(Table2[6M Return vs Nifty]))/_xlfn.STDEV.P(Table2[6M Return vs Nifty])</f>
        <v>-0.29852604920186476</v>
      </c>
      <c r="M589">
        <v>-2.1108878329835998</v>
      </c>
      <c r="N589">
        <f>(Table2[[#This Row],[1W Return vs Nifty]]-AVERAGE(Table2[1W Return vs Nifty]))/_xlfn.STDEV.P(Table2[1W Return vs Nifty])</f>
        <v>-0.35091350371077823</v>
      </c>
      <c r="O589">
        <v>519.26</v>
      </c>
      <c r="P589">
        <v>523.62489749983797</v>
      </c>
      <c r="Q589">
        <v>495.58597912201702</v>
      </c>
      <c r="R589">
        <v>31.618845733300301</v>
      </c>
      <c r="S589" s="2">
        <f>(Table2[[#This Row],[Close Price]]-Table2[[#This Row],[20D EMA]])/Table2[[#This Row],[20D EMA]]</f>
        <v>-4.3735315641489775E-2</v>
      </c>
      <c r="T589" s="2">
        <f>(Table2[[#This Row],[Close Price]]-Table2[[#This Row],[50D EMA]])/Table2[[#This Row],[50D EMA]]</f>
        <v>-5.1706665647705069E-2</v>
      </c>
      <c r="U589" s="2">
        <f>(Table2[[#This Row],[Close Price]]-Table2[[#This Row],[200D EMA]])/Table2[[#This Row],[200D EMA]]</f>
        <v>1.9452141880423131E-3</v>
      </c>
      <c r="V589">
        <v>1.8186176114912</v>
      </c>
      <c r="W589">
        <v>495</v>
      </c>
      <c r="X589">
        <v>500.75</v>
      </c>
      <c r="Y589">
        <v>491.2</v>
      </c>
      <c r="Z589">
        <v>505.25</v>
      </c>
      <c r="AA589">
        <v>488.05</v>
      </c>
      <c r="AB589">
        <v>602.35</v>
      </c>
      <c r="AC589" s="2">
        <f>(Table2[[#This Row],[Close Price]]/Table2[[#This Row],[Day Low]])-1</f>
        <v>3.131313131313096E-3</v>
      </c>
      <c r="AD589" s="2">
        <f>(Table2[[#This Row],[Day High]]/Table2[[#This Row],[Close Price]])-1</f>
        <v>8.4583627026482144E-3</v>
      </c>
      <c r="AE589" s="2">
        <f>(Table2[[#This Row],[Close Price]]/Table2[[#This Row],[Current Week Low]])-1</f>
        <v>1.0891693811075021E-2</v>
      </c>
      <c r="AF589" s="2">
        <f>(Table2[[#This Row],[Current Week High]]/Table2[[#This Row],[Close Price]])-1</f>
        <v>1.7520894169771317E-2</v>
      </c>
      <c r="AG589" s="2">
        <f>(Table2[[#This Row],[Close Price]]/Table2[[#This Row],[Current Month Low]])-1</f>
        <v>1.7416248335211604E-2</v>
      </c>
      <c r="AH589" s="2">
        <f>(Table2[[#This Row],[Current Month High]]/Table2[[#This Row],[Close Price]])-1</f>
        <v>0.21307018427147328</v>
      </c>
      <c r="AI589">
        <v>27.660859933541399</v>
      </c>
      <c r="AJ589">
        <v>23.2745779543197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-0.04</v>
      </c>
      <c r="AM589" t="s">
        <v>10344</v>
      </c>
      <c r="AN589">
        <v>-9.39</v>
      </c>
      <c r="AO589" t="s">
        <v>10344</v>
      </c>
      <c r="AP589">
        <v>-1.9106555371436001E-2</v>
      </c>
      <c r="AQ589" s="4">
        <f>(Table2[[#This Row],[Sharpe Ratio]]-AVERAGE(Table2[Sharpe Ratio]))/_xlfn.STDEV.P(Table2[Sharpe Ratio])</f>
        <v>-0.93291398043716778</v>
      </c>
      <c r="AR58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 s="4">
        <f>_xlfn.RANK.AVG(Table2[[#This Row],[1Y Return vs Nifty Z-Score]],Table2[1Y Return vs Nifty Z-Score])</f>
        <v>610</v>
      </c>
      <c r="AT589" s="4">
        <f>_xlfn.RANK.AVG(Table2[[#This Row],[6M Return vs Nifty Z-Score]],Table2[6M Return vs Nifty Z-Score])</f>
        <v>416</v>
      </c>
      <c r="AU589" s="4">
        <f>_xlfn.RANK.AVG(Table2[[#This Row],[Sharpe Ratio Z-Score]],Table2[Sharpe Ratio Z-Score])</f>
        <v>607</v>
      </c>
      <c r="AV589" s="4">
        <f>(Table2[[#This Row],[Rank 1Y]]+Table2[[#This Row],[Rank 6M]]+Table2[[#This Row],[Rank Sharpe]])/3</f>
        <v>544.33333333333337</v>
      </c>
    </row>
    <row r="590" spans="1:48" x14ac:dyDescent="0.3">
      <c r="A590" t="s">
        <v>1816</v>
      </c>
      <c r="B590" t="s">
        <v>1817</v>
      </c>
      <c r="C590" t="s">
        <v>10311</v>
      </c>
      <c r="D590" t="s">
        <v>130</v>
      </c>
      <c r="E590">
        <v>4052.1797797049999</v>
      </c>
      <c r="F590">
        <v>211.45</v>
      </c>
      <c r="G590">
        <v>-17.279811742976801</v>
      </c>
      <c r="H590">
        <f>(Table2[[#This Row],[1Y Return vs Nifty]]-AVERAGE(Table2[1Y Return vs Nifty]))/_xlfn.STDEV.P(Table2[1Y Return vs Nifty])</f>
        <v>-0.74740691051288743</v>
      </c>
      <c r="I590">
        <v>-3.9691016093123399</v>
      </c>
      <c r="J590">
        <f>(Table2[[#This Row],[1M Return vs Nifty]]-AVERAGE(Table2[1M Return vs Nifty]))/_xlfn.STDEV.P(Table2[1M Return vs Nifty])</f>
        <v>-0.6693459513078942</v>
      </c>
      <c r="K590">
        <v>-29.513829527350499</v>
      </c>
      <c r="L590">
        <f>(Table2[[#This Row],[6M Return vs Nifty]]-AVERAGE(Table2[6M Return vs Nifty]))/_xlfn.STDEV.P(Table2[6M Return vs Nifty])</f>
        <v>-1.2605272649251829</v>
      </c>
      <c r="M590">
        <v>-4.1754927425469797</v>
      </c>
      <c r="N590">
        <f>(Table2[[#This Row],[1W Return vs Nifty]]-AVERAGE(Table2[1W Return vs Nifty]))/_xlfn.STDEV.P(Table2[1W Return vs Nifty])</f>
        <v>-0.80123622587604748</v>
      </c>
      <c r="O590">
        <v>212.46</v>
      </c>
      <c r="P590">
        <v>215.59863738679201</v>
      </c>
      <c r="Q590">
        <v>216.51329315871399</v>
      </c>
      <c r="R590">
        <v>49.618601487952297</v>
      </c>
      <c r="S590" s="2">
        <f>(Table2[[#This Row],[Close Price]]-Table2[[#This Row],[20D EMA]])/Table2[[#This Row],[20D EMA]]</f>
        <v>-4.7538360161913738E-3</v>
      </c>
      <c r="T590" s="2">
        <f>(Table2[[#This Row],[Close Price]]-Table2[[#This Row],[50D EMA]])/Table2[[#This Row],[50D EMA]]</f>
        <v>-1.9242410049879897E-2</v>
      </c>
      <c r="U590" s="2">
        <f>(Table2[[#This Row],[Close Price]]-Table2[[#This Row],[200D EMA]])/Table2[[#This Row],[200D EMA]]</f>
        <v>-2.3385599492971462E-2</v>
      </c>
      <c r="V590">
        <v>1.1722610961798601</v>
      </c>
      <c r="W590">
        <v>209.88</v>
      </c>
      <c r="X590">
        <v>214.55</v>
      </c>
      <c r="Y590">
        <v>209.88</v>
      </c>
      <c r="Z590">
        <v>215.9</v>
      </c>
      <c r="AA590">
        <v>195.9</v>
      </c>
      <c r="AB590">
        <v>222.79</v>
      </c>
      <c r="AC590" s="2">
        <f>(Table2[[#This Row],[Close Price]]/Table2[[#This Row],[Day Low]])-1</f>
        <v>7.4804650276347751E-3</v>
      </c>
      <c r="AD590" s="2">
        <f>(Table2[[#This Row],[Day High]]/Table2[[#This Row],[Close Price]])-1</f>
        <v>1.4660676282809204E-2</v>
      </c>
      <c r="AE590" s="2">
        <f>(Table2[[#This Row],[Close Price]]/Table2[[#This Row],[Current Week Low]])-1</f>
        <v>7.4804650276347751E-3</v>
      </c>
      <c r="AF590" s="2">
        <f>(Table2[[#This Row],[Current Week High]]/Table2[[#This Row],[Close Price]])-1</f>
        <v>2.1045164341451983E-2</v>
      </c>
      <c r="AG590" s="2">
        <f>(Table2[[#This Row],[Close Price]]/Table2[[#This Row],[Current Month Low]])-1</f>
        <v>7.9377233282286852E-2</v>
      </c>
      <c r="AH590" s="2">
        <f>(Table2[[#This Row],[Current Month High]]/Table2[[#This Row],[Close Price]])-1</f>
        <v>5.3629699692598676E-2</v>
      </c>
      <c r="AI590">
        <v>31.473161503901601</v>
      </c>
      <c r="AJ590">
        <v>26.692630317555398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-7.0000000000000007E-2</v>
      </c>
      <c r="AM590" t="s">
        <v>10344</v>
      </c>
      <c r="AN590">
        <v>-0.54</v>
      </c>
      <c r="AO590" t="s">
        <v>10344</v>
      </c>
      <c r="AP590">
        <v>6.3795653693927007E-2</v>
      </c>
      <c r="AQ590" s="4">
        <f>(Table2[[#This Row],[Sharpe Ratio]]-AVERAGE(Table2[Sharpe Ratio]))/_xlfn.STDEV.P(Table2[Sharpe Ratio])</f>
        <v>7.0664500631667706E-3</v>
      </c>
      <c r="AR59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 s="4">
        <f>_xlfn.RANK.AVG(Table2[[#This Row],[1Y Return vs Nifty Z-Score]],Table2[1Y Return vs Nifty Z-Score])</f>
        <v>589</v>
      </c>
      <c r="AT590" s="4">
        <f>_xlfn.RANK.AVG(Table2[[#This Row],[6M Return vs Nifty Z-Score]],Table2[6M Return vs Nifty Z-Score])</f>
        <v>695</v>
      </c>
      <c r="AU590" s="4">
        <f>_xlfn.RANK.AVG(Table2[[#This Row],[Sharpe Ratio Z-Score]],Table2[Sharpe Ratio Z-Score])</f>
        <v>349</v>
      </c>
      <c r="AV590" s="4">
        <f>(Table2[[#This Row],[Rank 1Y]]+Table2[[#This Row],[Rank 6M]]+Table2[[#This Row],[Rank Sharpe]])/3</f>
        <v>544.33333333333337</v>
      </c>
    </row>
    <row r="591" spans="1:48" x14ac:dyDescent="0.3">
      <c r="A591" t="s">
        <v>1956</v>
      </c>
      <c r="B591" t="s">
        <v>1957</v>
      </c>
      <c r="C591" t="s">
        <v>10303</v>
      </c>
      <c r="D591" t="s">
        <v>1006</v>
      </c>
      <c r="E591">
        <v>3396.617850395</v>
      </c>
      <c r="F591">
        <v>419.65</v>
      </c>
      <c r="G591">
        <v>-8.4892412175029897</v>
      </c>
      <c r="H591">
        <f>(Table2[[#This Row],[1Y Return vs Nifty]]-AVERAGE(Table2[1Y Return vs Nifty]))/_xlfn.STDEV.P(Table2[1Y Return vs Nifty])</f>
        <v>-0.61401995824134181</v>
      </c>
      <c r="I591">
        <v>5.5617288875478801</v>
      </c>
      <c r="J591">
        <f>(Table2[[#This Row],[1M Return vs Nifty]]-AVERAGE(Table2[1M Return vs Nifty]))/_xlfn.STDEV.P(Table2[1M Return vs Nifty])</f>
        <v>0.16326235728698588</v>
      </c>
      <c r="K591">
        <v>-6.9008601755230696</v>
      </c>
      <c r="L591">
        <f>(Table2[[#This Row],[6M Return vs Nifty]]-AVERAGE(Table2[6M Return vs Nifty]))/_xlfn.STDEV.P(Table2[6M Return vs Nifty])</f>
        <v>-0.48259862981440532</v>
      </c>
      <c r="M591">
        <v>4.0644352015808698</v>
      </c>
      <c r="N591">
        <f>(Table2[[#This Row],[1W Return vs Nifty]]-AVERAGE(Table2[1W Return vs Nifty]))/_xlfn.STDEV.P(Table2[1W Return vs Nifty])</f>
        <v>0.99602133418179539</v>
      </c>
      <c r="O591">
        <v>402.21</v>
      </c>
      <c r="P591">
        <v>399.94455308187997</v>
      </c>
      <c r="Q591">
        <v>396.398413347087</v>
      </c>
      <c r="R591">
        <v>67.700005331861107</v>
      </c>
      <c r="S591" s="2">
        <f>(Table2[[#This Row],[Close Price]]-Table2[[#This Row],[20D EMA]])/Table2[[#This Row],[20D EMA]]</f>
        <v>4.3360433604336043E-2</v>
      </c>
      <c r="T591" s="2">
        <f>(Table2[[#This Row],[Close Price]]-Table2[[#This Row],[50D EMA]])/Table2[[#This Row],[50D EMA]]</f>
        <v>4.9270447031405727E-2</v>
      </c>
      <c r="U591" s="2">
        <f>(Table2[[#This Row],[Close Price]]-Table2[[#This Row],[200D EMA]])/Table2[[#This Row],[200D EMA]]</f>
        <v>5.8657113323392282E-2</v>
      </c>
      <c r="V591">
        <v>0.789199874137682</v>
      </c>
      <c r="W591">
        <v>417.5</v>
      </c>
      <c r="X591">
        <v>431</v>
      </c>
      <c r="Y591">
        <v>405.1</v>
      </c>
      <c r="Z591">
        <v>431</v>
      </c>
      <c r="AA591">
        <v>376.8</v>
      </c>
      <c r="AB591">
        <v>431</v>
      </c>
      <c r="AC591" s="2">
        <f>(Table2[[#This Row],[Close Price]]/Table2[[#This Row],[Day Low]])-1</f>
        <v>5.1497005988023759E-3</v>
      </c>
      <c r="AD591" s="2">
        <f>(Table2[[#This Row],[Day High]]/Table2[[#This Row],[Close Price]])-1</f>
        <v>2.7046348147265586E-2</v>
      </c>
      <c r="AE591" s="2">
        <f>(Table2[[#This Row],[Close Price]]/Table2[[#This Row],[Current Week Low]])-1</f>
        <v>3.5917057516662521E-2</v>
      </c>
      <c r="AF591" s="2">
        <f>(Table2[[#This Row],[Current Week High]]/Table2[[#This Row],[Close Price]])-1</f>
        <v>2.7046348147265586E-2</v>
      </c>
      <c r="AG591" s="2">
        <f>(Table2[[#This Row],[Close Price]]/Table2[[#This Row],[Current Month Low]])-1</f>
        <v>0.11372080679405516</v>
      </c>
      <c r="AH591" s="2">
        <f>(Table2[[#This Row],[Current Month High]]/Table2[[#This Row],[Close Price]])-1</f>
        <v>2.7046348147265586E-2</v>
      </c>
      <c r="AI591">
        <v>16.763969974979101</v>
      </c>
      <c r="AJ591">
        <v>24.138441059014902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7.0000000000000007E-2</v>
      </c>
      <c r="AM591" t="s">
        <v>10345</v>
      </c>
      <c r="AN591">
        <v>7.15</v>
      </c>
      <c r="AO591" t="s">
        <v>10345</v>
      </c>
      <c r="AP591">
        <v>-2.8598136292565999E-2</v>
      </c>
      <c r="AQ591" s="4">
        <f>(Table2[[#This Row],[Sharpe Ratio]]-AVERAGE(Table2[Sharpe Ratio]))/_xlfn.STDEV.P(Table2[Sharpe Ratio])</f>
        <v>-1.040533553195937</v>
      </c>
      <c r="AR591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-0.97786844978290288</v>
      </c>
      <c r="AS591" s="4">
        <f>_xlfn.RANK.AVG(Table2[[#This Row],[1Y Return vs Nifty Z-Score]],Table2[1Y Return vs Nifty Z-Score])</f>
        <v>531</v>
      </c>
      <c r="AT591" s="4">
        <f>_xlfn.RANK.AVG(Table2[[#This Row],[6M Return vs Nifty Z-Score]],Table2[6M Return vs Nifty Z-Score])</f>
        <v>479</v>
      </c>
      <c r="AU591" s="4">
        <f>_xlfn.RANK.AVG(Table2[[#This Row],[Sharpe Ratio Z-Score]],Table2[Sharpe Ratio Z-Score])</f>
        <v>626</v>
      </c>
      <c r="AV591" s="4">
        <f>(Table2[[#This Row],[Rank 1Y]]+Table2[[#This Row],[Rank 6M]]+Table2[[#This Row],[Rank Sharpe]])/3</f>
        <v>545.33333333333337</v>
      </c>
    </row>
    <row r="592" spans="1:48" x14ac:dyDescent="0.3">
      <c r="A592" t="s">
        <v>38</v>
      </c>
      <c r="B592" t="s">
        <v>39</v>
      </c>
      <c r="C592" t="s">
        <v>10303</v>
      </c>
      <c r="D592" t="s">
        <v>40</v>
      </c>
      <c r="E592">
        <v>644387.15155980899</v>
      </c>
      <c r="F592">
        <v>2742.55</v>
      </c>
      <c r="G592">
        <v>-20.2366062134694</v>
      </c>
      <c r="H592">
        <f>(Table2[[#This Row],[1Y Return vs Nifty]]-AVERAGE(Table2[1Y Return vs Nifty]))/_xlfn.STDEV.P(Table2[1Y Return vs Nifty])</f>
        <v>-0.79227291798867749</v>
      </c>
      <c r="I592">
        <v>0.71263005299111903</v>
      </c>
      <c r="J592">
        <f>(Table2[[#This Row],[1M Return vs Nifty]]-AVERAGE(Table2[1M Return vs Nifty]))/_xlfn.STDEV.P(Table2[1M Return vs Nifty])</f>
        <v>-0.26035235081004371</v>
      </c>
      <c r="K592">
        <v>3.3549650297770901</v>
      </c>
      <c r="L592">
        <f>(Table2[[#This Row],[6M Return vs Nifty]]-AVERAGE(Table2[6M Return vs Nifty]))/_xlfn.STDEV.P(Table2[6M Return vs Nifty])</f>
        <v>-0.12977897222047199</v>
      </c>
      <c r="M592">
        <v>-0.91222113692503104</v>
      </c>
      <c r="N592">
        <f>(Table2[[#This Row],[1W Return vs Nifty]]-AVERAGE(Table2[1W Return vs Nifty]))/_xlfn.STDEV.P(Table2[1W Return vs Nifty])</f>
        <v>-8.9465491532943447E-2</v>
      </c>
      <c r="O592">
        <v>2715.94</v>
      </c>
      <c r="P592">
        <v>2624.24926539949</v>
      </c>
      <c r="Q592">
        <v>2503.5171888406198</v>
      </c>
      <c r="R592">
        <v>57.751332889284001</v>
      </c>
      <c r="S592" s="2">
        <f>(Table2[[#This Row],[Close Price]]-Table2[[#This Row],[20D EMA]])/Table2[[#This Row],[20D EMA]]</f>
        <v>9.797712762432206E-3</v>
      </c>
      <c r="T592" s="2">
        <f>(Table2[[#This Row],[Close Price]]-Table2[[#This Row],[50D EMA]])/Table2[[#This Row],[50D EMA]]</f>
        <v>4.5079839083998458E-2</v>
      </c>
      <c r="U592" s="2">
        <f>(Table2[[#This Row],[Close Price]]-Table2[[#This Row],[200D EMA]])/Table2[[#This Row],[200D EMA]]</f>
        <v>9.5478797679067098E-2</v>
      </c>
      <c r="V592">
        <v>0.70868575881190299</v>
      </c>
      <c r="W592">
        <v>2735.05</v>
      </c>
      <c r="X592">
        <v>2756.25</v>
      </c>
      <c r="Y592">
        <v>2735.05</v>
      </c>
      <c r="Z592">
        <v>2759.75</v>
      </c>
      <c r="AA592">
        <v>2666.2</v>
      </c>
      <c r="AB592">
        <v>2781.85</v>
      </c>
      <c r="AC592" s="2">
        <f>(Table2[[#This Row],[Close Price]]/Table2[[#This Row],[Day Low]])-1</f>
        <v>2.742180216083856E-3</v>
      </c>
      <c r="AD592" s="2">
        <f>(Table2[[#This Row],[Day High]]/Table2[[#This Row],[Close Price]])-1</f>
        <v>4.9953510419133984E-3</v>
      </c>
      <c r="AE592" s="2">
        <f>(Table2[[#This Row],[Close Price]]/Table2[[#This Row],[Current Week Low]])-1</f>
        <v>2.742180216083856E-3</v>
      </c>
      <c r="AF592" s="2">
        <f>(Table2[[#This Row],[Current Week High]]/Table2[[#This Row],[Close Price]])-1</f>
        <v>6.2715356146652024E-3</v>
      </c>
      <c r="AG592" s="2">
        <f>(Table2[[#This Row],[Close Price]]/Table2[[#This Row],[Current Month Low]])-1</f>
        <v>2.8636261345735603E-2</v>
      </c>
      <c r="AH592" s="2">
        <f>(Table2[[#This Row],[Current Month High]]/Table2[[#This Row],[Close Price]])-1</f>
        <v>1.4329729631182619E-2</v>
      </c>
      <c r="AI592">
        <v>2.5067911250478501</v>
      </c>
      <c r="AJ592">
        <v>26.265509541677201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0.02</v>
      </c>
      <c r="AM592" t="s">
        <v>10345</v>
      </c>
      <c r="AN592">
        <v>1.31</v>
      </c>
      <c r="AO592" t="s">
        <v>10345</v>
      </c>
      <c r="AP592">
        <v>-6.9971500881727003E-2</v>
      </c>
      <c r="AQ592" s="4">
        <f>(Table2[[#This Row],[Sharpe Ratio]]-AVERAGE(Table2[Sharpe Ratio]))/_xlfn.STDEV.P(Table2[Sharpe Ratio])</f>
        <v>-1.5096423199732434</v>
      </c>
      <c r="AR59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-2.7815120525253803</v>
      </c>
      <c r="AS592" s="4">
        <f>_xlfn.RANK.AVG(Table2[[#This Row],[1Y Return vs Nifty Z-Score]],Table2[1Y Return vs Nifty Z-Score])</f>
        <v>604</v>
      </c>
      <c r="AT592" s="4">
        <f>_xlfn.RANK.AVG(Table2[[#This Row],[6M Return vs Nifty Z-Score]],Table2[6M Return vs Nifty Z-Score])</f>
        <v>354</v>
      </c>
      <c r="AU592" s="4">
        <f>_xlfn.RANK.AVG(Table2[[#This Row],[Sharpe Ratio Z-Score]],Table2[Sharpe Ratio Z-Score])</f>
        <v>686</v>
      </c>
      <c r="AV592" s="4">
        <f>(Table2[[#This Row],[Rank 1Y]]+Table2[[#This Row],[Rank 6M]]+Table2[[#This Row],[Rank Sharpe]])/3</f>
        <v>548</v>
      </c>
    </row>
    <row r="593" spans="1:48" x14ac:dyDescent="0.3">
      <c r="A593" t="s">
        <v>1705</v>
      </c>
      <c r="B593" t="s">
        <v>1706</v>
      </c>
      <c r="C593" t="s">
        <v>10314</v>
      </c>
      <c r="D593" t="s">
        <v>300</v>
      </c>
      <c r="E593">
        <v>4760.2581348000003</v>
      </c>
      <c r="F593">
        <v>285.60000000000002</v>
      </c>
      <c r="G593">
        <v>0.67582436577757898</v>
      </c>
      <c r="H593">
        <f>(Table2[[#This Row],[1Y Return vs Nifty]]-AVERAGE(Table2[1Y Return vs Nifty]))/_xlfn.STDEV.P(Table2[1Y Return vs Nifty])</f>
        <v>-0.47495046758882953</v>
      </c>
      <c r="I593">
        <v>-2.62920990448379</v>
      </c>
      <c r="J593">
        <f>(Table2[[#This Row],[1M Return vs Nifty]]-AVERAGE(Table2[1M Return vs Nifty]))/_xlfn.STDEV.P(Table2[1M Return vs Nifty])</f>
        <v>-0.55229372103004726</v>
      </c>
      <c r="K593">
        <v>-12.4655198825717</v>
      </c>
      <c r="L593">
        <f>(Table2[[#This Row],[6M Return vs Nifty]]-AVERAGE(Table2[6M Return vs Nifty]))/_xlfn.STDEV.P(Table2[6M Return vs Nifty])</f>
        <v>-0.67403337964350929</v>
      </c>
      <c r="M593">
        <v>-4.70039313665393</v>
      </c>
      <c r="N593">
        <f>(Table2[[#This Row],[1W Return vs Nifty]]-AVERAGE(Table2[1W Return vs Nifty]))/_xlfn.STDEV.P(Table2[1W Return vs Nifty])</f>
        <v>-0.91572523694298957</v>
      </c>
      <c r="O593">
        <v>294.63</v>
      </c>
      <c r="P593">
        <v>290.39078443395198</v>
      </c>
      <c r="Q593">
        <v>268.27604806984402</v>
      </c>
      <c r="R593">
        <v>42.625636921930301</v>
      </c>
      <c r="S593" s="2">
        <f>(Table2[[#This Row],[Close Price]]-Table2[[#This Row],[20D EMA]])/Table2[[#This Row],[20D EMA]]</f>
        <v>-3.0648610121168832E-2</v>
      </c>
      <c r="T593" s="2">
        <f>(Table2[[#This Row],[Close Price]]-Table2[[#This Row],[50D EMA]])/Table2[[#This Row],[50D EMA]]</f>
        <v>-1.6497715116168217E-2</v>
      </c>
      <c r="U593" s="2">
        <f>(Table2[[#This Row],[Close Price]]-Table2[[#This Row],[200D EMA]])/Table2[[#This Row],[200D EMA]]</f>
        <v>6.4575097384936192E-2</v>
      </c>
      <c r="V593">
        <v>0.80421959868155402</v>
      </c>
      <c r="W593">
        <v>285.7</v>
      </c>
      <c r="X593">
        <v>291</v>
      </c>
      <c r="Y593">
        <v>285</v>
      </c>
      <c r="Z593">
        <v>291.05</v>
      </c>
      <c r="AA593">
        <v>277</v>
      </c>
      <c r="AB593">
        <v>336</v>
      </c>
      <c r="AC593" s="2">
        <f>(Table2[[#This Row],[Close Price]]/Table2[[#This Row],[Day Low]])-1</f>
        <v>-3.5001750087493289E-4</v>
      </c>
      <c r="AD593" s="2">
        <f>(Table2[[#This Row],[Day High]]/Table2[[#This Row],[Close Price]])-1</f>
        <v>1.8907563025210017E-2</v>
      </c>
      <c r="AE593" s="2">
        <f>(Table2[[#This Row],[Close Price]]/Table2[[#This Row],[Current Week Low]])-1</f>
        <v>2.1052631578948322E-3</v>
      </c>
      <c r="AF593" s="2">
        <f>(Table2[[#This Row],[Current Week High]]/Table2[[#This Row],[Close Price]])-1</f>
        <v>1.9082633053221221E-2</v>
      </c>
      <c r="AG593" s="2">
        <f>(Table2[[#This Row],[Close Price]]/Table2[[#This Row],[Current Month Low]])-1</f>
        <v>3.1046931407942235E-2</v>
      </c>
      <c r="AH593" s="2">
        <f>(Table2[[#This Row],[Current Month High]]/Table2[[#This Row],[Close Price]])-1</f>
        <v>0.17647058823529393</v>
      </c>
      <c r="AI593">
        <v>17.647058823529299</v>
      </c>
      <c r="AJ593">
        <v>36.1620977353992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0.01</v>
      </c>
      <c r="AM593" t="s">
        <v>10345</v>
      </c>
      <c r="AN593">
        <v>-11.32</v>
      </c>
      <c r="AO593" t="s">
        <v>10344</v>
      </c>
      <c r="AP593">
        <v>-3.1916378614895997E-2</v>
      </c>
      <c r="AQ593" s="4">
        <f>(Table2[[#This Row],[Sharpe Ratio]]-AVERAGE(Table2[Sharpe Ratio]))/_xlfn.STDEV.P(Table2[Sharpe Ratio])</f>
        <v>-1.0781571929253559</v>
      </c>
      <c r="AR59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-3.6951599981307313</v>
      </c>
      <c r="AS593" s="4">
        <f>_xlfn.RANK.AVG(Table2[[#This Row],[1Y Return vs Nifty Z-Score]],Table2[1Y Return vs Nifty Z-Score])</f>
        <v>466</v>
      </c>
      <c r="AT593" s="4">
        <f>_xlfn.RANK.AVG(Table2[[#This Row],[6M Return vs Nifty Z-Score]],Table2[6M Return vs Nifty Z-Score])</f>
        <v>548</v>
      </c>
      <c r="AU593" s="4">
        <f>_xlfn.RANK.AVG(Table2[[#This Row],[Sharpe Ratio Z-Score]],Table2[Sharpe Ratio Z-Score])</f>
        <v>631</v>
      </c>
      <c r="AV593" s="4">
        <f>(Table2[[#This Row],[Rank 1Y]]+Table2[[#This Row],[Rank 6M]]+Table2[[#This Row],[Rank Sharpe]])/3</f>
        <v>548.33333333333337</v>
      </c>
    </row>
    <row r="594" spans="1:48" x14ac:dyDescent="0.3">
      <c r="A594" t="s">
        <v>242</v>
      </c>
      <c r="B594" t="s">
        <v>243</v>
      </c>
      <c r="C594" t="s">
        <v>10303</v>
      </c>
      <c r="D594" t="s">
        <v>186</v>
      </c>
      <c r="E594">
        <v>110113.70610153</v>
      </c>
      <c r="F594">
        <v>621.29999999999995</v>
      </c>
      <c r="G594">
        <v>-17.820538805282801</v>
      </c>
      <c r="H594">
        <f>(Table2[[#This Row],[1Y Return vs Nifty]]-AVERAGE(Table2[1Y Return vs Nifty]))/_xlfn.STDEV.P(Table2[1Y Return vs Nifty])</f>
        <v>-0.75561183130190024</v>
      </c>
      <c r="I594">
        <v>-1.2764410239739299</v>
      </c>
      <c r="J594">
        <f>(Table2[[#This Row],[1M Return vs Nifty]]-AVERAGE(Table2[1M Return vs Nifty]))/_xlfn.STDEV.P(Table2[1M Return vs Nifty])</f>
        <v>-0.43411654749914097</v>
      </c>
      <c r="K594">
        <v>2.7211956888119202</v>
      </c>
      <c r="L594">
        <f>(Table2[[#This Row],[6M Return vs Nifty]]-AVERAGE(Table2[6M Return vs Nifty]))/_xlfn.STDEV.P(Table2[6M Return vs Nifty])</f>
        <v>-0.15158182839213388</v>
      </c>
      <c r="M594">
        <v>-0.97507077925611596</v>
      </c>
      <c r="N594">
        <f>(Table2[[#This Row],[1W Return vs Nifty]]-AVERAGE(Table2[1W Return vs Nifty]))/_xlfn.STDEV.P(Table2[1W Return vs Nifty])</f>
        <v>-0.10317398456739676</v>
      </c>
      <c r="O594">
        <v>624.29</v>
      </c>
      <c r="P594">
        <v>612.91696069550596</v>
      </c>
      <c r="Q594">
        <v>572.10154316371404</v>
      </c>
      <c r="R594">
        <v>47.788356264349503</v>
      </c>
      <c r="S594" s="2">
        <f>(Table2[[#This Row],[Close Price]]-Table2[[#This Row],[20D EMA]])/Table2[[#This Row],[20D EMA]]</f>
        <v>-4.7894408047542154E-3</v>
      </c>
      <c r="T594" s="2">
        <f>(Table2[[#This Row],[Close Price]]-Table2[[#This Row],[50D EMA]])/Table2[[#This Row],[50D EMA]]</f>
        <v>1.3677283942316359E-2</v>
      </c>
      <c r="U594" s="2">
        <f>(Table2[[#This Row],[Close Price]]-Table2[[#This Row],[200D EMA]])/Table2[[#This Row],[200D EMA]]</f>
        <v>8.5996021902369102E-2</v>
      </c>
      <c r="V594">
        <v>0.59500015989648802</v>
      </c>
      <c r="W594">
        <v>617.04999999999995</v>
      </c>
      <c r="X594">
        <v>625.45000000000005</v>
      </c>
      <c r="Y594">
        <v>614.85</v>
      </c>
      <c r="Z594">
        <v>625.45000000000005</v>
      </c>
      <c r="AA594">
        <v>598.6</v>
      </c>
      <c r="AB594">
        <v>655.85</v>
      </c>
      <c r="AC594" s="2">
        <f>(Table2[[#This Row],[Close Price]]/Table2[[#This Row],[Day Low]])-1</f>
        <v>6.8876104043431585E-3</v>
      </c>
      <c r="AD594" s="2">
        <f>(Table2[[#This Row],[Day High]]/Table2[[#This Row],[Close Price]])-1</f>
        <v>6.6795428939321333E-3</v>
      </c>
      <c r="AE594" s="2">
        <f>(Table2[[#This Row],[Close Price]]/Table2[[#This Row],[Current Week Low]])-1</f>
        <v>1.0490363503293354E-2</v>
      </c>
      <c r="AF594" s="2">
        <f>(Table2[[#This Row],[Current Week High]]/Table2[[#This Row],[Close Price]])-1</f>
        <v>6.6795428939321333E-3</v>
      </c>
      <c r="AG594" s="2">
        <f>(Table2[[#This Row],[Close Price]]/Table2[[#This Row],[Current Month Low]])-1</f>
        <v>3.79218175743401E-2</v>
      </c>
      <c r="AH594" s="2">
        <f>(Table2[[#This Row],[Current Month High]]/Table2[[#This Row],[Close Price]])-1</f>
        <v>5.5609206502494901E-2</v>
      </c>
      <c r="AI594">
        <v>6.6071141155641602</v>
      </c>
      <c r="AJ594">
        <v>27.003270645952501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0.03</v>
      </c>
      <c r="AM594" t="s">
        <v>10345</v>
      </c>
      <c r="AN594">
        <v>-3.17</v>
      </c>
      <c r="AO594" t="s">
        <v>10344</v>
      </c>
      <c r="AP594">
        <v>-8.1338155121805006E-2</v>
      </c>
      <c r="AQ594" s="4">
        <f>(Table2[[#This Row],[Sharpe Ratio]]-AVERAGE(Table2[Sharpe Ratio]))/_xlfn.STDEV.P(Table2[Sharpe Ratio])</f>
        <v>-1.6385222698128548</v>
      </c>
      <c r="AR59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-3.0830064615734267</v>
      </c>
      <c r="AS594" s="4">
        <f>_xlfn.RANK.AVG(Table2[[#This Row],[1Y Return vs Nifty Z-Score]],Table2[1Y Return vs Nifty Z-Score])</f>
        <v>592</v>
      </c>
      <c r="AT594" s="4">
        <f>_xlfn.RANK.AVG(Table2[[#This Row],[6M Return vs Nifty Z-Score]],Table2[6M Return vs Nifty Z-Score])</f>
        <v>360</v>
      </c>
      <c r="AU594" s="4">
        <f>_xlfn.RANK.AVG(Table2[[#This Row],[Sharpe Ratio Z-Score]],Table2[Sharpe Ratio Z-Score])</f>
        <v>699</v>
      </c>
      <c r="AV594" s="4">
        <f>(Table2[[#This Row],[Rank 1Y]]+Table2[[#This Row],[Rank 6M]]+Table2[[#This Row],[Rank Sharpe]])/3</f>
        <v>550.33333333333337</v>
      </c>
    </row>
    <row r="595" spans="1:48" x14ac:dyDescent="0.3">
      <c r="A595" t="s">
        <v>1031</v>
      </c>
      <c r="B595" t="s">
        <v>1032</v>
      </c>
      <c r="C595" t="s">
        <v>10301</v>
      </c>
      <c r="D595" t="s">
        <v>544</v>
      </c>
      <c r="E595">
        <v>13151.831875424999</v>
      </c>
      <c r="F595">
        <v>1661.85</v>
      </c>
      <c r="G595">
        <v>-21.667831603236699</v>
      </c>
      <c r="H595">
        <f>(Table2[[#This Row],[1Y Return vs Nifty]]-AVERAGE(Table2[1Y Return vs Nifty]))/_xlfn.STDEV.P(Table2[1Y Return vs Nifty])</f>
        <v>-0.81399014239424861</v>
      </c>
      <c r="I595">
        <v>-4.3863318395714401</v>
      </c>
      <c r="J595">
        <f>(Table2[[#This Row],[1M Return vs Nifty]]-AVERAGE(Table2[1M Return vs Nifty]))/_xlfn.STDEV.P(Table2[1M Return vs Nifty])</f>
        <v>-0.70579496342967352</v>
      </c>
      <c r="K595">
        <v>5.3227985913750704</v>
      </c>
      <c r="L595">
        <f>(Table2[[#This Row],[6M Return vs Nifty]]-AVERAGE(Table2[6M Return vs Nifty]))/_xlfn.STDEV.P(Table2[6M Return vs Nifty])</f>
        <v>-6.2081800173697667E-2</v>
      </c>
      <c r="M595">
        <v>-4.8661145893750604</v>
      </c>
      <c r="N595">
        <f>(Table2[[#This Row],[1W Return vs Nifty]]-AVERAGE(Table2[1W Return vs Nifty]))/_xlfn.STDEV.P(Table2[1W Return vs Nifty])</f>
        <v>-0.95187168576953263</v>
      </c>
      <c r="O595">
        <v>1694</v>
      </c>
      <c r="P595">
        <v>1710.97513181678</v>
      </c>
      <c r="Q595">
        <v>1633.32240105758</v>
      </c>
      <c r="R595">
        <v>41.3584490798414</v>
      </c>
      <c r="S595" s="2">
        <f>(Table2[[#This Row],[Close Price]]-Table2[[#This Row],[20D EMA]])/Table2[[#This Row],[20D EMA]]</f>
        <v>-1.8978748524203122E-2</v>
      </c>
      <c r="T595" s="2">
        <f>(Table2[[#This Row],[Close Price]]-Table2[[#This Row],[50D EMA]])/Table2[[#This Row],[50D EMA]]</f>
        <v>-2.8711774299499702E-2</v>
      </c>
      <c r="U595" s="2">
        <f>(Table2[[#This Row],[Close Price]]-Table2[[#This Row],[200D EMA]])/Table2[[#This Row],[200D EMA]]</f>
        <v>1.7465993807437047E-2</v>
      </c>
      <c r="V595">
        <v>0.96456854053971097</v>
      </c>
      <c r="W595">
        <v>1660</v>
      </c>
      <c r="X595">
        <v>1689</v>
      </c>
      <c r="Y595">
        <v>1651.75</v>
      </c>
      <c r="Z595">
        <v>1701.95</v>
      </c>
      <c r="AA595">
        <v>1603.3</v>
      </c>
      <c r="AB595">
        <v>1779.3</v>
      </c>
      <c r="AC595" s="2">
        <f>(Table2[[#This Row],[Close Price]]/Table2[[#This Row],[Day Low]])-1</f>
        <v>1.114457831325355E-3</v>
      </c>
      <c r="AD595" s="2">
        <f>(Table2[[#This Row],[Day High]]/Table2[[#This Row],[Close Price]])-1</f>
        <v>1.6337214550049772E-2</v>
      </c>
      <c r="AE595" s="2">
        <f>(Table2[[#This Row],[Close Price]]/Table2[[#This Row],[Current Week Low]])-1</f>
        <v>6.1147268049037695E-3</v>
      </c>
      <c r="AF595" s="2">
        <f>(Table2[[#This Row],[Current Week High]]/Table2[[#This Row],[Close Price]])-1</f>
        <v>2.4129734933959313E-2</v>
      </c>
      <c r="AG595" s="2">
        <f>(Table2[[#This Row],[Close Price]]/Table2[[#This Row],[Current Month Low]])-1</f>
        <v>3.6518430736605767E-2</v>
      </c>
      <c r="AH595" s="2">
        <f>(Table2[[#This Row],[Current Month High]]/Table2[[#This Row],[Close Price]])-1</f>
        <v>7.0674248578391552E-2</v>
      </c>
      <c r="AI595">
        <v>19.081144507626998</v>
      </c>
      <c r="AJ595">
        <v>27.149961744452899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-0.03</v>
      </c>
      <c r="AM595" t="s">
        <v>10344</v>
      </c>
      <c r="AN595">
        <v>0.55000000000000004</v>
      </c>
      <c r="AO595" t="s">
        <v>10345</v>
      </c>
      <c r="AP595">
        <v>-8.7882330816287005E-2</v>
      </c>
      <c r="AQ595" s="4">
        <f>(Table2[[#This Row],[Sharpe Ratio]]-AVERAGE(Table2[Sharpe Ratio]))/_xlfn.STDEV.P(Table2[Sharpe Ratio])</f>
        <v>-1.7127229112181888</v>
      </c>
      <c r="AR59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 s="4">
        <f>_xlfn.RANK.AVG(Table2[[#This Row],[1Y Return vs Nifty Z-Score]],Table2[1Y Return vs Nifty Z-Score])</f>
        <v>613</v>
      </c>
      <c r="AT595" s="4">
        <f>_xlfn.RANK.AVG(Table2[[#This Row],[6M Return vs Nifty Z-Score]],Table2[6M Return vs Nifty Z-Score])</f>
        <v>334</v>
      </c>
      <c r="AU595" s="4">
        <f>_xlfn.RANK.AVG(Table2[[#This Row],[Sharpe Ratio Z-Score]],Table2[Sharpe Ratio Z-Score])</f>
        <v>704</v>
      </c>
      <c r="AV595" s="4">
        <f>(Table2[[#This Row],[Rank 1Y]]+Table2[[#This Row],[Rank 6M]]+Table2[[#This Row],[Rank Sharpe]])/3</f>
        <v>550.33333333333337</v>
      </c>
    </row>
    <row r="596" spans="1:48" x14ac:dyDescent="0.3">
      <c r="A596" t="s">
        <v>350</v>
      </c>
      <c r="B596" t="s">
        <v>351</v>
      </c>
      <c r="C596" t="s">
        <v>10314</v>
      </c>
      <c r="D596" t="s">
        <v>173</v>
      </c>
      <c r="E596">
        <v>73399.233042374995</v>
      </c>
      <c r="F596">
        <v>2476.15</v>
      </c>
      <c r="G596">
        <v>-19.6616404736268</v>
      </c>
      <c r="H596">
        <f>(Table2[[#This Row],[1Y Return vs Nifty]]-AVERAGE(Table2[1Y Return vs Nifty]))/_xlfn.STDEV.P(Table2[1Y Return vs Nifty])</f>
        <v>-0.7835484640438608</v>
      </c>
      <c r="I596">
        <v>6.6640207053324598</v>
      </c>
      <c r="J596">
        <f>(Table2[[#This Row],[1M Return vs Nifty]]-AVERAGE(Table2[1M Return vs Nifty]))/_xlfn.STDEV.P(Table2[1M Return vs Nifty])</f>
        <v>0.25955798716792244</v>
      </c>
      <c r="K596">
        <v>-7.2876078315478798</v>
      </c>
      <c r="L596">
        <f>(Table2[[#This Row],[6M Return vs Nifty]]-AVERAGE(Table2[6M Return vs Nifty]))/_xlfn.STDEV.P(Table2[6M Return vs Nifty])</f>
        <v>-0.49590347587432176</v>
      </c>
      <c r="M596">
        <v>-4.4941337104989501</v>
      </c>
      <c r="N596">
        <f>(Table2[[#This Row],[1W Return vs Nifty]]-AVERAGE(Table2[1W Return vs Nifty]))/_xlfn.STDEV.P(Table2[1W Return vs Nifty])</f>
        <v>-0.87073682011412523</v>
      </c>
      <c r="O596">
        <v>2493.37</v>
      </c>
      <c r="P596">
        <v>2454.6876235917498</v>
      </c>
      <c r="Q596">
        <v>2408.7204038273399</v>
      </c>
      <c r="R596">
        <v>42.953919890391703</v>
      </c>
      <c r="S596" s="2">
        <f>(Table2[[#This Row],[Close Price]]-Table2[[#This Row],[20D EMA]])/Table2[[#This Row],[20D EMA]]</f>
        <v>-6.9063155488354316E-3</v>
      </c>
      <c r="T596" s="2">
        <f>(Table2[[#This Row],[Close Price]]-Table2[[#This Row],[50D EMA]])/Table2[[#This Row],[50D EMA]]</f>
        <v>8.7434247038106205E-3</v>
      </c>
      <c r="U596" s="2">
        <f>(Table2[[#This Row],[Close Price]]-Table2[[#This Row],[200D EMA]])/Table2[[#This Row],[200D EMA]]</f>
        <v>2.7993949013558353E-2</v>
      </c>
      <c r="V596">
        <v>0.83845290162242303</v>
      </c>
      <c r="W596">
        <v>2452.35</v>
      </c>
      <c r="X596">
        <v>2487.9</v>
      </c>
      <c r="Y596">
        <v>2451.6</v>
      </c>
      <c r="Z596">
        <v>2492</v>
      </c>
      <c r="AA596">
        <v>2418</v>
      </c>
      <c r="AB596">
        <v>2653.55</v>
      </c>
      <c r="AC596" s="2">
        <f>(Table2[[#This Row],[Close Price]]/Table2[[#This Row],[Day Low]])-1</f>
        <v>9.7049768589312357E-3</v>
      </c>
      <c r="AD596" s="2">
        <f>(Table2[[#This Row],[Day High]]/Table2[[#This Row],[Close Price]])-1</f>
        <v>4.7452698746037747E-3</v>
      </c>
      <c r="AE596" s="2">
        <f>(Table2[[#This Row],[Close Price]]/Table2[[#This Row],[Current Week Low]])-1</f>
        <v>1.0013868494044731E-2</v>
      </c>
      <c r="AF596" s="2">
        <f>(Table2[[#This Row],[Current Week High]]/Table2[[#This Row],[Close Price]])-1</f>
        <v>6.4010661712738948E-3</v>
      </c>
      <c r="AG596" s="2">
        <f>(Table2[[#This Row],[Close Price]]/Table2[[#This Row],[Current Month Low]])-1</f>
        <v>2.4048800661703895E-2</v>
      </c>
      <c r="AH596" s="2">
        <f>(Table2[[#This Row],[Current Month High]]/Table2[[#This Row],[Close Price]])-1</f>
        <v>7.1643478787634107E-2</v>
      </c>
      <c r="AI596">
        <v>8.7959130101165002</v>
      </c>
      <c r="AJ596">
        <v>18.9170368591667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0.01</v>
      </c>
      <c r="AM596" t="s">
        <v>10345</v>
      </c>
      <c r="AN596">
        <v>-5.77</v>
      </c>
      <c r="AO596" t="s">
        <v>10344</v>
      </c>
      <c r="AP596">
        <v>-2.0965694197600001E-3</v>
      </c>
      <c r="AQ596" s="4">
        <f>(Table2[[#This Row],[Sharpe Ratio]]-AVERAGE(Table2[Sharpe Ratio]))/_xlfn.STDEV.P(Table2[Sharpe Ratio])</f>
        <v>-0.74004754059290834</v>
      </c>
      <c r="AR59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-2.6306783134572935</v>
      </c>
      <c r="AS596" s="4">
        <f>_xlfn.RANK.AVG(Table2[[#This Row],[1Y Return vs Nifty Z-Score]],Table2[1Y Return vs Nifty Z-Score])</f>
        <v>599</v>
      </c>
      <c r="AT596" s="4">
        <f>_xlfn.RANK.AVG(Table2[[#This Row],[6M Return vs Nifty Z-Score]],Table2[6M Return vs Nifty Z-Score])</f>
        <v>484</v>
      </c>
      <c r="AU596" s="4">
        <f>_xlfn.RANK.AVG(Table2[[#This Row],[Sharpe Ratio Z-Score]],Table2[Sharpe Ratio Z-Score])</f>
        <v>570</v>
      </c>
      <c r="AV596" s="4">
        <f>(Table2[[#This Row],[Rank 1Y]]+Table2[[#This Row],[Rank 6M]]+Table2[[#This Row],[Rank Sharpe]])/3</f>
        <v>551</v>
      </c>
    </row>
    <row r="597" spans="1:48" x14ac:dyDescent="0.3">
      <c r="A597" t="s">
        <v>2206</v>
      </c>
      <c r="B597" t="s">
        <v>2207</v>
      </c>
      <c r="C597" t="s">
        <v>10303</v>
      </c>
      <c r="D597" t="s">
        <v>268</v>
      </c>
      <c r="E597">
        <v>2533.2569161249999</v>
      </c>
      <c r="F597">
        <v>876.85</v>
      </c>
      <c r="G597">
        <v>-32.611384597140201</v>
      </c>
      <c r="H597">
        <f>(Table2[[#This Row],[1Y Return vs Nifty]]-AVERAGE(Table2[1Y Return vs Nifty]))/_xlfn.STDEV.P(Table2[1Y Return vs Nifty])</f>
        <v>-0.98004616533938704</v>
      </c>
      <c r="I597">
        <v>5.8255756034949302</v>
      </c>
      <c r="J597">
        <f>(Table2[[#This Row],[1M Return vs Nifty]]-AVERAGE(Table2[1M Return vs Nifty]))/_xlfn.STDEV.P(Table2[1M Return vs Nifty])</f>
        <v>0.18631186676733574</v>
      </c>
      <c r="K597">
        <v>-0.17775458918845999</v>
      </c>
      <c r="L597">
        <f>(Table2[[#This Row],[6M Return vs Nifty]]-AVERAGE(Table2[6M Return vs Nifty]))/_xlfn.STDEV.P(Table2[6M Return vs Nifty])</f>
        <v>-0.25131116503657575</v>
      </c>
      <c r="M597">
        <v>-5.63774063699225</v>
      </c>
      <c r="N597">
        <f>(Table2[[#This Row],[1W Return vs Nifty]]-AVERAGE(Table2[1W Return vs Nifty]))/_xlfn.STDEV.P(Table2[1W Return vs Nifty])</f>
        <v>-1.1201754327223021</v>
      </c>
      <c r="O597">
        <v>894.95</v>
      </c>
      <c r="P597">
        <v>860.39377950995197</v>
      </c>
      <c r="Q597">
        <v>836.00007838313104</v>
      </c>
      <c r="R597">
        <v>43.2833814095913</v>
      </c>
      <c r="S597" s="2">
        <f>(Table2[[#This Row],[Close Price]]-Table2[[#This Row],[20D EMA]])/Table2[[#This Row],[20D EMA]]</f>
        <v>-2.0224593552712465E-2</v>
      </c>
      <c r="T597" s="2">
        <f>(Table2[[#This Row],[Close Price]]-Table2[[#This Row],[50D EMA]])/Table2[[#This Row],[50D EMA]]</f>
        <v>1.912638245643861E-2</v>
      </c>
      <c r="U597" s="2">
        <f>(Table2[[#This Row],[Close Price]]-Table2[[#This Row],[200D EMA]])/Table2[[#This Row],[200D EMA]]</f>
        <v>4.8863538022478323E-2</v>
      </c>
      <c r="V597">
        <v>1.12705927794518</v>
      </c>
      <c r="W597">
        <v>872</v>
      </c>
      <c r="X597">
        <v>891</v>
      </c>
      <c r="Y597">
        <v>855.95</v>
      </c>
      <c r="Z597">
        <v>891</v>
      </c>
      <c r="AA597">
        <v>841.95</v>
      </c>
      <c r="AB597">
        <v>999</v>
      </c>
      <c r="AC597" s="2">
        <f>(Table2[[#This Row],[Close Price]]/Table2[[#This Row],[Day Low]])-1</f>
        <v>5.5619266055046968E-3</v>
      </c>
      <c r="AD597" s="2">
        <f>(Table2[[#This Row],[Day High]]/Table2[[#This Row],[Close Price]])-1</f>
        <v>1.6137309688087909E-2</v>
      </c>
      <c r="AE597" s="2">
        <f>(Table2[[#This Row],[Close Price]]/Table2[[#This Row],[Current Week Low]])-1</f>
        <v>2.441731409544956E-2</v>
      </c>
      <c r="AF597" s="2">
        <f>(Table2[[#This Row],[Current Week High]]/Table2[[#This Row],[Close Price]])-1</f>
        <v>1.6137309688087909E-2</v>
      </c>
      <c r="AG597" s="2">
        <f>(Table2[[#This Row],[Close Price]]/Table2[[#This Row],[Current Month Low]])-1</f>
        <v>4.1451392600510673E-2</v>
      </c>
      <c r="AH597" s="2">
        <f>(Table2[[#This Row],[Current Month High]]/Table2[[#This Row],[Close Price]])-1</f>
        <v>0.13930546843815939</v>
      </c>
      <c r="AI597">
        <v>13.9305468438159</v>
      </c>
      <c r="AJ597">
        <v>32.594888855284999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0.1</v>
      </c>
      <c r="AM597" t="s">
        <v>10345</v>
      </c>
      <c r="AN597">
        <v>-8.36</v>
      </c>
      <c r="AO597" t="s">
        <v>10344</v>
      </c>
      <c r="AP597">
        <v>-1.2368743464572E-2</v>
      </c>
      <c r="AQ597" s="4">
        <f>(Table2[[#This Row],[Sharpe Ratio]]-AVERAGE(Table2[Sharpe Ratio]))/_xlfn.STDEV.P(Table2[Sharpe Ratio])</f>
        <v>-0.85651780947565792</v>
      </c>
      <c r="AR59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-3.0217387058065874</v>
      </c>
      <c r="AS597" s="4">
        <f>_xlfn.RANK.AVG(Table2[[#This Row],[1Y Return vs Nifty Z-Score]],Table2[1Y Return vs Nifty Z-Score])</f>
        <v>661</v>
      </c>
      <c r="AT597" s="4">
        <f>_xlfn.RANK.AVG(Table2[[#This Row],[6M Return vs Nifty Z-Score]],Table2[6M Return vs Nifty Z-Score])</f>
        <v>403</v>
      </c>
      <c r="AU597" s="4">
        <f>_xlfn.RANK.AVG(Table2[[#This Row],[Sharpe Ratio Z-Score]],Table2[Sharpe Ratio Z-Score])</f>
        <v>593</v>
      </c>
      <c r="AV597" s="4">
        <f>(Table2[[#This Row],[Rank 1Y]]+Table2[[#This Row],[Rank 6M]]+Table2[[#This Row],[Rank Sharpe]])/3</f>
        <v>552.33333333333337</v>
      </c>
    </row>
    <row r="598" spans="1:48" x14ac:dyDescent="0.3">
      <c r="A598" t="s">
        <v>1545</v>
      </c>
      <c r="B598" t="s">
        <v>1546</v>
      </c>
      <c r="C598" t="s">
        <v>10309</v>
      </c>
      <c r="D598" t="s">
        <v>1547</v>
      </c>
      <c r="E598">
        <v>6317.57475531</v>
      </c>
      <c r="F598">
        <v>464.1</v>
      </c>
      <c r="G598">
        <v>0.88112072874051195</v>
      </c>
      <c r="H598">
        <f>(Table2[[#This Row],[1Y Return vs Nifty]]-AVERAGE(Table2[1Y Return vs Nifty]))/_xlfn.STDEV.P(Table2[1Y Return vs Nifty])</f>
        <v>-0.47183532778206677</v>
      </c>
      <c r="I598">
        <v>-0.363741898137945</v>
      </c>
      <c r="J598">
        <f>(Table2[[#This Row],[1M Return vs Nifty]]-AVERAGE(Table2[1M Return vs Nifty]))/_xlfn.STDEV.P(Table2[1M Return vs Nifty])</f>
        <v>-0.35438363485646324</v>
      </c>
      <c r="K598">
        <v>-22.724250041301801</v>
      </c>
      <c r="L598">
        <f>(Table2[[#This Row],[6M Return vs Nifty]]-AVERAGE(Table2[6M Return vs Nifty]))/_xlfn.STDEV.P(Table2[6M Return vs Nifty])</f>
        <v>-1.0269529730937936</v>
      </c>
      <c r="M598">
        <v>-1.6540809582662801</v>
      </c>
      <c r="N598">
        <f>(Table2[[#This Row],[1W Return vs Nifty]]-AVERAGE(Table2[1W Return vs Nifty]))/_xlfn.STDEV.P(Table2[1W Return vs Nifty])</f>
        <v>-0.25127675753544537</v>
      </c>
      <c r="O598">
        <v>465.84</v>
      </c>
      <c r="P598">
        <v>465.045000844068</v>
      </c>
      <c r="Q598">
        <v>448.53709352943503</v>
      </c>
      <c r="R598">
        <v>48.031708605604301</v>
      </c>
      <c r="S598" s="2">
        <f>(Table2[[#This Row],[Close Price]]-Table2[[#This Row],[20D EMA]])/Table2[[#This Row],[20D EMA]]</f>
        <v>-3.7351880473981461E-3</v>
      </c>
      <c r="T598" s="2">
        <f>(Table2[[#This Row],[Close Price]]-Table2[[#This Row],[50D EMA]])/Table2[[#This Row],[50D EMA]]</f>
        <v>-2.0320632247476634E-3</v>
      </c>
      <c r="U598" s="2">
        <f>(Table2[[#This Row],[Close Price]]-Table2[[#This Row],[200D EMA]])/Table2[[#This Row],[200D EMA]]</f>
        <v>3.4697033300198368E-2</v>
      </c>
      <c r="V598">
        <v>0.91103370075909895</v>
      </c>
      <c r="W598">
        <v>461.05</v>
      </c>
      <c r="X598">
        <v>472.05</v>
      </c>
      <c r="Y598">
        <v>458.65</v>
      </c>
      <c r="Z598">
        <v>472.05</v>
      </c>
      <c r="AA598">
        <v>446.05</v>
      </c>
      <c r="AB598">
        <v>491.95</v>
      </c>
      <c r="AC598" s="2">
        <f>(Table2[[#This Row],[Close Price]]/Table2[[#This Row],[Day Low]])-1</f>
        <v>6.6153345624118121E-3</v>
      </c>
      <c r="AD598" s="2">
        <f>(Table2[[#This Row],[Day High]]/Table2[[#This Row],[Close Price]])-1</f>
        <v>1.7129928894634716E-2</v>
      </c>
      <c r="AE598" s="2">
        <f>(Table2[[#This Row],[Close Price]]/Table2[[#This Row],[Current Week Low]])-1</f>
        <v>1.1882699225989501E-2</v>
      </c>
      <c r="AF598" s="2">
        <f>(Table2[[#This Row],[Current Week High]]/Table2[[#This Row],[Close Price]])-1</f>
        <v>1.7129928894634716E-2</v>
      </c>
      <c r="AG598" s="2">
        <f>(Table2[[#This Row],[Close Price]]/Table2[[#This Row],[Current Month Low]])-1</f>
        <v>4.0466315435489397E-2</v>
      </c>
      <c r="AH598" s="2">
        <f>(Table2[[#This Row],[Current Month High]]/Table2[[#This Row],[Close Price]])-1</f>
        <v>6.0008618832148253E-2</v>
      </c>
      <c r="AI598">
        <v>24.305106658047801</v>
      </c>
      <c r="AJ598">
        <v>35.582822085889497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</v>
      </c>
      <c r="AM598" t="s">
        <v>10346</v>
      </c>
      <c r="AN598">
        <v>-2.6</v>
      </c>
      <c r="AO598" t="s">
        <v>10344</v>
      </c>
      <c r="AQ598" s="4">
        <f>(Table2[[#This Row],[Sharpe Ratio]]-AVERAGE(Table2[Sharpe Ratio]))/_xlfn.STDEV.P(Table2[Sharpe Ratio])</f>
        <v>-0.71627574671699312</v>
      </c>
      <c r="AR59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-2.8207244399847622</v>
      </c>
      <c r="AS598" s="4">
        <f>_xlfn.RANK.AVG(Table2[[#This Row],[1Y Return vs Nifty Z-Score]],Table2[1Y Return vs Nifty Z-Score])</f>
        <v>464</v>
      </c>
      <c r="AT598" s="4">
        <f>_xlfn.RANK.AVG(Table2[[#This Row],[6M Return vs Nifty Z-Score]],Table2[6M Return vs Nifty Z-Score])</f>
        <v>652</v>
      </c>
      <c r="AU598" s="4">
        <f>_xlfn.RANK.AVG(Table2[[#This Row],[Sharpe Ratio Z-Score]],Table2[Sharpe Ratio Z-Score])</f>
        <v>542.5</v>
      </c>
      <c r="AV598" s="4">
        <f>(Table2[[#This Row],[Rank 1Y]]+Table2[[#This Row],[Rank 6M]]+Table2[[#This Row],[Rank Sharpe]])/3</f>
        <v>552.83333333333337</v>
      </c>
    </row>
    <row r="599" spans="1:48" x14ac:dyDescent="0.3">
      <c r="A599" t="s">
        <v>840</v>
      </c>
      <c r="B599" t="s">
        <v>841</v>
      </c>
      <c r="C599" t="s">
        <v>632</v>
      </c>
      <c r="D599" t="s">
        <v>632</v>
      </c>
      <c r="E599">
        <v>18709.603709939998</v>
      </c>
      <c r="F599">
        <v>37.18</v>
      </c>
      <c r="G599">
        <v>-23.106848837882399</v>
      </c>
      <c r="H599">
        <f>(Table2[[#This Row],[1Y Return vs Nifty]]-AVERAGE(Table2[1Y Return vs Nifty]))/_xlfn.STDEV.P(Table2[1Y Return vs Nifty])</f>
        <v>-0.83582559922146882</v>
      </c>
      <c r="I599">
        <v>0.479508708774746</v>
      </c>
      <c r="J599">
        <f>(Table2[[#This Row],[1M Return vs Nifty]]-AVERAGE(Table2[1M Return vs Nifty]))/_xlfn.STDEV.P(Table2[1M Return vs Nifty])</f>
        <v>-0.28071770807553087</v>
      </c>
      <c r="K599">
        <v>-26.850642293117801</v>
      </c>
      <c r="L599">
        <f>(Table2[[#This Row],[6M Return vs Nifty]]-AVERAGE(Table2[6M Return vs Nifty]))/_xlfn.STDEV.P(Table2[6M Return vs Nifty])</f>
        <v>-1.1689086199813392</v>
      </c>
      <c r="M599">
        <v>-2.0175238468488401</v>
      </c>
      <c r="N599">
        <f>(Table2[[#This Row],[1W Return vs Nifty]]-AVERAGE(Table2[1W Return vs Nifty]))/_xlfn.STDEV.P(Table2[1W Return vs Nifty])</f>
        <v>-0.33054935355611409</v>
      </c>
      <c r="O599">
        <v>37.659999999999997</v>
      </c>
      <c r="P599">
        <v>38.007929099121597</v>
      </c>
      <c r="Q599">
        <v>38.404135959803398</v>
      </c>
      <c r="R599">
        <v>43.850228699633703</v>
      </c>
      <c r="S599" s="2">
        <f>(Table2[[#This Row],[Close Price]]-Table2[[#This Row],[20D EMA]])/Table2[[#This Row],[20D EMA]]</f>
        <v>-1.2745618693574002E-2</v>
      </c>
      <c r="T599" s="2">
        <f>(Table2[[#This Row],[Close Price]]-Table2[[#This Row],[50D EMA]])/Table2[[#This Row],[50D EMA]]</f>
        <v>-2.1783062606816207E-2</v>
      </c>
      <c r="U599" s="2">
        <f>(Table2[[#This Row],[Close Price]]-Table2[[#This Row],[200D EMA]])/Table2[[#This Row],[200D EMA]]</f>
        <v>-3.1875107438549564E-2</v>
      </c>
      <c r="V599">
        <v>1.0568675878807099</v>
      </c>
      <c r="W599">
        <v>37.17</v>
      </c>
      <c r="X599">
        <v>37.89</v>
      </c>
      <c r="Y599">
        <v>37.090000000000003</v>
      </c>
      <c r="Z599">
        <v>37.89</v>
      </c>
      <c r="AA599">
        <v>36.4</v>
      </c>
      <c r="AB599">
        <v>39.75</v>
      </c>
      <c r="AC599" s="2">
        <f>(Table2[[#This Row],[Close Price]]/Table2[[#This Row],[Day Low]])-1</f>
        <v>2.6903416733925489E-4</v>
      </c>
      <c r="AD599" s="2">
        <f>(Table2[[#This Row],[Day High]]/Table2[[#This Row],[Close Price]])-1</f>
        <v>1.9096288327057565E-2</v>
      </c>
      <c r="AE599" s="2">
        <f>(Table2[[#This Row],[Close Price]]/Table2[[#This Row],[Current Week Low]])-1</f>
        <v>2.4265300620112118E-3</v>
      </c>
      <c r="AF599" s="2">
        <f>(Table2[[#This Row],[Current Week High]]/Table2[[#This Row],[Close Price]])-1</f>
        <v>1.9096288327057565E-2</v>
      </c>
      <c r="AG599" s="2">
        <f>(Table2[[#This Row],[Close Price]]/Table2[[#This Row],[Current Month Low]])-1</f>
        <v>2.1428571428571352E-2</v>
      </c>
      <c r="AH599" s="2">
        <f>(Table2[[#This Row],[Current Month High]]/Table2[[#This Row],[Close Price]])-1</f>
        <v>6.9123184507799973E-2</v>
      </c>
      <c r="AI599">
        <v>42.280796126949902</v>
      </c>
      <c r="AJ599">
        <v>14.753086419753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10344</v>
      </c>
      <c r="AN599">
        <v>-2.99</v>
      </c>
      <c r="AO599" t="s">
        <v>10344</v>
      </c>
      <c r="AP599">
        <v>5.6264430174057002E-2</v>
      </c>
      <c r="AQ599" s="4">
        <f>(Table2[[#This Row],[Sharpe Ratio]]-AVERAGE(Table2[Sharpe Ratio]))/_xlfn.STDEV.P(Table2[Sharpe Ratio])</f>
        <v>-7.8325758494510636E-2</v>
      </c>
      <c r="AR59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 s="4">
        <f>_xlfn.RANK.AVG(Table2[[#This Row],[1Y Return vs Nifty Z-Score]],Table2[1Y Return vs Nifty Z-Score])</f>
        <v>618</v>
      </c>
      <c r="AT599" s="4">
        <f>_xlfn.RANK.AVG(Table2[[#This Row],[6M Return vs Nifty Z-Score]],Table2[6M Return vs Nifty Z-Score])</f>
        <v>678</v>
      </c>
      <c r="AU599" s="4">
        <f>_xlfn.RANK.AVG(Table2[[#This Row],[Sharpe Ratio Z-Score]],Table2[Sharpe Ratio Z-Score])</f>
        <v>367</v>
      </c>
      <c r="AV599" s="4">
        <f>(Table2[[#This Row],[Rank 1Y]]+Table2[[#This Row],[Rank 6M]]+Table2[[#This Row],[Rank Sharpe]])/3</f>
        <v>554.33333333333337</v>
      </c>
    </row>
    <row r="600" spans="1:48" x14ac:dyDescent="0.3">
      <c r="A600" t="s">
        <v>1826</v>
      </c>
      <c r="B600" t="s">
        <v>1827</v>
      </c>
      <c r="C600" t="s">
        <v>10305</v>
      </c>
      <c r="D600" t="s">
        <v>54</v>
      </c>
      <c r="E600">
        <v>3983.8472324999998</v>
      </c>
      <c r="F600">
        <v>323.10000000000002</v>
      </c>
      <c r="G600">
        <v>-13.6249354465367</v>
      </c>
      <c r="H600">
        <f>(Table2[[#This Row],[1Y Return vs Nifty]]-AVERAGE(Table2[1Y Return vs Nifty]))/_xlfn.STDEV.P(Table2[1Y Return vs Nifty])</f>
        <v>-0.69194830191644685</v>
      </c>
      <c r="I600">
        <v>-3.08485697257963</v>
      </c>
      <c r="J600">
        <f>(Table2[[#This Row],[1M Return vs Nifty]]-AVERAGE(Table2[1M Return vs Nifty]))/_xlfn.STDEV.P(Table2[1M Return vs Nifty])</f>
        <v>-0.59209880777547541</v>
      </c>
      <c r="K600">
        <v>0.98873757377195604</v>
      </c>
      <c r="L600">
        <f>(Table2[[#This Row],[6M Return vs Nifty]]-AVERAGE(Table2[6M Return vs Nifty]))/_xlfn.STDEV.P(Table2[6M Return vs Nifty])</f>
        <v>-0.21118164281061119</v>
      </c>
      <c r="M600">
        <v>-1.9681558573335201</v>
      </c>
      <c r="N600">
        <f>(Table2[[#This Row],[1W Return vs Nifty]]-AVERAGE(Table2[1W Return vs Nifty]))/_xlfn.STDEV.P(Table2[1W Return vs Nifty])</f>
        <v>-0.31978142051314423</v>
      </c>
      <c r="O600">
        <v>328.63</v>
      </c>
      <c r="P600">
        <v>327.75928006367798</v>
      </c>
      <c r="Q600">
        <v>308.90081018640097</v>
      </c>
      <c r="R600">
        <v>45.754837268588702</v>
      </c>
      <c r="S600" s="2">
        <f>(Table2[[#This Row],[Close Price]]-Table2[[#This Row],[20D EMA]])/Table2[[#This Row],[20D EMA]]</f>
        <v>-1.6827435109393461E-2</v>
      </c>
      <c r="T600" s="2">
        <f>(Table2[[#This Row],[Close Price]]-Table2[[#This Row],[50D EMA]])/Table2[[#This Row],[50D EMA]]</f>
        <v>-1.4215554973066626E-2</v>
      </c>
      <c r="U600" s="2">
        <f>(Table2[[#This Row],[Close Price]]-Table2[[#This Row],[200D EMA]])/Table2[[#This Row],[200D EMA]]</f>
        <v>4.5966826066369933E-2</v>
      </c>
      <c r="V600">
        <v>0.49446295941150598</v>
      </c>
      <c r="W600">
        <v>321</v>
      </c>
      <c r="X600">
        <v>327.60000000000002</v>
      </c>
      <c r="Y600">
        <v>319</v>
      </c>
      <c r="Z600">
        <v>332.85</v>
      </c>
      <c r="AA600">
        <v>309.14999999999998</v>
      </c>
      <c r="AB600">
        <v>365</v>
      </c>
      <c r="AC600" s="2">
        <f>(Table2[[#This Row],[Close Price]]/Table2[[#This Row],[Day Low]])-1</f>
        <v>6.5420560747664336E-3</v>
      </c>
      <c r="AD600" s="2">
        <f>(Table2[[#This Row],[Day High]]/Table2[[#This Row],[Close Price]])-1</f>
        <v>1.3927576601671321E-2</v>
      </c>
      <c r="AE600" s="2">
        <f>(Table2[[#This Row],[Close Price]]/Table2[[#This Row],[Current Week Low]])-1</f>
        <v>1.2852664576802564E-2</v>
      </c>
      <c r="AF600" s="2">
        <f>(Table2[[#This Row],[Current Week High]]/Table2[[#This Row],[Close Price]])-1</f>
        <v>3.0176415970287751E-2</v>
      </c>
      <c r="AG600" s="2">
        <f>(Table2[[#This Row],[Close Price]]/Table2[[#This Row],[Current Month Low]])-1</f>
        <v>4.5123726346433912E-2</v>
      </c>
      <c r="AH600" s="2">
        <f>(Table2[[#This Row],[Current Month High]]/Table2[[#This Row],[Close Price]])-1</f>
        <v>0.1296812132466727</v>
      </c>
      <c r="AI600">
        <v>16.976168368926</v>
      </c>
      <c r="AJ600">
        <v>29.188324670131902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0.03</v>
      </c>
      <c r="AM600" t="s">
        <v>10345</v>
      </c>
      <c r="AN600">
        <v>-4.79</v>
      </c>
      <c r="AO600" t="s">
        <v>10344</v>
      </c>
      <c r="AP600">
        <v>-9.1515933782218006E-2</v>
      </c>
      <c r="AQ600" s="4">
        <f>(Table2[[#This Row],[Sharpe Ratio]]-AVERAGE(Table2[Sharpe Ratio]))/_xlfn.STDEV.P(Table2[Sharpe Ratio])</f>
        <v>-1.7539222437654096</v>
      </c>
      <c r="AR600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-3.5689324167810872</v>
      </c>
      <c r="AS600" s="4">
        <f>_xlfn.RANK.AVG(Table2[[#This Row],[1Y Return vs Nifty Z-Score]],Table2[1Y Return vs Nifty Z-Score])</f>
        <v>570</v>
      </c>
      <c r="AT600" s="4">
        <f>_xlfn.RANK.AVG(Table2[[#This Row],[6M Return vs Nifty Z-Score]],Table2[6M Return vs Nifty Z-Score])</f>
        <v>389</v>
      </c>
      <c r="AU600" s="4">
        <f>_xlfn.RANK.AVG(Table2[[#This Row],[Sharpe Ratio Z-Score]],Table2[Sharpe Ratio Z-Score])</f>
        <v>710</v>
      </c>
      <c r="AV600" s="4">
        <f>(Table2[[#This Row],[Rank 1Y]]+Table2[[#This Row],[Rank 6M]]+Table2[[#This Row],[Rank Sharpe]])/3</f>
        <v>556.33333333333337</v>
      </c>
    </row>
    <row r="601" spans="1:48" x14ac:dyDescent="0.3">
      <c r="A601" t="s">
        <v>1054</v>
      </c>
      <c r="B601" t="s">
        <v>1055</v>
      </c>
      <c r="C601" t="s">
        <v>10309</v>
      </c>
      <c r="D601" t="s">
        <v>493</v>
      </c>
      <c r="E601">
        <v>12521.206536989999</v>
      </c>
      <c r="F601">
        <v>805.65</v>
      </c>
      <c r="G601">
        <v>-39.270635309116003</v>
      </c>
      <c r="H601">
        <f>(Table2[[#This Row],[1Y Return vs Nifty]]-AVERAGE(Table2[1Y Return vs Nifty]))/_xlfn.STDEV.P(Table2[1Y Return vs Nifty])</f>
        <v>-1.0810927531926477</v>
      </c>
      <c r="I601">
        <v>-5.4491306693504997</v>
      </c>
      <c r="J601">
        <f>(Table2[[#This Row],[1M Return vs Nifty]]-AVERAGE(Table2[1M Return vs Nifty]))/_xlfn.STDEV.P(Table2[1M Return vs Nifty])</f>
        <v>-0.79864050677770348</v>
      </c>
      <c r="K601">
        <v>-10.516894691674</v>
      </c>
      <c r="L601">
        <f>(Table2[[#This Row],[6M Return vs Nifty]]-AVERAGE(Table2[6M Return vs Nifty]))/_xlfn.STDEV.P(Table2[6M Return vs Nifty])</f>
        <v>-0.60699701164104602</v>
      </c>
      <c r="M601">
        <v>1.6776237608556399</v>
      </c>
      <c r="N601">
        <f>(Table2[[#This Row],[1W Return vs Nifty]]-AVERAGE(Table2[1W Return vs Nifty]))/_xlfn.STDEV.P(Table2[1W Return vs Nifty])</f>
        <v>0.4754203125025927</v>
      </c>
      <c r="O601">
        <v>810.72</v>
      </c>
      <c r="P601">
        <v>821.80560787247703</v>
      </c>
      <c r="Q601">
        <v>824.32283633955603</v>
      </c>
      <c r="R601">
        <v>49.519921380639303</v>
      </c>
      <c r="S601" s="2">
        <f>(Table2[[#This Row],[Close Price]]-Table2[[#This Row],[20D EMA]])/Table2[[#This Row],[20D EMA]]</f>
        <v>-6.2537004144464798E-3</v>
      </c>
      <c r="T601" s="2">
        <f>(Table2[[#This Row],[Close Price]]-Table2[[#This Row],[50D EMA]])/Table2[[#This Row],[50D EMA]]</f>
        <v>-1.9658673191950256E-2</v>
      </c>
      <c r="U601" s="2">
        <f>(Table2[[#This Row],[Close Price]]-Table2[[#This Row],[200D EMA]])/Table2[[#This Row],[200D EMA]]</f>
        <v>-2.2652334154023509E-2</v>
      </c>
      <c r="V601">
        <v>0.44576247406236802</v>
      </c>
      <c r="W601">
        <v>799.5</v>
      </c>
      <c r="X601">
        <v>812</v>
      </c>
      <c r="Y601">
        <v>794</v>
      </c>
      <c r="Z601">
        <v>812</v>
      </c>
      <c r="AA601">
        <v>770.1</v>
      </c>
      <c r="AB601">
        <v>844</v>
      </c>
      <c r="AC601" s="2">
        <f>(Table2[[#This Row],[Close Price]]/Table2[[#This Row],[Day Low]])-1</f>
        <v>7.692307692307665E-3</v>
      </c>
      <c r="AD601" s="2">
        <f>(Table2[[#This Row],[Day High]]/Table2[[#This Row],[Close Price]])-1</f>
        <v>7.8818345435363035E-3</v>
      </c>
      <c r="AE601" s="2">
        <f>(Table2[[#This Row],[Close Price]]/Table2[[#This Row],[Current Week Low]])-1</f>
        <v>1.4672544080604588E-2</v>
      </c>
      <c r="AF601" s="2">
        <f>(Table2[[#This Row],[Current Week High]]/Table2[[#This Row],[Close Price]])-1</f>
        <v>7.8818345435363035E-3</v>
      </c>
      <c r="AG601" s="2">
        <f>(Table2[[#This Row],[Close Price]]/Table2[[#This Row],[Current Month Low]])-1</f>
        <v>4.6162835995325224E-2</v>
      </c>
      <c r="AH601" s="2">
        <f>(Table2[[#This Row],[Current Month High]]/Table2[[#This Row],[Close Price]])-1</f>
        <v>4.7601315707813674E-2</v>
      </c>
      <c r="AI601">
        <v>27.220256935393699</v>
      </c>
      <c r="AJ601">
        <v>13.639889978136599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-0.13</v>
      </c>
      <c r="AM601" t="s">
        <v>10344</v>
      </c>
      <c r="AN601">
        <v>-0.66</v>
      </c>
      <c r="AO601" t="s">
        <v>10344</v>
      </c>
      <c r="AP601">
        <v>2.3210209618933001E-2</v>
      </c>
      <c r="AQ601" s="4">
        <f>(Table2[[#This Row],[Sharpe Ratio]]-AVERAGE(Table2[Sharpe Ratio]))/_xlfn.STDEV.P(Table2[Sharpe Ratio])</f>
        <v>-0.45310853952705876</v>
      </c>
      <c r="AR60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 s="4">
        <f>_xlfn.RANK.AVG(Table2[[#This Row],[1Y Return vs Nifty Z-Score]],Table2[1Y Return vs Nifty Z-Score])</f>
        <v>689</v>
      </c>
      <c r="AT601" s="4">
        <f>_xlfn.RANK.AVG(Table2[[#This Row],[6M Return vs Nifty Z-Score]],Table2[6M Return vs Nifty Z-Score])</f>
        <v>525</v>
      </c>
      <c r="AU601" s="4">
        <f>_xlfn.RANK.AVG(Table2[[#This Row],[Sharpe Ratio Z-Score]],Table2[Sharpe Ratio Z-Score])</f>
        <v>456</v>
      </c>
      <c r="AV601" s="4">
        <f>(Table2[[#This Row],[Rank 1Y]]+Table2[[#This Row],[Rank 6M]]+Table2[[#This Row],[Rank Sharpe]])/3</f>
        <v>556.66666666666663</v>
      </c>
    </row>
    <row r="602" spans="1:48" x14ac:dyDescent="0.3">
      <c r="A602" t="s">
        <v>2006</v>
      </c>
      <c r="B602" t="s">
        <v>2007</v>
      </c>
      <c r="C602" t="s">
        <v>10308</v>
      </c>
      <c r="D602" t="s">
        <v>130</v>
      </c>
      <c r="E602">
        <v>3189.4614179999999</v>
      </c>
      <c r="F602">
        <v>1095.5999999999999</v>
      </c>
      <c r="G602">
        <v>-18.412375554532801</v>
      </c>
      <c r="H602">
        <f>(Table2[[#This Row],[1Y Return vs Nifty]]-AVERAGE(Table2[1Y Return vs Nifty]))/_xlfn.STDEV.P(Table2[1Y Return vs Nifty])</f>
        <v>-0.76459228370780397</v>
      </c>
      <c r="I602">
        <v>-5.7219176489722097</v>
      </c>
      <c r="J602">
        <f>(Table2[[#This Row],[1M Return vs Nifty]]-AVERAGE(Table2[1M Return vs Nifty]))/_xlfn.STDEV.P(Table2[1M Return vs Nifty])</f>
        <v>-0.8224710329615823</v>
      </c>
      <c r="K602">
        <v>-8.0902392794103797</v>
      </c>
      <c r="L602">
        <f>(Table2[[#This Row],[6M Return vs Nifty]]-AVERAGE(Table2[6M Return vs Nifty]))/_xlfn.STDEV.P(Table2[6M Return vs Nifty])</f>
        <v>-0.5235155058124511</v>
      </c>
      <c r="M602">
        <v>6.9184521292781103</v>
      </c>
      <c r="N602">
        <f>(Table2[[#This Row],[1W Return vs Nifty]]-AVERAGE(Table2[1W Return vs Nifty]))/_xlfn.STDEV.P(Table2[1W Return vs Nifty])</f>
        <v>1.6185272025119151</v>
      </c>
      <c r="O602">
        <v>1077.26</v>
      </c>
      <c r="P602">
        <v>1127.3397620406299</v>
      </c>
      <c r="Q602">
        <v>1126.0326205547501</v>
      </c>
      <c r="R602">
        <v>63.876893955732598</v>
      </c>
      <c r="S602" s="2">
        <f>(Table2[[#This Row],[Close Price]]-Table2[[#This Row],[20D EMA]])/Table2[[#This Row],[20D EMA]]</f>
        <v>1.7024673709225179E-2</v>
      </c>
      <c r="T602" s="2">
        <f>(Table2[[#This Row],[Close Price]]-Table2[[#This Row],[50D EMA]])/Table2[[#This Row],[50D EMA]]</f>
        <v>-2.8154566271287158E-2</v>
      </c>
      <c r="U602" s="2">
        <f>(Table2[[#This Row],[Close Price]]-Table2[[#This Row],[200D EMA]])/Table2[[#This Row],[200D EMA]]</f>
        <v>-2.7026411135191889E-2</v>
      </c>
      <c r="V602">
        <v>1.04300751849282</v>
      </c>
      <c r="W602">
        <v>1100.0999999999999</v>
      </c>
      <c r="X602">
        <v>1122</v>
      </c>
      <c r="Y602">
        <v>1049.75</v>
      </c>
      <c r="Z602">
        <v>1122</v>
      </c>
      <c r="AA602">
        <v>984.7</v>
      </c>
      <c r="AB602">
        <v>1122</v>
      </c>
      <c r="AC602" s="2">
        <f>(Table2[[#This Row],[Close Price]]/Table2[[#This Row],[Day Low]])-1</f>
        <v>-4.0905372238887461E-3</v>
      </c>
      <c r="AD602" s="2">
        <f>(Table2[[#This Row],[Day High]]/Table2[[#This Row],[Close Price]])-1</f>
        <v>2.4096385542168752E-2</v>
      </c>
      <c r="AE602" s="2">
        <f>(Table2[[#This Row],[Close Price]]/Table2[[#This Row],[Current Week Low]])-1</f>
        <v>4.3677065968087625E-2</v>
      </c>
      <c r="AF602" s="2">
        <f>(Table2[[#This Row],[Current Week High]]/Table2[[#This Row],[Close Price]])-1</f>
        <v>2.4096385542168752E-2</v>
      </c>
      <c r="AG602" s="2">
        <f>(Table2[[#This Row],[Close Price]]/Table2[[#This Row],[Current Month Low]])-1</f>
        <v>0.11262313394942614</v>
      </c>
      <c r="AH602" s="2">
        <f>(Table2[[#This Row],[Current Month High]]/Table2[[#This Row],[Close Price]])-1</f>
        <v>2.4096385542168752E-2</v>
      </c>
      <c r="AI602">
        <v>24.041621029572799</v>
      </c>
      <c r="AJ602">
        <v>14.722513089005201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-0.13</v>
      </c>
      <c r="AM602" t="s">
        <v>10344</v>
      </c>
      <c r="AN602">
        <v>3.45</v>
      </c>
      <c r="AO602" t="s">
        <v>10345</v>
      </c>
      <c r="AP602">
        <v>-6.7017472198750002E-3</v>
      </c>
      <c r="AQ602" s="4">
        <f>(Table2[[#This Row],[Sharpe Ratio]]-AVERAGE(Table2[Sharpe Ratio]))/_xlfn.STDEV.P(Table2[Sharpe Ratio])</f>
        <v>-0.79226300095138602</v>
      </c>
      <c r="AR60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 s="4">
        <f>_xlfn.RANK.AVG(Table2[[#This Row],[1Y Return vs Nifty Z-Score]],Table2[1Y Return vs Nifty Z-Score])</f>
        <v>596</v>
      </c>
      <c r="AT602" s="4">
        <f>_xlfn.RANK.AVG(Table2[[#This Row],[6M Return vs Nifty Z-Score]],Table2[6M Return vs Nifty Z-Score])</f>
        <v>495</v>
      </c>
      <c r="AU602" s="4">
        <f>_xlfn.RANK.AVG(Table2[[#This Row],[Sharpe Ratio Z-Score]],Table2[Sharpe Ratio Z-Score])</f>
        <v>581</v>
      </c>
      <c r="AV602" s="4">
        <f>(Table2[[#This Row],[Rank 1Y]]+Table2[[#This Row],[Rank 6M]]+Table2[[#This Row],[Rank Sharpe]])/3</f>
        <v>557.33333333333337</v>
      </c>
    </row>
    <row r="603" spans="1:48" x14ac:dyDescent="0.3">
      <c r="A603" t="s">
        <v>535</v>
      </c>
      <c r="B603" t="s">
        <v>536</v>
      </c>
      <c r="C603" t="s">
        <v>10311</v>
      </c>
      <c r="D603" t="s">
        <v>450</v>
      </c>
      <c r="E603">
        <v>37660.083334800001</v>
      </c>
      <c r="F603">
        <v>1357</v>
      </c>
      <c r="G603">
        <v>-38.839958643683701</v>
      </c>
      <c r="H603">
        <f>(Table2[[#This Row],[1Y Return vs Nifty]]-AVERAGE(Table2[1Y Return vs Nifty]))/_xlfn.STDEV.P(Table2[1Y Return vs Nifty])</f>
        <v>-1.0745577225424738</v>
      </c>
      <c r="I603">
        <v>-7.6684893528952998</v>
      </c>
      <c r="J603">
        <f>(Table2[[#This Row],[1M Return vs Nifty]]-AVERAGE(Table2[1M Return vs Nifty]))/_xlfn.STDEV.P(Table2[1M Return vs Nifty])</f>
        <v>-0.99252250691193544</v>
      </c>
      <c r="K603">
        <v>-17.5091967260297</v>
      </c>
      <c r="L603">
        <f>(Table2[[#This Row],[6M Return vs Nifty]]-AVERAGE(Table2[6M Return vs Nifty]))/_xlfn.STDEV.P(Table2[6M Return vs Nifty])</f>
        <v>-0.84754534004662341</v>
      </c>
      <c r="M603">
        <v>-6.9647531139737504</v>
      </c>
      <c r="N603">
        <f>(Table2[[#This Row],[1W Return vs Nifty]]-AVERAGE(Table2[1W Return vs Nifty]))/_xlfn.STDEV.P(Table2[1W Return vs Nifty])</f>
        <v>-1.409617673324143</v>
      </c>
      <c r="O603">
        <v>1437.26</v>
      </c>
      <c r="P603">
        <v>1498.11492351281</v>
      </c>
      <c r="Q603">
        <v>1517.2629629453099</v>
      </c>
      <c r="R603">
        <v>22.415059595153501</v>
      </c>
      <c r="S603" s="2">
        <f>(Table2[[#This Row],[Close Price]]-Table2[[#This Row],[20D EMA]])/Table2[[#This Row],[20D EMA]]</f>
        <v>-5.5842366725575049E-2</v>
      </c>
      <c r="T603" s="2">
        <f>(Table2[[#This Row],[Close Price]]-Table2[[#This Row],[50D EMA]])/Table2[[#This Row],[50D EMA]]</f>
        <v>-9.4194992185192922E-2</v>
      </c>
      <c r="U603" s="2">
        <f>(Table2[[#This Row],[Close Price]]-Table2[[#This Row],[200D EMA]])/Table2[[#This Row],[200D EMA]]</f>
        <v>-0.10562635934525652</v>
      </c>
      <c r="V603">
        <v>0.62032986627333697</v>
      </c>
      <c r="W603">
        <v>1341.95</v>
      </c>
      <c r="X603">
        <v>1372.95</v>
      </c>
      <c r="Y603">
        <v>1341.95</v>
      </c>
      <c r="Z603">
        <v>1407.55</v>
      </c>
      <c r="AA603">
        <v>1341.95</v>
      </c>
      <c r="AB603">
        <v>1506.8</v>
      </c>
      <c r="AC603" s="2">
        <f>(Table2[[#This Row],[Close Price]]/Table2[[#This Row],[Day Low]])-1</f>
        <v>1.1215022914415451E-2</v>
      </c>
      <c r="AD603" s="2">
        <f>(Table2[[#This Row],[Day High]]/Table2[[#This Row],[Close Price]])-1</f>
        <v>1.1753868828297653E-2</v>
      </c>
      <c r="AE603" s="2">
        <f>(Table2[[#This Row],[Close Price]]/Table2[[#This Row],[Current Week Low]])-1</f>
        <v>1.1215022914415451E-2</v>
      </c>
      <c r="AF603" s="2">
        <f>(Table2[[#This Row],[Current Week High]]/Table2[[#This Row],[Close Price]])-1</f>
        <v>3.7251289609432581E-2</v>
      </c>
      <c r="AG603" s="2">
        <f>(Table2[[#This Row],[Close Price]]/Table2[[#This Row],[Current Month Low]])-1</f>
        <v>1.1215022914415451E-2</v>
      </c>
      <c r="AH603" s="2">
        <f>(Table2[[#This Row],[Current Month High]]/Table2[[#This Row],[Close Price]])-1</f>
        <v>0.11039056742815023</v>
      </c>
      <c r="AI603">
        <v>32.6455416359616</v>
      </c>
      <c r="AJ603">
        <v>3.9846743295019098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</v>
      </c>
      <c r="AM603" t="s">
        <v>10344</v>
      </c>
      <c r="AN603">
        <v>-8.75</v>
      </c>
      <c r="AO603" t="s">
        <v>10344</v>
      </c>
      <c r="AP603">
        <v>4.7958040282545002E-2</v>
      </c>
      <c r="AQ603" s="4">
        <f>(Table2[[#This Row],[Sharpe Ratio]]-AVERAGE(Table2[Sharpe Ratio]))/_xlfn.STDEV.P(Table2[Sharpe Ratio])</f>
        <v>-0.17250713235839765</v>
      </c>
      <c r="AR60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 s="4">
        <f>_xlfn.RANK.AVG(Table2[[#This Row],[1Y Return vs Nifty Z-Score]],Table2[1Y Return vs Nifty Z-Score])</f>
        <v>687</v>
      </c>
      <c r="AT603" s="4">
        <f>_xlfn.RANK.AVG(Table2[[#This Row],[6M Return vs Nifty Z-Score]],Table2[6M Return vs Nifty Z-Score])</f>
        <v>596</v>
      </c>
      <c r="AU603" s="4">
        <f>_xlfn.RANK.AVG(Table2[[#This Row],[Sharpe Ratio Z-Score]],Table2[Sharpe Ratio Z-Score])</f>
        <v>391</v>
      </c>
      <c r="AV603" s="4">
        <f>(Table2[[#This Row],[Rank 1Y]]+Table2[[#This Row],[Rank 6M]]+Table2[[#This Row],[Rank Sharpe]])/3</f>
        <v>558</v>
      </c>
    </row>
    <row r="604" spans="1:48" x14ac:dyDescent="0.3">
      <c r="A604" t="s">
        <v>2014</v>
      </c>
      <c r="B604" t="s">
        <v>2015</v>
      </c>
      <c r="C604" t="s">
        <v>10311</v>
      </c>
      <c r="D604" t="s">
        <v>133</v>
      </c>
      <c r="E604">
        <v>3168.6993318750001</v>
      </c>
      <c r="F604">
        <v>481.25</v>
      </c>
      <c r="G604">
        <v>-28.877609308873701</v>
      </c>
      <c r="H604">
        <f>(Table2[[#This Row],[1Y Return vs Nifty]]-AVERAGE(Table2[1Y Return vs Nifty]))/_xlfn.STDEV.P(Table2[1Y Return vs Nifty])</f>
        <v>-0.92339035389626845</v>
      </c>
      <c r="I604">
        <v>-4.0643522728983896</v>
      </c>
      <c r="J604">
        <f>(Table2[[#This Row],[1M Return vs Nifty]]-AVERAGE(Table2[1M Return vs Nifty]))/_xlfn.STDEV.P(Table2[1M Return vs Nifty])</f>
        <v>-0.6776669988731665</v>
      </c>
      <c r="K604">
        <v>-7.7865013825163301</v>
      </c>
      <c r="L604">
        <f>(Table2[[#This Row],[6M Return vs Nifty]]-AVERAGE(Table2[6M Return vs Nifty]))/_xlfn.STDEV.P(Table2[6M Return vs Nifty])</f>
        <v>-0.51306635144064328</v>
      </c>
      <c r="M604">
        <v>0.742147087481139</v>
      </c>
      <c r="N604">
        <f>(Table2[[#This Row],[1W Return vs Nifty]]-AVERAGE(Table2[1W Return vs Nifty]))/_xlfn.STDEV.P(Table2[1W Return vs Nifty])</f>
        <v>0.2713781734353149</v>
      </c>
      <c r="O604">
        <v>497.95</v>
      </c>
      <c r="P604">
        <v>507.72666598985899</v>
      </c>
      <c r="Q604">
        <v>510.98200732889302</v>
      </c>
      <c r="R604">
        <v>43.391838132510898</v>
      </c>
      <c r="S604" s="2">
        <f>(Table2[[#This Row],[Close Price]]-Table2[[#This Row],[20D EMA]])/Table2[[#This Row],[20D EMA]]</f>
        <v>-3.3537503765438272E-2</v>
      </c>
      <c r="T604" s="2">
        <f>(Table2[[#This Row],[Close Price]]-Table2[[#This Row],[50D EMA]])/Table2[[#This Row],[50D EMA]]</f>
        <v>-5.2147479664555997E-2</v>
      </c>
      <c r="U604" s="2">
        <f>(Table2[[#This Row],[Close Price]]-Table2[[#This Row],[200D EMA]])/Table2[[#This Row],[200D EMA]]</f>
        <v>-5.8186016146271162E-2</v>
      </c>
      <c r="V604">
        <v>1.29820806281763</v>
      </c>
      <c r="W604">
        <v>483.05</v>
      </c>
      <c r="X604">
        <v>527.79999999999995</v>
      </c>
      <c r="Y604">
        <v>480</v>
      </c>
      <c r="Z604">
        <v>527.79999999999995</v>
      </c>
      <c r="AA604">
        <v>425</v>
      </c>
      <c r="AB604">
        <v>527.79999999999995</v>
      </c>
      <c r="AC604" s="2">
        <f>(Table2[[#This Row],[Close Price]]/Table2[[#This Row],[Day Low]])-1</f>
        <v>-3.7263223268813039E-3</v>
      </c>
      <c r="AD604" s="2">
        <f>(Table2[[#This Row],[Day High]]/Table2[[#This Row],[Close Price]])-1</f>
        <v>9.6727272727272551E-2</v>
      </c>
      <c r="AE604" s="2">
        <f>(Table2[[#This Row],[Close Price]]/Table2[[#This Row],[Current Week Low]])-1</f>
        <v>2.6041666666667407E-3</v>
      </c>
      <c r="AF604" s="2">
        <f>(Table2[[#This Row],[Current Week High]]/Table2[[#This Row],[Close Price]])-1</f>
        <v>9.6727272727272551E-2</v>
      </c>
      <c r="AG604" s="2">
        <f>(Table2[[#This Row],[Close Price]]/Table2[[#This Row],[Current Month Low]])-1</f>
        <v>0.13235294117647056</v>
      </c>
      <c r="AH604" s="2">
        <f>(Table2[[#This Row],[Current Month High]]/Table2[[#This Row],[Close Price]])-1</f>
        <v>9.6727272727272551E-2</v>
      </c>
      <c r="AI604">
        <v>28.831168831168799</v>
      </c>
      <c r="AJ604">
        <v>13.235294117646999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-0.02</v>
      </c>
      <c r="AM604" t="s">
        <v>10344</v>
      </c>
      <c r="AN604">
        <v>-0.95</v>
      </c>
      <c r="AO604" t="s">
        <v>10344</v>
      </c>
      <c r="AQ604" s="4">
        <f>(Table2[[#This Row],[Sharpe Ratio]]-AVERAGE(Table2[Sharpe Ratio]))/_xlfn.STDEV.P(Table2[Sharpe Ratio])</f>
        <v>-0.71627574671699312</v>
      </c>
      <c r="AR60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 s="4">
        <f>_xlfn.RANK.AVG(Table2[[#This Row],[1Y Return vs Nifty Z-Score]],Table2[1Y Return vs Nifty Z-Score])</f>
        <v>642</v>
      </c>
      <c r="AT604" s="4">
        <f>_xlfn.RANK.AVG(Table2[[#This Row],[6M Return vs Nifty Z-Score]],Table2[6M Return vs Nifty Z-Score])</f>
        <v>490</v>
      </c>
      <c r="AU604" s="4">
        <f>_xlfn.RANK.AVG(Table2[[#This Row],[Sharpe Ratio Z-Score]],Table2[Sharpe Ratio Z-Score])</f>
        <v>542.5</v>
      </c>
      <c r="AV604" s="4">
        <f>(Table2[[#This Row],[Rank 1Y]]+Table2[[#This Row],[Rank 6M]]+Table2[[#This Row],[Rank Sharpe]])/3</f>
        <v>558.16666666666663</v>
      </c>
    </row>
    <row r="605" spans="1:48" x14ac:dyDescent="0.3">
      <c r="A605" t="s">
        <v>2191</v>
      </c>
      <c r="B605" t="s">
        <v>2192</v>
      </c>
      <c r="C605" t="s">
        <v>10300</v>
      </c>
      <c r="D605" t="s">
        <v>293</v>
      </c>
      <c r="E605">
        <v>2573.8844468399998</v>
      </c>
      <c r="F605">
        <v>1724.4</v>
      </c>
      <c r="G605">
        <v>-14.5760826369953</v>
      </c>
      <c r="H605">
        <f>(Table2[[#This Row],[1Y Return vs Nifty]]-AVERAGE(Table2[1Y Return vs Nifty]))/_xlfn.STDEV.P(Table2[1Y Return vs Nifty])</f>
        <v>-0.70638088334324545</v>
      </c>
      <c r="I605">
        <v>-4.0417546783628397</v>
      </c>
      <c r="J605">
        <f>(Table2[[#This Row],[1M Return vs Nifty]]-AVERAGE(Table2[1M Return vs Nifty]))/_xlfn.STDEV.P(Table2[1M Return vs Nifty])</f>
        <v>-0.67569288497293967</v>
      </c>
      <c r="K605">
        <v>-20.729269604237199</v>
      </c>
      <c r="L605">
        <f>(Table2[[#This Row],[6M Return vs Nifty]]-AVERAGE(Table2[6M Return vs Nifty]))/_xlfn.STDEV.P(Table2[6M Return vs Nifty])</f>
        <v>-0.95832189752242247</v>
      </c>
      <c r="M605">
        <v>-3.5883193370870798</v>
      </c>
      <c r="N605">
        <f>(Table2[[#This Row],[1W Return vs Nifty]]-AVERAGE(Table2[1W Return vs Nifty]))/_xlfn.STDEV.P(Table2[1W Return vs Nifty])</f>
        <v>-0.67316449403769196</v>
      </c>
      <c r="O605">
        <v>1767.19</v>
      </c>
      <c r="P605">
        <v>1767.2993741130899</v>
      </c>
      <c r="Q605">
        <v>1681.67723879402</v>
      </c>
      <c r="R605">
        <v>40.524257679197198</v>
      </c>
      <c r="S605" s="2">
        <f>(Table2[[#This Row],[Close Price]]-Table2[[#This Row],[20D EMA]])/Table2[[#This Row],[20D EMA]]</f>
        <v>-2.4213582014384397E-2</v>
      </c>
      <c r="T605" s="2">
        <f>(Table2[[#This Row],[Close Price]]-Table2[[#This Row],[50D EMA]])/Table2[[#This Row],[50D EMA]]</f>
        <v>-2.4273971202314643E-2</v>
      </c>
      <c r="U605" s="2">
        <f>(Table2[[#This Row],[Close Price]]-Table2[[#This Row],[200D EMA]])/Table2[[#This Row],[200D EMA]]</f>
        <v>2.5404851906432307E-2</v>
      </c>
      <c r="V605">
        <v>1.1245652364288099</v>
      </c>
      <c r="W605">
        <v>1740.6</v>
      </c>
      <c r="X605">
        <v>1765</v>
      </c>
      <c r="Y605">
        <v>1719.85</v>
      </c>
      <c r="Z605">
        <v>1765</v>
      </c>
      <c r="AA605">
        <v>1652.4</v>
      </c>
      <c r="AB605">
        <v>1851.4</v>
      </c>
      <c r="AC605" s="2">
        <f>(Table2[[#This Row],[Close Price]]/Table2[[#This Row],[Day Low]])-1</f>
        <v>-9.3071354705273057E-3</v>
      </c>
      <c r="AD605" s="2">
        <f>(Table2[[#This Row],[Day High]]/Table2[[#This Row],[Close Price]])-1</f>
        <v>2.3544421247970293E-2</v>
      </c>
      <c r="AE605" s="2">
        <f>(Table2[[#This Row],[Close Price]]/Table2[[#This Row],[Current Week Low]])-1</f>
        <v>2.645579556356692E-3</v>
      </c>
      <c r="AF605" s="2">
        <f>(Table2[[#This Row],[Current Week High]]/Table2[[#This Row],[Close Price]])-1</f>
        <v>2.3544421247970293E-2</v>
      </c>
      <c r="AG605" s="2">
        <f>(Table2[[#This Row],[Close Price]]/Table2[[#This Row],[Current Month Low]])-1</f>
        <v>4.3572984749455257E-2</v>
      </c>
      <c r="AH605" s="2">
        <f>(Table2[[#This Row],[Current Month High]]/Table2[[#This Row],[Close Price]])-1</f>
        <v>7.3648805381582028E-2</v>
      </c>
      <c r="AI605">
        <v>23.370447691950801</v>
      </c>
      <c r="AJ605">
        <v>31.633587786259501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-0.01</v>
      </c>
      <c r="AM605" t="s">
        <v>10344</v>
      </c>
      <c r="AN605">
        <v>-2.0299999999999998</v>
      </c>
      <c r="AO605" t="s">
        <v>10344</v>
      </c>
      <c r="AP605">
        <v>1.8281872658090999E-2</v>
      </c>
      <c r="AQ605" s="4">
        <f>(Table2[[#This Row],[Sharpe Ratio]]-AVERAGE(Table2[Sharpe Ratio]))/_xlfn.STDEV.P(Table2[Sharpe Ratio])</f>
        <v>-0.50898811560024293</v>
      </c>
      <c r="AR60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 s="4">
        <f>_xlfn.RANK.AVG(Table2[[#This Row],[1Y Return vs Nifty Z-Score]],Table2[1Y Return vs Nifty Z-Score])</f>
        <v>576</v>
      </c>
      <c r="AT605" s="4">
        <f>_xlfn.RANK.AVG(Table2[[#This Row],[6M Return vs Nifty Z-Score]],Table2[6M Return vs Nifty Z-Score])</f>
        <v>630</v>
      </c>
      <c r="AU605" s="4">
        <f>_xlfn.RANK.AVG(Table2[[#This Row],[Sharpe Ratio Z-Score]],Table2[Sharpe Ratio Z-Score])</f>
        <v>470</v>
      </c>
      <c r="AV605" s="4">
        <f>(Table2[[#This Row],[Rank 1Y]]+Table2[[#This Row],[Rank 6M]]+Table2[[#This Row],[Rank Sharpe]])/3</f>
        <v>558.66666666666663</v>
      </c>
    </row>
    <row r="606" spans="1:48" x14ac:dyDescent="0.3">
      <c r="A606" t="s">
        <v>750</v>
      </c>
      <c r="B606" t="s">
        <v>751</v>
      </c>
      <c r="C606" t="s">
        <v>10312</v>
      </c>
      <c r="D606" t="s">
        <v>752</v>
      </c>
      <c r="E606">
        <v>21888.460751999999</v>
      </c>
      <c r="F606">
        <v>1374.4</v>
      </c>
      <c r="G606">
        <v>-35.004705235290601</v>
      </c>
      <c r="H606">
        <f>(Table2[[#This Row],[1Y Return vs Nifty]]-AVERAGE(Table2[1Y Return vs Nifty]))/_xlfn.STDEV.P(Table2[1Y Return vs Nifty])</f>
        <v>-1.0163620955519219</v>
      </c>
      <c r="I606">
        <v>-0.50015471340529005</v>
      </c>
      <c r="J606">
        <f>(Table2[[#This Row],[1M Return vs Nifty]]-AVERAGE(Table2[1M Return vs Nifty]))/_xlfn.STDEV.P(Table2[1M Return vs Nifty])</f>
        <v>-0.36630058621005473</v>
      </c>
      <c r="K606">
        <v>-1.5098439900727201</v>
      </c>
      <c r="L606">
        <f>(Table2[[#This Row],[6M Return vs Nifty]]-AVERAGE(Table2[6M Return vs Nifty]))/_xlfn.STDEV.P(Table2[6M Return vs Nifty])</f>
        <v>-0.29713754340168336</v>
      </c>
      <c r="M606">
        <v>-3.4481742368802801</v>
      </c>
      <c r="N606">
        <f>(Table2[[#This Row],[1W Return vs Nifty]]-AVERAGE(Table2[1W Return vs Nifty]))/_xlfn.STDEV.P(Table2[1W Return vs Nifty])</f>
        <v>-0.64259664895947943</v>
      </c>
      <c r="O606">
        <v>1413.4</v>
      </c>
      <c r="P606">
        <v>1391.9042097920001</v>
      </c>
      <c r="Q606">
        <v>1318.2342005093001</v>
      </c>
      <c r="R606">
        <v>34.4369555509452</v>
      </c>
      <c r="S606" s="2">
        <f>(Table2[[#This Row],[Close Price]]-Table2[[#This Row],[20D EMA]])/Table2[[#This Row],[20D EMA]]</f>
        <v>-2.7593038064242251E-2</v>
      </c>
      <c r="T606" s="2">
        <f>(Table2[[#This Row],[Close Price]]-Table2[[#This Row],[50D EMA]])/Table2[[#This Row],[50D EMA]]</f>
        <v>-1.2575728752638612E-2</v>
      </c>
      <c r="U606" s="2">
        <f>(Table2[[#This Row],[Close Price]]-Table2[[#This Row],[200D EMA]])/Table2[[#This Row],[200D EMA]]</f>
        <v>4.2606844420361979E-2</v>
      </c>
      <c r="V606">
        <v>0.34438489349476498</v>
      </c>
      <c r="W606">
        <v>1350</v>
      </c>
      <c r="X606">
        <v>1384</v>
      </c>
      <c r="Y606">
        <v>1350</v>
      </c>
      <c r="Z606">
        <v>1393.5</v>
      </c>
      <c r="AA606">
        <v>1350</v>
      </c>
      <c r="AB606">
        <v>1499.15</v>
      </c>
      <c r="AC606" s="2">
        <f>(Table2[[#This Row],[Close Price]]/Table2[[#This Row],[Day Low]])-1</f>
        <v>1.8074074074074131E-2</v>
      </c>
      <c r="AD606" s="2">
        <f>(Table2[[#This Row],[Day High]]/Table2[[#This Row],[Close Price]])-1</f>
        <v>6.9848661233993248E-3</v>
      </c>
      <c r="AE606" s="2">
        <f>(Table2[[#This Row],[Close Price]]/Table2[[#This Row],[Current Week Low]])-1</f>
        <v>1.8074074074074131E-2</v>
      </c>
      <c r="AF606" s="2">
        <f>(Table2[[#This Row],[Current Week High]]/Table2[[#This Row],[Close Price]])-1</f>
        <v>1.3896973224679865E-2</v>
      </c>
      <c r="AG606" s="2">
        <f>(Table2[[#This Row],[Close Price]]/Table2[[#This Row],[Current Month Low]])-1</f>
        <v>1.8074074074074131E-2</v>
      </c>
      <c r="AH606" s="2">
        <f>(Table2[[#This Row],[Current Month High]]/Table2[[#This Row],[Close Price]])-1</f>
        <v>9.0766880093131608E-2</v>
      </c>
      <c r="AI606">
        <v>12.412689173457499</v>
      </c>
      <c r="AJ606">
        <v>23.780789841041098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10346</v>
      </c>
      <c r="AN606">
        <v>-6.99</v>
      </c>
      <c r="AO606" t="s">
        <v>10344</v>
      </c>
      <c r="AP606">
        <v>-1.6245680292758E-2</v>
      </c>
      <c r="AQ606" s="4">
        <f>(Table2[[#This Row],[Sharpe Ratio]]-AVERAGE(Table2[Sharpe Ratio]))/_xlfn.STDEV.P(Table2[Sharpe Ratio])</f>
        <v>-0.90047616462524904</v>
      </c>
      <c r="AR60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-3.2228730387483884</v>
      </c>
      <c r="AS606" s="4">
        <f>_xlfn.RANK.AVG(Table2[[#This Row],[1Y Return vs Nifty Z-Score]],Table2[1Y Return vs Nifty Z-Score])</f>
        <v>668</v>
      </c>
      <c r="AT606" s="4">
        <f>_xlfn.RANK.AVG(Table2[[#This Row],[6M Return vs Nifty Z-Score]],Table2[6M Return vs Nifty Z-Score])</f>
        <v>414</v>
      </c>
      <c r="AU606" s="4">
        <f>_xlfn.RANK.AVG(Table2[[#This Row],[Sharpe Ratio Z-Score]],Table2[Sharpe Ratio Z-Score])</f>
        <v>598</v>
      </c>
      <c r="AV606" s="4">
        <f>(Table2[[#This Row],[Rank 1Y]]+Table2[[#This Row],[Rank 6M]]+Table2[[#This Row],[Rank Sharpe]])/3</f>
        <v>560</v>
      </c>
    </row>
    <row r="607" spans="1:48" x14ac:dyDescent="0.3">
      <c r="A607" t="s">
        <v>1185</v>
      </c>
      <c r="B607" t="s">
        <v>1186</v>
      </c>
      <c r="C607" t="s">
        <v>10314</v>
      </c>
      <c r="D607" t="s">
        <v>539</v>
      </c>
      <c r="E607">
        <v>10043.26759904</v>
      </c>
      <c r="F607">
        <v>2832.7</v>
      </c>
      <c r="G607">
        <v>-19.741500573178001</v>
      </c>
      <c r="H607">
        <f>(Table2[[#This Row],[1Y Return vs Nifty]]-AVERAGE(Table2[1Y Return vs Nifty]))/_xlfn.STDEV.P(Table2[1Y Return vs Nifty])</f>
        <v>-0.78476025061179377</v>
      </c>
      <c r="I607">
        <v>2.7996356419940698</v>
      </c>
      <c r="J607">
        <f>(Table2[[#This Row],[1M Return vs Nifty]]-AVERAGE(Table2[1M Return vs Nifty]))/_xlfn.STDEV.P(Table2[1M Return vs Nifty])</f>
        <v>-7.8032646975183528E-2</v>
      </c>
      <c r="K607">
        <v>0.67617711251463497</v>
      </c>
      <c r="L607">
        <f>(Table2[[#This Row],[6M Return vs Nifty]]-AVERAGE(Table2[6M Return vs Nifty]))/_xlfn.STDEV.P(Table2[6M Return vs Nifty])</f>
        <v>-0.22193430997397304</v>
      </c>
      <c r="M607">
        <v>-3.1665928803585501</v>
      </c>
      <c r="N607">
        <f>(Table2[[#This Row],[1W Return vs Nifty]]-AVERAGE(Table2[1W Return vs Nifty]))/_xlfn.STDEV.P(Table2[1W Return vs Nifty])</f>
        <v>-0.58117933739904593</v>
      </c>
      <c r="O607">
        <v>2851.34</v>
      </c>
      <c r="P607">
        <v>2800.5397397286201</v>
      </c>
      <c r="Q607">
        <v>2682.6025226706001</v>
      </c>
      <c r="R607">
        <v>47.631174048493698</v>
      </c>
      <c r="S607" s="2">
        <f>(Table2[[#This Row],[Close Price]]-Table2[[#This Row],[20D EMA]])/Table2[[#This Row],[20D EMA]]</f>
        <v>-6.5372772100136516E-3</v>
      </c>
      <c r="T607" s="2">
        <f>(Table2[[#This Row],[Close Price]]-Table2[[#This Row],[50D EMA]])/Table2[[#This Row],[50D EMA]]</f>
        <v>1.1483593614170996E-2</v>
      </c>
      <c r="U607" s="2">
        <f>(Table2[[#This Row],[Close Price]]-Table2[[#This Row],[200D EMA]])/Table2[[#This Row],[200D EMA]]</f>
        <v>5.5952186751831487E-2</v>
      </c>
      <c r="V607">
        <v>0.81690973836443004</v>
      </c>
      <c r="W607">
        <v>2810</v>
      </c>
      <c r="X607">
        <v>2866</v>
      </c>
      <c r="Y607">
        <v>2783.8</v>
      </c>
      <c r="Z607">
        <v>2866</v>
      </c>
      <c r="AA607">
        <v>2744</v>
      </c>
      <c r="AB607">
        <v>3040</v>
      </c>
      <c r="AC607" s="2">
        <f>(Table2[[#This Row],[Close Price]]/Table2[[#This Row],[Day Low]])-1</f>
        <v>8.0782918149464589E-3</v>
      </c>
      <c r="AD607" s="2">
        <f>(Table2[[#This Row],[Day High]]/Table2[[#This Row],[Close Price]])-1</f>
        <v>1.1755568891870016E-2</v>
      </c>
      <c r="AE607" s="2">
        <f>(Table2[[#This Row],[Close Price]]/Table2[[#This Row],[Current Week Low]])-1</f>
        <v>1.7565917091745042E-2</v>
      </c>
      <c r="AF607" s="2">
        <f>(Table2[[#This Row],[Current Week High]]/Table2[[#This Row],[Close Price]])-1</f>
        <v>1.1755568891870016E-2</v>
      </c>
      <c r="AG607" s="2">
        <f>(Table2[[#This Row],[Close Price]]/Table2[[#This Row],[Current Month Low]])-1</f>
        <v>3.2325072886297379E-2</v>
      </c>
      <c r="AH607" s="2">
        <f>(Table2[[#This Row],[Current Month High]]/Table2[[#This Row],[Close Price]])-1</f>
        <v>7.3181064002541873E-2</v>
      </c>
      <c r="AI607">
        <v>13.250608959649799</v>
      </c>
      <c r="AJ607">
        <v>26.065865598575801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0.04</v>
      </c>
      <c r="AM607" t="s">
        <v>10345</v>
      </c>
      <c r="AN607">
        <v>-1.49</v>
      </c>
      <c r="AO607" t="s">
        <v>10344</v>
      </c>
      <c r="AP607">
        <v>-7.4193264044560003E-2</v>
      </c>
      <c r="AQ607" s="4">
        <f>(Table2[[#This Row],[Sharpe Ratio]]-AVERAGE(Table2[Sharpe Ratio]))/_xlfn.STDEV.P(Table2[Sharpe Ratio])</f>
        <v>-1.5575104624511045</v>
      </c>
      <c r="AR60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-3.2234170074111006</v>
      </c>
      <c r="AS607" s="4">
        <f>_xlfn.RANK.AVG(Table2[[#This Row],[1Y Return vs Nifty Z-Score]],Table2[1Y Return vs Nifty Z-Score])</f>
        <v>600</v>
      </c>
      <c r="AT607" s="4">
        <f>_xlfn.RANK.AVG(Table2[[#This Row],[6M Return vs Nifty Z-Score]],Table2[6M Return vs Nifty Z-Score])</f>
        <v>393</v>
      </c>
      <c r="AU607" s="4">
        <f>_xlfn.RANK.AVG(Table2[[#This Row],[Sharpe Ratio Z-Score]],Table2[Sharpe Ratio Z-Score])</f>
        <v>691</v>
      </c>
      <c r="AV607" s="4">
        <f>(Table2[[#This Row],[Rank 1Y]]+Table2[[#This Row],[Rank 6M]]+Table2[[#This Row],[Rank Sharpe]])/3</f>
        <v>561.33333333333337</v>
      </c>
    </row>
    <row r="608" spans="1:48" x14ac:dyDescent="0.3">
      <c r="A608" t="s">
        <v>572</v>
      </c>
      <c r="B608" t="s">
        <v>573</v>
      </c>
      <c r="C608" t="s">
        <v>10301</v>
      </c>
      <c r="D608" t="s">
        <v>37</v>
      </c>
      <c r="E608">
        <v>34218.129544650001</v>
      </c>
      <c r="F608">
        <v>991.5</v>
      </c>
      <c r="G608">
        <v>-13.724139321946801</v>
      </c>
      <c r="H608">
        <f>(Table2[[#This Row],[1Y Return vs Nifty]]-AVERAGE(Table2[1Y Return vs Nifty]))/_xlfn.STDEV.P(Table2[1Y Return vs Nifty])</f>
        <v>-0.69345360837592329</v>
      </c>
      <c r="I608">
        <v>-2.0310269268582499</v>
      </c>
      <c r="J608">
        <f>(Table2[[#This Row],[1M Return vs Nifty]]-AVERAGE(Table2[1M Return vs Nifty]))/_xlfn.STDEV.P(Table2[1M Return vs Nifty])</f>
        <v>-0.50003677265654245</v>
      </c>
      <c r="K608">
        <v>-5.5210754381272702</v>
      </c>
      <c r="L608">
        <f>(Table2[[#This Row],[6M Return vs Nifty]]-AVERAGE(Table2[6M Return vs Nifty]))/_xlfn.STDEV.P(Table2[6M Return vs Nifty])</f>
        <v>-0.43513144225452594</v>
      </c>
      <c r="M608">
        <v>-8.2632568291243906</v>
      </c>
      <c r="N608">
        <f>(Table2[[#This Row],[1W Return vs Nifty]]-AVERAGE(Table2[1W Return vs Nifty]))/_xlfn.STDEV.P(Table2[1W Return vs Nifty])</f>
        <v>-1.6928417056994285</v>
      </c>
      <c r="O608">
        <v>1051.48</v>
      </c>
      <c r="P608">
        <v>1034.8577026083101</v>
      </c>
      <c r="Q608">
        <v>972.24716372672594</v>
      </c>
      <c r="R608">
        <v>24.336623534211999</v>
      </c>
      <c r="S608" s="2">
        <f>(Table2[[#This Row],[Close Price]]-Table2[[#This Row],[20D EMA]])/Table2[[#This Row],[20D EMA]]</f>
        <v>-5.7043405485601266E-2</v>
      </c>
      <c r="T608" s="2">
        <f>(Table2[[#This Row],[Close Price]]-Table2[[#This Row],[50D EMA]])/Table2[[#This Row],[50D EMA]]</f>
        <v>-4.1897260366356694E-2</v>
      </c>
      <c r="U608" s="2">
        <f>(Table2[[#This Row],[Close Price]]-Table2[[#This Row],[200D EMA]])/Table2[[#This Row],[200D EMA]]</f>
        <v>1.9802409296290364E-2</v>
      </c>
      <c r="V608">
        <v>1.05049365557241</v>
      </c>
      <c r="W608">
        <v>994.05</v>
      </c>
      <c r="X608">
        <v>1024</v>
      </c>
      <c r="Y608">
        <v>989.1</v>
      </c>
      <c r="Z608">
        <v>1031.9000000000001</v>
      </c>
      <c r="AA608">
        <v>985.05</v>
      </c>
      <c r="AB608">
        <v>1131.95</v>
      </c>
      <c r="AC608" s="2">
        <f>(Table2[[#This Row],[Close Price]]/Table2[[#This Row],[Day Low]])-1</f>
        <v>-2.5652633167345673E-3</v>
      </c>
      <c r="AD608" s="2">
        <f>(Table2[[#This Row],[Day High]]/Table2[[#This Row],[Close Price]])-1</f>
        <v>3.2778618255169034E-2</v>
      </c>
      <c r="AE608" s="2">
        <f>(Table2[[#This Row],[Close Price]]/Table2[[#This Row],[Current Week Low]])-1</f>
        <v>2.4264482863207704E-3</v>
      </c>
      <c r="AF608" s="2">
        <f>(Table2[[#This Row],[Current Week High]]/Table2[[#This Row],[Close Price]])-1</f>
        <v>4.0746343923348638E-2</v>
      </c>
      <c r="AG608" s="2">
        <f>(Table2[[#This Row],[Close Price]]/Table2[[#This Row],[Current Month Low]])-1</f>
        <v>6.5478909700016352E-3</v>
      </c>
      <c r="AH608" s="2">
        <f>(Table2[[#This Row],[Current Month High]]/Table2[[#This Row],[Close Price]])-1</f>
        <v>0.14165405950579935</v>
      </c>
      <c r="AI608">
        <v>14.2208774583963</v>
      </c>
      <c r="AJ608">
        <v>16.0667251975417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</v>
      </c>
      <c r="AM608" t="s">
        <v>10346</v>
      </c>
      <c r="AN608">
        <v>-7.67</v>
      </c>
      <c r="AO608" t="s">
        <v>10344</v>
      </c>
      <c r="AP608">
        <v>-4.6668771402043001E-2</v>
      </c>
      <c r="AQ608" s="4">
        <f>(Table2[[#This Row],[Sharpe Ratio]]-AVERAGE(Table2[Sharpe Ratio]))/_xlfn.STDEV.P(Table2[Sharpe Ratio])</f>
        <v>-1.2454260833362167</v>
      </c>
      <c r="AR60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-4.5668896123226368</v>
      </c>
      <c r="AS608" s="4">
        <f>_xlfn.RANK.AVG(Table2[[#This Row],[1Y Return vs Nifty Z-Score]],Table2[1Y Return vs Nifty Z-Score])</f>
        <v>574</v>
      </c>
      <c r="AT608" s="4">
        <f>_xlfn.RANK.AVG(Table2[[#This Row],[6M Return vs Nifty Z-Score]],Table2[6M Return vs Nifty Z-Score])</f>
        <v>463</v>
      </c>
      <c r="AU608" s="4">
        <f>_xlfn.RANK.AVG(Table2[[#This Row],[Sharpe Ratio Z-Score]],Table2[Sharpe Ratio Z-Score])</f>
        <v>650</v>
      </c>
      <c r="AV608" s="4">
        <f>(Table2[[#This Row],[Rank 1Y]]+Table2[[#This Row],[Rank 6M]]+Table2[[#This Row],[Rank Sharpe]])/3</f>
        <v>562.33333333333337</v>
      </c>
    </row>
    <row r="609" spans="1:48" x14ac:dyDescent="0.3">
      <c r="A609" t="s">
        <v>637</v>
      </c>
      <c r="B609" t="s">
        <v>638</v>
      </c>
      <c r="C609" t="s">
        <v>10301</v>
      </c>
      <c r="D609" t="s">
        <v>57</v>
      </c>
      <c r="E609">
        <v>28646.2061627</v>
      </c>
      <c r="F609">
        <v>371</v>
      </c>
      <c r="G609">
        <v>-39.003220707277102</v>
      </c>
      <c r="H609">
        <f>(Table2[[#This Row],[1Y Return vs Nifty]]-AVERAGE(Table2[1Y Return vs Nifty]))/_xlfn.STDEV.P(Table2[1Y Return vs Nifty])</f>
        <v>-1.0770350394607759</v>
      </c>
      <c r="I609">
        <v>-9.1272487257650994</v>
      </c>
      <c r="J609">
        <f>(Table2[[#This Row],[1M Return vs Nifty]]-AVERAGE(Table2[1M Return vs Nifty]))/_xlfn.STDEV.P(Table2[1M Return vs Nifty])</f>
        <v>-1.1199589537664014</v>
      </c>
      <c r="K609">
        <v>-25.814820179989699</v>
      </c>
      <c r="L609">
        <f>(Table2[[#This Row],[6M Return vs Nifty]]-AVERAGE(Table2[6M Return vs Nifty]))/_xlfn.STDEV.P(Table2[6M Return vs Nifty])</f>
        <v>-1.1332743929965412</v>
      </c>
      <c r="M609">
        <v>0.87042046978844501</v>
      </c>
      <c r="N609">
        <f>(Table2[[#This Row],[1W Return vs Nifty]]-AVERAGE(Table2[1W Return vs Nifty]))/_xlfn.STDEV.P(Table2[1W Return vs Nifty])</f>
        <v>0.29935661058539809</v>
      </c>
      <c r="O609">
        <v>373.36</v>
      </c>
      <c r="P609">
        <v>395.47922791352897</v>
      </c>
      <c r="Q609">
        <v>420.15608790107501</v>
      </c>
      <c r="R609">
        <v>55.921035964411701</v>
      </c>
      <c r="S609" s="2">
        <f>(Table2[[#This Row],[Close Price]]-Table2[[#This Row],[20D EMA]])/Table2[[#This Row],[20D EMA]]</f>
        <v>-6.320977073066246E-3</v>
      </c>
      <c r="T609" s="2">
        <f>(Table2[[#This Row],[Close Price]]-Table2[[#This Row],[50D EMA]])/Table2[[#This Row],[50D EMA]]</f>
        <v>-6.189763250696273E-2</v>
      </c>
      <c r="U609" s="2">
        <f>(Table2[[#This Row],[Close Price]]-Table2[[#This Row],[200D EMA]])/Table2[[#This Row],[200D EMA]]</f>
        <v>-0.11699482482007668</v>
      </c>
      <c r="V609">
        <v>0.83708348811514499</v>
      </c>
      <c r="W609">
        <v>371.4</v>
      </c>
      <c r="X609">
        <v>402</v>
      </c>
      <c r="Y609">
        <v>361.6</v>
      </c>
      <c r="Z609">
        <v>402</v>
      </c>
      <c r="AA609">
        <v>341</v>
      </c>
      <c r="AB609">
        <v>402</v>
      </c>
      <c r="AC609" s="2">
        <f>(Table2[[#This Row],[Close Price]]/Table2[[#This Row],[Day Low]])-1</f>
        <v>-1.077005923532548E-3</v>
      </c>
      <c r="AD609" s="2">
        <f>(Table2[[#This Row],[Day High]]/Table2[[#This Row],[Close Price]])-1</f>
        <v>8.3557951482479798E-2</v>
      </c>
      <c r="AE609" s="2">
        <f>(Table2[[#This Row],[Close Price]]/Table2[[#This Row],[Current Week Low]])-1</f>
        <v>2.5995575221238854E-2</v>
      </c>
      <c r="AF609" s="2">
        <f>(Table2[[#This Row],[Current Week High]]/Table2[[#This Row],[Close Price]])-1</f>
        <v>8.3557951482479798E-2</v>
      </c>
      <c r="AG609" s="2">
        <f>(Table2[[#This Row],[Close Price]]/Table2[[#This Row],[Current Month Low]])-1</f>
        <v>8.7976539589442737E-2</v>
      </c>
      <c r="AH609" s="2">
        <f>(Table2[[#This Row],[Current Month High]]/Table2[[#This Row],[Close Price]])-1</f>
        <v>8.3557951482479798E-2</v>
      </c>
      <c r="AI609">
        <v>40.080862533692702</v>
      </c>
      <c r="AJ609">
        <v>10.3181683021112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-0.19</v>
      </c>
      <c r="AM609" t="s">
        <v>10344</v>
      </c>
      <c r="AN609">
        <v>11.1</v>
      </c>
      <c r="AO609" t="s">
        <v>10345</v>
      </c>
      <c r="AP609">
        <v>7.0174884893969003E-2</v>
      </c>
      <c r="AQ609" s="4">
        <f>(Table2[[#This Row],[Sharpe Ratio]]-AVERAGE(Table2[Sharpe Ratio]))/_xlfn.STDEV.P(Table2[Sharpe Ratio])</f>
        <v>7.9396880787261315E-2</v>
      </c>
      <c r="AR60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 s="4">
        <f>_xlfn.RANK.AVG(Table2[[#This Row],[1Y Return vs Nifty Z-Score]],Table2[1Y Return vs Nifty Z-Score])</f>
        <v>688</v>
      </c>
      <c r="AT609" s="4">
        <f>_xlfn.RANK.AVG(Table2[[#This Row],[6M Return vs Nifty Z-Score]],Table2[6M Return vs Nifty Z-Score])</f>
        <v>672</v>
      </c>
      <c r="AU609" s="4">
        <f>_xlfn.RANK.AVG(Table2[[#This Row],[Sharpe Ratio Z-Score]],Table2[Sharpe Ratio Z-Score])</f>
        <v>329</v>
      </c>
      <c r="AV609" s="4">
        <f>(Table2[[#This Row],[Rank 1Y]]+Table2[[#This Row],[Rank 6M]]+Table2[[#This Row],[Rank Sharpe]])/3</f>
        <v>563</v>
      </c>
    </row>
    <row r="610" spans="1:48" x14ac:dyDescent="0.3">
      <c r="A610" t="s">
        <v>894</v>
      </c>
      <c r="B610" t="s">
        <v>895</v>
      </c>
      <c r="C610" t="s">
        <v>10301</v>
      </c>
      <c r="D610" t="s">
        <v>57</v>
      </c>
      <c r="E610">
        <v>16834.550008604001</v>
      </c>
      <c r="F610">
        <v>204.07</v>
      </c>
      <c r="G610">
        <v>-19.8755010501485</v>
      </c>
      <c r="H610">
        <f>(Table2[[#This Row],[1Y Return vs Nifty]]-AVERAGE(Table2[1Y Return vs Nifty]))/_xlfn.STDEV.P(Table2[1Y Return vs Nifty])</f>
        <v>-0.78679355609227797</v>
      </c>
      <c r="I610">
        <v>-3.56901007908851</v>
      </c>
      <c r="J610">
        <f>(Table2[[#This Row],[1M Return vs Nifty]]-AVERAGE(Table2[1M Return vs Nifty]))/_xlfn.STDEV.P(Table2[1M Return vs Nifty])</f>
        <v>-0.63439416695158435</v>
      </c>
      <c r="K610">
        <v>-24.792457271116501</v>
      </c>
      <c r="L610">
        <f>(Table2[[#This Row],[6M Return vs Nifty]]-AVERAGE(Table2[6M Return vs Nifty]))/_xlfn.STDEV.P(Table2[6M Return vs Nifty])</f>
        <v>-1.098103187927741</v>
      </c>
      <c r="M610">
        <v>-1.35618124880277</v>
      </c>
      <c r="N610">
        <f>(Table2[[#This Row],[1W Return vs Nifty]]-AVERAGE(Table2[1W Return vs Nifty]))/_xlfn.STDEV.P(Table2[1W Return vs Nifty])</f>
        <v>-0.18630015718132695</v>
      </c>
      <c r="O610">
        <v>207.76</v>
      </c>
      <c r="P610">
        <v>212.46143961091599</v>
      </c>
      <c r="Q610">
        <v>212.00275287900101</v>
      </c>
      <c r="R610">
        <v>43.274579423095297</v>
      </c>
      <c r="S610" s="2">
        <f>(Table2[[#This Row],[Close Price]]-Table2[[#This Row],[20D EMA]])/Table2[[#This Row],[20D EMA]]</f>
        <v>-1.7760877936080083E-2</v>
      </c>
      <c r="T610" s="2">
        <f>(Table2[[#This Row],[Close Price]]-Table2[[#This Row],[50D EMA]])/Table2[[#This Row],[50D EMA]]</f>
        <v>-3.949629460425088E-2</v>
      </c>
      <c r="U610" s="2">
        <f>(Table2[[#This Row],[Close Price]]-Table2[[#This Row],[200D EMA]])/Table2[[#This Row],[200D EMA]]</f>
        <v>-3.7418159770446824E-2</v>
      </c>
      <c r="V610">
        <v>0.36863736171070399</v>
      </c>
      <c r="W610">
        <v>203.55</v>
      </c>
      <c r="X610">
        <v>208.55</v>
      </c>
      <c r="Y610">
        <v>202.79</v>
      </c>
      <c r="Z610">
        <v>208.55</v>
      </c>
      <c r="AA610">
        <v>199.23</v>
      </c>
      <c r="AB610">
        <v>228.5</v>
      </c>
      <c r="AC610" s="2">
        <f>(Table2[[#This Row],[Close Price]]/Table2[[#This Row],[Day Low]])-1</f>
        <v>2.5546548759518561E-3</v>
      </c>
      <c r="AD610" s="2">
        <f>(Table2[[#This Row],[Day High]]/Table2[[#This Row],[Close Price]])-1</f>
        <v>2.1953251335326218E-2</v>
      </c>
      <c r="AE610" s="2">
        <f>(Table2[[#This Row],[Close Price]]/Table2[[#This Row],[Current Week Low]])-1</f>
        <v>6.3119483209230776E-3</v>
      </c>
      <c r="AF610" s="2">
        <f>(Table2[[#This Row],[Current Week High]]/Table2[[#This Row],[Close Price]])-1</f>
        <v>2.1953251335326218E-2</v>
      </c>
      <c r="AG610" s="2">
        <f>(Table2[[#This Row],[Close Price]]/Table2[[#This Row],[Current Month Low]])-1</f>
        <v>2.429353009084978E-2</v>
      </c>
      <c r="AH610" s="2">
        <f>(Table2[[#This Row],[Current Month High]]/Table2[[#This Row],[Close Price]])-1</f>
        <v>0.11971382368795025</v>
      </c>
      <c r="AI610">
        <v>41.740579213015103</v>
      </c>
      <c r="AJ610">
        <v>11.498429176342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-0.12</v>
      </c>
      <c r="AM610" t="s">
        <v>10344</v>
      </c>
      <c r="AN610">
        <v>-9.19</v>
      </c>
      <c r="AO610" t="s">
        <v>10344</v>
      </c>
      <c r="AP610">
        <v>3.7638524112089997E-2</v>
      </c>
      <c r="AQ610" s="4">
        <f>(Table2[[#This Row],[Sharpe Ratio]]-AVERAGE(Table2[Sharpe Ratio]))/_xlfn.STDEV.P(Table2[Sharpe Ratio])</f>
        <v>-0.2895141863539254</v>
      </c>
      <c r="AR61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 s="4">
        <f>_xlfn.RANK.AVG(Table2[[#This Row],[1Y Return vs Nifty Z-Score]],Table2[1Y Return vs Nifty Z-Score])</f>
        <v>601</v>
      </c>
      <c r="AT610" s="4">
        <f>_xlfn.RANK.AVG(Table2[[#This Row],[6M Return vs Nifty Z-Score]],Table2[6M Return vs Nifty Z-Score])</f>
        <v>668</v>
      </c>
      <c r="AU610" s="4">
        <f>_xlfn.RANK.AVG(Table2[[#This Row],[Sharpe Ratio Z-Score]],Table2[Sharpe Ratio Z-Score])</f>
        <v>420</v>
      </c>
      <c r="AV610" s="4">
        <f>(Table2[[#This Row],[Rank 1Y]]+Table2[[#This Row],[Rank 6M]]+Table2[[#This Row],[Rank Sharpe]])/3</f>
        <v>563</v>
      </c>
    </row>
    <row r="611" spans="1:48" x14ac:dyDescent="0.3">
      <c r="A611" t="s">
        <v>1392</v>
      </c>
      <c r="B611" t="s">
        <v>1393</v>
      </c>
      <c r="C611" t="s">
        <v>6473</v>
      </c>
      <c r="D611" t="s">
        <v>77</v>
      </c>
      <c r="E611">
        <v>7858.90628353999</v>
      </c>
      <c r="F611">
        <v>156.13</v>
      </c>
      <c r="G611">
        <v>-5.1328356111603304</v>
      </c>
      <c r="H611">
        <f>(Table2[[#This Row],[1Y Return vs Nifty]]-AVERAGE(Table2[1Y Return vs Nifty]))/_xlfn.STDEV.P(Table2[1Y Return vs Nifty])</f>
        <v>-0.56309030434461194</v>
      </c>
      <c r="I611">
        <v>4.80489948963055E-2</v>
      </c>
      <c r="J611">
        <f>(Table2[[#This Row],[1M Return vs Nifty]]-AVERAGE(Table2[1M Return vs Nifty]))/_xlfn.STDEV.P(Table2[1M Return vs Nifty])</f>
        <v>-0.3184098003562093</v>
      </c>
      <c r="K611">
        <v>-19.298461979598301</v>
      </c>
      <c r="L611">
        <f>(Table2[[#This Row],[6M Return vs Nifty]]-AVERAGE(Table2[6M Return vs Nifty]))/_xlfn.STDEV.P(Table2[6M Return vs Nifty])</f>
        <v>-0.90909942677019095</v>
      </c>
      <c r="M611">
        <v>-4.6750358371830698</v>
      </c>
      <c r="N611">
        <f>(Table2[[#This Row],[1W Return vs Nifty]]-AVERAGE(Table2[1W Return vs Nifty]))/_xlfn.STDEV.P(Table2[1W Return vs Nifty])</f>
        <v>-0.91019441210014218</v>
      </c>
      <c r="O611">
        <v>160.08000000000001</v>
      </c>
      <c r="P611">
        <v>162.112960060722</v>
      </c>
      <c r="Q611">
        <v>159.934466895231</v>
      </c>
      <c r="R611">
        <v>39.296943520385597</v>
      </c>
      <c r="S611" s="2">
        <f>(Table2[[#This Row],[Close Price]]-Table2[[#This Row],[20D EMA]])/Table2[[#This Row],[20D EMA]]</f>
        <v>-2.4675162418790711E-2</v>
      </c>
      <c r="T611" s="2">
        <f>(Table2[[#This Row],[Close Price]]-Table2[[#This Row],[50D EMA]])/Table2[[#This Row],[50D EMA]]</f>
        <v>-3.6906118168966835E-2</v>
      </c>
      <c r="U611" s="2">
        <f>(Table2[[#This Row],[Close Price]]-Table2[[#This Row],[200D EMA]])/Table2[[#This Row],[200D EMA]]</f>
        <v>-2.3787661090734189E-2</v>
      </c>
      <c r="V611">
        <v>0.63502408345025996</v>
      </c>
      <c r="W611">
        <v>156</v>
      </c>
      <c r="X611">
        <v>157.80000000000001</v>
      </c>
      <c r="Y611">
        <v>155</v>
      </c>
      <c r="Z611">
        <v>161.96</v>
      </c>
      <c r="AA611">
        <v>154.15</v>
      </c>
      <c r="AB611">
        <v>170</v>
      </c>
      <c r="AC611" s="2">
        <f>(Table2[[#This Row],[Close Price]]/Table2[[#This Row],[Day Low]])-1</f>
        <v>8.3333333333324155E-4</v>
      </c>
      <c r="AD611" s="2">
        <f>(Table2[[#This Row],[Day High]]/Table2[[#This Row],[Close Price]])-1</f>
        <v>1.0696214692884176E-2</v>
      </c>
      <c r="AE611" s="2">
        <f>(Table2[[#This Row],[Close Price]]/Table2[[#This Row],[Current Week Low]])-1</f>
        <v>7.2903225806451033E-3</v>
      </c>
      <c r="AF611" s="2">
        <f>(Table2[[#This Row],[Current Week High]]/Table2[[#This Row],[Close Price]])-1</f>
        <v>3.7340677640427922E-2</v>
      </c>
      <c r="AG611" s="2">
        <f>(Table2[[#This Row],[Close Price]]/Table2[[#This Row],[Current Month Low]])-1</f>
        <v>1.2844631852092059E-2</v>
      </c>
      <c r="AH611" s="2">
        <f>(Table2[[#This Row],[Current Month High]]/Table2[[#This Row],[Close Price]])-1</f>
        <v>8.8836226221738368E-2</v>
      </c>
      <c r="AI611">
        <v>27.457887657721098</v>
      </c>
      <c r="AJ611">
        <v>30.108333333333299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-7.0000000000000007E-2</v>
      </c>
      <c r="AM611" t="s">
        <v>10344</v>
      </c>
      <c r="AN611">
        <v>-4.49</v>
      </c>
      <c r="AO611" t="s">
        <v>10344</v>
      </c>
      <c r="AP611">
        <v>-4.1740555140089997E-3</v>
      </c>
      <c r="AQ611" s="4">
        <f>(Table2[[#This Row],[Sharpe Ratio]]-AVERAGE(Table2[Sharpe Ratio]))/_xlfn.STDEV.P(Table2[Sharpe Ratio])</f>
        <v>-0.76360295962511993</v>
      </c>
      <c r="AR61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 s="4">
        <f>_xlfn.RANK.AVG(Table2[[#This Row],[1Y Return vs Nifty Z-Score]],Table2[1Y Return vs Nifty Z-Score])</f>
        <v>507</v>
      </c>
      <c r="AT611" s="4">
        <f>_xlfn.RANK.AVG(Table2[[#This Row],[6M Return vs Nifty Z-Score]],Table2[6M Return vs Nifty Z-Score])</f>
        <v>614</v>
      </c>
      <c r="AU611" s="4">
        <f>_xlfn.RANK.AVG(Table2[[#This Row],[Sharpe Ratio Z-Score]],Table2[Sharpe Ratio Z-Score])</f>
        <v>575</v>
      </c>
      <c r="AV611" s="4">
        <f>(Table2[[#This Row],[Rank 1Y]]+Table2[[#This Row],[Rank 6M]]+Table2[[#This Row],[Rank Sharpe]])/3</f>
        <v>565.33333333333337</v>
      </c>
    </row>
    <row r="612" spans="1:48" x14ac:dyDescent="0.3">
      <c r="A612" t="s">
        <v>512</v>
      </c>
      <c r="B612" t="s">
        <v>513</v>
      </c>
      <c r="C612" t="s">
        <v>10300</v>
      </c>
      <c r="D612" t="s">
        <v>21</v>
      </c>
      <c r="E612">
        <v>40414.095185769998</v>
      </c>
      <c r="F612">
        <v>6059.65</v>
      </c>
      <c r="G612">
        <v>-5.9746125750193997</v>
      </c>
      <c r="H612">
        <f>(Table2[[#This Row],[1Y Return vs Nifty]]-AVERAGE(Table2[1Y Return vs Nifty]))/_xlfn.STDEV.P(Table2[1Y Return vs Nifty])</f>
        <v>-0.57586331644617905</v>
      </c>
      <c r="I612">
        <v>3.5412119794770498</v>
      </c>
      <c r="J612">
        <f>(Table2[[#This Row],[1M Return vs Nifty]]-AVERAGE(Table2[1M Return vs Nifty]))/_xlfn.STDEV.P(Table2[1M Return vs Nifty])</f>
        <v>-1.3248930566723993E-2</v>
      </c>
      <c r="K612">
        <v>-19.165667508573598</v>
      </c>
      <c r="L612">
        <f>(Table2[[#This Row],[6M Return vs Nifty]]-AVERAGE(Table2[6M Return vs Nifty]))/_xlfn.STDEV.P(Table2[6M Return vs Nifty])</f>
        <v>-0.90453104744825308</v>
      </c>
      <c r="M612">
        <v>1.9543707263829799</v>
      </c>
      <c r="N612">
        <f>(Table2[[#This Row],[1W Return vs Nifty]]-AVERAGE(Table2[1W Return vs Nifty]))/_xlfn.STDEV.P(Table2[1W Return vs Nifty])</f>
        <v>0.53578316754085054</v>
      </c>
      <c r="O612">
        <v>5992.5</v>
      </c>
      <c r="P612">
        <v>5804.0741133940401</v>
      </c>
      <c r="Q612">
        <v>5556.6831183156901</v>
      </c>
      <c r="R612">
        <v>57.259142265570702</v>
      </c>
      <c r="S612" s="2">
        <f>(Table2[[#This Row],[Close Price]]-Table2[[#This Row],[20D EMA]])/Table2[[#This Row],[20D EMA]]</f>
        <v>1.1205673758865187E-2</v>
      </c>
      <c r="T612" s="2">
        <f>(Table2[[#This Row],[Close Price]]-Table2[[#This Row],[50D EMA]])/Table2[[#This Row],[50D EMA]]</f>
        <v>4.4033877171927915E-2</v>
      </c>
      <c r="U612" s="2">
        <f>(Table2[[#This Row],[Close Price]]-Table2[[#This Row],[200D EMA]])/Table2[[#This Row],[200D EMA]]</f>
        <v>9.0515667525911753E-2</v>
      </c>
      <c r="V612">
        <v>0.55678393888481004</v>
      </c>
      <c r="W612">
        <v>6084.95</v>
      </c>
      <c r="X612">
        <v>6210.1</v>
      </c>
      <c r="Y612">
        <v>6034.55</v>
      </c>
      <c r="Z612">
        <v>6210.1</v>
      </c>
      <c r="AA612">
        <v>5749</v>
      </c>
      <c r="AB612">
        <v>6357</v>
      </c>
      <c r="AC612" s="2">
        <f>(Table2[[#This Row],[Close Price]]/Table2[[#This Row],[Day Low]])-1</f>
        <v>-4.1577991602231856E-3</v>
      </c>
      <c r="AD612" s="2">
        <f>(Table2[[#This Row],[Day High]]/Table2[[#This Row],[Close Price]])-1</f>
        <v>2.482816664328813E-2</v>
      </c>
      <c r="AE612" s="2">
        <f>(Table2[[#This Row],[Close Price]]/Table2[[#This Row],[Current Week Low]])-1</f>
        <v>4.1593822240264533E-3</v>
      </c>
      <c r="AF612" s="2">
        <f>(Table2[[#This Row],[Current Week High]]/Table2[[#This Row],[Close Price]])-1</f>
        <v>2.482816664328813E-2</v>
      </c>
      <c r="AG612" s="2">
        <f>(Table2[[#This Row],[Close Price]]/Table2[[#This Row],[Current Month Low]])-1</f>
        <v>5.4035484432075176E-2</v>
      </c>
      <c r="AH612" s="2">
        <f>(Table2[[#This Row],[Current Month High]]/Table2[[#This Row],[Close Price]])-1</f>
        <v>4.9070490869934869E-2</v>
      </c>
      <c r="AI612">
        <v>13.0007508684494</v>
      </c>
      <c r="AJ612">
        <v>41.3411860749897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0.11</v>
      </c>
      <c r="AM612" t="s">
        <v>10345</v>
      </c>
      <c r="AN612">
        <v>-2.72</v>
      </c>
      <c r="AO612" t="s">
        <v>10344</v>
      </c>
      <c r="AP612">
        <v>-4.2988819267659999E-3</v>
      </c>
      <c r="AQ612" s="4">
        <f>(Table2[[#This Row],[Sharpe Ratio]]-AVERAGE(Table2[Sharpe Ratio]))/_xlfn.STDEV.P(Table2[Sharpe Ratio])</f>
        <v>-0.76501829446992042</v>
      </c>
      <c r="AR61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-1.722878421390226</v>
      </c>
      <c r="AS612" s="4">
        <f>_xlfn.RANK.AVG(Table2[[#This Row],[1Y Return vs Nifty Z-Score]],Table2[1Y Return vs Nifty Z-Score])</f>
        <v>512</v>
      </c>
      <c r="AT612" s="4">
        <f>_xlfn.RANK.AVG(Table2[[#This Row],[6M Return vs Nifty Z-Score]],Table2[6M Return vs Nifty Z-Score])</f>
        <v>612</v>
      </c>
      <c r="AU612" s="4">
        <f>_xlfn.RANK.AVG(Table2[[#This Row],[Sharpe Ratio Z-Score]],Table2[Sharpe Ratio Z-Score])</f>
        <v>576</v>
      </c>
      <c r="AV612" s="4">
        <f>(Table2[[#This Row],[Rank 1Y]]+Table2[[#This Row],[Rank 6M]]+Table2[[#This Row],[Rank Sharpe]])/3</f>
        <v>566.66666666666663</v>
      </c>
    </row>
    <row r="613" spans="1:48" x14ac:dyDescent="0.3">
      <c r="A613" t="s">
        <v>22</v>
      </c>
      <c r="B613" t="s">
        <v>23</v>
      </c>
      <c r="C613" t="s">
        <v>10301</v>
      </c>
      <c r="D613" t="s">
        <v>24</v>
      </c>
      <c r="E613">
        <v>1243137.75125996</v>
      </c>
      <c r="F613">
        <v>1631.55</v>
      </c>
      <c r="G613">
        <v>-24.607021099300301</v>
      </c>
      <c r="H613">
        <f>(Table2[[#This Row],[1Y Return vs Nifty]]-AVERAGE(Table2[1Y Return vs Nifty]))/_xlfn.STDEV.P(Table2[1Y Return vs Nifty])</f>
        <v>-0.85858901432097512</v>
      </c>
      <c r="I613">
        <v>0.545877972646585</v>
      </c>
      <c r="J613">
        <f>(Table2[[#This Row],[1M Return vs Nifty]]-AVERAGE(Table2[1M Return vs Nifty]))/_xlfn.STDEV.P(Table2[1M Return vs Nifty])</f>
        <v>-0.2749197243055726</v>
      </c>
      <c r="K613">
        <v>1.53424709199412</v>
      </c>
      <c r="L613">
        <f>(Table2[[#This Row],[6M Return vs Nifty]]-AVERAGE(Table2[6M Return vs Nifty]))/_xlfn.STDEV.P(Table2[6M Return vs Nifty])</f>
        <v>-0.19241509038010468</v>
      </c>
      <c r="M613">
        <v>-0.72105955147016298</v>
      </c>
      <c r="N613">
        <f>(Table2[[#This Row],[1W Return vs Nifty]]-AVERAGE(Table2[1W Return vs Nifty]))/_xlfn.STDEV.P(Table2[1W Return vs Nifty])</f>
        <v>-4.7770150629356266E-2</v>
      </c>
      <c r="O613">
        <v>1629.09</v>
      </c>
      <c r="P613">
        <v>1614.5181789763801</v>
      </c>
      <c r="Q613">
        <v>1566.6458397121601</v>
      </c>
      <c r="R613">
        <v>51.624289243067103</v>
      </c>
      <c r="S613" s="2">
        <f>(Table2[[#This Row],[Close Price]]-Table2[[#This Row],[20D EMA]])/Table2[[#This Row],[20D EMA]]</f>
        <v>1.5100454855164764E-3</v>
      </c>
      <c r="T613" s="2">
        <f>(Table2[[#This Row],[Close Price]]-Table2[[#This Row],[50D EMA]])/Table2[[#This Row],[50D EMA]]</f>
        <v>1.054916646055864E-2</v>
      </c>
      <c r="U613" s="2">
        <f>(Table2[[#This Row],[Close Price]]-Table2[[#This Row],[200D EMA]])/Table2[[#This Row],[200D EMA]]</f>
        <v>4.1428738163160561E-2</v>
      </c>
      <c r="V613">
        <v>0.82774934912773201</v>
      </c>
      <c r="W613">
        <v>1627.45</v>
      </c>
      <c r="X613">
        <v>1646</v>
      </c>
      <c r="Y613">
        <v>1623.7</v>
      </c>
      <c r="Z613">
        <v>1646</v>
      </c>
      <c r="AA613">
        <v>1593.3</v>
      </c>
      <c r="AB613">
        <v>1675.95</v>
      </c>
      <c r="AC613" s="2">
        <f>(Table2[[#This Row],[Close Price]]/Table2[[#This Row],[Day Low]])-1</f>
        <v>2.5192786260714861E-3</v>
      </c>
      <c r="AD613" s="2">
        <f>(Table2[[#This Row],[Day High]]/Table2[[#This Row],[Close Price]])-1</f>
        <v>8.8566087462842447E-3</v>
      </c>
      <c r="AE613" s="2">
        <f>(Table2[[#This Row],[Close Price]]/Table2[[#This Row],[Current Week Low]])-1</f>
        <v>4.8346369403213796E-3</v>
      </c>
      <c r="AF613" s="2">
        <f>(Table2[[#This Row],[Current Week High]]/Table2[[#This Row],[Close Price]])-1</f>
        <v>8.8566087462842447E-3</v>
      </c>
      <c r="AG613" s="2">
        <f>(Table2[[#This Row],[Close Price]]/Table2[[#This Row],[Current Month Low]])-1</f>
        <v>2.4006778384485061E-2</v>
      </c>
      <c r="AH613" s="2">
        <f>(Table2[[#This Row],[Current Month High]]/Table2[[#This Row],[Close Price]])-1</f>
        <v>2.7213386043946075E-2</v>
      </c>
      <c r="AI613">
        <v>9.9567895559437396</v>
      </c>
      <c r="AJ613">
        <v>19.654578123281102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0.04</v>
      </c>
      <c r="AM613" t="s">
        <v>10345</v>
      </c>
      <c r="AN613">
        <v>-7.0000000000000007E-2</v>
      </c>
      <c r="AO613" t="s">
        <v>10344</v>
      </c>
      <c r="AP613">
        <v>-8.8232597516776007E-2</v>
      </c>
      <c r="AQ613" s="4">
        <f>(Table2[[#This Row],[Sharpe Ratio]]-AVERAGE(Table2[Sharpe Ratio]))/_xlfn.STDEV.P(Table2[Sharpe Ratio])</f>
        <v>-1.716694383723294</v>
      </c>
      <c r="AR61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-3.090388363359303</v>
      </c>
      <c r="AS613" s="4">
        <f>_xlfn.RANK.AVG(Table2[[#This Row],[1Y Return vs Nifty Z-Score]],Table2[1Y Return vs Nifty Z-Score])</f>
        <v>622</v>
      </c>
      <c r="AT613" s="4">
        <f>_xlfn.RANK.AVG(Table2[[#This Row],[6M Return vs Nifty Z-Score]],Table2[6M Return vs Nifty Z-Score])</f>
        <v>375</v>
      </c>
      <c r="AU613" s="4">
        <f>_xlfn.RANK.AVG(Table2[[#This Row],[Sharpe Ratio Z-Score]],Table2[Sharpe Ratio Z-Score])</f>
        <v>706</v>
      </c>
      <c r="AV613" s="4">
        <f>(Table2[[#This Row],[Rank 1Y]]+Table2[[#This Row],[Rank 6M]]+Table2[[#This Row],[Rank Sharpe]])/3</f>
        <v>567.66666666666663</v>
      </c>
    </row>
    <row r="614" spans="1:48" x14ac:dyDescent="0.3">
      <c r="A614" t="s">
        <v>152</v>
      </c>
      <c r="B614" t="s">
        <v>153</v>
      </c>
      <c r="C614" t="s">
        <v>10300</v>
      </c>
      <c r="D614" t="s">
        <v>21</v>
      </c>
      <c r="E614">
        <v>168059.53029510999</v>
      </c>
      <c r="F614">
        <v>5676.1</v>
      </c>
      <c r="G614">
        <v>-16.984515532383099</v>
      </c>
      <c r="H614">
        <f>(Table2[[#This Row],[1Y Return vs Nifty]]-AVERAGE(Table2[1Y Return vs Nifty]))/_xlfn.STDEV.P(Table2[1Y Return vs Nifty])</f>
        <v>-0.74292612494450061</v>
      </c>
      <c r="I614">
        <v>-0.76388878249476</v>
      </c>
      <c r="J614">
        <f>(Table2[[#This Row],[1M Return vs Nifty]]-AVERAGE(Table2[1M Return vs Nifty]))/_xlfn.STDEV.P(Table2[1M Return vs Nifty])</f>
        <v>-0.38934025492053792</v>
      </c>
      <c r="K614">
        <v>-7.3804634171297501</v>
      </c>
      <c r="L614">
        <f>(Table2[[#This Row],[6M Return vs Nifty]]-AVERAGE(Table2[6M Return vs Nifty]))/_xlfn.STDEV.P(Table2[6M Return vs Nifty])</f>
        <v>-0.49909788249249898</v>
      </c>
      <c r="M614">
        <v>5.4737991190669097</v>
      </c>
      <c r="N614">
        <f>(Table2[[#This Row],[1W Return vs Nifty]]-AVERAGE(Table2[1W Return vs Nifty]))/_xlfn.STDEV.P(Table2[1W Return vs Nifty])</f>
        <v>1.3034257159615716</v>
      </c>
      <c r="O614">
        <v>5529.63</v>
      </c>
      <c r="P614">
        <v>5390.1663600181</v>
      </c>
      <c r="Q614">
        <v>5236.9365543412896</v>
      </c>
      <c r="R614">
        <v>64.785485531209503</v>
      </c>
      <c r="S614" s="2">
        <f>(Table2[[#This Row],[Close Price]]-Table2[[#This Row],[20D EMA]])/Table2[[#This Row],[20D EMA]]</f>
        <v>2.6488209880227112E-2</v>
      </c>
      <c r="T614" s="2">
        <f>(Table2[[#This Row],[Close Price]]-Table2[[#This Row],[50D EMA]])/Table2[[#This Row],[50D EMA]]</f>
        <v>5.3047275516917472E-2</v>
      </c>
      <c r="U614" s="2">
        <f>(Table2[[#This Row],[Close Price]]-Table2[[#This Row],[200D EMA]])/Table2[[#This Row],[200D EMA]]</f>
        <v>8.3858844021063278E-2</v>
      </c>
      <c r="V614">
        <v>0.74741762272175905</v>
      </c>
      <c r="W614">
        <v>5665.5</v>
      </c>
      <c r="X614">
        <v>5752</v>
      </c>
      <c r="Y614">
        <v>5567.95</v>
      </c>
      <c r="Z614">
        <v>5752</v>
      </c>
      <c r="AA614">
        <v>5257.05</v>
      </c>
      <c r="AB614">
        <v>5767.35</v>
      </c>
      <c r="AC614" s="2">
        <f>(Table2[[#This Row],[Close Price]]/Table2[[#This Row],[Day Low]])-1</f>
        <v>1.8709734357074126E-3</v>
      </c>
      <c r="AD614" s="2">
        <f>(Table2[[#This Row],[Day High]]/Table2[[#This Row],[Close Price]])-1</f>
        <v>1.3371857437324941E-2</v>
      </c>
      <c r="AE614" s="2">
        <f>(Table2[[#This Row],[Close Price]]/Table2[[#This Row],[Current Week Low]])-1</f>
        <v>1.9423665801596712E-2</v>
      </c>
      <c r="AF614" s="2">
        <f>(Table2[[#This Row],[Current Week High]]/Table2[[#This Row],[Close Price]])-1</f>
        <v>1.3371857437324941E-2</v>
      </c>
      <c r="AG614" s="2">
        <f>(Table2[[#This Row],[Close Price]]/Table2[[#This Row],[Current Month Low]])-1</f>
        <v>7.971200578271076E-2</v>
      </c>
      <c r="AH614" s="2">
        <f>(Table2[[#This Row],[Current Month High]]/Table2[[#This Row],[Close Price]])-1</f>
        <v>1.6076179066612628E-2</v>
      </c>
      <c r="AI614">
        <v>13.493419777664201</v>
      </c>
      <c r="AJ614">
        <v>25.756887594022398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0.09</v>
      </c>
      <c r="AM614" t="s">
        <v>10345</v>
      </c>
      <c r="AN614">
        <v>0.51</v>
      </c>
      <c r="AO614" t="s">
        <v>10345</v>
      </c>
      <c r="AP614">
        <v>-3.2126552670782002E-2</v>
      </c>
      <c r="AQ614" s="4">
        <f>(Table2[[#This Row],[Sharpe Ratio]]-AVERAGE(Table2[Sharpe Ratio]))/_xlfn.STDEV.P(Table2[Sharpe Ratio])</f>
        <v>-1.080540235569925</v>
      </c>
      <c r="AR61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-1.4084787819658908</v>
      </c>
      <c r="AS614" s="4">
        <f>_xlfn.RANK.AVG(Table2[[#This Row],[1Y Return vs Nifty Z-Score]],Table2[1Y Return vs Nifty Z-Score])</f>
        <v>587</v>
      </c>
      <c r="AT614" s="4">
        <f>_xlfn.RANK.AVG(Table2[[#This Row],[6M Return vs Nifty Z-Score]],Table2[6M Return vs Nifty Z-Score])</f>
        <v>486</v>
      </c>
      <c r="AU614" s="4">
        <f>_xlfn.RANK.AVG(Table2[[#This Row],[Sharpe Ratio Z-Score]],Table2[Sharpe Ratio Z-Score])</f>
        <v>633</v>
      </c>
      <c r="AV614" s="4">
        <f>(Table2[[#This Row],[Rank 1Y]]+Table2[[#This Row],[Rank 6M]]+Table2[[#This Row],[Rank Sharpe]])/3</f>
        <v>568.66666666666663</v>
      </c>
    </row>
    <row r="615" spans="1:48" x14ac:dyDescent="0.3">
      <c r="A615" t="s">
        <v>1668</v>
      </c>
      <c r="B615" t="s">
        <v>1669</v>
      </c>
      <c r="C615" t="s">
        <v>6473</v>
      </c>
      <c r="D615" t="s">
        <v>77</v>
      </c>
      <c r="E615">
        <v>5019.933745632</v>
      </c>
      <c r="F615">
        <v>221.52</v>
      </c>
      <c r="G615">
        <v>-7.5766562097776502</v>
      </c>
      <c r="H615">
        <f>(Table2[[#This Row],[1Y Return vs Nifty]]-AVERAGE(Table2[1Y Return vs Nifty]))/_xlfn.STDEV.P(Table2[1Y Return vs Nifty])</f>
        <v>-0.60017251426527218</v>
      </c>
      <c r="I615">
        <v>-1.75185336531521</v>
      </c>
      <c r="J615">
        <f>(Table2[[#This Row],[1M Return vs Nifty]]-AVERAGE(Table2[1M Return vs Nifty]))/_xlfn.STDEV.P(Table2[1M Return vs Nifty])</f>
        <v>-0.47564831805572527</v>
      </c>
      <c r="K615">
        <v>-6.3560767211655103</v>
      </c>
      <c r="L615">
        <f>(Table2[[#This Row],[6M Return vs Nifty]]-AVERAGE(Table2[6M Return vs Nifty]))/_xlfn.STDEV.P(Table2[6M Return vs Nifty])</f>
        <v>-0.46385705534510363</v>
      </c>
      <c r="M615">
        <v>-2.1177623324253698</v>
      </c>
      <c r="N615">
        <f>(Table2[[#This Row],[1W Return vs Nifty]]-AVERAGE(Table2[1W Return vs Nifty]))/_xlfn.STDEV.P(Table2[1W Return vs Nifty])</f>
        <v>-0.35241293989239431</v>
      </c>
      <c r="O615">
        <v>224.23</v>
      </c>
      <c r="P615">
        <v>221.812154823702</v>
      </c>
      <c r="Q615">
        <v>210.122467375903</v>
      </c>
      <c r="R615">
        <v>43.9718073903122</v>
      </c>
      <c r="S615" s="2">
        <f>(Table2[[#This Row],[Close Price]]-Table2[[#This Row],[20D EMA]])/Table2[[#This Row],[20D EMA]]</f>
        <v>-1.2085804754047092E-2</v>
      </c>
      <c r="T615" s="2">
        <f>(Table2[[#This Row],[Close Price]]-Table2[[#This Row],[50D EMA]])/Table2[[#This Row],[50D EMA]]</f>
        <v>-1.3171272058296302E-3</v>
      </c>
      <c r="U615" s="2">
        <f>(Table2[[#This Row],[Close Price]]-Table2[[#This Row],[200D EMA]])/Table2[[#This Row],[200D EMA]]</f>
        <v>5.4242331943052786E-2</v>
      </c>
      <c r="V615">
        <v>0.48014523555430499</v>
      </c>
      <c r="W615">
        <v>221.8</v>
      </c>
      <c r="X615">
        <v>230.1</v>
      </c>
      <c r="Y615">
        <v>220.01</v>
      </c>
      <c r="Z615">
        <v>230.1</v>
      </c>
      <c r="AA615">
        <v>216.46</v>
      </c>
      <c r="AB615">
        <v>233.51</v>
      </c>
      <c r="AC615" s="2">
        <f>(Table2[[#This Row],[Close Price]]/Table2[[#This Row],[Day Low]])-1</f>
        <v>-1.2623985572588481E-3</v>
      </c>
      <c r="AD615" s="2">
        <f>(Table2[[#This Row],[Day High]]/Table2[[#This Row],[Close Price]])-1</f>
        <v>3.873239436619702E-2</v>
      </c>
      <c r="AE615" s="2">
        <f>(Table2[[#This Row],[Close Price]]/Table2[[#This Row],[Current Week Low]])-1</f>
        <v>6.8633243943458933E-3</v>
      </c>
      <c r="AF615" s="2">
        <f>(Table2[[#This Row],[Current Week High]]/Table2[[#This Row],[Close Price]])-1</f>
        <v>3.873239436619702E-2</v>
      </c>
      <c r="AG615" s="2">
        <f>(Table2[[#This Row],[Close Price]]/Table2[[#This Row],[Current Month Low]])-1</f>
        <v>2.3376143398318394E-2</v>
      </c>
      <c r="AH615" s="2">
        <f>(Table2[[#This Row],[Current Month High]]/Table2[[#This Row],[Close Price]])-1</f>
        <v>5.4126038280967848E-2</v>
      </c>
      <c r="AI615">
        <v>11.5023474178403</v>
      </c>
      <c r="AJ615">
        <v>25.756457564575602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0.03</v>
      </c>
      <c r="AM615" t="s">
        <v>10345</v>
      </c>
      <c r="AN615">
        <v>-1.0900000000000001</v>
      </c>
      <c r="AO615" t="s">
        <v>10344</v>
      </c>
      <c r="AP615">
        <v>-9.2526118539990002E-2</v>
      </c>
      <c r="AQ615" s="4">
        <f>(Table2[[#This Row],[Sharpe Ratio]]-AVERAGE(Table2[Sharpe Ratio]))/_xlfn.STDEV.P(Table2[Sharpe Ratio])</f>
        <v>-1.7653761472765541</v>
      </c>
      <c r="AR615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-3.6574669748350495</v>
      </c>
      <c r="AS615" s="4">
        <f>_xlfn.RANK.AVG(Table2[[#This Row],[1Y Return vs Nifty Z-Score]],Table2[1Y Return vs Nifty Z-Score])</f>
        <v>522</v>
      </c>
      <c r="AT615" s="4">
        <f>_xlfn.RANK.AVG(Table2[[#This Row],[6M Return vs Nifty Z-Score]],Table2[6M Return vs Nifty Z-Score])</f>
        <v>473</v>
      </c>
      <c r="AU615" s="4">
        <f>_xlfn.RANK.AVG(Table2[[#This Row],[Sharpe Ratio Z-Score]],Table2[Sharpe Ratio Z-Score])</f>
        <v>712</v>
      </c>
      <c r="AV615" s="4">
        <f>(Table2[[#This Row],[Rank 1Y]]+Table2[[#This Row],[Rank 6M]]+Table2[[#This Row],[Rank Sharpe]])/3</f>
        <v>569</v>
      </c>
    </row>
    <row r="616" spans="1:48" x14ac:dyDescent="0.3">
      <c r="A616" t="s">
        <v>974</v>
      </c>
      <c r="B616" t="s">
        <v>975</v>
      </c>
      <c r="C616" t="s">
        <v>10316</v>
      </c>
      <c r="D616" t="s">
        <v>976</v>
      </c>
      <c r="E616">
        <v>14924.47664768</v>
      </c>
      <c r="F616">
        <v>1520.8</v>
      </c>
      <c r="G616">
        <v>-38.309032527394599</v>
      </c>
      <c r="H616">
        <f>(Table2[[#This Row],[1Y Return vs Nifty]]-AVERAGE(Table2[1Y Return vs Nifty]))/_xlfn.STDEV.P(Table2[1Y Return vs Nifty])</f>
        <v>-1.0665015200095493</v>
      </c>
      <c r="I616">
        <v>9.9010980606303605</v>
      </c>
      <c r="J616">
        <f>(Table2[[#This Row],[1M Return vs Nifty]]-AVERAGE(Table2[1M Return vs Nifty]))/_xlfn.STDEV.P(Table2[1M Return vs Nifty])</f>
        <v>0.54234735190096117</v>
      </c>
      <c r="K616">
        <v>-1.6220855391373801</v>
      </c>
      <c r="L616">
        <f>(Table2[[#This Row],[6M Return vs Nifty]]-AVERAGE(Table2[6M Return vs Nifty]))/_xlfn.STDEV.P(Table2[6M Return vs Nifty])</f>
        <v>-0.300998863589584</v>
      </c>
      <c r="M616">
        <v>1.83689201902332</v>
      </c>
      <c r="N616">
        <f>(Table2[[#This Row],[1W Return vs Nifty]]-AVERAGE(Table2[1W Return vs Nifty]))/_xlfn.STDEV.P(Table2[1W Return vs Nifty])</f>
        <v>0.51015921835347455</v>
      </c>
      <c r="O616">
        <v>1472.63</v>
      </c>
      <c r="P616">
        <v>1444.74032775254</v>
      </c>
      <c r="Q616">
        <v>1463.38899732549</v>
      </c>
      <c r="R616">
        <v>62.4755137166498</v>
      </c>
      <c r="S616" s="2">
        <f>(Table2[[#This Row],[Close Price]]-Table2[[#This Row],[20D EMA]])/Table2[[#This Row],[20D EMA]]</f>
        <v>3.2710185178897511E-2</v>
      </c>
      <c r="T616" s="2">
        <f>(Table2[[#This Row],[Close Price]]-Table2[[#This Row],[50D EMA]])/Table2[[#This Row],[50D EMA]]</f>
        <v>5.2645912062120909E-2</v>
      </c>
      <c r="U616" s="2">
        <f>(Table2[[#This Row],[Close Price]]-Table2[[#This Row],[200D EMA]])/Table2[[#This Row],[200D EMA]]</f>
        <v>3.9231539105073987E-2</v>
      </c>
      <c r="V616">
        <v>0.86562392184276304</v>
      </c>
      <c r="W616">
        <v>1487.45</v>
      </c>
      <c r="X616">
        <v>1530.35</v>
      </c>
      <c r="Y616">
        <v>1487.45</v>
      </c>
      <c r="Z616">
        <v>1562.4</v>
      </c>
      <c r="AA616">
        <v>1401.1</v>
      </c>
      <c r="AB616">
        <v>1562.4</v>
      </c>
      <c r="AC616" s="2">
        <f>(Table2[[#This Row],[Close Price]]/Table2[[#This Row],[Day Low]])-1</f>
        <v>2.2420921711654218E-2</v>
      </c>
      <c r="AD616" s="2">
        <f>(Table2[[#This Row],[Day High]]/Table2[[#This Row],[Close Price]])-1</f>
        <v>6.279589689637044E-3</v>
      </c>
      <c r="AE616" s="2">
        <f>(Table2[[#This Row],[Close Price]]/Table2[[#This Row],[Current Week Low]])-1</f>
        <v>2.2420921711654218E-2</v>
      </c>
      <c r="AF616" s="2">
        <f>(Table2[[#This Row],[Current Week High]]/Table2[[#This Row],[Close Price]])-1</f>
        <v>2.7354024197790761E-2</v>
      </c>
      <c r="AG616" s="2">
        <f>(Table2[[#This Row],[Close Price]]/Table2[[#This Row],[Current Month Low]])-1</f>
        <v>8.543287417029477E-2</v>
      </c>
      <c r="AH616" s="2">
        <f>(Table2[[#This Row],[Current Month High]]/Table2[[#This Row],[Close Price]])-1</f>
        <v>2.7354024197790761E-2</v>
      </c>
      <c r="AI616">
        <v>23.319963177275099</v>
      </c>
      <c r="AJ616">
        <v>26.291313735259902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0.04</v>
      </c>
      <c r="AM616" t="s">
        <v>10345</v>
      </c>
      <c r="AN616">
        <v>0.99</v>
      </c>
      <c r="AO616" t="s">
        <v>10345</v>
      </c>
      <c r="AP616">
        <v>-1.8685670610498001E-2</v>
      </c>
      <c r="AQ616" s="4">
        <f>(Table2[[#This Row],[Sharpe Ratio]]-AVERAGE(Table2[Sharpe Ratio]))/_xlfn.STDEV.P(Table2[Sharpe Ratio])</f>
        <v>-0.92814181039202936</v>
      </c>
      <c r="AR61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 s="4">
        <f>_xlfn.RANK.AVG(Table2[[#This Row],[1Y Return vs Nifty Z-Score]],Table2[1Y Return vs Nifty Z-Score])</f>
        <v>685</v>
      </c>
      <c r="AT616" s="4">
        <f>_xlfn.RANK.AVG(Table2[[#This Row],[6M Return vs Nifty Z-Score]],Table2[6M Return vs Nifty Z-Score])</f>
        <v>418</v>
      </c>
      <c r="AU616" s="4">
        <f>_xlfn.RANK.AVG(Table2[[#This Row],[Sharpe Ratio Z-Score]],Table2[Sharpe Ratio Z-Score])</f>
        <v>605</v>
      </c>
      <c r="AV616" s="4">
        <f>(Table2[[#This Row],[Rank 1Y]]+Table2[[#This Row],[Rank 6M]]+Table2[[#This Row],[Rank Sharpe]])/3</f>
        <v>569.33333333333337</v>
      </c>
    </row>
    <row r="617" spans="1:48" x14ac:dyDescent="0.3">
      <c r="A617" t="s">
        <v>1293</v>
      </c>
      <c r="B617" t="s">
        <v>1294</v>
      </c>
      <c r="C617" t="s">
        <v>10312</v>
      </c>
      <c r="D617" t="s">
        <v>471</v>
      </c>
      <c r="E617">
        <v>8663.0284953749997</v>
      </c>
      <c r="F617">
        <v>283.75</v>
      </c>
      <c r="G617">
        <v>-37.358637308695997</v>
      </c>
      <c r="H617">
        <f>(Table2[[#This Row],[1Y Return vs Nifty]]-AVERAGE(Table2[1Y Return vs Nifty]))/_xlfn.STDEV.P(Table2[1Y Return vs Nifty])</f>
        <v>-1.0520803489025896</v>
      </c>
      <c r="I617">
        <v>-0.57384391469157203</v>
      </c>
      <c r="J617">
        <f>(Table2[[#This Row],[1M Return vs Nifty]]-AVERAGE(Table2[1M Return vs Nifty]))/_xlfn.STDEV.P(Table2[1M Return vs Nifty])</f>
        <v>-0.37273803583890835</v>
      </c>
      <c r="K617">
        <v>5.2669723525730303</v>
      </c>
      <c r="L617">
        <f>(Table2[[#This Row],[6M Return vs Nifty]]-AVERAGE(Table2[6M Return vs Nifty]))/_xlfn.STDEV.P(Table2[6M Return vs Nifty])</f>
        <v>-6.4002327685098101E-2</v>
      </c>
      <c r="M617">
        <v>-1.01483640000764</v>
      </c>
      <c r="N617">
        <f>(Table2[[#This Row],[1W Return vs Nifty]]-AVERAGE(Table2[1W Return vs Nifty]))/_xlfn.STDEV.P(Table2[1W Return vs Nifty])</f>
        <v>-0.11184749033233513</v>
      </c>
      <c r="O617">
        <v>293.04000000000002</v>
      </c>
      <c r="P617">
        <v>289.56653024171101</v>
      </c>
      <c r="Q617">
        <v>281.32984647159299</v>
      </c>
      <c r="R617">
        <v>36.1511095364298</v>
      </c>
      <c r="S617" s="2">
        <f>(Table2[[#This Row],[Close Price]]-Table2[[#This Row],[20D EMA]])/Table2[[#This Row],[20D EMA]]</f>
        <v>-3.1702156702156772E-2</v>
      </c>
      <c r="T617" s="2">
        <f>(Table2[[#This Row],[Close Price]]-Table2[[#This Row],[50D EMA]])/Table2[[#This Row],[50D EMA]]</f>
        <v>-2.0087025378436353E-2</v>
      </c>
      <c r="U617" s="2">
        <f>(Table2[[#This Row],[Close Price]]-Table2[[#This Row],[200D EMA]])/Table2[[#This Row],[200D EMA]]</f>
        <v>8.602548072166193E-3</v>
      </c>
      <c r="V617">
        <v>0.36208435191268501</v>
      </c>
      <c r="W617">
        <v>280.64999999999998</v>
      </c>
      <c r="X617">
        <v>286</v>
      </c>
      <c r="Y617">
        <v>276.35000000000002</v>
      </c>
      <c r="Z617">
        <v>287.60000000000002</v>
      </c>
      <c r="AA617">
        <v>274.95</v>
      </c>
      <c r="AB617">
        <v>317.7</v>
      </c>
      <c r="AC617" s="2">
        <f>(Table2[[#This Row],[Close Price]]/Table2[[#This Row],[Day Low]])-1</f>
        <v>1.1045786566898252E-2</v>
      </c>
      <c r="AD617" s="2">
        <f>(Table2[[#This Row],[Day High]]/Table2[[#This Row],[Close Price]])-1</f>
        <v>7.9295154185021755E-3</v>
      </c>
      <c r="AE617" s="2">
        <f>(Table2[[#This Row],[Close Price]]/Table2[[#This Row],[Current Week Low]])-1</f>
        <v>2.6777637054459902E-2</v>
      </c>
      <c r="AF617" s="2">
        <f>(Table2[[#This Row],[Current Week High]]/Table2[[#This Row],[Close Price]])-1</f>
        <v>1.3568281938326043E-2</v>
      </c>
      <c r="AG617" s="2">
        <f>(Table2[[#This Row],[Close Price]]/Table2[[#This Row],[Current Month Low]])-1</f>
        <v>3.2005819239861788E-2</v>
      </c>
      <c r="AH617" s="2">
        <f>(Table2[[#This Row],[Current Month High]]/Table2[[#This Row],[Close Price]])-1</f>
        <v>0.11964757709251095</v>
      </c>
      <c r="AI617">
        <v>14.008810572687199</v>
      </c>
      <c r="AJ617">
        <v>33.215962441314502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-0.08</v>
      </c>
      <c r="AM617" t="s">
        <v>10344</v>
      </c>
      <c r="AN617">
        <v>-10.09</v>
      </c>
      <c r="AO617" t="s">
        <v>10344</v>
      </c>
      <c r="AP617">
        <v>-7.8715191892724995E-2</v>
      </c>
      <c r="AQ617" s="4">
        <f>(Table2[[#This Row],[Sharpe Ratio]]-AVERAGE(Table2[Sharpe Ratio]))/_xlfn.STDEV.P(Table2[Sharpe Ratio])</f>
        <v>-1.6087819995226715</v>
      </c>
      <c r="AR61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-3.2094502022816025</v>
      </c>
      <c r="AS617" s="4">
        <f>_xlfn.RANK.AVG(Table2[[#This Row],[1Y Return vs Nifty Z-Score]],Table2[1Y Return vs Nifty Z-Score])</f>
        <v>680</v>
      </c>
      <c r="AT617" s="4">
        <f>_xlfn.RANK.AVG(Table2[[#This Row],[6M Return vs Nifty Z-Score]],Table2[6M Return vs Nifty Z-Score])</f>
        <v>337</v>
      </c>
      <c r="AU617" s="4">
        <f>_xlfn.RANK.AVG(Table2[[#This Row],[Sharpe Ratio Z-Score]],Table2[Sharpe Ratio Z-Score])</f>
        <v>693</v>
      </c>
      <c r="AV617" s="4">
        <f>(Table2[[#This Row],[Rank 1Y]]+Table2[[#This Row],[Rank 6M]]+Table2[[#This Row],[Rank Sharpe]])/3</f>
        <v>570</v>
      </c>
    </row>
    <row r="618" spans="1:48" x14ac:dyDescent="0.3">
      <c r="A618" t="s">
        <v>2143</v>
      </c>
      <c r="B618" t="s">
        <v>2144</v>
      </c>
      <c r="C618" t="s">
        <v>10304</v>
      </c>
      <c r="D618" t="s">
        <v>46</v>
      </c>
      <c r="E618">
        <v>2691.082982035</v>
      </c>
      <c r="F618">
        <v>678.85</v>
      </c>
      <c r="G618">
        <v>-41.526533156949498</v>
      </c>
      <c r="H618">
        <f>(Table2[[#This Row],[1Y Return vs Nifty]]-AVERAGE(Table2[1Y Return vs Nifty]))/_xlfn.STDEV.P(Table2[1Y Return vs Nifty])</f>
        <v>-1.1153234481954877</v>
      </c>
      <c r="I618">
        <v>2.3828694091189502</v>
      </c>
      <c r="J618">
        <f>(Table2[[#This Row],[1M Return vs Nifty]]-AVERAGE(Table2[1M Return vs Nifty]))/_xlfn.STDEV.P(Table2[1M Return vs Nifty])</f>
        <v>-0.11444112453104059</v>
      </c>
      <c r="K618">
        <v>-16.630645693447001</v>
      </c>
      <c r="L618">
        <f>(Table2[[#This Row],[6M Return vs Nifty]]-AVERAGE(Table2[6M Return vs Nifty]))/_xlfn.STDEV.P(Table2[6M Return vs Nifty])</f>
        <v>-0.81732153374243321</v>
      </c>
      <c r="M618">
        <v>-5.3208649875599798</v>
      </c>
      <c r="N618">
        <f>(Table2[[#This Row],[1W Return vs Nifty]]-AVERAGE(Table2[1W Return vs Nifty]))/_xlfn.STDEV.P(Table2[1W Return vs Nifty])</f>
        <v>-1.0510598821492849</v>
      </c>
      <c r="O618">
        <v>683.27</v>
      </c>
      <c r="P618">
        <v>680.37273993712199</v>
      </c>
      <c r="Q618">
        <v>696.08957645457303</v>
      </c>
      <c r="R618">
        <v>47.065303873667197</v>
      </c>
      <c r="S618" s="2">
        <f>(Table2[[#This Row],[Close Price]]-Table2[[#This Row],[20D EMA]])/Table2[[#This Row],[20D EMA]]</f>
        <v>-6.4688922387928036E-3</v>
      </c>
      <c r="T618" s="2">
        <f>(Table2[[#This Row],[Close Price]]-Table2[[#This Row],[50D EMA]])/Table2[[#This Row],[50D EMA]]</f>
        <v>-2.2380966310653421E-3</v>
      </c>
      <c r="U618" s="2">
        <f>(Table2[[#This Row],[Close Price]]-Table2[[#This Row],[200D EMA]])/Table2[[#This Row],[200D EMA]]</f>
        <v>-2.4766318930359778E-2</v>
      </c>
      <c r="V618">
        <v>1.0007828351399599</v>
      </c>
      <c r="W618">
        <v>675.3</v>
      </c>
      <c r="X618">
        <v>691.35</v>
      </c>
      <c r="Y618">
        <v>669.8</v>
      </c>
      <c r="Z618">
        <v>691.35</v>
      </c>
      <c r="AA618">
        <v>655.1</v>
      </c>
      <c r="AB618">
        <v>745.75</v>
      </c>
      <c r="AC618" s="2">
        <f>(Table2[[#This Row],[Close Price]]/Table2[[#This Row],[Day Low]])-1</f>
        <v>5.2569228491041731E-3</v>
      </c>
      <c r="AD618" s="2">
        <f>(Table2[[#This Row],[Day High]]/Table2[[#This Row],[Close Price]])-1</f>
        <v>1.8413493407969383E-2</v>
      </c>
      <c r="AE618" s="2">
        <f>(Table2[[#This Row],[Close Price]]/Table2[[#This Row],[Current Week Low]])-1</f>
        <v>1.3511495968945963E-2</v>
      </c>
      <c r="AF618" s="2">
        <f>(Table2[[#This Row],[Current Week High]]/Table2[[#This Row],[Close Price]])-1</f>
        <v>1.8413493407969383E-2</v>
      </c>
      <c r="AG618" s="2">
        <f>(Table2[[#This Row],[Close Price]]/Table2[[#This Row],[Current Month Low]])-1</f>
        <v>3.6254007021828683E-2</v>
      </c>
      <c r="AH618" s="2">
        <f>(Table2[[#This Row],[Current Month High]]/Table2[[#This Row],[Close Price]])-1</f>
        <v>9.8549016719452043E-2</v>
      </c>
      <c r="AI618">
        <v>24.622523385136599</v>
      </c>
      <c r="AJ618">
        <v>13.160526754458999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-0.03</v>
      </c>
      <c r="AM618" t="s">
        <v>10344</v>
      </c>
      <c r="AN618">
        <v>-4.54</v>
      </c>
      <c r="AO618" t="s">
        <v>10344</v>
      </c>
      <c r="AP618">
        <v>3.6640476710964001E-2</v>
      </c>
      <c r="AQ618" s="4">
        <f>(Table2[[#This Row],[Sharpe Ratio]]-AVERAGE(Table2[Sharpe Ratio]))/_xlfn.STDEV.P(Table2[Sharpe Ratio])</f>
        <v>-0.30083047136426194</v>
      </c>
      <c r="AR61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 s="4">
        <f>_xlfn.RANK.AVG(Table2[[#This Row],[1Y Return vs Nifty Z-Score]],Table2[1Y Return vs Nifty Z-Score])</f>
        <v>698</v>
      </c>
      <c r="AT618" s="4">
        <f>_xlfn.RANK.AVG(Table2[[#This Row],[6M Return vs Nifty Z-Score]],Table2[6M Return vs Nifty Z-Score])</f>
        <v>589</v>
      </c>
      <c r="AU618" s="4">
        <f>_xlfn.RANK.AVG(Table2[[#This Row],[Sharpe Ratio Z-Score]],Table2[Sharpe Ratio Z-Score])</f>
        <v>424</v>
      </c>
      <c r="AV618" s="4">
        <f>(Table2[[#This Row],[Rank 1Y]]+Table2[[#This Row],[Rank 6M]]+Table2[[#This Row],[Rank Sharpe]])/3</f>
        <v>570.33333333333337</v>
      </c>
    </row>
    <row r="619" spans="1:48" x14ac:dyDescent="0.3">
      <c r="A619" t="s">
        <v>1378</v>
      </c>
      <c r="B619" t="s">
        <v>1379</v>
      </c>
      <c r="C619" t="s">
        <v>10301</v>
      </c>
      <c r="D619" t="s">
        <v>24</v>
      </c>
      <c r="E619">
        <v>7985.4417040879998</v>
      </c>
      <c r="F619">
        <v>41.29</v>
      </c>
      <c r="G619">
        <v>-43.584827263295097</v>
      </c>
      <c r="H619">
        <f>(Table2[[#This Row],[1Y Return vs Nifty]]-AVERAGE(Table2[1Y Return vs Nifty]))/_xlfn.STDEV.P(Table2[1Y Return vs Nifty])</f>
        <v>-1.1465557302104399</v>
      </c>
      <c r="I619">
        <v>-5.5334756563540397</v>
      </c>
      <c r="J619">
        <f>(Table2[[#This Row],[1M Return vs Nifty]]-AVERAGE(Table2[1M Return vs Nifty]))/_xlfn.STDEV.P(Table2[1M Return vs Nifty])</f>
        <v>-0.80600884020789199</v>
      </c>
      <c r="K619">
        <v>-32.3288995962236</v>
      </c>
      <c r="L619">
        <f>(Table2[[#This Row],[6M Return vs Nifty]]-AVERAGE(Table2[6M Return vs Nifty]))/_xlfn.STDEV.P(Table2[6M Return vs Nifty])</f>
        <v>-1.3573709647660741</v>
      </c>
      <c r="M619">
        <v>-3.1063865299748401</v>
      </c>
      <c r="N619">
        <f>(Table2[[#This Row],[1W Return vs Nifty]]-AVERAGE(Table2[1W Return vs Nifty]))/_xlfn.STDEV.P(Table2[1W Return vs Nifty])</f>
        <v>-0.56804738780867037</v>
      </c>
      <c r="O619">
        <v>43.1</v>
      </c>
      <c r="P619">
        <v>45.133342535076103</v>
      </c>
      <c r="Q619">
        <v>48.337259319975999</v>
      </c>
      <c r="R619">
        <v>23.166476069529601</v>
      </c>
      <c r="S619" s="2">
        <f>(Table2[[#This Row],[Close Price]]-Table2[[#This Row],[20D EMA]])/Table2[[#This Row],[20D EMA]]</f>
        <v>-4.1995359628770351E-2</v>
      </c>
      <c r="T619" s="2">
        <f>(Table2[[#This Row],[Close Price]]-Table2[[#This Row],[50D EMA]])/Table2[[#This Row],[50D EMA]]</f>
        <v>-8.5155282529522133E-2</v>
      </c>
      <c r="U619" s="2">
        <f>(Table2[[#This Row],[Close Price]]-Table2[[#This Row],[200D EMA]])/Table2[[#This Row],[200D EMA]]</f>
        <v>-0.14579352282523036</v>
      </c>
      <c r="V619">
        <v>0.803822516753116</v>
      </c>
      <c r="W619">
        <v>41.3</v>
      </c>
      <c r="X619">
        <v>43.95</v>
      </c>
      <c r="Y619">
        <v>41</v>
      </c>
      <c r="Z619">
        <v>43.95</v>
      </c>
      <c r="AA619">
        <v>41</v>
      </c>
      <c r="AB619">
        <v>45.7</v>
      </c>
      <c r="AC619" s="2">
        <f>(Table2[[#This Row],[Close Price]]/Table2[[#This Row],[Day Low]])-1</f>
        <v>-2.421307506053072E-4</v>
      </c>
      <c r="AD619" s="2">
        <f>(Table2[[#This Row],[Day High]]/Table2[[#This Row],[Close Price]])-1</f>
        <v>6.4422378299830552E-2</v>
      </c>
      <c r="AE619" s="2">
        <f>(Table2[[#This Row],[Close Price]]/Table2[[#This Row],[Current Week Low]])-1</f>
        <v>7.0731707317073234E-3</v>
      </c>
      <c r="AF619" s="2">
        <f>(Table2[[#This Row],[Current Week High]]/Table2[[#This Row],[Close Price]])-1</f>
        <v>6.4422378299830552E-2</v>
      </c>
      <c r="AG619" s="2">
        <f>(Table2[[#This Row],[Close Price]]/Table2[[#This Row],[Current Month Low]])-1</f>
        <v>7.0731707317073234E-3</v>
      </c>
      <c r="AH619" s="2">
        <f>(Table2[[#This Row],[Current Month High]]/Table2[[#This Row],[Close Price]])-1</f>
        <v>0.10680552191814008</v>
      </c>
      <c r="AI619">
        <v>52.5793170259142</v>
      </c>
      <c r="AJ619">
        <v>3.2249999999999801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-0.19</v>
      </c>
      <c r="AM619" t="s">
        <v>10344</v>
      </c>
      <c r="AN619">
        <v>-3.81</v>
      </c>
      <c r="AO619" t="s">
        <v>10344</v>
      </c>
      <c r="AP619">
        <v>7.3818804835408994E-2</v>
      </c>
      <c r="AQ619" s="4">
        <f>(Table2[[#This Row],[Sharpe Ratio]]-AVERAGE(Table2[Sharpe Ratio]))/_xlfn.STDEV.P(Table2[Sharpe Ratio])</f>
        <v>0.12071319158137969</v>
      </c>
      <c r="AR61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 s="4">
        <f>_xlfn.RANK.AVG(Table2[[#This Row],[1Y Return vs Nifty Z-Score]],Table2[1Y Return vs Nifty Z-Score])</f>
        <v>703</v>
      </c>
      <c r="AT619" s="4">
        <f>_xlfn.RANK.AVG(Table2[[#This Row],[6M Return vs Nifty Z-Score]],Table2[6M Return vs Nifty Z-Score])</f>
        <v>703</v>
      </c>
      <c r="AU619" s="4">
        <f>_xlfn.RANK.AVG(Table2[[#This Row],[Sharpe Ratio Z-Score]],Table2[Sharpe Ratio Z-Score])</f>
        <v>309</v>
      </c>
      <c r="AV619" s="4">
        <f>(Table2[[#This Row],[Rank 1Y]]+Table2[[#This Row],[Rank 6M]]+Table2[[#This Row],[Rank Sharpe]])/3</f>
        <v>571.66666666666663</v>
      </c>
    </row>
    <row r="620" spans="1:48" x14ac:dyDescent="0.3">
      <c r="A620" t="s">
        <v>296</v>
      </c>
      <c r="B620" t="s">
        <v>297</v>
      </c>
      <c r="C620" t="s">
        <v>10299</v>
      </c>
      <c r="D620" t="s">
        <v>166</v>
      </c>
      <c r="E620">
        <v>94182.236457705003</v>
      </c>
      <c r="F620">
        <v>856.35</v>
      </c>
      <c r="G620">
        <v>1.61882472725472</v>
      </c>
      <c r="H620">
        <f>(Table2[[#This Row],[1Y Return vs Nifty]]-AVERAGE(Table2[1Y Return vs Nifty]))/_xlfn.STDEV.P(Table2[1Y Return vs Nifty])</f>
        <v>-0.46064150506541907</v>
      </c>
      <c r="I620">
        <v>-2.8300400583557499</v>
      </c>
      <c r="J620">
        <f>(Table2[[#This Row],[1M Return vs Nifty]]-AVERAGE(Table2[1M Return vs Nifty]))/_xlfn.STDEV.P(Table2[1M Return vs Nifty])</f>
        <v>-0.56983813699518981</v>
      </c>
      <c r="K620">
        <v>-26.189520673046498</v>
      </c>
      <c r="L620">
        <f>(Table2[[#This Row],[6M Return vs Nifty]]-AVERAGE(Table2[6M Return vs Nifty]))/_xlfn.STDEV.P(Table2[6M Return vs Nifty])</f>
        <v>-1.1461647940139315</v>
      </c>
      <c r="M620">
        <v>-1.71462031464065</v>
      </c>
      <c r="N620">
        <f>(Table2[[#This Row],[1W Return vs Nifty]]-AVERAGE(Table2[1W Return vs Nifty]))/_xlfn.STDEV.P(Table2[1W Return vs Nifty])</f>
        <v>-0.26448134095688314</v>
      </c>
      <c r="O620">
        <v>870.35</v>
      </c>
      <c r="P620">
        <v>893.41873753739196</v>
      </c>
      <c r="Q620">
        <v>943.09646557549001</v>
      </c>
      <c r="R620">
        <v>44.079087693067599</v>
      </c>
      <c r="S620" s="2">
        <f>(Table2[[#This Row],[Close Price]]-Table2[[#This Row],[20D EMA]])/Table2[[#This Row],[20D EMA]]</f>
        <v>-1.6085482851726316E-2</v>
      </c>
      <c r="T620" s="2">
        <f>(Table2[[#This Row],[Close Price]]-Table2[[#This Row],[50D EMA]])/Table2[[#This Row],[50D EMA]]</f>
        <v>-4.1490888851925957E-2</v>
      </c>
      <c r="U620" s="2">
        <f>(Table2[[#This Row],[Close Price]]-Table2[[#This Row],[200D EMA]])/Table2[[#This Row],[200D EMA]]</f>
        <v>-9.1980479984681257E-2</v>
      </c>
      <c r="V620">
        <v>1.49369892363755</v>
      </c>
      <c r="W620">
        <v>850.95</v>
      </c>
      <c r="X620">
        <v>863.5</v>
      </c>
      <c r="Y620">
        <v>846.05</v>
      </c>
      <c r="Z620">
        <v>863.5</v>
      </c>
      <c r="AA620">
        <v>752.35</v>
      </c>
      <c r="AB620">
        <v>941.9</v>
      </c>
      <c r="AC620" s="2">
        <f>(Table2[[#This Row],[Close Price]]/Table2[[#This Row],[Day Low]])-1</f>
        <v>6.3458487572711775E-3</v>
      </c>
      <c r="AD620" s="2">
        <f>(Table2[[#This Row],[Day High]]/Table2[[#This Row],[Close Price]])-1</f>
        <v>8.3493898522799537E-3</v>
      </c>
      <c r="AE620" s="2">
        <f>(Table2[[#This Row],[Close Price]]/Table2[[#This Row],[Current Week Low]])-1</f>
        <v>1.2174221381715089E-2</v>
      </c>
      <c r="AF620" s="2">
        <f>(Table2[[#This Row],[Current Week High]]/Table2[[#This Row],[Close Price]])-1</f>
        <v>8.3493898522799537E-3</v>
      </c>
      <c r="AG620" s="2">
        <f>(Table2[[#This Row],[Close Price]]/Table2[[#This Row],[Current Month Low]])-1</f>
        <v>0.138233534923905</v>
      </c>
      <c r="AH620" s="2">
        <f>(Table2[[#This Row],[Current Month High]]/Table2[[#This Row],[Close Price]])-1</f>
        <v>9.9900741519238556E-2</v>
      </c>
      <c r="AI620">
        <v>47.066036083377099</v>
      </c>
      <c r="AJ620">
        <v>64.051724137931004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10344</v>
      </c>
      <c r="AN620">
        <v>-6.17</v>
      </c>
      <c r="AO620" t="s">
        <v>10344</v>
      </c>
      <c r="AP620">
        <v>-8.3461619915759996E-3</v>
      </c>
      <c r="AQ620" s="4">
        <f>(Table2[[#This Row],[Sharpe Ratio]]-AVERAGE(Table2[Sharpe Ratio]))/_xlfn.STDEV.P(Table2[Sharpe Ratio])</f>
        <v>-0.81090807353088634</v>
      </c>
      <c r="AR62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 s="4">
        <f>_xlfn.RANK.AVG(Table2[[#This Row],[1Y Return vs Nifty Z-Score]],Table2[1Y Return vs Nifty Z-Score])</f>
        <v>458</v>
      </c>
      <c r="AT620" s="4">
        <f>_xlfn.RANK.AVG(Table2[[#This Row],[6M Return vs Nifty Z-Score]],Table2[6M Return vs Nifty Z-Score])</f>
        <v>675</v>
      </c>
      <c r="AU620" s="4">
        <f>_xlfn.RANK.AVG(Table2[[#This Row],[Sharpe Ratio Z-Score]],Table2[Sharpe Ratio Z-Score])</f>
        <v>583</v>
      </c>
      <c r="AV620" s="4">
        <f>(Table2[[#This Row],[Rank 1Y]]+Table2[[#This Row],[Rank 6M]]+Table2[[#This Row],[Rank Sharpe]])/3</f>
        <v>572</v>
      </c>
    </row>
    <row r="621" spans="1:48" x14ac:dyDescent="0.3">
      <c r="A621" t="s">
        <v>1868</v>
      </c>
      <c r="B621" t="s">
        <v>1869</v>
      </c>
      <c r="C621" t="s">
        <v>10301</v>
      </c>
      <c r="D621" t="s">
        <v>24</v>
      </c>
      <c r="E621">
        <v>3804.61370803</v>
      </c>
      <c r="F621">
        <v>121.46</v>
      </c>
      <c r="G621">
        <v>-23.6176948144983</v>
      </c>
      <c r="H621">
        <f>(Table2[[#This Row],[1Y Return vs Nifty]]-AVERAGE(Table2[1Y Return vs Nifty]))/_xlfn.STDEV.P(Table2[1Y Return vs Nifty])</f>
        <v>-0.84357710837591049</v>
      </c>
      <c r="I621">
        <v>-7.3959802510350601</v>
      </c>
      <c r="J621">
        <f>(Table2[[#This Row],[1M Return vs Nifty]]-AVERAGE(Table2[1M Return vs Nifty]))/_xlfn.STDEV.P(Table2[1M Return vs Nifty])</f>
        <v>-0.96871625598224886</v>
      </c>
      <c r="K621">
        <v>-20.594126389631199</v>
      </c>
      <c r="L621">
        <f>(Table2[[#This Row],[6M Return vs Nifty]]-AVERAGE(Table2[6M Return vs Nifty]))/_xlfn.STDEV.P(Table2[6M Return vs Nifty])</f>
        <v>-0.95367271700803624</v>
      </c>
      <c r="M621">
        <v>1.22626157556656</v>
      </c>
      <c r="N621">
        <f>(Table2[[#This Row],[1W Return vs Nifty]]-AVERAGE(Table2[1W Return vs Nifty]))/_xlfn.STDEV.P(Table2[1W Return vs Nifty])</f>
        <v>0.37697113851277203</v>
      </c>
      <c r="O621">
        <v>122.99</v>
      </c>
      <c r="P621">
        <v>127.65764198950301</v>
      </c>
      <c r="Q621">
        <v>128.01685391187399</v>
      </c>
      <c r="R621">
        <v>50.7834019523265</v>
      </c>
      <c r="S621" s="2">
        <f>(Table2[[#This Row],[Close Price]]-Table2[[#This Row],[20D EMA]])/Table2[[#This Row],[20D EMA]]</f>
        <v>-1.2440035775266291E-2</v>
      </c>
      <c r="T621" s="2">
        <f>(Table2[[#This Row],[Close Price]]-Table2[[#This Row],[50D EMA]])/Table2[[#This Row],[50D EMA]]</f>
        <v>-4.8548930505959292E-2</v>
      </c>
      <c r="U621" s="2">
        <f>(Table2[[#This Row],[Close Price]]-Table2[[#This Row],[200D EMA]])/Table2[[#This Row],[200D EMA]]</f>
        <v>-5.1218677162521882E-2</v>
      </c>
      <c r="V621">
        <v>0.75819384782236199</v>
      </c>
      <c r="W621">
        <v>121.12</v>
      </c>
      <c r="X621">
        <v>123.49</v>
      </c>
      <c r="Y621">
        <v>121.05</v>
      </c>
      <c r="Z621">
        <v>123.62</v>
      </c>
      <c r="AA621">
        <v>115.31</v>
      </c>
      <c r="AB621">
        <v>127.1</v>
      </c>
      <c r="AC621" s="2">
        <f>(Table2[[#This Row],[Close Price]]/Table2[[#This Row],[Day Low]])-1</f>
        <v>2.8071334214001542E-3</v>
      </c>
      <c r="AD621" s="2">
        <f>(Table2[[#This Row],[Day High]]/Table2[[#This Row],[Close Price]])-1</f>
        <v>1.6713321258027269E-2</v>
      </c>
      <c r="AE621" s="2">
        <f>(Table2[[#This Row],[Close Price]]/Table2[[#This Row],[Current Week Low]])-1</f>
        <v>3.3870301528293734E-3</v>
      </c>
      <c r="AF621" s="2">
        <f>(Table2[[#This Row],[Current Week High]]/Table2[[#This Row],[Close Price]])-1</f>
        <v>1.7783632471595645E-2</v>
      </c>
      <c r="AG621" s="2">
        <f>(Table2[[#This Row],[Close Price]]/Table2[[#This Row],[Current Month Low]])-1</f>
        <v>5.3334489636631677E-2</v>
      </c>
      <c r="AH621" s="2">
        <f>(Table2[[#This Row],[Current Month High]]/Table2[[#This Row],[Close Price]])-1</f>
        <v>4.6435040342499567E-2</v>
      </c>
      <c r="AI621">
        <v>34.571052198254499</v>
      </c>
      <c r="AJ621">
        <v>10.518653321201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10344</v>
      </c>
      <c r="AN621">
        <v>-1.57</v>
      </c>
      <c r="AO621" t="s">
        <v>10344</v>
      </c>
      <c r="AP621">
        <v>1.9438227363121001E-2</v>
      </c>
      <c r="AQ621" s="4">
        <f>(Table2[[#This Row],[Sharpe Ratio]]-AVERAGE(Table2[Sharpe Ratio]))/_xlfn.STDEV.P(Table2[Sharpe Ratio])</f>
        <v>-0.4958768751918215</v>
      </c>
      <c r="AR62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 s="4">
        <f>_xlfn.RANK.AVG(Table2[[#This Row],[1Y Return vs Nifty Z-Score]],Table2[1Y Return vs Nifty Z-Score])</f>
        <v>620</v>
      </c>
      <c r="AT621" s="4">
        <f>_xlfn.RANK.AVG(Table2[[#This Row],[6M Return vs Nifty Z-Score]],Table2[6M Return vs Nifty Z-Score])</f>
        <v>628</v>
      </c>
      <c r="AU621" s="4">
        <f>_xlfn.RANK.AVG(Table2[[#This Row],[Sharpe Ratio Z-Score]],Table2[Sharpe Ratio Z-Score])</f>
        <v>468</v>
      </c>
      <c r="AV621" s="4">
        <f>(Table2[[#This Row],[Rank 1Y]]+Table2[[#This Row],[Rank 6M]]+Table2[[#This Row],[Rank Sharpe]])/3</f>
        <v>572</v>
      </c>
    </row>
    <row r="622" spans="1:48" x14ac:dyDescent="0.3">
      <c r="A622" t="s">
        <v>714</v>
      </c>
      <c r="B622" t="s">
        <v>715</v>
      </c>
      <c r="C622" t="s">
        <v>10305</v>
      </c>
      <c r="D622" t="s">
        <v>54</v>
      </c>
      <c r="E622">
        <v>23542.391445810001</v>
      </c>
      <c r="F622">
        <v>436.65</v>
      </c>
      <c r="G622">
        <v>-14.9309636928275</v>
      </c>
      <c r="H622">
        <f>(Table2[[#This Row],[1Y Return vs Nifty]]-AVERAGE(Table2[1Y Return vs Nifty]))/_xlfn.STDEV.P(Table2[1Y Return vs Nifty])</f>
        <v>-0.71176580145739865</v>
      </c>
      <c r="I622">
        <v>-0.90899778473974402</v>
      </c>
      <c r="J622">
        <f>(Table2[[#This Row],[1M Return vs Nifty]]-AVERAGE(Table2[1M Return vs Nifty]))/_xlfn.STDEV.P(Table2[1M Return vs Nifty])</f>
        <v>-0.4020169005665693</v>
      </c>
      <c r="K622">
        <v>-2.0672851992903101</v>
      </c>
      <c r="L622">
        <f>(Table2[[#This Row],[6M Return vs Nifty]]-AVERAGE(Table2[6M Return vs Nifty]))/_xlfn.STDEV.P(Table2[6M Return vs Nifty])</f>
        <v>-0.3163145684218891</v>
      </c>
      <c r="M622">
        <v>1.64542573658924</v>
      </c>
      <c r="N622">
        <f>(Table2[[#This Row],[1W Return vs Nifty]]-AVERAGE(Table2[1W Return vs Nifty]))/_xlfn.STDEV.P(Table2[1W Return vs Nifty])</f>
        <v>0.46839741825835929</v>
      </c>
      <c r="O622">
        <v>436.57</v>
      </c>
      <c r="P622">
        <v>439.18456227159101</v>
      </c>
      <c r="Q622">
        <v>421.322256645457</v>
      </c>
      <c r="R622">
        <v>53.4044703243706</v>
      </c>
      <c r="S622" s="2">
        <f>(Table2[[#This Row],[Close Price]]-Table2[[#This Row],[20D EMA]])/Table2[[#This Row],[20D EMA]]</f>
        <v>1.8324667292755821E-4</v>
      </c>
      <c r="T622" s="2">
        <f>(Table2[[#This Row],[Close Price]]-Table2[[#This Row],[50D EMA]])/Table2[[#This Row],[50D EMA]]</f>
        <v>-5.7710641250264599E-3</v>
      </c>
      <c r="U622" s="2">
        <f>(Table2[[#This Row],[Close Price]]-Table2[[#This Row],[200D EMA]])/Table2[[#This Row],[200D EMA]]</f>
        <v>3.6380094126955372E-2</v>
      </c>
      <c r="V622">
        <v>1.0434642667695</v>
      </c>
      <c r="W622">
        <v>430.9</v>
      </c>
      <c r="X622">
        <v>441.8</v>
      </c>
      <c r="Y622">
        <v>428</v>
      </c>
      <c r="Z622">
        <v>441.8</v>
      </c>
      <c r="AA622">
        <v>417.7</v>
      </c>
      <c r="AB622">
        <v>466.1</v>
      </c>
      <c r="AC622" s="2">
        <f>(Table2[[#This Row],[Close Price]]/Table2[[#This Row],[Day Low]])-1</f>
        <v>1.334416337897415E-2</v>
      </c>
      <c r="AD622" s="2">
        <f>(Table2[[#This Row],[Day High]]/Table2[[#This Row],[Close Price]])-1</f>
        <v>1.1794343295545628E-2</v>
      </c>
      <c r="AE622" s="2">
        <f>(Table2[[#This Row],[Close Price]]/Table2[[#This Row],[Current Week Low]])-1</f>
        <v>2.0210280373831768E-2</v>
      </c>
      <c r="AF622" s="2">
        <f>(Table2[[#This Row],[Current Week High]]/Table2[[#This Row],[Close Price]])-1</f>
        <v>1.1794343295545628E-2</v>
      </c>
      <c r="AG622" s="2">
        <f>(Table2[[#This Row],[Close Price]]/Table2[[#This Row],[Current Month Low]])-1</f>
        <v>4.5367488628202057E-2</v>
      </c>
      <c r="AH622" s="2">
        <f>(Table2[[#This Row],[Current Month High]]/Table2[[#This Row],[Close Price]])-1</f>
        <v>6.7445322340547564E-2</v>
      </c>
      <c r="AI622">
        <v>10.912630253063099</v>
      </c>
      <c r="AJ622">
        <v>24.971379507727502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-7.0000000000000007E-2</v>
      </c>
      <c r="AM622" t="s">
        <v>10344</v>
      </c>
      <c r="AN622">
        <v>-3.18</v>
      </c>
      <c r="AO622" t="s">
        <v>10344</v>
      </c>
      <c r="AP622">
        <v>-0.10024106653858</v>
      </c>
      <c r="AQ622" s="4">
        <f>(Table2[[#This Row],[Sharpe Ratio]]-AVERAGE(Table2[Sharpe Ratio]))/_xlfn.STDEV.P(Table2[Sharpe Ratio])</f>
        <v>-1.8528515019475578</v>
      </c>
      <c r="AR62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 s="4">
        <f>_xlfn.RANK.AVG(Table2[[#This Row],[1Y Return vs Nifty Z-Score]],Table2[1Y Return vs Nifty Z-Score])</f>
        <v>578</v>
      </c>
      <c r="AT622" s="4">
        <f>_xlfn.RANK.AVG(Table2[[#This Row],[6M Return vs Nifty Z-Score]],Table2[6M Return vs Nifty Z-Score])</f>
        <v>423</v>
      </c>
      <c r="AU622" s="4">
        <f>_xlfn.RANK.AVG(Table2[[#This Row],[Sharpe Ratio Z-Score]],Table2[Sharpe Ratio Z-Score])</f>
        <v>718</v>
      </c>
      <c r="AV622" s="4">
        <f>(Table2[[#This Row],[Rank 1Y]]+Table2[[#This Row],[Rank 6M]]+Table2[[#This Row],[Rank Sharpe]])/3</f>
        <v>573</v>
      </c>
    </row>
    <row r="623" spans="1:48" x14ac:dyDescent="0.3">
      <c r="A623" t="s">
        <v>423</v>
      </c>
      <c r="B623" t="s">
        <v>424</v>
      </c>
      <c r="C623" t="s">
        <v>10303</v>
      </c>
      <c r="D623" t="s">
        <v>186</v>
      </c>
      <c r="E623">
        <v>55078.72763008</v>
      </c>
      <c r="F623">
        <v>16967.8</v>
      </c>
      <c r="G623">
        <v>-17.252702060831002</v>
      </c>
      <c r="H623">
        <f>(Table2[[#This Row],[1Y Return vs Nifty]]-AVERAGE(Table2[1Y Return vs Nifty]))/_xlfn.STDEV.P(Table2[1Y Return vs Nifty])</f>
        <v>-0.74699555178844523</v>
      </c>
      <c r="I623">
        <v>0.784148028994746</v>
      </c>
      <c r="J623">
        <f>(Table2[[#This Row],[1M Return vs Nifty]]-AVERAGE(Table2[1M Return vs Nifty]))/_xlfn.STDEV.P(Table2[1M Return vs Nifty])</f>
        <v>-0.25410457827289429</v>
      </c>
      <c r="K623">
        <v>-8.8319851324751699</v>
      </c>
      <c r="L623">
        <f>(Table2[[#This Row],[6M Return vs Nifty]]-AVERAGE(Table2[6M Return vs Nifty]))/_xlfn.STDEV.P(Table2[6M Return vs Nifty])</f>
        <v>-0.54903295688648013</v>
      </c>
      <c r="M623">
        <v>-1.7338420819860501</v>
      </c>
      <c r="N623">
        <f>(Table2[[#This Row],[1W Return vs Nifty]]-AVERAGE(Table2[1W Return vs Nifty]))/_xlfn.STDEV.P(Table2[1W Return vs Nifty])</f>
        <v>-0.26867390998338936</v>
      </c>
      <c r="O623">
        <v>16946.41</v>
      </c>
      <c r="P623">
        <v>16767.391074557901</v>
      </c>
      <c r="Q623">
        <v>16443.666120117799</v>
      </c>
      <c r="R623">
        <v>49.948048296406498</v>
      </c>
      <c r="S623" s="2">
        <f>(Table2[[#This Row],[Close Price]]-Table2[[#This Row],[20D EMA]])/Table2[[#This Row],[20D EMA]]</f>
        <v>1.2622142388859598E-3</v>
      </c>
      <c r="T623" s="2">
        <f>(Table2[[#This Row],[Close Price]]-Table2[[#This Row],[50D EMA]])/Table2[[#This Row],[50D EMA]]</f>
        <v>1.1952302212727028E-2</v>
      </c>
      <c r="U623" s="2">
        <f>(Table2[[#This Row],[Close Price]]-Table2[[#This Row],[200D EMA]])/Table2[[#This Row],[200D EMA]]</f>
        <v>3.1874514846841527E-2</v>
      </c>
      <c r="V623">
        <v>0.86235269731046205</v>
      </c>
      <c r="W623">
        <v>16845</v>
      </c>
      <c r="X623">
        <v>17134.05</v>
      </c>
      <c r="Y623">
        <v>16845</v>
      </c>
      <c r="Z623">
        <v>17225</v>
      </c>
      <c r="AA623">
        <v>16405.099999999999</v>
      </c>
      <c r="AB623">
        <v>17498</v>
      </c>
      <c r="AC623" s="2">
        <f>(Table2[[#This Row],[Close Price]]/Table2[[#This Row],[Day Low]])-1</f>
        <v>7.2899970317601426E-3</v>
      </c>
      <c r="AD623" s="2">
        <f>(Table2[[#This Row],[Day High]]/Table2[[#This Row],[Close Price]])-1</f>
        <v>9.7979702731054719E-3</v>
      </c>
      <c r="AE623" s="2">
        <f>(Table2[[#This Row],[Close Price]]/Table2[[#This Row],[Current Week Low]])-1</f>
        <v>7.2899970317601426E-3</v>
      </c>
      <c r="AF623" s="2">
        <f>(Table2[[#This Row],[Current Week High]]/Table2[[#This Row],[Close Price]])-1</f>
        <v>1.5158123033039095E-2</v>
      </c>
      <c r="AG623" s="2">
        <f>(Table2[[#This Row],[Close Price]]/Table2[[#This Row],[Current Month Low]])-1</f>
        <v>3.4300309050234512E-2</v>
      </c>
      <c r="AH623" s="2">
        <f>(Table2[[#This Row],[Current Month High]]/Table2[[#This Row],[Close Price]])-1</f>
        <v>3.1247421586770185E-2</v>
      </c>
      <c r="AI623">
        <v>13.450182109642901</v>
      </c>
      <c r="AJ623">
        <v>10.7258803914083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-0.02</v>
      </c>
      <c r="AM623" t="s">
        <v>10344</v>
      </c>
      <c r="AN623">
        <v>0.68</v>
      </c>
      <c r="AO623" t="s">
        <v>10345</v>
      </c>
      <c r="AP623">
        <v>-3.2372614010438998E-2</v>
      </c>
      <c r="AQ623" s="4">
        <f>(Table2[[#This Row],[Sharpe Ratio]]-AVERAGE(Table2[Sharpe Ratio]))/_xlfn.STDEV.P(Table2[Sharpe Ratio])</f>
        <v>-1.0833301834686342</v>
      </c>
      <c r="AR62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-2.9021371803998433</v>
      </c>
      <c r="AS623" s="4">
        <f>_xlfn.RANK.AVG(Table2[[#This Row],[1Y Return vs Nifty Z-Score]],Table2[1Y Return vs Nifty Z-Score])</f>
        <v>588</v>
      </c>
      <c r="AT623" s="4">
        <f>_xlfn.RANK.AVG(Table2[[#This Row],[6M Return vs Nifty Z-Score]],Table2[6M Return vs Nifty Z-Score])</f>
        <v>505</v>
      </c>
      <c r="AU623" s="4">
        <f>_xlfn.RANK.AVG(Table2[[#This Row],[Sharpe Ratio Z-Score]],Table2[Sharpe Ratio Z-Score])</f>
        <v>634</v>
      </c>
      <c r="AV623" s="4">
        <f>(Table2[[#This Row],[Rank 1Y]]+Table2[[#This Row],[Rank 6M]]+Table2[[#This Row],[Rank Sharpe]])/3</f>
        <v>575.66666666666663</v>
      </c>
    </row>
    <row r="624" spans="1:48" x14ac:dyDescent="0.3">
      <c r="A624" t="s">
        <v>432</v>
      </c>
      <c r="B624" t="s">
        <v>433</v>
      </c>
      <c r="C624" t="s">
        <v>10301</v>
      </c>
      <c r="D624" t="s">
        <v>24</v>
      </c>
      <c r="E624">
        <v>53854.97115438</v>
      </c>
      <c r="F624">
        <v>72.010000000000005</v>
      </c>
      <c r="G624">
        <v>-46.973800300741701</v>
      </c>
      <c r="H624">
        <f>(Table2[[#This Row],[1Y Return vs Nifty]]-AVERAGE(Table2[1Y Return vs Nifty]))/_xlfn.STDEV.P(Table2[1Y Return vs Nifty])</f>
        <v>-1.1979795579910695</v>
      </c>
      <c r="I624">
        <v>-4.9440628577748402</v>
      </c>
      <c r="J624">
        <f>(Table2[[#This Row],[1M Return vs Nifty]]-AVERAGE(Table2[1M Return vs Nifty]))/_xlfn.STDEV.P(Table2[1M Return vs Nifty])</f>
        <v>-0.75451805003479289</v>
      </c>
      <c r="K624">
        <v>-21.351860351481001</v>
      </c>
      <c r="L624">
        <f>(Table2[[#This Row],[6M Return vs Nifty]]-AVERAGE(Table2[6M Return vs Nifty]))/_xlfn.STDEV.P(Table2[6M Return vs Nifty])</f>
        <v>-0.9797401890656704</v>
      </c>
      <c r="M624">
        <v>-1.3279147316851001</v>
      </c>
      <c r="N624">
        <f>(Table2[[#This Row],[1W Return vs Nifty]]-AVERAGE(Table2[1W Return vs Nifty]))/_xlfn.STDEV.P(Table2[1W Return vs Nifty])</f>
        <v>-0.18013478632727223</v>
      </c>
      <c r="O624">
        <v>73.61</v>
      </c>
      <c r="P624">
        <v>76.061345008355303</v>
      </c>
      <c r="Q624">
        <v>78.962596797698296</v>
      </c>
      <c r="R624">
        <v>41.293751664846603</v>
      </c>
      <c r="S624" s="2">
        <f>(Table2[[#This Row],[Close Price]]-Table2[[#This Row],[20D EMA]])/Table2[[#This Row],[20D EMA]]</f>
        <v>-2.1736177149843695E-2</v>
      </c>
      <c r="T624" s="2">
        <f>(Table2[[#This Row],[Close Price]]-Table2[[#This Row],[50D EMA]])/Table2[[#This Row],[50D EMA]]</f>
        <v>-5.3264177854207811E-2</v>
      </c>
      <c r="U624" s="2">
        <f>(Table2[[#This Row],[Close Price]]-Table2[[#This Row],[200D EMA]])/Table2[[#This Row],[200D EMA]]</f>
        <v>-8.8049242041910086E-2</v>
      </c>
      <c r="V624">
        <v>0.76727893316594198</v>
      </c>
      <c r="W624">
        <v>72.06</v>
      </c>
      <c r="X624">
        <v>73.7</v>
      </c>
      <c r="Y624">
        <v>71.599999999999994</v>
      </c>
      <c r="Z624">
        <v>73.7</v>
      </c>
      <c r="AA624">
        <v>70.430000000000007</v>
      </c>
      <c r="AB624">
        <v>76.459999999999994</v>
      </c>
      <c r="AC624" s="2">
        <f>(Table2[[#This Row],[Close Price]]/Table2[[#This Row],[Day Low]])-1</f>
        <v>-6.9386622259226538E-4</v>
      </c>
      <c r="AD624" s="2">
        <f>(Table2[[#This Row],[Day High]]/Table2[[#This Row],[Close Price]])-1</f>
        <v>2.3468962644077163E-2</v>
      </c>
      <c r="AE624" s="2">
        <f>(Table2[[#This Row],[Close Price]]/Table2[[#This Row],[Current Week Low]])-1</f>
        <v>5.7262569832403631E-3</v>
      </c>
      <c r="AF624" s="2">
        <f>(Table2[[#This Row],[Current Week High]]/Table2[[#This Row],[Close Price]])-1</f>
        <v>2.3468962644077163E-2</v>
      </c>
      <c r="AG624" s="2">
        <f>(Table2[[#This Row],[Close Price]]/Table2[[#This Row],[Current Month Low]])-1</f>
        <v>2.2433622036064138E-2</v>
      </c>
      <c r="AH624" s="2">
        <f>(Table2[[#This Row],[Current Month High]]/Table2[[#This Row],[Close Price]])-1</f>
        <v>6.1796972642688353E-2</v>
      </c>
      <c r="AI624">
        <v>39.841688654353497</v>
      </c>
      <c r="AJ624">
        <v>2.2433622036064098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-0.14000000000000001</v>
      </c>
      <c r="AM624" t="s">
        <v>10344</v>
      </c>
      <c r="AN624">
        <v>-2.71</v>
      </c>
      <c r="AO624" t="s">
        <v>10344</v>
      </c>
      <c r="AP624">
        <v>5.0384001578942003E-2</v>
      </c>
      <c r="AQ624" s="4">
        <f>(Table2[[#This Row],[Sharpe Ratio]]-AVERAGE(Table2[Sharpe Ratio]))/_xlfn.STDEV.P(Table2[Sharpe Ratio])</f>
        <v>-0.14500055358959199</v>
      </c>
      <c r="AR62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 s="4">
        <f>_xlfn.RANK.AVG(Table2[[#This Row],[1Y Return vs Nifty Z-Score]],Table2[1Y Return vs Nifty Z-Score])</f>
        <v>714</v>
      </c>
      <c r="AT624" s="4">
        <f>_xlfn.RANK.AVG(Table2[[#This Row],[6M Return vs Nifty Z-Score]],Table2[6M Return vs Nifty Z-Score])</f>
        <v>634</v>
      </c>
      <c r="AU624" s="4">
        <f>_xlfn.RANK.AVG(Table2[[#This Row],[Sharpe Ratio Z-Score]],Table2[Sharpe Ratio Z-Score])</f>
        <v>385</v>
      </c>
      <c r="AV624" s="4">
        <f>(Table2[[#This Row],[Rank 1Y]]+Table2[[#This Row],[Rank 6M]]+Table2[[#This Row],[Rank Sharpe]])/3</f>
        <v>577.66666666666663</v>
      </c>
    </row>
    <row r="625" spans="1:48" x14ac:dyDescent="0.3">
      <c r="A625" t="s">
        <v>448</v>
      </c>
      <c r="B625" t="s">
        <v>449</v>
      </c>
      <c r="C625" t="s">
        <v>10311</v>
      </c>
      <c r="D625" t="s">
        <v>450</v>
      </c>
      <c r="E625">
        <v>50575.750119475</v>
      </c>
      <c r="F625">
        <v>1882.75</v>
      </c>
      <c r="G625">
        <v>-32.221717680634498</v>
      </c>
      <c r="H625">
        <f>(Table2[[#This Row],[1Y Return vs Nifty]]-AVERAGE(Table2[1Y Return vs Nifty]))/_xlfn.STDEV.P(Table2[1Y Return vs Nifty])</f>
        <v>-0.97413341118502061</v>
      </c>
      <c r="I625">
        <v>-15.8704711146948</v>
      </c>
      <c r="J625">
        <f>(Table2[[#This Row],[1M Return vs Nifty]]-AVERAGE(Table2[1M Return vs Nifty]))/_xlfn.STDEV.P(Table2[1M Return vs Nifty])</f>
        <v>-1.7090432932240678</v>
      </c>
      <c r="K625">
        <v>-13.9070613215516</v>
      </c>
      <c r="L625">
        <f>(Table2[[#This Row],[6M Return vs Nifty]]-AVERAGE(Table2[6M Return vs Nifty]))/_xlfn.STDEV.P(Table2[6M Return vs Nifty])</f>
        <v>-0.72362511377773675</v>
      </c>
      <c r="M625">
        <v>-4.3730504423323104</v>
      </c>
      <c r="N625">
        <f>(Table2[[#This Row],[1W Return vs Nifty]]-AVERAGE(Table2[1W Return vs Nifty]))/_xlfn.STDEV.P(Table2[1W Return vs Nifty])</f>
        <v>-0.84432665966313625</v>
      </c>
      <c r="O625">
        <v>2047.35</v>
      </c>
      <c r="P625">
        <v>2145.1934935639601</v>
      </c>
      <c r="Q625">
        <v>2051.8442457967899</v>
      </c>
      <c r="R625">
        <v>18.260953850800998</v>
      </c>
      <c r="S625" s="2">
        <f>(Table2[[#This Row],[Close Price]]-Table2[[#This Row],[20D EMA]])/Table2[[#This Row],[20D EMA]]</f>
        <v>-8.039661025227729E-2</v>
      </c>
      <c r="T625" s="2">
        <f>(Table2[[#This Row],[Close Price]]-Table2[[#This Row],[50D EMA]])/Table2[[#This Row],[50D EMA]]</f>
        <v>-0.12234024313021032</v>
      </c>
      <c r="U625" s="2">
        <f>(Table2[[#This Row],[Close Price]]-Table2[[#This Row],[200D EMA]])/Table2[[#This Row],[200D EMA]]</f>
        <v>-8.2410858496291831E-2</v>
      </c>
      <c r="V625">
        <v>1.19000525819254</v>
      </c>
      <c r="W625">
        <v>1882.8</v>
      </c>
      <c r="X625">
        <v>1910.55</v>
      </c>
      <c r="Y625">
        <v>1871</v>
      </c>
      <c r="Z625">
        <v>1910.55</v>
      </c>
      <c r="AA625">
        <v>1859</v>
      </c>
      <c r="AB625">
        <v>2209</v>
      </c>
      <c r="AC625" s="2">
        <f>(Table2[[#This Row],[Close Price]]/Table2[[#This Row],[Day Low]])-1</f>
        <v>-2.6556192904148013E-5</v>
      </c>
      <c r="AD625" s="2">
        <f>(Table2[[#This Row],[Day High]]/Table2[[#This Row],[Close Price]])-1</f>
        <v>1.4765635373788388E-2</v>
      </c>
      <c r="AE625" s="2">
        <f>(Table2[[#This Row],[Close Price]]/Table2[[#This Row],[Current Week Low]])-1</f>
        <v>6.2800641368252474E-3</v>
      </c>
      <c r="AF625" s="2">
        <f>(Table2[[#This Row],[Current Week High]]/Table2[[#This Row],[Close Price]])-1</f>
        <v>1.4765635373788388E-2</v>
      </c>
      <c r="AG625" s="2">
        <f>(Table2[[#This Row],[Close Price]]/Table2[[#This Row],[Current Month Low]])-1</f>
        <v>1.2775685852608909E-2</v>
      </c>
      <c r="AH625" s="2">
        <f>(Table2[[#This Row],[Current Month High]]/Table2[[#This Row],[Close Price]])-1</f>
        <v>0.17328376045677873</v>
      </c>
      <c r="AI625">
        <v>30.341256141282599</v>
      </c>
      <c r="AJ625">
        <v>8.2040229885057503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-0.18</v>
      </c>
      <c r="AM625" t="s">
        <v>10344</v>
      </c>
      <c r="AN625">
        <v>-12.54</v>
      </c>
      <c r="AO625" t="s">
        <v>10344</v>
      </c>
      <c r="AP625">
        <v>1.1237745421499999E-3</v>
      </c>
      <c r="AQ625" s="4">
        <f>(Table2[[#This Row],[Sharpe Ratio]]-AVERAGE(Table2[Sharpe Ratio]))/_xlfn.STDEV.P(Table2[Sharpe Ratio])</f>
        <v>-0.70353391402249132</v>
      </c>
      <c r="AR62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 s="4">
        <f>_xlfn.RANK.AVG(Table2[[#This Row],[1Y Return vs Nifty Z-Score]],Table2[1Y Return vs Nifty Z-Score])</f>
        <v>658</v>
      </c>
      <c r="AT625" s="4">
        <f>_xlfn.RANK.AVG(Table2[[#This Row],[6M Return vs Nifty Z-Score]],Table2[6M Return vs Nifty Z-Score])</f>
        <v>559</v>
      </c>
      <c r="AU625" s="4">
        <f>_xlfn.RANK.AVG(Table2[[#This Row],[Sharpe Ratio Z-Score]],Table2[Sharpe Ratio Z-Score])</f>
        <v>517</v>
      </c>
      <c r="AV625" s="4">
        <f>(Table2[[#This Row],[Rank 1Y]]+Table2[[#This Row],[Rank 6M]]+Table2[[#This Row],[Rank Sharpe]])/3</f>
        <v>578</v>
      </c>
    </row>
    <row r="626" spans="1:48" x14ac:dyDescent="0.3">
      <c r="A626" t="s">
        <v>114</v>
      </c>
      <c r="B626" t="s">
        <v>115</v>
      </c>
      <c r="C626" t="s">
        <v>10303</v>
      </c>
      <c r="D626" t="s">
        <v>116</v>
      </c>
      <c r="E626">
        <v>241342.99950539999</v>
      </c>
      <c r="F626">
        <v>2503.15</v>
      </c>
      <c r="G626">
        <v>-13.6503359456963</v>
      </c>
      <c r="H626">
        <f>(Table2[[#This Row],[1Y Return vs Nifty]]-AVERAGE(Table2[1Y Return vs Nifty]))/_xlfn.STDEV.P(Table2[1Y Return vs Nifty])</f>
        <v>-0.69233372572474883</v>
      </c>
      <c r="I626">
        <v>-3.8155156043106002</v>
      </c>
      <c r="J626">
        <f>(Table2[[#This Row],[1M Return vs Nifty]]-AVERAGE(Table2[1M Return vs Nifty]))/_xlfn.STDEV.P(Table2[1M Return vs Nifty])</f>
        <v>-0.65592875918696936</v>
      </c>
      <c r="K626">
        <v>-11.899660055665899</v>
      </c>
      <c r="L626">
        <f>(Table2[[#This Row],[6M Return vs Nifty]]-AVERAGE(Table2[6M Return vs Nifty]))/_xlfn.STDEV.P(Table2[6M Return vs Nifty])</f>
        <v>-0.65456673835638102</v>
      </c>
      <c r="M626">
        <v>-2.1821735246378399E-2</v>
      </c>
      <c r="N626">
        <f>(Table2[[#This Row],[1W Return vs Nifty]]-AVERAGE(Table2[1W Return vs Nifty]))/_xlfn.STDEV.P(Table2[1W Return vs Nifty])</f>
        <v>0.10474458736445386</v>
      </c>
      <c r="O626">
        <v>2509.48</v>
      </c>
      <c r="P626">
        <v>2519.6795454903199</v>
      </c>
      <c r="Q626">
        <v>2471.4500822202099</v>
      </c>
      <c r="R626">
        <v>50.189876231289396</v>
      </c>
      <c r="S626" s="2">
        <f>(Table2[[#This Row],[Close Price]]-Table2[[#This Row],[20D EMA]])/Table2[[#This Row],[20D EMA]]</f>
        <v>-2.5224349267577058E-3</v>
      </c>
      <c r="T626" s="2">
        <f>(Table2[[#This Row],[Close Price]]-Table2[[#This Row],[50D EMA]])/Table2[[#This Row],[50D EMA]]</f>
        <v>-6.5601776701740252E-3</v>
      </c>
      <c r="U626" s="2">
        <f>(Table2[[#This Row],[Close Price]]-Table2[[#This Row],[200D EMA]])/Table2[[#This Row],[200D EMA]]</f>
        <v>1.2826444688420658E-2</v>
      </c>
      <c r="V626">
        <v>0.816528394053046</v>
      </c>
      <c r="W626">
        <v>2499.0500000000002</v>
      </c>
      <c r="X626">
        <v>2526</v>
      </c>
      <c r="Y626">
        <v>2499.0500000000002</v>
      </c>
      <c r="Z626">
        <v>2546</v>
      </c>
      <c r="AA626">
        <v>2456.35</v>
      </c>
      <c r="AB626">
        <v>2546</v>
      </c>
      <c r="AC626" s="2">
        <f>(Table2[[#This Row],[Close Price]]/Table2[[#This Row],[Day Low]])-1</f>
        <v>1.6406234369059636E-3</v>
      </c>
      <c r="AD626" s="2">
        <f>(Table2[[#This Row],[Day High]]/Table2[[#This Row],[Close Price]])-1</f>
        <v>9.1284980924035697E-3</v>
      </c>
      <c r="AE626" s="2">
        <f>(Table2[[#This Row],[Close Price]]/Table2[[#This Row],[Current Week Low]])-1</f>
        <v>1.6406234369059636E-3</v>
      </c>
      <c r="AF626" s="2">
        <f>(Table2[[#This Row],[Current Week High]]/Table2[[#This Row],[Close Price]])-1</f>
        <v>1.711843077722075E-2</v>
      </c>
      <c r="AG626" s="2">
        <f>(Table2[[#This Row],[Close Price]]/Table2[[#This Row],[Current Month Low]])-1</f>
        <v>1.9052659433712593E-2</v>
      </c>
      <c r="AH626" s="2">
        <f>(Table2[[#This Row],[Current Month High]]/Table2[[#This Row],[Close Price]])-1</f>
        <v>1.711843077722075E-2</v>
      </c>
      <c r="AI626">
        <v>10.6326029203204</v>
      </c>
      <c r="AJ626">
        <v>15.7124696637004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-0.09</v>
      </c>
      <c r="AM626" t="s">
        <v>10344</v>
      </c>
      <c r="AN626">
        <v>1.39</v>
      </c>
      <c r="AO626" t="s">
        <v>10345</v>
      </c>
      <c r="AP626">
        <v>-2.824773974711E-2</v>
      </c>
      <c r="AQ626" s="4">
        <f>(Table2[[#This Row],[Sharpe Ratio]]-AVERAGE(Table2[Sharpe Ratio]))/_xlfn.STDEV.P(Table2[Sharpe Ratio])</f>
        <v>-1.0365606084534891</v>
      </c>
      <c r="AR6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 s="4">
        <f>_xlfn.RANK.AVG(Table2[[#This Row],[1Y Return vs Nifty Z-Score]],Table2[1Y Return vs Nifty Z-Score])</f>
        <v>571</v>
      </c>
      <c r="AT626" s="4">
        <f>_xlfn.RANK.AVG(Table2[[#This Row],[6M Return vs Nifty Z-Score]],Table2[6M Return vs Nifty Z-Score])</f>
        <v>541</v>
      </c>
      <c r="AU626" s="4">
        <f>_xlfn.RANK.AVG(Table2[[#This Row],[Sharpe Ratio Z-Score]],Table2[Sharpe Ratio Z-Score])</f>
        <v>624</v>
      </c>
      <c r="AV626" s="4">
        <f>(Table2[[#This Row],[Rank 1Y]]+Table2[[#This Row],[Rank 6M]]+Table2[[#This Row],[Rank Sharpe]])/3</f>
        <v>578.66666666666663</v>
      </c>
    </row>
    <row r="627" spans="1:48" x14ac:dyDescent="0.3">
      <c r="A627" t="s">
        <v>489</v>
      </c>
      <c r="B627" t="s">
        <v>490</v>
      </c>
      <c r="C627" t="s">
        <v>10314</v>
      </c>
      <c r="D627" t="s">
        <v>392</v>
      </c>
      <c r="E627">
        <v>42079.064354459901</v>
      </c>
      <c r="F627">
        <v>560.6</v>
      </c>
      <c r="G627">
        <v>-31.537977478513898</v>
      </c>
      <c r="H627">
        <f>(Table2[[#This Row],[1Y Return vs Nifty]]-AVERAGE(Table2[1Y Return vs Nifty]))/_xlfn.STDEV.P(Table2[1Y Return vs Nifty])</f>
        <v>-0.96375842796383981</v>
      </c>
      <c r="I627">
        <v>4.1565953602717398</v>
      </c>
      <c r="J627">
        <f>(Table2[[#This Row],[1M Return vs Nifty]]-AVERAGE(Table2[1M Return vs Nifty]))/_xlfn.STDEV.P(Table2[1M Return vs Nifty])</f>
        <v>4.0510635925373323E-2</v>
      </c>
      <c r="K627">
        <v>2.59669497760517</v>
      </c>
      <c r="L627">
        <f>(Table2[[#This Row],[6M Return vs Nifty]]-AVERAGE(Table2[6M Return vs Nifty]))/_xlfn.STDEV.P(Table2[6M Return vs Nifty])</f>
        <v>-0.15586488679249214</v>
      </c>
      <c r="M627">
        <v>-1.6264805363695001</v>
      </c>
      <c r="N627">
        <f>(Table2[[#This Row],[1W Return vs Nifty]]-AVERAGE(Table2[1W Return vs Nifty]))/_xlfn.STDEV.P(Table2[1W Return vs Nifty])</f>
        <v>-0.24525667249937122</v>
      </c>
      <c r="O627">
        <v>552.92999999999995</v>
      </c>
      <c r="P627">
        <v>546.35971032699194</v>
      </c>
      <c r="Q627">
        <v>548.77863455667705</v>
      </c>
      <c r="R627">
        <v>57.577856116431001</v>
      </c>
      <c r="S627" s="2">
        <f>(Table2[[#This Row],[Close Price]]-Table2[[#This Row],[20D EMA]])/Table2[[#This Row],[20D EMA]]</f>
        <v>1.3871556978279482E-2</v>
      </c>
      <c r="T627" s="2">
        <f>(Table2[[#This Row],[Close Price]]-Table2[[#This Row],[50D EMA]])/Table2[[#This Row],[50D EMA]]</f>
        <v>2.6063945426146776E-2</v>
      </c>
      <c r="U627" s="2">
        <f>(Table2[[#This Row],[Close Price]]-Table2[[#This Row],[200D EMA]])/Table2[[#This Row],[200D EMA]]</f>
        <v>2.1541227553205849E-2</v>
      </c>
      <c r="V627">
        <v>0.96093519289580298</v>
      </c>
      <c r="W627">
        <v>560.1</v>
      </c>
      <c r="X627">
        <v>567</v>
      </c>
      <c r="Y627">
        <v>551.65</v>
      </c>
      <c r="Z627">
        <v>567</v>
      </c>
      <c r="AA627">
        <v>520</v>
      </c>
      <c r="AB627">
        <v>577</v>
      </c>
      <c r="AC627" s="2">
        <f>(Table2[[#This Row],[Close Price]]/Table2[[#This Row],[Day Low]])-1</f>
        <v>8.9269773254785356E-4</v>
      </c>
      <c r="AD627" s="2">
        <f>(Table2[[#This Row],[Day High]]/Table2[[#This Row],[Close Price]])-1</f>
        <v>1.1416339636104222E-2</v>
      </c>
      <c r="AE627" s="2">
        <f>(Table2[[#This Row],[Close Price]]/Table2[[#This Row],[Current Week Low]])-1</f>
        <v>1.62240551074051E-2</v>
      </c>
      <c r="AF627" s="2">
        <f>(Table2[[#This Row],[Current Week High]]/Table2[[#This Row],[Close Price]])-1</f>
        <v>1.1416339636104222E-2</v>
      </c>
      <c r="AG627" s="2">
        <f>(Table2[[#This Row],[Close Price]]/Table2[[#This Row],[Current Month Low]])-1</f>
        <v>7.8076923076923155E-2</v>
      </c>
      <c r="AH627" s="2">
        <f>(Table2[[#This Row],[Current Month High]]/Table2[[#This Row],[Close Price]])-1</f>
        <v>2.9254370317516987E-2</v>
      </c>
      <c r="AI627">
        <v>13.993935069568201</v>
      </c>
      <c r="AJ627">
        <v>25.1898168825368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0.02</v>
      </c>
      <c r="AM627" t="s">
        <v>10345</v>
      </c>
      <c r="AN627">
        <v>1.02</v>
      </c>
      <c r="AO627" t="s">
        <v>10345</v>
      </c>
      <c r="AP627">
        <v>-0.11516076228069</v>
      </c>
      <c r="AQ627" s="4">
        <f>(Table2[[#This Row],[Sharpe Ratio]]-AVERAGE(Table2[Sharpe Ratio]))/_xlfn.STDEV.P(Table2[Sharpe Ratio])</f>
        <v>-2.0220173442660103</v>
      </c>
      <c r="AR62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 s="4">
        <f>_xlfn.RANK.AVG(Table2[[#This Row],[1Y Return vs Nifty Z-Score]],Table2[1Y Return vs Nifty Z-Score])</f>
        <v>654</v>
      </c>
      <c r="AT627" s="4">
        <f>_xlfn.RANK.AVG(Table2[[#This Row],[6M Return vs Nifty Z-Score]],Table2[6M Return vs Nifty Z-Score])</f>
        <v>362</v>
      </c>
      <c r="AU627" s="4">
        <f>_xlfn.RANK.AVG(Table2[[#This Row],[Sharpe Ratio Z-Score]],Table2[Sharpe Ratio Z-Score])</f>
        <v>726</v>
      </c>
      <c r="AV627" s="4">
        <f>(Table2[[#This Row],[Rank 1Y]]+Table2[[#This Row],[Rank 6M]]+Table2[[#This Row],[Rank Sharpe]])/3</f>
        <v>580.66666666666663</v>
      </c>
    </row>
    <row r="628" spans="1:48" x14ac:dyDescent="0.3">
      <c r="A628" t="s">
        <v>1572</v>
      </c>
      <c r="B628" t="s">
        <v>1573</v>
      </c>
      <c r="C628" t="s">
        <v>10303</v>
      </c>
      <c r="D628" t="s">
        <v>929</v>
      </c>
      <c r="E628">
        <v>6019.5937418399999</v>
      </c>
      <c r="F628">
        <v>131.24</v>
      </c>
      <c r="G628">
        <v>-20.0302848789654</v>
      </c>
      <c r="H628">
        <f>(Table2[[#This Row],[1Y Return vs Nifty]]-AVERAGE(Table2[1Y Return vs Nifty]))/_xlfn.STDEV.P(Table2[1Y Return vs Nifty])</f>
        <v>-0.78914222539957457</v>
      </c>
      <c r="I628">
        <v>-0.75348265580292295</v>
      </c>
      <c r="J628">
        <f>(Table2[[#This Row],[1M Return vs Nifty]]-AVERAGE(Table2[1M Return vs Nifty]))/_xlfn.STDEV.P(Table2[1M Return vs Nifty])</f>
        <v>-0.38843118119954695</v>
      </c>
      <c r="K628">
        <v>-40.9963409133927</v>
      </c>
      <c r="L628">
        <f>(Table2[[#This Row],[6M Return vs Nifty]]-AVERAGE(Table2[6M Return vs Nifty]))/_xlfn.STDEV.P(Table2[6M Return vs Nifty])</f>
        <v>-1.6555472320603657</v>
      </c>
      <c r="M628">
        <v>3.4804200731959598E-2</v>
      </c>
      <c r="N628">
        <f>(Table2[[#This Row],[1W Return vs Nifty]]-AVERAGE(Table2[1W Return vs Nifty]))/_xlfn.STDEV.P(Table2[1W Return vs Nifty])</f>
        <v>0.11709559240023774</v>
      </c>
      <c r="O628">
        <v>132.97</v>
      </c>
      <c r="P628">
        <v>138.38419434816399</v>
      </c>
      <c r="Q628">
        <v>153.22367537198599</v>
      </c>
      <c r="R628">
        <v>48.4096760762746</v>
      </c>
      <c r="S628" s="2">
        <f>(Table2[[#This Row],[Close Price]]-Table2[[#This Row],[20D EMA]])/Table2[[#This Row],[20D EMA]]</f>
        <v>-1.3010453485748589E-2</v>
      </c>
      <c r="T628" s="2">
        <f>(Table2[[#This Row],[Close Price]]-Table2[[#This Row],[50D EMA]])/Table2[[#This Row],[50D EMA]]</f>
        <v>-5.1625797164304293E-2</v>
      </c>
      <c r="U628" s="2">
        <f>(Table2[[#This Row],[Close Price]]-Table2[[#This Row],[200D EMA]])/Table2[[#This Row],[200D EMA]]</f>
        <v>-0.14347440314700396</v>
      </c>
      <c r="V628">
        <v>0.61013502800824004</v>
      </c>
      <c r="W628">
        <v>131.29</v>
      </c>
      <c r="X628">
        <v>138.76</v>
      </c>
      <c r="Y628">
        <v>130</v>
      </c>
      <c r="Z628">
        <v>138.76</v>
      </c>
      <c r="AA628">
        <v>126.32</v>
      </c>
      <c r="AB628">
        <v>140.69999999999999</v>
      </c>
      <c r="AC628" s="2">
        <f>(Table2[[#This Row],[Close Price]]/Table2[[#This Row],[Day Low]])-1</f>
        <v>-3.8083631655105865E-4</v>
      </c>
      <c r="AD628" s="2">
        <f>(Table2[[#This Row],[Day High]]/Table2[[#This Row],[Close Price]])-1</f>
        <v>5.7299603779335406E-2</v>
      </c>
      <c r="AE628" s="2">
        <f>(Table2[[#This Row],[Close Price]]/Table2[[#This Row],[Current Week Low]])-1</f>
        <v>9.5384615384617177E-3</v>
      </c>
      <c r="AF628" s="2">
        <f>(Table2[[#This Row],[Current Week High]]/Table2[[#This Row],[Close Price]])-1</f>
        <v>5.7299603779335406E-2</v>
      </c>
      <c r="AG628" s="2">
        <f>(Table2[[#This Row],[Close Price]]/Table2[[#This Row],[Current Month Low]])-1</f>
        <v>3.8948701709943023E-2</v>
      </c>
      <c r="AH628" s="2">
        <f>(Table2[[#This Row],[Current Month High]]/Table2[[#This Row],[Close Price]])-1</f>
        <v>7.2081682413898118E-2</v>
      </c>
      <c r="AI628">
        <v>60.4693690947881</v>
      </c>
      <c r="AJ628">
        <v>9.8242677824267695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-0.13</v>
      </c>
      <c r="AM628" t="s">
        <v>10344</v>
      </c>
      <c r="AN628">
        <v>-1.49</v>
      </c>
      <c r="AO628" t="s">
        <v>10344</v>
      </c>
      <c r="AP628">
        <v>3.8326203592134997E-2</v>
      </c>
      <c r="AQ628" s="4">
        <f>(Table2[[#This Row],[Sharpe Ratio]]-AVERAGE(Table2[Sharpe Ratio]))/_xlfn.STDEV.P(Table2[Sharpe Ratio])</f>
        <v>-0.28171698455452227</v>
      </c>
      <c r="AR62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 s="4">
        <f>_xlfn.RANK.AVG(Table2[[#This Row],[1Y Return vs Nifty Z-Score]],Table2[1Y Return vs Nifty Z-Score])</f>
        <v>602</v>
      </c>
      <c r="AT628" s="4">
        <f>_xlfn.RANK.AVG(Table2[[#This Row],[6M Return vs Nifty Z-Score]],Table2[6M Return vs Nifty Z-Score])</f>
        <v>724</v>
      </c>
      <c r="AU628" s="4">
        <f>_xlfn.RANK.AVG(Table2[[#This Row],[Sharpe Ratio Z-Score]],Table2[Sharpe Ratio Z-Score])</f>
        <v>417</v>
      </c>
      <c r="AV628" s="4">
        <f>(Table2[[#This Row],[Rank 1Y]]+Table2[[#This Row],[Rank 6M]]+Table2[[#This Row],[Rank Sharpe]])/3</f>
        <v>581</v>
      </c>
    </row>
    <row r="629" spans="1:48" x14ac:dyDescent="0.3">
      <c r="A629" t="s">
        <v>746</v>
      </c>
      <c r="B629" t="s">
        <v>747</v>
      </c>
      <c r="C629" t="s">
        <v>10301</v>
      </c>
      <c r="D629" t="s">
        <v>420</v>
      </c>
      <c r="E629">
        <v>22067.91548091</v>
      </c>
      <c r="F629">
        <v>983.55</v>
      </c>
      <c r="G629">
        <v>-35.077819879407997</v>
      </c>
      <c r="H629">
        <f>(Table2[[#This Row],[1Y Return vs Nifty]]-AVERAGE(Table2[1Y Return vs Nifty]))/_xlfn.STDEV.P(Table2[1Y Return vs Nifty])</f>
        <v>-1.017471527472976</v>
      </c>
      <c r="I629">
        <v>7.01703403908959</v>
      </c>
      <c r="J629">
        <f>(Table2[[#This Row],[1M Return vs Nifty]]-AVERAGE(Table2[1M Return vs Nifty]))/_xlfn.STDEV.P(Table2[1M Return vs Nifty])</f>
        <v>0.29039704519416604</v>
      </c>
      <c r="K629">
        <v>2.2390308415210498</v>
      </c>
      <c r="L629">
        <f>(Table2[[#This Row],[6M Return vs Nifty]]-AVERAGE(Table2[6M Return vs Nifty]))/_xlfn.STDEV.P(Table2[6M Return vs Nifty])</f>
        <v>-0.16816920511897984</v>
      </c>
      <c r="M629">
        <v>-1.9532233253331801</v>
      </c>
      <c r="N629">
        <f>(Table2[[#This Row],[1W Return vs Nifty]]-AVERAGE(Table2[1W Return vs Nifty]))/_xlfn.STDEV.P(Table2[1W Return vs Nifty])</f>
        <v>-0.31652440100879986</v>
      </c>
      <c r="O629">
        <v>969.33</v>
      </c>
      <c r="P629">
        <v>939.31820272303798</v>
      </c>
      <c r="Q629">
        <v>918.10689947178003</v>
      </c>
      <c r="R629">
        <v>53.566866909503098</v>
      </c>
      <c r="S629" s="2">
        <f>(Table2[[#This Row],[Close Price]]-Table2[[#This Row],[20D EMA]])/Table2[[#This Row],[20D EMA]]</f>
        <v>1.4669926650366658E-2</v>
      </c>
      <c r="T629" s="2">
        <f>(Table2[[#This Row],[Close Price]]-Table2[[#This Row],[50D EMA]])/Table2[[#This Row],[50D EMA]]</f>
        <v>4.7089258090321398E-2</v>
      </c>
      <c r="U629" s="2">
        <f>(Table2[[#This Row],[Close Price]]-Table2[[#This Row],[200D EMA]])/Table2[[#This Row],[200D EMA]]</f>
        <v>7.128048004635594E-2</v>
      </c>
      <c r="V629">
        <v>1.60229071829764</v>
      </c>
      <c r="W629">
        <v>972.65</v>
      </c>
      <c r="X629">
        <v>1010.7</v>
      </c>
      <c r="Y629">
        <v>949.4</v>
      </c>
      <c r="Z629">
        <v>1010.7</v>
      </c>
      <c r="AA629">
        <v>875.1</v>
      </c>
      <c r="AB629">
        <v>1064</v>
      </c>
      <c r="AC629" s="2">
        <f>(Table2[[#This Row],[Close Price]]/Table2[[#This Row],[Day Low]])-1</f>
        <v>1.1206497712435093E-2</v>
      </c>
      <c r="AD629" s="2">
        <f>(Table2[[#This Row],[Day High]]/Table2[[#This Row],[Close Price]])-1</f>
        <v>2.7604087235016062E-2</v>
      </c>
      <c r="AE629" s="2">
        <f>(Table2[[#This Row],[Close Price]]/Table2[[#This Row],[Current Week Low]])-1</f>
        <v>3.597008637033916E-2</v>
      </c>
      <c r="AF629" s="2">
        <f>(Table2[[#This Row],[Current Week High]]/Table2[[#This Row],[Close Price]])-1</f>
        <v>2.7604087235016062E-2</v>
      </c>
      <c r="AG629" s="2">
        <f>(Table2[[#This Row],[Close Price]]/Table2[[#This Row],[Current Month Low]])-1</f>
        <v>0.12392869386355843</v>
      </c>
      <c r="AH629" s="2">
        <f>(Table2[[#This Row],[Current Month High]]/Table2[[#This Row],[Close Price]])-1</f>
        <v>8.1795536576686478E-2</v>
      </c>
      <c r="AI629">
        <v>15.901581007574601</v>
      </c>
      <c r="AJ629">
        <v>33.525658430627203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0.14000000000000001</v>
      </c>
      <c r="AM629" t="s">
        <v>10345</v>
      </c>
      <c r="AN629">
        <v>-1.81</v>
      </c>
      <c r="AO629" t="s">
        <v>10344</v>
      </c>
      <c r="AP629">
        <v>-9.0764589254933997E-2</v>
      </c>
      <c r="AQ629" s="4">
        <f>(Table2[[#This Row],[Sharpe Ratio]]-AVERAGE(Table2[Sharpe Ratio]))/_xlfn.STDEV.P(Table2[Sharpe Ratio])</f>
        <v>-1.745403180640642</v>
      </c>
      <c r="AR62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-2.9571712690472314</v>
      </c>
      <c r="AS629" s="4">
        <f>_xlfn.RANK.AVG(Table2[[#This Row],[1Y Return vs Nifty Z-Score]],Table2[1Y Return vs Nifty Z-Score])</f>
        <v>670</v>
      </c>
      <c r="AT629" s="4">
        <f>_xlfn.RANK.AVG(Table2[[#This Row],[6M Return vs Nifty Z-Score]],Table2[6M Return vs Nifty Z-Score])</f>
        <v>367</v>
      </c>
      <c r="AU629" s="4">
        <f>_xlfn.RANK.AVG(Table2[[#This Row],[Sharpe Ratio Z-Score]],Table2[Sharpe Ratio Z-Score])</f>
        <v>708</v>
      </c>
      <c r="AV629" s="4">
        <f>(Table2[[#This Row],[Rank 1Y]]+Table2[[#This Row],[Rank 6M]]+Table2[[#This Row],[Rank Sharpe]])/3</f>
        <v>581.66666666666663</v>
      </c>
    </row>
    <row r="630" spans="1:48" x14ac:dyDescent="0.3">
      <c r="A630" t="s">
        <v>1715</v>
      </c>
      <c r="B630" t="s">
        <v>1716</v>
      </c>
      <c r="C630" t="s">
        <v>10310</v>
      </c>
      <c r="D630" t="s">
        <v>399</v>
      </c>
      <c r="E630">
        <v>4661.19609855</v>
      </c>
      <c r="F630">
        <v>532.9</v>
      </c>
      <c r="G630">
        <v>-49.507959723552503</v>
      </c>
      <c r="H630">
        <f>(Table2[[#This Row],[1Y Return vs Nifty]]-AVERAGE(Table2[1Y Return vs Nifty]))/_xlfn.STDEV.P(Table2[1Y Return vs Nifty])</f>
        <v>-1.2364325572587971</v>
      </c>
      <c r="I630">
        <v>-5.7095004329590999</v>
      </c>
      <c r="J630">
        <f>(Table2[[#This Row],[1M Return vs Nifty]]-AVERAGE(Table2[1M Return vs Nifty]))/_xlfn.STDEV.P(Table2[1M Return vs Nifty])</f>
        <v>-0.82138627154173127</v>
      </c>
      <c r="K630">
        <v>-21.580481010422002</v>
      </c>
      <c r="L630">
        <f>(Table2[[#This Row],[6M Return vs Nifty]]-AVERAGE(Table2[6M Return vs Nifty]))/_xlfn.STDEV.P(Table2[6M Return vs Nifty])</f>
        <v>-0.98760516930780418</v>
      </c>
      <c r="M630">
        <v>-2.6148443900194702</v>
      </c>
      <c r="N630">
        <f>(Table2[[#This Row],[1W Return vs Nifty]]-AVERAGE(Table2[1W Return vs Nifty]))/_xlfn.STDEV.P(Table2[1W Return vs Nifty])</f>
        <v>-0.46083433532665558</v>
      </c>
      <c r="O630">
        <v>546.16999999999996</v>
      </c>
      <c r="P630">
        <v>560.05726708636803</v>
      </c>
      <c r="Q630">
        <v>599.31831780556001</v>
      </c>
      <c r="R630">
        <v>41.762918342855698</v>
      </c>
      <c r="S630" s="2">
        <f>(Table2[[#This Row],[Close Price]]-Table2[[#This Row],[20D EMA]])/Table2[[#This Row],[20D EMA]]</f>
        <v>-2.4296464470769143E-2</v>
      </c>
      <c r="T630" s="2">
        <f>(Table2[[#This Row],[Close Price]]-Table2[[#This Row],[50D EMA]])/Table2[[#This Row],[50D EMA]]</f>
        <v>-4.8490161064511372E-2</v>
      </c>
      <c r="U630" s="2">
        <f>(Table2[[#This Row],[Close Price]]-Table2[[#This Row],[200D EMA]])/Table2[[#This Row],[200D EMA]]</f>
        <v>-0.11082310657340609</v>
      </c>
      <c r="V630">
        <v>1.4296947526502199</v>
      </c>
      <c r="W630">
        <v>533.5</v>
      </c>
      <c r="X630">
        <v>543.4</v>
      </c>
      <c r="Y630">
        <v>532.1</v>
      </c>
      <c r="Z630">
        <v>544</v>
      </c>
      <c r="AA630">
        <v>511.3</v>
      </c>
      <c r="AB630">
        <v>583.79999999999995</v>
      </c>
      <c r="AC630" s="2">
        <f>(Table2[[#This Row],[Close Price]]/Table2[[#This Row],[Day Low]])-1</f>
        <v>-1.1246485473289658E-3</v>
      </c>
      <c r="AD630" s="2">
        <f>(Table2[[#This Row],[Day High]]/Table2[[#This Row],[Close Price]])-1</f>
        <v>1.9703509101144601E-2</v>
      </c>
      <c r="AE630" s="2">
        <f>(Table2[[#This Row],[Close Price]]/Table2[[#This Row],[Current Week Low]])-1</f>
        <v>1.5034767900770074E-3</v>
      </c>
      <c r="AF630" s="2">
        <f>(Table2[[#This Row],[Current Week High]]/Table2[[#This Row],[Close Price]])-1</f>
        <v>2.0829423906924438E-2</v>
      </c>
      <c r="AG630" s="2">
        <f>(Table2[[#This Row],[Close Price]]/Table2[[#This Row],[Current Month Low]])-1</f>
        <v>4.2245257187561114E-2</v>
      </c>
      <c r="AH630" s="2">
        <f>(Table2[[#This Row],[Current Month High]]/Table2[[#This Row],[Close Price]])-1</f>
        <v>9.5515106023644103E-2</v>
      </c>
      <c r="AI630">
        <v>49.9343216363295</v>
      </c>
      <c r="AJ630">
        <v>4.2347188264058699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-0.12</v>
      </c>
      <c r="AM630" t="s">
        <v>10344</v>
      </c>
      <c r="AN630">
        <v>-7.05</v>
      </c>
      <c r="AO630" t="s">
        <v>10344</v>
      </c>
      <c r="AP630">
        <v>4.7778628013922998E-2</v>
      </c>
      <c r="AQ630" s="4">
        <f>(Table2[[#This Row],[Sharpe Ratio]]-AVERAGE(Table2[Sharpe Ratio]))/_xlfn.STDEV.P(Table2[Sharpe Ratio])</f>
        <v>-0.17454138480350906</v>
      </c>
      <c r="AR63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 s="4">
        <f>_xlfn.RANK.AVG(Table2[[#This Row],[1Y Return vs Nifty Z-Score]],Table2[1Y Return vs Nifty Z-Score])</f>
        <v>717</v>
      </c>
      <c r="AT630" s="4">
        <f>_xlfn.RANK.AVG(Table2[[#This Row],[6M Return vs Nifty Z-Score]],Table2[6M Return vs Nifty Z-Score])</f>
        <v>639</v>
      </c>
      <c r="AU630" s="4">
        <f>_xlfn.RANK.AVG(Table2[[#This Row],[Sharpe Ratio Z-Score]],Table2[Sharpe Ratio Z-Score])</f>
        <v>392</v>
      </c>
      <c r="AV630" s="4">
        <f>(Table2[[#This Row],[Rank 1Y]]+Table2[[#This Row],[Rank 6M]]+Table2[[#This Row],[Rank Sharpe]])/3</f>
        <v>582.66666666666663</v>
      </c>
    </row>
    <row r="631" spans="1:48" x14ac:dyDescent="0.3">
      <c r="A631" t="s">
        <v>775</v>
      </c>
      <c r="B631" t="s">
        <v>776</v>
      </c>
      <c r="C631" t="s">
        <v>10301</v>
      </c>
      <c r="D631" t="s">
        <v>57</v>
      </c>
      <c r="E631">
        <v>20751.681299575001</v>
      </c>
      <c r="F631">
        <v>709.55</v>
      </c>
      <c r="G631">
        <v>-35.025302317929103</v>
      </c>
      <c r="H631">
        <f>(Table2[[#This Row],[1Y Return vs Nifty]]-AVERAGE(Table2[1Y Return vs Nifty]))/_xlfn.STDEV.P(Table2[1Y Return vs Nifty])</f>
        <v>-1.0166746329544571</v>
      </c>
      <c r="I631">
        <v>-7.9729481887958604</v>
      </c>
      <c r="J631">
        <f>(Table2[[#This Row],[1M Return vs Nifty]]-AVERAGE(Table2[1M Return vs Nifty]))/_xlfn.STDEV.P(Table2[1M Return vs Nifty])</f>
        <v>-1.019119869699936</v>
      </c>
      <c r="K631">
        <v>-11.3063240402478</v>
      </c>
      <c r="L631">
        <f>(Table2[[#This Row],[6M Return vs Nifty]]-AVERAGE(Table2[6M Return vs Nifty]))/_xlfn.STDEV.P(Table2[6M Return vs Nifty])</f>
        <v>-0.63415486455711068</v>
      </c>
      <c r="M631">
        <v>0.74976983019436705</v>
      </c>
      <c r="N631">
        <f>(Table2[[#This Row],[1W Return vs Nifty]]-AVERAGE(Table2[1W Return vs Nifty]))/_xlfn.STDEV.P(Table2[1W Return vs Nifty])</f>
        <v>0.27304081321355322</v>
      </c>
      <c r="O631">
        <v>730.11</v>
      </c>
      <c r="P631">
        <v>750.96932719459198</v>
      </c>
      <c r="Q631">
        <v>732.27814283110501</v>
      </c>
      <c r="R631">
        <v>41.162811503278597</v>
      </c>
      <c r="S631" s="2">
        <f>(Table2[[#This Row],[Close Price]]-Table2[[#This Row],[20D EMA]])/Table2[[#This Row],[20D EMA]]</f>
        <v>-2.8160140252838695E-2</v>
      </c>
      <c r="T631" s="2">
        <f>(Table2[[#This Row],[Close Price]]-Table2[[#This Row],[50D EMA]])/Table2[[#This Row],[50D EMA]]</f>
        <v>-5.5154485935294942E-2</v>
      </c>
      <c r="U631" s="2">
        <f>(Table2[[#This Row],[Close Price]]-Table2[[#This Row],[200D EMA]])/Table2[[#This Row],[200D EMA]]</f>
        <v>-3.1037581899187112E-2</v>
      </c>
      <c r="V631">
        <v>0.72929855650705999</v>
      </c>
      <c r="W631">
        <v>705.2</v>
      </c>
      <c r="X631">
        <v>719.8</v>
      </c>
      <c r="Y631">
        <v>704.35</v>
      </c>
      <c r="Z631">
        <v>719.8</v>
      </c>
      <c r="AA631">
        <v>687.05</v>
      </c>
      <c r="AB631">
        <v>785</v>
      </c>
      <c r="AC631" s="2">
        <f>(Table2[[#This Row],[Close Price]]/Table2[[#This Row],[Day Low]])-1</f>
        <v>6.1684628474190095E-3</v>
      </c>
      <c r="AD631" s="2">
        <f>(Table2[[#This Row],[Day High]]/Table2[[#This Row],[Close Price]])-1</f>
        <v>1.4445775491508606E-2</v>
      </c>
      <c r="AE631" s="2">
        <f>(Table2[[#This Row],[Close Price]]/Table2[[#This Row],[Current Week Low]])-1</f>
        <v>7.3826932632923281E-3</v>
      </c>
      <c r="AF631" s="2">
        <f>(Table2[[#This Row],[Current Week High]]/Table2[[#This Row],[Close Price]])-1</f>
        <v>1.4445775491508606E-2</v>
      </c>
      <c r="AG631" s="2">
        <f>(Table2[[#This Row],[Close Price]]/Table2[[#This Row],[Current Month Low]])-1</f>
        <v>3.2748708245396996E-2</v>
      </c>
      <c r="AH631" s="2">
        <f>(Table2[[#This Row],[Current Month High]]/Table2[[#This Row],[Close Price]])-1</f>
        <v>0.10633500105700811</v>
      </c>
      <c r="AI631">
        <v>21.591149319991501</v>
      </c>
      <c r="AJ631">
        <v>18.248479293392201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-0.08</v>
      </c>
      <c r="AM631" t="s">
        <v>10344</v>
      </c>
      <c r="AN631">
        <v>-6.24</v>
      </c>
      <c r="AO631" t="s">
        <v>10344</v>
      </c>
      <c r="AQ631" s="4">
        <f>(Table2[[#This Row],[Sharpe Ratio]]-AVERAGE(Table2[Sharpe Ratio]))/_xlfn.STDEV.P(Table2[Sharpe Ratio])</f>
        <v>-0.71627574671699312</v>
      </c>
      <c r="AR63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 s="4">
        <f>_xlfn.RANK.AVG(Table2[[#This Row],[1Y Return vs Nifty Z-Score]],Table2[1Y Return vs Nifty Z-Score])</f>
        <v>669</v>
      </c>
      <c r="AT631" s="4">
        <f>_xlfn.RANK.AVG(Table2[[#This Row],[6M Return vs Nifty Z-Score]],Table2[6M Return vs Nifty Z-Score])</f>
        <v>537</v>
      </c>
      <c r="AU631" s="4">
        <f>_xlfn.RANK.AVG(Table2[[#This Row],[Sharpe Ratio Z-Score]],Table2[Sharpe Ratio Z-Score])</f>
        <v>542.5</v>
      </c>
      <c r="AV631" s="4">
        <f>(Table2[[#This Row],[Rank 1Y]]+Table2[[#This Row],[Rank 6M]]+Table2[[#This Row],[Rank Sharpe]])/3</f>
        <v>582.83333333333337</v>
      </c>
    </row>
    <row r="632" spans="1:48" x14ac:dyDescent="0.3">
      <c r="A632" t="s">
        <v>2383</v>
      </c>
      <c r="B632" t="s">
        <v>2384</v>
      </c>
      <c r="C632" t="s">
        <v>10304</v>
      </c>
      <c r="D632" t="s">
        <v>111</v>
      </c>
      <c r="E632">
        <v>2139.36828083</v>
      </c>
      <c r="F632">
        <v>8.74</v>
      </c>
      <c r="G632">
        <v>-15.914927483353299</v>
      </c>
      <c r="H632">
        <f>(Table2[[#This Row],[1Y Return vs Nifty]]-AVERAGE(Table2[1Y Return vs Nifty]))/_xlfn.STDEV.P(Table2[1Y Return vs Nifty])</f>
        <v>-0.7266963376249268</v>
      </c>
      <c r="I632">
        <v>25.224354552086499</v>
      </c>
      <c r="J632">
        <f>(Table2[[#This Row],[1M Return vs Nifty]]-AVERAGE(Table2[1M Return vs Nifty]))/_xlfn.STDEV.P(Table2[1M Return vs Nifty])</f>
        <v>1.8809789300955186</v>
      </c>
      <c r="K632">
        <v>-77.654068852191401</v>
      </c>
      <c r="L632">
        <f>(Table2[[#This Row],[6M Return vs Nifty]]-AVERAGE(Table2[6M Return vs Nifty]))/_xlfn.STDEV.P(Table2[6M Return vs Nifty])</f>
        <v>-2.9166419524398157</v>
      </c>
      <c r="M632">
        <v>-0.92680823099355703</v>
      </c>
      <c r="N632">
        <f>(Table2[[#This Row],[1W Return vs Nifty]]-AVERAGE(Table2[1W Return vs Nifty]))/_xlfn.STDEV.P(Table2[1W Return vs Nifty])</f>
        <v>-9.2647165604816437E-2</v>
      </c>
      <c r="O632">
        <v>8.84</v>
      </c>
      <c r="P632">
        <v>10.2340104356122</v>
      </c>
      <c r="Q632">
        <v>14.169750855457</v>
      </c>
      <c r="R632">
        <v>39.542139316447297</v>
      </c>
      <c r="S632" s="2">
        <f>(Table2[[#This Row],[Close Price]]-Table2[[#This Row],[20D EMA]])/Table2[[#This Row],[20D EMA]]</f>
        <v>-1.1312217194570096E-2</v>
      </c>
      <c r="T632" s="2">
        <f>(Table2[[#This Row],[Close Price]]-Table2[[#This Row],[50D EMA]])/Table2[[#This Row],[50D EMA]]</f>
        <v>-0.14598484582479596</v>
      </c>
      <c r="U632" s="2">
        <f>(Table2[[#This Row],[Close Price]]-Table2[[#This Row],[200D EMA]])/Table2[[#This Row],[200D EMA]]</f>
        <v>-0.3831931069815469</v>
      </c>
      <c r="V632">
        <v>0.76220759895523804</v>
      </c>
      <c r="W632">
        <v>0</v>
      </c>
      <c r="X632">
        <v>0</v>
      </c>
      <c r="Y632">
        <v>8.74</v>
      </c>
      <c r="Z632">
        <v>8.74</v>
      </c>
      <c r="AA632">
        <v>8.74</v>
      </c>
      <c r="AB632">
        <v>10.25</v>
      </c>
      <c r="AC632" s="2" t="e">
        <f>(Table2[[#This Row],[Close Price]]/Table2[[#This Row],[Day Low]])-1</f>
        <v>#DIV/0!</v>
      </c>
      <c r="AD632" s="2">
        <f>(Table2[[#This Row],[Day High]]/Table2[[#This Row],[Close Price]])-1</f>
        <v>-1</v>
      </c>
      <c r="AE632" s="2">
        <f>(Table2[[#This Row],[Close Price]]/Table2[[#This Row],[Current Week Low]])-1</f>
        <v>0</v>
      </c>
      <c r="AF632" s="2">
        <f>(Table2[[#This Row],[Current Week High]]/Table2[[#This Row],[Close Price]])-1</f>
        <v>0</v>
      </c>
      <c r="AG632" s="2">
        <f>(Table2[[#This Row],[Close Price]]/Table2[[#This Row],[Current Month Low]])-1</f>
        <v>0</v>
      </c>
      <c r="AH632" s="2">
        <f>(Table2[[#This Row],[Current Month High]]/Table2[[#This Row],[Close Price]])-1</f>
        <v>0.17276887871853552</v>
      </c>
      <c r="AI632">
        <v>210.64073226544599</v>
      </c>
      <c r="AJ632">
        <v>30.2533532041728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-0.49</v>
      </c>
      <c r="AM632" t="s">
        <v>10344</v>
      </c>
      <c r="AN632">
        <v>13.21</v>
      </c>
      <c r="AO632" t="s">
        <v>10345</v>
      </c>
      <c r="AP632">
        <v>3.1653825019891002E-2</v>
      </c>
      <c r="AQ632" s="4">
        <f>(Table2[[#This Row],[Sharpe Ratio]]-AVERAGE(Table2[Sharpe Ratio]))/_xlfn.STDEV.P(Table2[Sharpe Ratio])</f>
        <v>-0.35737124459787195</v>
      </c>
      <c r="AR63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 s="4">
        <f>_xlfn.RANK.AVG(Table2[[#This Row],[1Y Return vs Nifty Z-Score]],Table2[1Y Return vs Nifty Z-Score])</f>
        <v>582</v>
      </c>
      <c r="AT632" s="4">
        <f>_xlfn.RANK.AVG(Table2[[#This Row],[6M Return vs Nifty Z-Score]],Table2[6M Return vs Nifty Z-Score])</f>
        <v>734</v>
      </c>
      <c r="AU632" s="4">
        <f>_xlfn.RANK.AVG(Table2[[#This Row],[Sharpe Ratio Z-Score]],Table2[Sharpe Ratio Z-Score])</f>
        <v>434</v>
      </c>
      <c r="AV632" s="4">
        <f>(Table2[[#This Row],[Rank 1Y]]+Table2[[#This Row],[Rank 6M]]+Table2[[#This Row],[Rank Sharpe]])/3</f>
        <v>583.33333333333337</v>
      </c>
    </row>
    <row r="633" spans="1:48" x14ac:dyDescent="0.3">
      <c r="A633" t="s">
        <v>105</v>
      </c>
      <c r="B633" t="s">
        <v>106</v>
      </c>
      <c r="C633" t="s">
        <v>10300</v>
      </c>
      <c r="D633" t="s">
        <v>21</v>
      </c>
      <c r="E633">
        <v>271564.75359089999</v>
      </c>
      <c r="F633">
        <v>519.75</v>
      </c>
      <c r="G633">
        <v>-1.8907126004641299</v>
      </c>
      <c r="H633">
        <f>(Table2[[#This Row],[1Y Return vs Nifty]]-AVERAGE(Table2[1Y Return vs Nifty]))/_xlfn.STDEV.P(Table2[1Y Return vs Nifty])</f>
        <v>-0.51389475941006924</v>
      </c>
      <c r="I633">
        <v>-0.715543683257024</v>
      </c>
      <c r="J633">
        <f>(Table2[[#This Row],[1M Return vs Nifty]]-AVERAGE(Table2[1M Return vs Nifty]))/_xlfn.STDEV.P(Table2[1M Return vs Nifty])</f>
        <v>-0.38511685263482481</v>
      </c>
      <c r="K633">
        <v>-12.4489404212606</v>
      </c>
      <c r="L633">
        <f>(Table2[[#This Row],[6M Return vs Nifty]]-AVERAGE(Table2[6M Return vs Nifty]))/_xlfn.STDEV.P(Table2[6M Return vs Nifty])</f>
        <v>-0.67346301502186467</v>
      </c>
      <c r="M633">
        <v>5.3724043674316402</v>
      </c>
      <c r="N633">
        <f>(Table2[[#This Row],[1W Return vs Nifty]]-AVERAGE(Table2[1W Return vs Nifty]))/_xlfn.STDEV.P(Table2[1W Return vs Nifty])</f>
        <v>1.2813099298573323</v>
      </c>
      <c r="O633">
        <v>508.73</v>
      </c>
      <c r="P633">
        <v>504.67095840191803</v>
      </c>
      <c r="Q633">
        <v>475.89468986097398</v>
      </c>
      <c r="R633">
        <v>64.558398572247299</v>
      </c>
      <c r="S633" s="2">
        <f>(Table2[[#This Row],[Close Price]]-Table2[[#This Row],[20D EMA]])/Table2[[#This Row],[20D EMA]]</f>
        <v>2.1661785229886151E-2</v>
      </c>
      <c r="T633" s="2">
        <f>(Table2[[#This Row],[Close Price]]-Table2[[#This Row],[50D EMA]])/Table2[[#This Row],[50D EMA]]</f>
        <v>2.987895647062988E-2</v>
      </c>
      <c r="U633" s="2">
        <f>(Table2[[#This Row],[Close Price]]-Table2[[#This Row],[200D EMA]])/Table2[[#This Row],[200D EMA]]</f>
        <v>9.2153392490758268E-2</v>
      </c>
      <c r="V633">
        <v>0.66836470015752503</v>
      </c>
      <c r="W633">
        <v>519.65</v>
      </c>
      <c r="X633">
        <v>527.6</v>
      </c>
      <c r="Y633">
        <v>513.70000000000005</v>
      </c>
      <c r="Z633">
        <v>527.6</v>
      </c>
      <c r="AA633">
        <v>480.25</v>
      </c>
      <c r="AB633">
        <v>527.6</v>
      </c>
      <c r="AC633" s="2">
        <f>(Table2[[#This Row],[Close Price]]/Table2[[#This Row],[Day Low]])-1</f>
        <v>1.9243721735784369E-4</v>
      </c>
      <c r="AD633" s="2">
        <f>(Table2[[#This Row],[Day High]]/Table2[[#This Row],[Close Price]])-1</f>
        <v>1.5103415103415063E-2</v>
      </c>
      <c r="AE633" s="2">
        <f>(Table2[[#This Row],[Close Price]]/Table2[[#This Row],[Current Week Low]])-1</f>
        <v>1.1777301927194728E-2</v>
      </c>
      <c r="AF633" s="2">
        <f>(Table2[[#This Row],[Current Week High]]/Table2[[#This Row],[Close Price]])-1</f>
        <v>1.5103415103415063E-2</v>
      </c>
      <c r="AG633" s="2">
        <f>(Table2[[#This Row],[Close Price]]/Table2[[#This Row],[Current Month Low]])-1</f>
        <v>8.2248828735033808E-2</v>
      </c>
      <c r="AH633" s="2">
        <f>(Table2[[#This Row],[Current Month High]]/Table2[[#This Row],[Close Price]])-1</f>
        <v>1.5103415103415063E-2</v>
      </c>
      <c r="AI633">
        <v>11.572871572871501</v>
      </c>
      <c r="AJ633">
        <v>38.581522463671497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-0.05</v>
      </c>
      <c r="AM633" t="s">
        <v>10344</v>
      </c>
      <c r="AN633">
        <v>0.59</v>
      </c>
      <c r="AO633" t="s">
        <v>10345</v>
      </c>
      <c r="AP633">
        <v>-0.114224838862685</v>
      </c>
      <c r="AQ633" s="4">
        <f>(Table2[[#This Row],[Sharpe Ratio]]-AVERAGE(Table2[Sharpe Ratio]))/_xlfn.STDEV.P(Table2[Sharpe Ratio])</f>
        <v>-2.0114054473420322</v>
      </c>
      <c r="AR633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-2.3025701445514586</v>
      </c>
      <c r="AS633" s="4">
        <f>_xlfn.RANK.AVG(Table2[[#This Row],[1Y Return vs Nifty Z-Score]],Table2[1Y Return vs Nifty Z-Score])</f>
        <v>483</v>
      </c>
      <c r="AT633" s="4">
        <f>_xlfn.RANK.AVG(Table2[[#This Row],[6M Return vs Nifty Z-Score]],Table2[6M Return vs Nifty Z-Score])</f>
        <v>547</v>
      </c>
      <c r="AU633" s="4">
        <f>_xlfn.RANK.AVG(Table2[[#This Row],[Sharpe Ratio Z-Score]],Table2[Sharpe Ratio Z-Score])</f>
        <v>723</v>
      </c>
      <c r="AV633" s="4">
        <f>(Table2[[#This Row],[Rank 1Y]]+Table2[[#This Row],[Rank 6M]]+Table2[[#This Row],[Rank Sharpe]])/3</f>
        <v>584.33333333333337</v>
      </c>
    </row>
    <row r="634" spans="1:48" x14ac:dyDescent="0.3">
      <c r="A634" t="s">
        <v>252</v>
      </c>
      <c r="B634" t="s">
        <v>253</v>
      </c>
      <c r="C634" t="s">
        <v>10301</v>
      </c>
      <c r="D634" t="s">
        <v>24</v>
      </c>
      <c r="E634">
        <v>104950.46446548001</v>
      </c>
      <c r="F634">
        <v>1347.6</v>
      </c>
      <c r="G634">
        <v>-30.8438649492346</v>
      </c>
      <c r="H634">
        <f>(Table2[[#This Row],[1Y Return vs Nifty]]-AVERAGE(Table2[1Y Return vs Nifty]))/_xlfn.STDEV.P(Table2[1Y Return vs Nifty])</f>
        <v>-0.95322605642484126</v>
      </c>
      <c r="I634">
        <v>-4.9939805016478704</v>
      </c>
      <c r="J634">
        <f>(Table2[[#This Row],[1M Return vs Nifty]]-AVERAGE(Table2[1M Return vs Nifty]))/_xlfn.STDEV.P(Table2[1M Return vs Nifty])</f>
        <v>-0.75887882898767189</v>
      </c>
      <c r="K634">
        <v>-19.247087050058301</v>
      </c>
      <c r="L634">
        <f>(Table2[[#This Row],[6M Return vs Nifty]]-AVERAGE(Table2[6M Return vs Nifty]))/_xlfn.STDEV.P(Table2[6M Return vs Nifty])</f>
        <v>-0.90733203266134366</v>
      </c>
      <c r="M634">
        <v>-1.4729336922481699</v>
      </c>
      <c r="N634">
        <f>(Table2[[#This Row],[1W Return vs Nifty]]-AVERAGE(Table2[1W Return vs Nifty]))/_xlfn.STDEV.P(Table2[1W Return vs Nifty])</f>
        <v>-0.21176569681471757</v>
      </c>
      <c r="O634">
        <v>1380.88</v>
      </c>
      <c r="P634">
        <v>1416.8760869758701</v>
      </c>
      <c r="Q634">
        <v>1445.0999870563901</v>
      </c>
      <c r="R634">
        <v>36.457598091465201</v>
      </c>
      <c r="S634" s="2">
        <f>(Table2[[#This Row],[Close Price]]-Table2[[#This Row],[20D EMA]])/Table2[[#This Row],[20D EMA]]</f>
        <v>-2.410057354730331E-2</v>
      </c>
      <c r="T634" s="2">
        <f>(Table2[[#This Row],[Close Price]]-Table2[[#This Row],[50D EMA]])/Table2[[#This Row],[50D EMA]]</f>
        <v>-4.8893539535790016E-2</v>
      </c>
      <c r="U634" s="2">
        <f>(Table2[[#This Row],[Close Price]]-Table2[[#This Row],[200D EMA]])/Table2[[#This Row],[200D EMA]]</f>
        <v>-6.7469370929131134E-2</v>
      </c>
      <c r="V634">
        <v>1.12736941713099</v>
      </c>
      <c r="W634">
        <v>1357.2</v>
      </c>
      <c r="X634">
        <v>1391.65</v>
      </c>
      <c r="Y634">
        <v>1345.55</v>
      </c>
      <c r="Z634">
        <v>1391.65</v>
      </c>
      <c r="AA634">
        <v>1329.2</v>
      </c>
      <c r="AB634">
        <v>1440</v>
      </c>
      <c r="AC634" s="2">
        <f>(Table2[[#This Row],[Close Price]]/Table2[[#This Row],[Day Low]])-1</f>
        <v>-7.0733863837313393E-3</v>
      </c>
      <c r="AD634" s="2">
        <f>(Table2[[#This Row],[Day High]]/Table2[[#This Row],[Close Price]])-1</f>
        <v>3.2687741169486584E-2</v>
      </c>
      <c r="AE634" s="2">
        <f>(Table2[[#This Row],[Close Price]]/Table2[[#This Row],[Current Week Low]])-1</f>
        <v>1.5235405596223384E-3</v>
      </c>
      <c r="AF634" s="2">
        <f>(Table2[[#This Row],[Current Week High]]/Table2[[#This Row],[Close Price]])-1</f>
        <v>3.2687741169486584E-2</v>
      </c>
      <c r="AG634" s="2">
        <f>(Table2[[#This Row],[Close Price]]/Table2[[#This Row],[Current Month Low]])-1</f>
        <v>1.3842913030394088E-2</v>
      </c>
      <c r="AH634" s="2">
        <f>(Table2[[#This Row],[Current Month High]]/Table2[[#This Row],[Close Price]])-1</f>
        <v>6.8566340160284955E-2</v>
      </c>
      <c r="AI634">
        <v>25.742059958444599</v>
      </c>
      <c r="AJ634">
        <v>1.3842913030394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-0.13</v>
      </c>
      <c r="AM634" t="s">
        <v>10344</v>
      </c>
      <c r="AN634">
        <v>-2.72</v>
      </c>
      <c r="AO634" t="s">
        <v>10344</v>
      </c>
      <c r="AP634">
        <v>1.291972669465E-2</v>
      </c>
      <c r="AQ634" s="4">
        <f>(Table2[[#This Row],[Sharpe Ratio]]-AVERAGE(Table2[Sharpe Ratio]))/_xlfn.STDEV.P(Table2[Sharpe Ratio])</f>
        <v>-0.5697864022556316</v>
      </c>
      <c r="AR63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 s="4">
        <f>_xlfn.RANK.AVG(Table2[[#This Row],[1Y Return vs Nifty Z-Score]],Table2[1Y Return vs Nifty Z-Score])</f>
        <v>650</v>
      </c>
      <c r="AT634" s="4">
        <f>_xlfn.RANK.AVG(Table2[[#This Row],[6M Return vs Nifty Z-Score]],Table2[6M Return vs Nifty Z-Score])</f>
        <v>613</v>
      </c>
      <c r="AU634" s="4">
        <f>_xlfn.RANK.AVG(Table2[[#This Row],[Sharpe Ratio Z-Score]],Table2[Sharpe Ratio Z-Score])</f>
        <v>491</v>
      </c>
      <c r="AV634" s="4">
        <f>(Table2[[#This Row],[Rank 1Y]]+Table2[[#This Row],[Rank 6M]]+Table2[[#This Row],[Rank Sharpe]])/3</f>
        <v>584.66666666666663</v>
      </c>
    </row>
    <row r="635" spans="1:48" x14ac:dyDescent="0.3">
      <c r="A635" t="s">
        <v>1467</v>
      </c>
      <c r="B635" t="s">
        <v>1468</v>
      </c>
      <c r="C635" t="s">
        <v>10309</v>
      </c>
      <c r="D635" t="s">
        <v>877</v>
      </c>
      <c r="E635">
        <v>6889.6939227839903</v>
      </c>
      <c r="F635">
        <v>38.880000000000003</v>
      </c>
      <c r="G635">
        <v>-24.395364244044799</v>
      </c>
      <c r="H635">
        <f>(Table2[[#This Row],[1Y Return vs Nifty]]-AVERAGE(Table2[1Y Return vs Nifty]))/_xlfn.STDEV.P(Table2[1Y Return vs Nifty])</f>
        <v>-0.85537736124702535</v>
      </c>
      <c r="I635">
        <v>-3.13999635606238</v>
      </c>
      <c r="J635">
        <f>(Table2[[#This Row],[1M Return vs Nifty]]-AVERAGE(Table2[1M Return vs Nifty]))/_xlfn.STDEV.P(Table2[1M Return vs Nifty])</f>
        <v>-0.59691575513737227</v>
      </c>
      <c r="K635">
        <v>-32.403264159511899</v>
      </c>
      <c r="L635">
        <f>(Table2[[#This Row],[6M Return vs Nifty]]-AVERAGE(Table2[6M Return vs Nifty]))/_xlfn.STDEV.P(Table2[6M Return vs Nifty])</f>
        <v>-1.3599292454730172</v>
      </c>
      <c r="M635">
        <v>-2.4216144129038599</v>
      </c>
      <c r="N635">
        <f>(Table2[[#This Row],[1W Return vs Nifty]]-AVERAGE(Table2[1W Return vs Nifty]))/_xlfn.STDEV.P(Table2[1W Return vs Nifty])</f>
        <v>-0.41868784575106105</v>
      </c>
      <c r="O635">
        <v>39.97</v>
      </c>
      <c r="P635">
        <v>41.184036426469802</v>
      </c>
      <c r="Q635">
        <v>43.061842456306103</v>
      </c>
      <c r="R635">
        <v>33.504038261676897</v>
      </c>
      <c r="S635" s="2">
        <f>(Table2[[#This Row],[Close Price]]-Table2[[#This Row],[20D EMA]])/Table2[[#This Row],[20D EMA]]</f>
        <v>-2.727045283962963E-2</v>
      </c>
      <c r="T635" s="2">
        <f>(Table2[[#This Row],[Close Price]]-Table2[[#This Row],[50D EMA]])/Table2[[#This Row],[50D EMA]]</f>
        <v>-5.5944890942961331E-2</v>
      </c>
      <c r="U635" s="2">
        <f>(Table2[[#This Row],[Close Price]]-Table2[[#This Row],[200D EMA]])/Table2[[#This Row],[200D EMA]]</f>
        <v>-9.7112483297697325E-2</v>
      </c>
      <c r="V635">
        <v>1.27816200661403</v>
      </c>
      <c r="W635">
        <v>38.9</v>
      </c>
      <c r="X635">
        <v>39.380000000000003</v>
      </c>
      <c r="Y635">
        <v>38.799999999999997</v>
      </c>
      <c r="Z635">
        <v>39.81</v>
      </c>
      <c r="AA635">
        <v>38.799999999999997</v>
      </c>
      <c r="AB635">
        <v>42.75</v>
      </c>
      <c r="AC635" s="2">
        <f>(Table2[[#This Row],[Close Price]]/Table2[[#This Row],[Day Low]])-1</f>
        <v>-5.1413881748063606E-4</v>
      </c>
      <c r="AD635" s="2">
        <f>(Table2[[#This Row],[Day High]]/Table2[[#This Row],[Close Price]])-1</f>
        <v>1.2860082304526843E-2</v>
      </c>
      <c r="AE635" s="2">
        <f>(Table2[[#This Row],[Close Price]]/Table2[[#This Row],[Current Week Low]])-1</f>
        <v>2.0618556701033075E-3</v>
      </c>
      <c r="AF635" s="2">
        <f>(Table2[[#This Row],[Current Week High]]/Table2[[#This Row],[Close Price]])-1</f>
        <v>2.3919753086419693E-2</v>
      </c>
      <c r="AG635" s="2">
        <f>(Table2[[#This Row],[Close Price]]/Table2[[#This Row],[Current Month Low]])-1</f>
        <v>2.0618556701033075E-3</v>
      </c>
      <c r="AH635" s="2">
        <f>(Table2[[#This Row],[Current Month High]]/Table2[[#This Row],[Close Price]])-1</f>
        <v>9.9537037037036979E-2</v>
      </c>
      <c r="AI635">
        <v>38.8888888888888</v>
      </c>
      <c r="AJ635">
        <v>5.0810810810810896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-0.16</v>
      </c>
      <c r="AM635" t="s">
        <v>10344</v>
      </c>
      <c r="AN635">
        <v>-4.95</v>
      </c>
      <c r="AO635" t="s">
        <v>10344</v>
      </c>
      <c r="AP635">
        <v>3.2687246402951002E-2</v>
      </c>
      <c r="AQ635" s="4">
        <f>(Table2[[#This Row],[Sharpe Ratio]]-AVERAGE(Table2[Sharpe Ratio]))/_xlfn.STDEV.P(Table2[Sharpe Ratio])</f>
        <v>-0.34565387436747064</v>
      </c>
      <c r="AR63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 s="4">
        <f>_xlfn.RANK.AVG(Table2[[#This Row],[1Y Return vs Nifty Z-Score]],Table2[1Y Return vs Nifty Z-Score])</f>
        <v>621</v>
      </c>
      <c r="AT635" s="4">
        <f>_xlfn.RANK.AVG(Table2[[#This Row],[6M Return vs Nifty Z-Score]],Table2[6M Return vs Nifty Z-Score])</f>
        <v>704</v>
      </c>
      <c r="AU635" s="4">
        <f>_xlfn.RANK.AVG(Table2[[#This Row],[Sharpe Ratio Z-Score]],Table2[Sharpe Ratio Z-Score])</f>
        <v>430</v>
      </c>
      <c r="AV635" s="4">
        <f>(Table2[[#This Row],[Rank 1Y]]+Table2[[#This Row],[Rank 6M]]+Table2[[#This Row],[Rank Sharpe]])/3</f>
        <v>585</v>
      </c>
    </row>
    <row r="636" spans="1:48" x14ac:dyDescent="0.3">
      <c r="A636" t="s">
        <v>820</v>
      </c>
      <c r="B636" t="s">
        <v>821</v>
      </c>
      <c r="C636" t="s">
        <v>10301</v>
      </c>
      <c r="D636" t="s">
        <v>57</v>
      </c>
      <c r="E636">
        <v>19555.258471994999</v>
      </c>
      <c r="F636">
        <v>1226.45</v>
      </c>
      <c r="G636">
        <v>-39.589450026744302</v>
      </c>
      <c r="H636">
        <f>(Table2[[#This Row],[1Y Return vs Nifty]]-AVERAGE(Table2[1Y Return vs Nifty]))/_xlfn.STDEV.P(Table2[1Y Return vs Nifty])</f>
        <v>-1.0859304054702239</v>
      </c>
      <c r="I636">
        <v>-2.8406164933441498</v>
      </c>
      <c r="J636">
        <f>(Table2[[#This Row],[1M Return vs Nifty]]-AVERAGE(Table2[1M Return vs Nifty]))/_xlfn.STDEV.P(Table2[1M Return vs Nifty])</f>
        <v>-0.57076208875884327</v>
      </c>
      <c r="K636">
        <v>-29.125655505938902</v>
      </c>
      <c r="L636">
        <f>(Table2[[#This Row],[6M Return vs Nifty]]-AVERAGE(Table2[6M Return vs Nifty]))/_xlfn.STDEV.P(Table2[6M Return vs Nifty])</f>
        <v>-1.247173349215843</v>
      </c>
      <c r="M636">
        <v>-2.41676807035098</v>
      </c>
      <c r="N636">
        <f>(Table2[[#This Row],[1W Return vs Nifty]]-AVERAGE(Table2[1W Return vs Nifty]))/_xlfn.STDEV.P(Table2[1W Return vs Nifty])</f>
        <v>-0.41763078240647189</v>
      </c>
      <c r="O636">
        <v>1261.1400000000001</v>
      </c>
      <c r="P636">
        <v>1314.0702282684799</v>
      </c>
      <c r="Q636">
        <v>1393.27699509903</v>
      </c>
      <c r="R636">
        <v>41.324985963823501</v>
      </c>
      <c r="S636" s="2">
        <f>(Table2[[#This Row],[Close Price]]-Table2[[#This Row],[20D EMA]])/Table2[[#This Row],[20D EMA]]</f>
        <v>-2.7506858873717472E-2</v>
      </c>
      <c r="T636" s="2">
        <f>(Table2[[#This Row],[Close Price]]-Table2[[#This Row],[50D EMA]])/Table2[[#This Row],[50D EMA]]</f>
        <v>-6.6678497376761237E-2</v>
      </c>
      <c r="U636" s="2">
        <f>(Table2[[#This Row],[Close Price]]-Table2[[#This Row],[200D EMA]])/Table2[[#This Row],[200D EMA]]</f>
        <v>-0.11973713460127318</v>
      </c>
      <c r="V636">
        <v>0.78902147659257305</v>
      </c>
      <c r="W636">
        <v>1225</v>
      </c>
      <c r="X636">
        <v>1236.75</v>
      </c>
      <c r="Y636">
        <v>1208.05</v>
      </c>
      <c r="Z636">
        <v>1242</v>
      </c>
      <c r="AA636">
        <v>1153</v>
      </c>
      <c r="AB636">
        <v>1334.85</v>
      </c>
      <c r="AC636" s="2">
        <f>(Table2[[#This Row],[Close Price]]/Table2[[#This Row],[Day Low]])-1</f>
        <v>1.1836734693877471E-3</v>
      </c>
      <c r="AD636" s="2">
        <f>(Table2[[#This Row],[Day High]]/Table2[[#This Row],[Close Price]])-1</f>
        <v>8.398222512128406E-3</v>
      </c>
      <c r="AE636" s="2">
        <f>(Table2[[#This Row],[Close Price]]/Table2[[#This Row],[Current Week Low]])-1</f>
        <v>1.5231157650759553E-2</v>
      </c>
      <c r="AF636" s="2">
        <f>(Table2[[#This Row],[Current Week High]]/Table2[[#This Row],[Close Price]])-1</f>
        <v>1.2678869909087176E-2</v>
      </c>
      <c r="AG636" s="2">
        <f>(Table2[[#This Row],[Close Price]]/Table2[[#This Row],[Current Month Low]])-1</f>
        <v>6.3703382480485793E-2</v>
      </c>
      <c r="AH636" s="2">
        <f>(Table2[[#This Row],[Current Month High]]/Table2[[#This Row],[Close Price]])-1</f>
        <v>8.8385176729585346E-2</v>
      </c>
      <c r="AI636">
        <v>46.438909046434802</v>
      </c>
      <c r="AJ636">
        <v>6.3703382480485704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-0.15</v>
      </c>
      <c r="AM636" t="s">
        <v>10344</v>
      </c>
      <c r="AN636">
        <v>-7.1</v>
      </c>
      <c r="AO636" t="s">
        <v>10344</v>
      </c>
      <c r="AP636">
        <v>5.2705001615482E-2</v>
      </c>
      <c r="AQ636" s="4">
        <f>(Table2[[#This Row],[Sharpe Ratio]]-AVERAGE(Table2[Sharpe Ratio]))/_xlfn.STDEV.P(Table2[Sharpe Ratio])</f>
        <v>-0.11868407013113512</v>
      </c>
      <c r="AR63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 s="4">
        <f>_xlfn.RANK.AVG(Table2[[#This Row],[1Y Return vs Nifty Z-Score]],Table2[1Y Return vs Nifty Z-Score])</f>
        <v>690</v>
      </c>
      <c r="AT636" s="4">
        <f>_xlfn.RANK.AVG(Table2[[#This Row],[6M Return vs Nifty Z-Score]],Table2[6M Return vs Nifty Z-Score])</f>
        <v>693</v>
      </c>
      <c r="AU636" s="4">
        <f>_xlfn.RANK.AVG(Table2[[#This Row],[Sharpe Ratio Z-Score]],Table2[Sharpe Ratio Z-Score])</f>
        <v>373</v>
      </c>
      <c r="AV636" s="4">
        <f>(Table2[[#This Row],[Rank 1Y]]+Table2[[#This Row],[Rank 6M]]+Table2[[#This Row],[Rank Sharpe]])/3</f>
        <v>585.33333333333337</v>
      </c>
    </row>
    <row r="637" spans="1:48" x14ac:dyDescent="0.3">
      <c r="A637" t="s">
        <v>737</v>
      </c>
      <c r="B637" t="s">
        <v>738</v>
      </c>
      <c r="C637" t="s">
        <v>10314</v>
      </c>
      <c r="D637" t="s">
        <v>539</v>
      </c>
      <c r="E637">
        <v>22385.43790275</v>
      </c>
      <c r="F637">
        <v>617.5</v>
      </c>
      <c r="G637">
        <v>8.5662545836247794</v>
      </c>
      <c r="H637">
        <f>(Table2[[#This Row],[1Y Return vs Nifty]]-AVERAGE(Table2[1Y Return vs Nifty]))/_xlfn.STDEV.P(Table2[1Y Return vs Nifty])</f>
        <v>-0.35522212506316425</v>
      </c>
      <c r="I637">
        <v>-7.1662022466387398</v>
      </c>
      <c r="J637">
        <f>(Table2[[#This Row],[1M Return vs Nifty]]-AVERAGE(Table2[1M Return vs Nifty]))/_xlfn.STDEV.P(Table2[1M Return vs Nifty])</f>
        <v>-0.94864297111418272</v>
      </c>
      <c r="K637">
        <v>-22.797045825335001</v>
      </c>
      <c r="L637">
        <f>(Table2[[#This Row],[6M Return vs Nifty]]-AVERAGE(Table2[6M Return vs Nifty]))/_xlfn.STDEV.P(Table2[6M Return vs Nifty])</f>
        <v>-1.0294572848466501</v>
      </c>
      <c r="M637">
        <v>-10.0310990972627</v>
      </c>
      <c r="N637">
        <f>(Table2[[#This Row],[1W Return vs Nifty]]-AVERAGE(Table2[1W Return vs Nifty]))/_xlfn.STDEV.P(Table2[1W Return vs Nifty])</f>
        <v>-2.0784358398891145</v>
      </c>
      <c r="O637">
        <v>679.97</v>
      </c>
      <c r="P637">
        <v>690.71163586486205</v>
      </c>
      <c r="Q637">
        <v>651.73506656487598</v>
      </c>
      <c r="R637">
        <v>28.690507936581898</v>
      </c>
      <c r="S637" s="2">
        <f>(Table2[[#This Row],[Close Price]]-Table2[[#This Row],[20D EMA]])/Table2[[#This Row],[20D EMA]]</f>
        <v>-9.1871700222068656E-2</v>
      </c>
      <c r="T637" s="2">
        <f>(Table2[[#This Row],[Close Price]]-Table2[[#This Row],[50D EMA]])/Table2[[#This Row],[50D EMA]]</f>
        <v>-0.10599450199386234</v>
      </c>
      <c r="U637" s="2">
        <f>(Table2[[#This Row],[Close Price]]-Table2[[#This Row],[200D EMA]])/Table2[[#This Row],[200D EMA]]</f>
        <v>-5.2529115466074285E-2</v>
      </c>
      <c r="V637">
        <v>2.6050381720384501</v>
      </c>
      <c r="W637">
        <v>612.79999999999995</v>
      </c>
      <c r="X637">
        <v>625.85</v>
      </c>
      <c r="Y637">
        <v>604</v>
      </c>
      <c r="Z637">
        <v>625.85</v>
      </c>
      <c r="AA637">
        <v>593.04999999999995</v>
      </c>
      <c r="AB637">
        <v>765.5</v>
      </c>
      <c r="AC637" s="2">
        <f>(Table2[[#This Row],[Close Price]]/Table2[[#This Row],[Day Low]])-1</f>
        <v>7.6697127937337406E-3</v>
      </c>
      <c r="AD637" s="2">
        <f>(Table2[[#This Row],[Day High]]/Table2[[#This Row],[Close Price]])-1</f>
        <v>1.3522267206477867E-2</v>
      </c>
      <c r="AE637" s="2">
        <f>(Table2[[#This Row],[Close Price]]/Table2[[#This Row],[Current Week Low]])-1</f>
        <v>2.2350993377483475E-2</v>
      </c>
      <c r="AF637" s="2">
        <f>(Table2[[#This Row],[Current Week High]]/Table2[[#This Row],[Close Price]])-1</f>
        <v>1.3522267206477867E-2</v>
      </c>
      <c r="AG637" s="2">
        <f>(Table2[[#This Row],[Close Price]]/Table2[[#This Row],[Current Month Low]])-1</f>
        <v>4.122755248292731E-2</v>
      </c>
      <c r="AH637" s="2">
        <f>(Table2[[#This Row],[Current Month High]]/Table2[[#This Row],[Close Price]])-1</f>
        <v>0.23967611336032379</v>
      </c>
      <c r="AI637">
        <v>24.574898785424999</v>
      </c>
      <c r="AJ637">
        <v>40.981735159817298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-7.0000000000000007E-2</v>
      </c>
      <c r="AM637" t="s">
        <v>10344</v>
      </c>
      <c r="AN637">
        <v>-16.2</v>
      </c>
      <c r="AO637" t="s">
        <v>10344</v>
      </c>
      <c r="AP637">
        <v>-8.0987756038188002E-2</v>
      </c>
      <c r="AQ637" s="4">
        <f>(Table2[[#This Row],[Sharpe Ratio]]-AVERAGE(Table2[Sharpe Ratio]))/_xlfn.STDEV.P(Table2[Sharpe Ratio])</f>
        <v>-1.6345492962916601</v>
      </c>
      <c r="AR63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 s="4">
        <f>_xlfn.RANK.AVG(Table2[[#This Row],[1Y Return vs Nifty Z-Score]],Table2[1Y Return vs Nifty Z-Score])</f>
        <v>410</v>
      </c>
      <c r="AT637" s="4">
        <f>_xlfn.RANK.AVG(Table2[[#This Row],[6M Return vs Nifty Z-Score]],Table2[6M Return vs Nifty Z-Score])</f>
        <v>653</v>
      </c>
      <c r="AU637" s="4">
        <f>_xlfn.RANK.AVG(Table2[[#This Row],[Sharpe Ratio Z-Score]],Table2[Sharpe Ratio Z-Score])</f>
        <v>697</v>
      </c>
      <c r="AV637" s="4">
        <f>(Table2[[#This Row],[Rank 1Y]]+Table2[[#This Row],[Rank 6M]]+Table2[[#This Row],[Rank Sharpe]])/3</f>
        <v>586.66666666666663</v>
      </c>
    </row>
    <row r="638" spans="1:48" x14ac:dyDescent="0.3">
      <c r="A638" t="s">
        <v>1159</v>
      </c>
      <c r="B638" t="s">
        <v>1160</v>
      </c>
      <c r="C638" t="s">
        <v>10311</v>
      </c>
      <c r="D638" t="s">
        <v>219</v>
      </c>
      <c r="E638">
        <v>10400.819746589999</v>
      </c>
      <c r="F638">
        <v>532.35</v>
      </c>
      <c r="G638">
        <v>-7.8781377772724603</v>
      </c>
      <c r="H638">
        <f>(Table2[[#This Row],[1Y Return vs Nifty]]-AVERAGE(Table2[1Y Return vs Nifty]))/_xlfn.STDEV.P(Table2[1Y Return vs Nifty])</f>
        <v>-0.60474715561962422</v>
      </c>
      <c r="I638">
        <v>0.66321874390720403</v>
      </c>
      <c r="J638">
        <f>(Table2[[#This Row],[1M Return vs Nifty]]-AVERAGE(Table2[1M Return vs Nifty]))/_xlfn.STDEV.P(Table2[1M Return vs Nifty])</f>
        <v>-0.26466889662369242</v>
      </c>
      <c r="K638">
        <v>-15.5705150567922</v>
      </c>
      <c r="L638">
        <f>(Table2[[#This Row],[6M Return vs Nifty]]-AVERAGE(Table2[6M Return vs Nifty]))/_xlfn.STDEV.P(Table2[6M Return vs Nifty])</f>
        <v>-0.78085104787298931</v>
      </c>
      <c r="M638">
        <v>-3.4268082309935499</v>
      </c>
      <c r="N638">
        <f>(Table2[[#This Row],[1W Return vs Nifty]]-AVERAGE(Table2[1W Return vs Nifty]))/_xlfn.STDEV.P(Table2[1W Return vs Nifty])</f>
        <v>-0.63793638786635509</v>
      </c>
      <c r="O638">
        <v>529.69000000000005</v>
      </c>
      <c r="P638">
        <v>546.92211921049704</v>
      </c>
      <c r="Q638">
        <v>548.04680070827203</v>
      </c>
      <c r="R638">
        <v>55.366807638842701</v>
      </c>
      <c r="S638" s="2">
        <f>(Table2[[#This Row],[Close Price]]-Table2[[#This Row],[20D EMA]])/Table2[[#This Row],[20D EMA]]</f>
        <v>5.0218052068190218E-3</v>
      </c>
      <c r="T638" s="2">
        <f>(Table2[[#This Row],[Close Price]]-Table2[[#This Row],[50D EMA]])/Table2[[#This Row],[50D EMA]]</f>
        <v>-2.6643865184191914E-2</v>
      </c>
      <c r="U638" s="2">
        <f>(Table2[[#This Row],[Close Price]]-Table2[[#This Row],[200D EMA]])/Table2[[#This Row],[200D EMA]]</f>
        <v>-2.8641350862711249E-2</v>
      </c>
      <c r="V638">
        <v>1.47937281382912</v>
      </c>
      <c r="W638">
        <v>532</v>
      </c>
      <c r="X638">
        <v>545.54999999999995</v>
      </c>
      <c r="Y638">
        <v>528.5</v>
      </c>
      <c r="Z638">
        <v>545.54999999999995</v>
      </c>
      <c r="AA638">
        <v>485.15</v>
      </c>
      <c r="AB638">
        <v>556.29999999999995</v>
      </c>
      <c r="AC638" s="2">
        <f>(Table2[[#This Row],[Close Price]]/Table2[[#This Row],[Day Low]])-1</f>
        <v>6.5789473684207955E-4</v>
      </c>
      <c r="AD638" s="2">
        <f>(Table2[[#This Row],[Day High]]/Table2[[#This Row],[Close Price]])-1</f>
        <v>2.4795717103409221E-2</v>
      </c>
      <c r="AE638" s="2">
        <f>(Table2[[#This Row],[Close Price]]/Table2[[#This Row],[Current Week Low]])-1</f>
        <v>7.2847682119205892E-3</v>
      </c>
      <c r="AF638" s="2">
        <f>(Table2[[#This Row],[Current Week High]]/Table2[[#This Row],[Close Price]])-1</f>
        <v>2.4795717103409221E-2</v>
      </c>
      <c r="AG638" s="2">
        <f>(Table2[[#This Row],[Close Price]]/Table2[[#This Row],[Current Month Low]])-1</f>
        <v>9.7289498093373172E-2</v>
      </c>
      <c r="AH638" s="2">
        <f>(Table2[[#This Row],[Current Month High]]/Table2[[#This Row],[Close Price]])-1</f>
        <v>4.4989198835352573E-2</v>
      </c>
      <c r="AI638">
        <v>33.258194796656298</v>
      </c>
      <c r="AJ638">
        <v>22.604790419161599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-0.14000000000000001</v>
      </c>
      <c r="AM638" t="s">
        <v>10344</v>
      </c>
      <c r="AN638">
        <v>1.82</v>
      </c>
      <c r="AO638" t="s">
        <v>10345</v>
      </c>
      <c r="AP638">
        <v>-5.4325680162993002E-2</v>
      </c>
      <c r="AQ638" s="4">
        <f>(Table2[[#This Row],[Sharpe Ratio]]-AVERAGE(Table2[Sharpe Ratio]))/_xlfn.STDEV.P(Table2[Sharpe Ratio])</f>
        <v>-1.3322433644987117</v>
      </c>
      <c r="AR63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 s="4">
        <f>_xlfn.RANK.AVG(Table2[[#This Row],[1Y Return vs Nifty Z-Score]],Table2[1Y Return vs Nifty Z-Score])</f>
        <v>527</v>
      </c>
      <c r="AT638" s="4">
        <f>_xlfn.RANK.AVG(Table2[[#This Row],[6M Return vs Nifty Z-Score]],Table2[6M Return vs Nifty Z-Score])</f>
        <v>576</v>
      </c>
      <c r="AU638" s="4">
        <f>_xlfn.RANK.AVG(Table2[[#This Row],[Sharpe Ratio Z-Score]],Table2[Sharpe Ratio Z-Score])</f>
        <v>662</v>
      </c>
      <c r="AV638" s="4">
        <f>(Table2[[#This Row],[Rank 1Y]]+Table2[[#This Row],[Rank 6M]]+Table2[[#This Row],[Rank Sharpe]])/3</f>
        <v>588.33333333333337</v>
      </c>
    </row>
    <row r="639" spans="1:48" x14ac:dyDescent="0.3">
      <c r="A639" t="s">
        <v>590</v>
      </c>
      <c r="B639" t="s">
        <v>591</v>
      </c>
      <c r="C639" t="s">
        <v>10305</v>
      </c>
      <c r="D639" t="s">
        <v>54</v>
      </c>
      <c r="E639">
        <v>32307.8128803</v>
      </c>
      <c r="F639">
        <v>1961</v>
      </c>
      <c r="G639">
        <v>-3.90753744996274</v>
      </c>
      <c r="H639">
        <f>(Table2[[#This Row],[1Y Return vs Nifty]]-AVERAGE(Table2[1Y Return vs Nifty]))/_xlfn.STDEV.P(Table2[1Y Return vs Nifty])</f>
        <v>-0.54449779241692153</v>
      </c>
      <c r="I639">
        <v>-1.62747994320198</v>
      </c>
      <c r="J639">
        <f>(Table2[[#This Row],[1M Return vs Nifty]]-AVERAGE(Table2[1M Return vs Nifty]))/_xlfn.STDEV.P(Table2[1M Return vs Nifty])</f>
        <v>-0.46478312171696257</v>
      </c>
      <c r="K639">
        <v>-12.950280415317501</v>
      </c>
      <c r="L639">
        <f>(Table2[[#This Row],[6M Return vs Nifty]]-AVERAGE(Table2[6M Return vs Nifty]))/_xlfn.STDEV.P(Table2[6M Return vs Nifty])</f>
        <v>-0.69071005282725628</v>
      </c>
      <c r="M639">
        <v>-4.8864526710846397</v>
      </c>
      <c r="N639">
        <f>(Table2[[#This Row],[1W Return vs Nifty]]-AVERAGE(Table2[1W Return vs Nifty]))/_xlfn.STDEV.P(Table2[1W Return vs Nifty])</f>
        <v>-0.95630774047261591</v>
      </c>
      <c r="O639">
        <v>2000.45</v>
      </c>
      <c r="P639">
        <v>1959.2389933307099</v>
      </c>
      <c r="Q639">
        <v>1829.95656252103</v>
      </c>
      <c r="R639">
        <v>34.012367573819397</v>
      </c>
      <c r="S639" s="2">
        <f>(Table2[[#This Row],[Close Price]]-Table2[[#This Row],[20D EMA]])/Table2[[#This Row],[20D EMA]]</f>
        <v>-1.9720562873353518E-2</v>
      </c>
      <c r="T639" s="2">
        <f>(Table2[[#This Row],[Close Price]]-Table2[[#This Row],[50D EMA]])/Table2[[#This Row],[50D EMA]]</f>
        <v>8.9882177482408104E-4</v>
      </c>
      <c r="U639" s="2">
        <f>(Table2[[#This Row],[Close Price]]-Table2[[#This Row],[200D EMA]])/Table2[[#This Row],[200D EMA]]</f>
        <v>7.1610135542473571E-2</v>
      </c>
      <c r="V639">
        <v>1.1538507094053201</v>
      </c>
      <c r="W639">
        <v>1922.25</v>
      </c>
      <c r="X639">
        <v>1999.95</v>
      </c>
      <c r="Y639">
        <v>1922.25</v>
      </c>
      <c r="Z639">
        <v>1999.95</v>
      </c>
      <c r="AA639">
        <v>1909.45</v>
      </c>
      <c r="AB639">
        <v>2220.9499999999998</v>
      </c>
      <c r="AC639" s="2">
        <f>(Table2[[#This Row],[Close Price]]/Table2[[#This Row],[Day Low]])-1</f>
        <v>2.0158668227337806E-2</v>
      </c>
      <c r="AD639" s="2">
        <f>(Table2[[#This Row],[Day High]]/Table2[[#This Row],[Close Price]])-1</f>
        <v>1.9862315145334097E-2</v>
      </c>
      <c r="AE639" s="2">
        <f>(Table2[[#This Row],[Close Price]]/Table2[[#This Row],[Current Week Low]])-1</f>
        <v>2.0158668227337806E-2</v>
      </c>
      <c r="AF639" s="2">
        <f>(Table2[[#This Row],[Current Week High]]/Table2[[#This Row],[Close Price]])-1</f>
        <v>1.9862315145334097E-2</v>
      </c>
      <c r="AG639" s="2">
        <f>(Table2[[#This Row],[Close Price]]/Table2[[#This Row],[Current Month Low]])-1</f>
        <v>2.6997302888266184E-2</v>
      </c>
      <c r="AH639" s="2">
        <f>(Table2[[#This Row],[Current Month High]]/Table2[[#This Row],[Close Price]])-1</f>
        <v>0.13255991840897496</v>
      </c>
      <c r="AI639">
        <v>13.2559918408974</v>
      </c>
      <c r="AJ639">
        <v>32.944645944205199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-0.05</v>
      </c>
      <c r="AM639" t="s">
        <v>10344</v>
      </c>
      <c r="AN639">
        <v>-9.1199999999999992</v>
      </c>
      <c r="AO639" t="s">
        <v>10344</v>
      </c>
      <c r="AP639">
        <v>-0.110868141651171</v>
      </c>
      <c r="AQ639" s="4">
        <f>(Table2[[#This Row],[Sharpe Ratio]]-AVERAGE(Table2[Sharpe Ratio]))/_xlfn.STDEV.P(Table2[Sharpe Ratio])</f>
        <v>-1.9733457897585953</v>
      </c>
      <c r="AR639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-4.629644497192352</v>
      </c>
      <c r="AS639" s="4">
        <f>_xlfn.RANK.AVG(Table2[[#This Row],[1Y Return vs Nifty Z-Score]],Table2[1Y Return vs Nifty Z-Score])</f>
        <v>494</v>
      </c>
      <c r="AT639" s="4">
        <f>_xlfn.RANK.AVG(Table2[[#This Row],[6M Return vs Nifty Z-Score]],Table2[6M Return vs Nifty Z-Score])</f>
        <v>550</v>
      </c>
      <c r="AU639" s="4">
        <f>_xlfn.RANK.AVG(Table2[[#This Row],[Sharpe Ratio Z-Score]],Table2[Sharpe Ratio Z-Score])</f>
        <v>722</v>
      </c>
      <c r="AV639" s="4">
        <f>(Table2[[#This Row],[Rank 1Y]]+Table2[[#This Row],[Rank 6M]]+Table2[[#This Row],[Rank Sharpe]])/3</f>
        <v>588.66666666666663</v>
      </c>
    </row>
    <row r="640" spans="1:48" x14ac:dyDescent="0.3">
      <c r="A640" t="s">
        <v>484</v>
      </c>
      <c r="B640" t="s">
        <v>485</v>
      </c>
      <c r="C640" t="s">
        <v>10300</v>
      </c>
      <c r="D640" t="s">
        <v>293</v>
      </c>
      <c r="E640">
        <v>43142.003810000002</v>
      </c>
      <c r="F640">
        <v>6927.5</v>
      </c>
      <c r="G640">
        <v>-28.525167003137302</v>
      </c>
      <c r="H640">
        <f>(Table2[[#This Row],[1Y Return vs Nifty]]-AVERAGE(Table2[1Y Return vs Nifty]))/_xlfn.STDEV.P(Table2[1Y Return vs Nifty])</f>
        <v>-0.91804244105289801</v>
      </c>
      <c r="I640">
        <v>-0.65216103030910499</v>
      </c>
      <c r="J640">
        <f>(Table2[[#This Row],[1M Return vs Nifty]]-AVERAGE(Table2[1M Return vs Nifty]))/_xlfn.STDEV.P(Table2[1M Return vs Nifty])</f>
        <v>-0.37957977761469852</v>
      </c>
      <c r="K640">
        <v>-21.968057507577601</v>
      </c>
      <c r="L640">
        <f>(Table2[[#This Row],[6M Return vs Nifty]]-AVERAGE(Table2[6M Return vs Nifty]))/_xlfn.STDEV.P(Table2[6M Return vs Nifty])</f>
        <v>-1.000938529059999</v>
      </c>
      <c r="M640">
        <v>0.44283428645622003</v>
      </c>
      <c r="N640">
        <f>(Table2[[#This Row],[1W Return vs Nifty]]-AVERAGE(Table2[1W Return vs Nifty]))/_xlfn.STDEV.P(Table2[1W Return vs Nifty])</f>
        <v>0.20609335564179437</v>
      </c>
      <c r="O640">
        <v>6889.39</v>
      </c>
      <c r="P640">
        <v>6996.4735762444698</v>
      </c>
      <c r="Q640">
        <v>7347.7756717742404</v>
      </c>
      <c r="R640">
        <v>57.864574093142302</v>
      </c>
      <c r="S640" s="2">
        <f>(Table2[[#This Row],[Close Price]]-Table2[[#This Row],[20D EMA]])/Table2[[#This Row],[20D EMA]]</f>
        <v>5.5316943880372093E-3</v>
      </c>
      <c r="T640" s="2">
        <f>(Table2[[#This Row],[Close Price]]-Table2[[#This Row],[50D EMA]])/Table2[[#This Row],[50D EMA]]</f>
        <v>-9.8583344155918386E-3</v>
      </c>
      <c r="U640" s="2">
        <f>(Table2[[#This Row],[Close Price]]-Table2[[#This Row],[200D EMA]])/Table2[[#This Row],[200D EMA]]</f>
        <v>-5.7197673220848073E-2</v>
      </c>
      <c r="V640">
        <v>0.604327774126177</v>
      </c>
      <c r="W640">
        <v>6901</v>
      </c>
      <c r="X640">
        <v>6980</v>
      </c>
      <c r="Y640">
        <v>6780</v>
      </c>
      <c r="Z640">
        <v>6980</v>
      </c>
      <c r="AA640">
        <v>6666</v>
      </c>
      <c r="AB640">
        <v>7011.85</v>
      </c>
      <c r="AC640" s="2">
        <f>(Table2[[#This Row],[Close Price]]/Table2[[#This Row],[Day Low]])-1</f>
        <v>3.8400231850457267E-3</v>
      </c>
      <c r="AD640" s="2">
        <f>(Table2[[#This Row],[Day High]]/Table2[[#This Row],[Close Price]])-1</f>
        <v>7.5784915193071178E-3</v>
      </c>
      <c r="AE640" s="2">
        <f>(Table2[[#This Row],[Close Price]]/Table2[[#This Row],[Current Week Low]])-1</f>
        <v>2.1755162241887893E-2</v>
      </c>
      <c r="AF640" s="2">
        <f>(Table2[[#This Row],[Current Week High]]/Table2[[#This Row],[Close Price]])-1</f>
        <v>7.5784915193071178E-3</v>
      </c>
      <c r="AG640" s="2">
        <f>(Table2[[#This Row],[Close Price]]/Table2[[#This Row],[Current Month Low]])-1</f>
        <v>3.9228922892289297E-2</v>
      </c>
      <c r="AH640" s="2">
        <f>(Table2[[#This Row],[Current Month High]]/Table2[[#This Row],[Close Price]])-1</f>
        <v>1.21761097076869E-2</v>
      </c>
      <c r="AI640">
        <v>32.804041862143599</v>
      </c>
      <c r="AJ640">
        <v>8.0530945844771598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10344</v>
      </c>
      <c r="AN640">
        <v>-0.2</v>
      </c>
      <c r="AO640" t="s">
        <v>10344</v>
      </c>
      <c r="AP640">
        <v>1.4051008237812E-2</v>
      </c>
      <c r="AQ640" s="4">
        <f>(Table2[[#This Row],[Sharpe Ratio]]-AVERAGE(Table2[Sharpe Ratio]))/_xlfn.STDEV.P(Table2[Sharpe Ratio])</f>
        <v>-0.55695945199764652</v>
      </c>
      <c r="AR64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 s="4">
        <f>_xlfn.RANK.AVG(Table2[[#This Row],[1Y Return vs Nifty Z-Score]],Table2[1Y Return vs Nifty Z-Score])</f>
        <v>640</v>
      </c>
      <c r="AT640" s="4">
        <f>_xlfn.RANK.AVG(Table2[[#This Row],[6M Return vs Nifty Z-Score]],Table2[6M Return vs Nifty Z-Score])</f>
        <v>643</v>
      </c>
      <c r="AU640" s="4">
        <f>_xlfn.RANK.AVG(Table2[[#This Row],[Sharpe Ratio Z-Score]],Table2[Sharpe Ratio Z-Score])</f>
        <v>488</v>
      </c>
      <c r="AV640" s="4">
        <f>(Table2[[#This Row],[Rank 1Y]]+Table2[[#This Row],[Rank 6M]]+Table2[[#This Row],[Rank Sharpe]])/3</f>
        <v>590.33333333333337</v>
      </c>
    </row>
    <row r="641" spans="1:48" x14ac:dyDescent="0.3">
      <c r="A641" t="s">
        <v>2259</v>
      </c>
      <c r="B641" t="s">
        <v>2260</v>
      </c>
      <c r="C641" t="s">
        <v>10316</v>
      </c>
      <c r="D641" t="s">
        <v>1887</v>
      </c>
      <c r="E641">
        <v>2424.3546726899999</v>
      </c>
      <c r="F641">
        <v>50.85</v>
      </c>
      <c r="G641">
        <v>-5.0539255409040198</v>
      </c>
      <c r="H641">
        <f>(Table2[[#This Row],[1Y Return vs Nifty]]-AVERAGE(Table2[1Y Return vs Nifty]))/_xlfn.STDEV.P(Table2[1Y Return vs Nifty])</f>
        <v>-0.56189293339530655</v>
      </c>
      <c r="I641">
        <v>-2.2499162146806801</v>
      </c>
      <c r="J641">
        <f>(Table2[[#This Row],[1M Return vs Nifty]]-AVERAGE(Table2[1M Return vs Nifty]))/_xlfn.STDEV.P(Table2[1M Return vs Nifty])</f>
        <v>-0.51915882500690269</v>
      </c>
      <c r="K641">
        <v>-24.854779450730302</v>
      </c>
      <c r="L641">
        <f>(Table2[[#This Row],[6M Return vs Nifty]]-AVERAGE(Table2[6M Return vs Nifty]))/_xlfn.STDEV.P(Table2[6M Return vs Nifty])</f>
        <v>-1.1002471880088349</v>
      </c>
      <c r="M641">
        <v>-3.6062340683141199</v>
      </c>
      <c r="N641">
        <f>(Table2[[#This Row],[1W Return vs Nifty]]-AVERAGE(Table2[1W Return vs Nifty]))/_xlfn.STDEV.P(Table2[1W Return vs Nifty])</f>
        <v>-0.67707197798081886</v>
      </c>
      <c r="O641">
        <v>52.5</v>
      </c>
      <c r="P641">
        <v>53.043912083403498</v>
      </c>
      <c r="Q641">
        <v>51.775736461010702</v>
      </c>
      <c r="R641">
        <v>39.601562805840103</v>
      </c>
      <c r="S641" s="2">
        <f>(Table2[[#This Row],[Close Price]]-Table2[[#This Row],[20D EMA]])/Table2[[#This Row],[20D EMA]]</f>
        <v>-3.1428571428571403E-2</v>
      </c>
      <c r="T641" s="2">
        <f>(Table2[[#This Row],[Close Price]]-Table2[[#This Row],[50D EMA]])/Table2[[#This Row],[50D EMA]]</f>
        <v>-4.1360299367699409E-2</v>
      </c>
      <c r="U641" s="2">
        <f>(Table2[[#This Row],[Close Price]]-Table2[[#This Row],[200D EMA]])/Table2[[#This Row],[200D EMA]]</f>
        <v>-1.7879735263791347E-2</v>
      </c>
      <c r="V641">
        <v>0.73686824297504905</v>
      </c>
      <c r="W641">
        <v>50.89</v>
      </c>
      <c r="X641">
        <v>52.6</v>
      </c>
      <c r="Y641">
        <v>50.06</v>
      </c>
      <c r="Z641">
        <v>52.6</v>
      </c>
      <c r="AA641">
        <v>49.34</v>
      </c>
      <c r="AB641">
        <v>58.14</v>
      </c>
      <c r="AC641" s="2">
        <f>(Table2[[#This Row],[Close Price]]/Table2[[#This Row],[Day Low]])-1</f>
        <v>-7.8600903910397424E-4</v>
      </c>
      <c r="AD641" s="2">
        <f>(Table2[[#This Row],[Day High]]/Table2[[#This Row],[Close Price]])-1</f>
        <v>3.4414945919370776E-2</v>
      </c>
      <c r="AE641" s="2">
        <f>(Table2[[#This Row],[Close Price]]/Table2[[#This Row],[Current Week Low]])-1</f>
        <v>1.5781062724730344E-2</v>
      </c>
      <c r="AF641" s="2">
        <f>(Table2[[#This Row],[Current Week High]]/Table2[[#This Row],[Close Price]])-1</f>
        <v>3.4414945919370776E-2</v>
      </c>
      <c r="AG641" s="2">
        <f>(Table2[[#This Row],[Close Price]]/Table2[[#This Row],[Current Month Low]])-1</f>
        <v>3.0603972436157312E-2</v>
      </c>
      <c r="AH641" s="2">
        <f>(Table2[[#This Row],[Current Month High]]/Table2[[#This Row],[Close Price]])-1</f>
        <v>0.14336283185840704</v>
      </c>
      <c r="AI641">
        <v>36.479842674532897</v>
      </c>
      <c r="AJ641">
        <v>24.938574938574899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-0.04</v>
      </c>
      <c r="AM641" t="s">
        <v>10344</v>
      </c>
      <c r="AN641">
        <v>-6.39</v>
      </c>
      <c r="AO641" t="s">
        <v>10344</v>
      </c>
      <c r="AP641">
        <v>-1.7172945081502002E-2</v>
      </c>
      <c r="AQ641" s="4">
        <f>(Table2[[#This Row],[Sharpe Ratio]]-AVERAGE(Table2[Sharpe Ratio]))/_xlfn.STDEV.P(Table2[Sharpe Ratio])</f>
        <v>-0.91098988633589961</v>
      </c>
      <c r="AR64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 s="4">
        <f>_xlfn.RANK.AVG(Table2[[#This Row],[1Y Return vs Nifty Z-Score]],Table2[1Y Return vs Nifty Z-Score])</f>
        <v>505</v>
      </c>
      <c r="AT641" s="4">
        <f>_xlfn.RANK.AVG(Table2[[#This Row],[6M Return vs Nifty Z-Score]],Table2[6M Return vs Nifty Z-Score])</f>
        <v>669</v>
      </c>
      <c r="AU641" s="4">
        <f>_xlfn.RANK.AVG(Table2[[#This Row],[Sharpe Ratio Z-Score]],Table2[Sharpe Ratio Z-Score])</f>
        <v>601</v>
      </c>
      <c r="AV641" s="4">
        <f>(Table2[[#This Row],[Rank 1Y]]+Table2[[#This Row],[Rank 6M]]+Table2[[#This Row],[Rank Sharpe]])/3</f>
        <v>591.66666666666663</v>
      </c>
    </row>
    <row r="642" spans="1:48" x14ac:dyDescent="0.3">
      <c r="A642" t="s">
        <v>1082</v>
      </c>
      <c r="B642" t="s">
        <v>1083</v>
      </c>
      <c r="C642" t="s">
        <v>10314</v>
      </c>
      <c r="D642" t="s">
        <v>539</v>
      </c>
      <c r="E642">
        <v>12020.321507004999</v>
      </c>
      <c r="F642">
        <v>906.85</v>
      </c>
      <c r="G642">
        <v>-41.270711329878303</v>
      </c>
      <c r="H642">
        <f>(Table2[[#This Row],[1Y Return vs Nifty]]-AVERAGE(Table2[1Y Return vs Nifty]))/_xlfn.STDEV.P(Table2[1Y Return vs Nifty])</f>
        <v>-1.1114416416917252</v>
      </c>
      <c r="I642">
        <v>2.7464495122806198</v>
      </c>
      <c r="J642">
        <f>(Table2[[#This Row],[1M Return vs Nifty]]-AVERAGE(Table2[1M Return vs Nifty]))/_xlfn.STDEV.P(Table2[1M Return vs Nifty])</f>
        <v>-8.2678959121434775E-2</v>
      </c>
      <c r="K642">
        <v>-5.7636803158634002</v>
      </c>
      <c r="L642">
        <f>(Table2[[#This Row],[6M Return vs Nifty]]-AVERAGE(Table2[6M Return vs Nifty]))/_xlfn.STDEV.P(Table2[6M Return vs Nifty])</f>
        <v>-0.44347750589933566</v>
      </c>
      <c r="M642">
        <v>1.30530946248483</v>
      </c>
      <c r="N642">
        <f>(Table2[[#This Row],[1W Return vs Nifty]]-AVERAGE(Table2[1W Return vs Nifty]))/_xlfn.STDEV.P(Table2[1W Return vs Nifty])</f>
        <v>0.39421272282440467</v>
      </c>
      <c r="O642">
        <v>895.06</v>
      </c>
      <c r="P642">
        <v>882.73027346459003</v>
      </c>
      <c r="Q642">
        <v>875.26219616878802</v>
      </c>
      <c r="R642">
        <v>63.652040117896199</v>
      </c>
      <c r="S642" s="2">
        <f>(Table2[[#This Row],[Close Price]]-Table2[[#This Row],[20D EMA]])/Table2[[#This Row],[20D EMA]]</f>
        <v>1.3172301298237077E-2</v>
      </c>
      <c r="T642" s="2">
        <f>(Table2[[#This Row],[Close Price]]-Table2[[#This Row],[50D EMA]])/Table2[[#This Row],[50D EMA]]</f>
        <v>2.7324005146831001E-2</v>
      </c>
      <c r="U642" s="2">
        <f>(Table2[[#This Row],[Close Price]]-Table2[[#This Row],[200D EMA]])/Table2[[#This Row],[200D EMA]]</f>
        <v>3.6089532907371817E-2</v>
      </c>
      <c r="V642">
        <v>0.554788362472315</v>
      </c>
      <c r="W642">
        <v>904</v>
      </c>
      <c r="X642">
        <v>927.35</v>
      </c>
      <c r="Y642">
        <v>897</v>
      </c>
      <c r="Z642">
        <v>927.35</v>
      </c>
      <c r="AA642">
        <v>861</v>
      </c>
      <c r="AB642">
        <v>934.8</v>
      </c>
      <c r="AC642" s="2">
        <f>(Table2[[#This Row],[Close Price]]/Table2[[#This Row],[Day Low]])-1</f>
        <v>3.1526548672566879E-3</v>
      </c>
      <c r="AD642" s="2">
        <f>(Table2[[#This Row],[Day High]]/Table2[[#This Row],[Close Price]])-1</f>
        <v>2.2605723107459896E-2</v>
      </c>
      <c r="AE642" s="2">
        <f>(Table2[[#This Row],[Close Price]]/Table2[[#This Row],[Current Week Low]])-1</f>
        <v>1.0981047937569599E-2</v>
      </c>
      <c r="AF642" s="2">
        <f>(Table2[[#This Row],[Current Week High]]/Table2[[#This Row],[Close Price]])-1</f>
        <v>2.2605723107459896E-2</v>
      </c>
      <c r="AG642" s="2">
        <f>(Table2[[#This Row],[Close Price]]/Table2[[#This Row],[Current Month Low]])-1</f>
        <v>5.3252032520325177E-2</v>
      </c>
      <c r="AH642" s="2">
        <f>(Table2[[#This Row],[Current Month High]]/Table2[[#This Row],[Close Price]])-1</f>
        <v>3.0820973700170784E-2</v>
      </c>
      <c r="AI642">
        <v>18.200363897006099</v>
      </c>
      <c r="AJ642">
        <v>19.079508896329799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0.04</v>
      </c>
      <c r="AM642" t="s">
        <v>10345</v>
      </c>
      <c r="AN642">
        <v>1.88</v>
      </c>
      <c r="AO642" t="s">
        <v>10345</v>
      </c>
      <c r="AP642">
        <v>-2.3531071131046001E-2</v>
      </c>
      <c r="AQ642" s="4">
        <f>(Table2[[#This Row],[Sharpe Ratio]]-AVERAGE(Table2[Sharpe Ratio]))/_xlfn.STDEV.P(Table2[Sharpe Ratio])</f>
        <v>-0.98308101790651514</v>
      </c>
      <c r="AR642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-2.2264664017946063</v>
      </c>
      <c r="AS642" s="4">
        <f>_xlfn.RANK.AVG(Table2[[#This Row],[1Y Return vs Nifty Z-Score]],Table2[1Y Return vs Nifty Z-Score])</f>
        <v>697</v>
      </c>
      <c r="AT642" s="4">
        <f>_xlfn.RANK.AVG(Table2[[#This Row],[6M Return vs Nifty Z-Score]],Table2[6M Return vs Nifty Z-Score])</f>
        <v>467</v>
      </c>
      <c r="AU642" s="4">
        <f>_xlfn.RANK.AVG(Table2[[#This Row],[Sharpe Ratio Z-Score]],Table2[Sharpe Ratio Z-Score])</f>
        <v>614</v>
      </c>
      <c r="AV642" s="4">
        <f>(Table2[[#This Row],[Rank 1Y]]+Table2[[#This Row],[Rank 6M]]+Table2[[#This Row],[Rank Sharpe]])/3</f>
        <v>592.66666666666663</v>
      </c>
    </row>
    <row r="643" spans="1:48" x14ac:dyDescent="0.3">
      <c r="A643" t="s">
        <v>2275</v>
      </c>
      <c r="B643" t="s">
        <v>2276</v>
      </c>
      <c r="C643" t="s">
        <v>10305</v>
      </c>
      <c r="D643" t="s">
        <v>300</v>
      </c>
      <c r="E643">
        <v>2354.9712127299999</v>
      </c>
      <c r="F643">
        <v>401.15</v>
      </c>
      <c r="G643">
        <v>-18.1850791512149</v>
      </c>
      <c r="H643">
        <f>(Table2[[#This Row],[1Y Return vs Nifty]]-AVERAGE(Table2[1Y Return vs Nifty]))/_xlfn.STDEV.P(Table2[1Y Return vs Nifty])</f>
        <v>-0.76114331820402903</v>
      </c>
      <c r="I643">
        <v>0.87514653933665099</v>
      </c>
      <c r="J643">
        <f>(Table2[[#This Row],[1M Return vs Nifty]]-AVERAGE(Table2[1M Return vs Nifty]))/_xlfn.STDEV.P(Table2[1M Return vs Nifty])</f>
        <v>-0.2461549965648378</v>
      </c>
      <c r="K643">
        <v>-9.8981012387236706</v>
      </c>
      <c r="L643">
        <f>(Table2[[#This Row],[6M Return vs Nifty]]-AVERAGE(Table2[6M Return vs Nifty]))/_xlfn.STDEV.P(Table2[6M Return vs Nifty])</f>
        <v>-0.5857093541565489</v>
      </c>
      <c r="M643">
        <v>-2.3883655879083299</v>
      </c>
      <c r="N643">
        <f>(Table2[[#This Row],[1W Return vs Nifty]]-AVERAGE(Table2[1W Return vs Nifty]))/_xlfn.STDEV.P(Table2[1W Return vs Nifty])</f>
        <v>-0.41143575538189198</v>
      </c>
      <c r="O643">
        <v>409.55</v>
      </c>
      <c r="P643">
        <v>406.19479254392701</v>
      </c>
      <c r="Q643">
        <v>406.804292832746</v>
      </c>
      <c r="R643">
        <v>46.155531343315502</v>
      </c>
      <c r="S643" s="2">
        <f>(Table2[[#This Row],[Close Price]]-Table2[[#This Row],[20D EMA]])/Table2[[#This Row],[20D EMA]]</f>
        <v>-2.0510316200708176E-2</v>
      </c>
      <c r="T643" s="2">
        <f>(Table2[[#This Row],[Close Price]]-Table2[[#This Row],[50D EMA]])/Table2[[#This Row],[50D EMA]]</f>
        <v>-1.2419638647586731E-2</v>
      </c>
      <c r="U643" s="2">
        <f>(Table2[[#This Row],[Close Price]]-Table2[[#This Row],[200D EMA]])/Table2[[#This Row],[200D EMA]]</f>
        <v>-1.3899294900191076E-2</v>
      </c>
      <c r="V643">
        <v>0.61738896524679499</v>
      </c>
      <c r="W643">
        <v>403.3</v>
      </c>
      <c r="X643">
        <v>452</v>
      </c>
      <c r="Y643">
        <v>390.85</v>
      </c>
      <c r="Z643">
        <v>452</v>
      </c>
      <c r="AA643">
        <v>379.1</v>
      </c>
      <c r="AB643">
        <v>452</v>
      </c>
      <c r="AC643" s="2">
        <f>(Table2[[#This Row],[Close Price]]/Table2[[#This Row],[Day Low]])-1</f>
        <v>-5.3310190924871215E-3</v>
      </c>
      <c r="AD643" s="2">
        <f>(Table2[[#This Row],[Day High]]/Table2[[#This Row],[Close Price]])-1</f>
        <v>0.12676056338028174</v>
      </c>
      <c r="AE643" s="2">
        <f>(Table2[[#This Row],[Close Price]]/Table2[[#This Row],[Current Week Low]])-1</f>
        <v>2.6352820775233265E-2</v>
      </c>
      <c r="AF643" s="2">
        <f>(Table2[[#This Row],[Current Week High]]/Table2[[#This Row],[Close Price]])-1</f>
        <v>0.12676056338028174</v>
      </c>
      <c r="AG643" s="2">
        <f>(Table2[[#This Row],[Close Price]]/Table2[[#This Row],[Current Month Low]])-1</f>
        <v>5.816407280400937E-2</v>
      </c>
      <c r="AH643" s="2">
        <f>(Table2[[#This Row],[Current Month High]]/Table2[[#This Row],[Close Price]])-1</f>
        <v>0.12676056338028174</v>
      </c>
      <c r="AI643">
        <v>33.590926087498403</v>
      </c>
      <c r="AJ643">
        <v>21.2482998337615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0.1</v>
      </c>
      <c r="AM643" t="s">
        <v>10345</v>
      </c>
      <c r="AN643">
        <v>1.17</v>
      </c>
      <c r="AO643" t="s">
        <v>10345</v>
      </c>
      <c r="AP643">
        <v>-5.6710999149065001E-2</v>
      </c>
      <c r="AQ643" s="4">
        <f>(Table2[[#This Row],[Sharpe Ratio]]-AVERAGE(Table2[Sharpe Ratio]))/_xlfn.STDEV.P(Table2[Sharpe Ratio])</f>
        <v>-1.3592891235042504</v>
      </c>
      <c r="AR64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 s="4">
        <f>_xlfn.RANK.AVG(Table2[[#This Row],[1Y Return vs Nifty Z-Score]],Table2[1Y Return vs Nifty Z-Score])</f>
        <v>595</v>
      </c>
      <c r="AT643" s="4">
        <f>_xlfn.RANK.AVG(Table2[[#This Row],[6M Return vs Nifty Z-Score]],Table2[6M Return vs Nifty Z-Score])</f>
        <v>518</v>
      </c>
      <c r="AU643" s="4">
        <f>_xlfn.RANK.AVG(Table2[[#This Row],[Sharpe Ratio Z-Score]],Table2[Sharpe Ratio Z-Score])</f>
        <v>665</v>
      </c>
      <c r="AV643" s="4">
        <f>(Table2[[#This Row],[Rank 1Y]]+Table2[[#This Row],[Rank 6M]]+Table2[[#This Row],[Rank Sharpe]])/3</f>
        <v>592.66666666666663</v>
      </c>
    </row>
    <row r="644" spans="1:48" x14ac:dyDescent="0.3">
      <c r="A644" t="s">
        <v>1275</v>
      </c>
      <c r="B644" t="s">
        <v>1276</v>
      </c>
      <c r="C644" t="s">
        <v>10301</v>
      </c>
      <c r="D644" t="s">
        <v>516</v>
      </c>
      <c r="E644">
        <v>8825.4300074580005</v>
      </c>
      <c r="F644">
        <v>92.34</v>
      </c>
      <c r="G644">
        <v>-12.8287152796263</v>
      </c>
      <c r="H644">
        <f>(Table2[[#This Row],[1Y Return vs Nifty]]-AVERAGE(Table2[1Y Return vs Nifty]))/_xlfn.STDEV.P(Table2[1Y Return vs Nifty])</f>
        <v>-0.67986656261482226</v>
      </c>
      <c r="I644">
        <v>-0.61224202856138799</v>
      </c>
      <c r="J644">
        <f>(Table2[[#This Row],[1M Return vs Nifty]]-AVERAGE(Table2[1M Return vs Nifty]))/_xlfn.STDEV.P(Table2[1M Return vs Nifty])</f>
        <v>-0.37609247474671526</v>
      </c>
      <c r="K644">
        <v>-17.8292338692405</v>
      </c>
      <c r="L644">
        <f>(Table2[[#This Row],[6M Return vs Nifty]]-AVERAGE(Table2[6M Return vs Nifty]))/_xlfn.STDEV.P(Table2[6M Return vs Nifty])</f>
        <v>-0.8585552191177509</v>
      </c>
      <c r="M644">
        <v>-5.3268496431480203</v>
      </c>
      <c r="N644">
        <f>(Table2[[#This Row],[1W Return vs Nifty]]-AVERAGE(Table2[1W Return vs Nifty]))/_xlfn.STDEV.P(Table2[1W Return vs Nifty])</f>
        <v>-1.0523652294257273</v>
      </c>
      <c r="O644">
        <v>95.81</v>
      </c>
      <c r="P644">
        <v>93.197501924656706</v>
      </c>
      <c r="Q644">
        <v>88.158466850931106</v>
      </c>
      <c r="R644">
        <v>32.471407215609702</v>
      </c>
      <c r="S644" s="2">
        <f>(Table2[[#This Row],[Close Price]]-Table2[[#This Row],[20D EMA]])/Table2[[#This Row],[20D EMA]]</f>
        <v>-3.6217513829454116E-2</v>
      </c>
      <c r="T644" s="2">
        <f>(Table2[[#This Row],[Close Price]]-Table2[[#This Row],[50D EMA]])/Table2[[#This Row],[50D EMA]]</f>
        <v>-9.2009110431943691E-3</v>
      </c>
      <c r="U644" s="2">
        <f>(Table2[[#This Row],[Close Price]]-Table2[[#This Row],[200D EMA]])/Table2[[#This Row],[200D EMA]]</f>
        <v>4.7432008500550883E-2</v>
      </c>
      <c r="V644">
        <v>0.68012766951091697</v>
      </c>
      <c r="W644">
        <v>92.21</v>
      </c>
      <c r="X644">
        <v>96.2</v>
      </c>
      <c r="Y644">
        <v>91.1</v>
      </c>
      <c r="Z644">
        <v>96.2</v>
      </c>
      <c r="AA644">
        <v>89.87</v>
      </c>
      <c r="AB644">
        <v>105.9</v>
      </c>
      <c r="AC644" s="2">
        <f>(Table2[[#This Row],[Close Price]]/Table2[[#This Row],[Day Low]])-1</f>
        <v>1.4098253985468379E-3</v>
      </c>
      <c r="AD644" s="2">
        <f>(Table2[[#This Row],[Day High]]/Table2[[#This Row],[Close Price]])-1</f>
        <v>4.1802035954082717E-2</v>
      </c>
      <c r="AE644" s="2">
        <f>(Table2[[#This Row],[Close Price]]/Table2[[#This Row],[Current Week Low]])-1</f>
        <v>1.3611416026344747E-2</v>
      </c>
      <c r="AF644" s="2">
        <f>(Table2[[#This Row],[Current Week High]]/Table2[[#This Row],[Close Price]])-1</f>
        <v>4.1802035954082717E-2</v>
      </c>
      <c r="AG644" s="2">
        <f>(Table2[[#This Row],[Close Price]]/Table2[[#This Row],[Current Month Low]])-1</f>
        <v>2.748414376321362E-2</v>
      </c>
      <c r="AH644" s="2">
        <f>(Table2[[#This Row],[Current Month High]]/Table2[[#This Row],[Close Price]])-1</f>
        <v>0.14684860298895397</v>
      </c>
      <c r="AI644">
        <v>24.377301277886001</v>
      </c>
      <c r="AJ644">
        <v>33.826086956521699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7.0000000000000007E-2</v>
      </c>
      <c r="AM644" t="s">
        <v>10345</v>
      </c>
      <c r="AN644">
        <v>-9.34</v>
      </c>
      <c r="AO644" t="s">
        <v>10344</v>
      </c>
      <c r="AP644">
        <v>-2.5955968912346E-2</v>
      </c>
      <c r="AQ644" s="4">
        <f>(Table2[[#This Row],[Sharpe Ratio]]-AVERAGE(Table2[Sharpe Ratio]))/_xlfn.STDEV.P(Table2[Sharpe Ratio])</f>
        <v>-1.0105755380897896</v>
      </c>
      <c r="AR64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-3.9774550239948052</v>
      </c>
      <c r="AS644" s="4">
        <f>_xlfn.RANK.AVG(Table2[[#This Row],[1Y Return vs Nifty Z-Score]],Table2[1Y Return vs Nifty Z-Score])</f>
        <v>564</v>
      </c>
      <c r="AT644" s="4">
        <f>_xlfn.RANK.AVG(Table2[[#This Row],[6M Return vs Nifty Z-Score]],Table2[6M Return vs Nifty Z-Score])</f>
        <v>598</v>
      </c>
      <c r="AU644" s="4">
        <f>_xlfn.RANK.AVG(Table2[[#This Row],[Sharpe Ratio Z-Score]],Table2[Sharpe Ratio Z-Score])</f>
        <v>622</v>
      </c>
      <c r="AV644" s="4">
        <f>(Table2[[#This Row],[Rank 1Y]]+Table2[[#This Row],[Rank 6M]]+Table2[[#This Row],[Rank Sharpe]])/3</f>
        <v>594.66666666666663</v>
      </c>
    </row>
    <row r="645" spans="1:48" x14ac:dyDescent="0.3">
      <c r="A645" t="s">
        <v>1322</v>
      </c>
      <c r="B645" t="s">
        <v>1323</v>
      </c>
      <c r="C645" t="s">
        <v>10310</v>
      </c>
      <c r="D645" t="s">
        <v>399</v>
      </c>
      <c r="E645">
        <v>8434.0737801100004</v>
      </c>
      <c r="F645">
        <v>191.51</v>
      </c>
      <c r="G645">
        <v>-31.973900136013501</v>
      </c>
      <c r="H645">
        <f>(Table2[[#This Row],[1Y Return vs Nifty]]-AVERAGE(Table2[1Y Return vs Nifty]))/_xlfn.STDEV.P(Table2[1Y Return vs Nifty])</f>
        <v>-0.97037306060247053</v>
      </c>
      <c r="I645">
        <v>2.2306192362585602</v>
      </c>
      <c r="J645">
        <f>(Table2[[#This Row],[1M Return vs Nifty]]-AVERAGE(Table2[1M Return vs Nifty]))/_xlfn.STDEV.P(Table2[1M Return vs Nifty])</f>
        <v>-0.12774161906300482</v>
      </c>
      <c r="K645">
        <v>-16.424598067766102</v>
      </c>
      <c r="L645">
        <f>(Table2[[#This Row],[6M Return vs Nifty]]-AVERAGE(Table2[6M Return vs Nifty]))/_xlfn.STDEV.P(Table2[6M Return vs Nifty])</f>
        <v>-0.81023310825881556</v>
      </c>
      <c r="M645">
        <v>-0.65979252418727896</v>
      </c>
      <c r="N645">
        <f>(Table2[[#This Row],[1W Return vs Nifty]]-AVERAGE(Table2[1W Return vs Nifty]))/_xlfn.STDEV.P(Table2[1W Return vs Nifty])</f>
        <v>-3.4406850766412103E-2</v>
      </c>
      <c r="O645">
        <v>188.45</v>
      </c>
      <c r="P645">
        <v>185.23408317791001</v>
      </c>
      <c r="Q645">
        <v>190.72765636027901</v>
      </c>
      <c r="R645">
        <v>58.173939832635902</v>
      </c>
      <c r="S645" s="2">
        <f>(Table2[[#This Row],[Close Price]]-Table2[[#This Row],[20D EMA]])/Table2[[#This Row],[20D EMA]]</f>
        <v>1.6237728840541272E-2</v>
      </c>
      <c r="T645" s="2">
        <f>(Table2[[#This Row],[Close Price]]-Table2[[#This Row],[50D EMA]])/Table2[[#This Row],[50D EMA]]</f>
        <v>3.3881004588460176E-2</v>
      </c>
      <c r="U645" s="2">
        <f>(Table2[[#This Row],[Close Price]]-Table2[[#This Row],[200D EMA]])/Table2[[#This Row],[200D EMA]]</f>
        <v>4.1018888117785764E-3</v>
      </c>
      <c r="V645">
        <v>0.685936443812315</v>
      </c>
      <c r="W645">
        <v>189.05</v>
      </c>
      <c r="X645">
        <v>192.39</v>
      </c>
      <c r="Y645">
        <v>189.05</v>
      </c>
      <c r="Z645">
        <v>193.6</v>
      </c>
      <c r="AA645">
        <v>176.35</v>
      </c>
      <c r="AB645">
        <v>196.7</v>
      </c>
      <c r="AC645" s="2">
        <f>(Table2[[#This Row],[Close Price]]/Table2[[#This Row],[Day Low]])-1</f>
        <v>1.3012430573922096E-2</v>
      </c>
      <c r="AD645" s="2">
        <f>(Table2[[#This Row],[Day High]]/Table2[[#This Row],[Close Price]])-1</f>
        <v>4.5950603101665433E-3</v>
      </c>
      <c r="AE645" s="2">
        <f>(Table2[[#This Row],[Close Price]]/Table2[[#This Row],[Current Week Low]])-1</f>
        <v>1.3012430573922096E-2</v>
      </c>
      <c r="AF645" s="2">
        <f>(Table2[[#This Row],[Current Week High]]/Table2[[#This Row],[Close Price]])-1</f>
        <v>1.0913268236645735E-2</v>
      </c>
      <c r="AG645" s="2">
        <f>(Table2[[#This Row],[Close Price]]/Table2[[#This Row],[Current Month Low]])-1</f>
        <v>8.5965409696626027E-2</v>
      </c>
      <c r="AH645" s="2">
        <f>(Table2[[#This Row],[Current Month High]]/Table2[[#This Row],[Close Price]])-1</f>
        <v>2.7100412511096073E-2</v>
      </c>
      <c r="AI645">
        <v>34.718813638974403</v>
      </c>
      <c r="AJ645">
        <v>32.075862068965499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0.01</v>
      </c>
      <c r="AM645" t="s">
        <v>10345</v>
      </c>
      <c r="AN645">
        <v>-1.26</v>
      </c>
      <c r="AO645" t="s">
        <v>10344</v>
      </c>
      <c r="AQ645" s="4">
        <f>(Table2[[#This Row],[Sharpe Ratio]]-AVERAGE(Table2[Sharpe Ratio]))/_xlfn.STDEV.P(Table2[Sharpe Ratio])</f>
        <v>-0.71627574671699312</v>
      </c>
      <c r="AR64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 s="4">
        <f>_xlfn.RANK.AVG(Table2[[#This Row],[1Y Return vs Nifty Z-Score]],Table2[1Y Return vs Nifty Z-Score])</f>
        <v>657</v>
      </c>
      <c r="AT645" s="4">
        <f>_xlfn.RANK.AVG(Table2[[#This Row],[6M Return vs Nifty Z-Score]],Table2[6M Return vs Nifty Z-Score])</f>
        <v>585</v>
      </c>
      <c r="AU645" s="4">
        <f>_xlfn.RANK.AVG(Table2[[#This Row],[Sharpe Ratio Z-Score]],Table2[Sharpe Ratio Z-Score])</f>
        <v>542.5</v>
      </c>
      <c r="AV645" s="4">
        <f>(Table2[[#This Row],[Rank 1Y]]+Table2[[#This Row],[Rank 6M]]+Table2[[#This Row],[Rank Sharpe]])/3</f>
        <v>594.83333333333337</v>
      </c>
    </row>
    <row r="646" spans="1:48" x14ac:dyDescent="0.3">
      <c r="A646" t="s">
        <v>1249</v>
      </c>
      <c r="B646" t="s">
        <v>1250</v>
      </c>
      <c r="C646" t="s">
        <v>10301</v>
      </c>
      <c r="D646" t="s">
        <v>124</v>
      </c>
      <c r="E646">
        <v>9067.74348413999</v>
      </c>
      <c r="F646">
        <v>84.36</v>
      </c>
      <c r="G646">
        <v>-28.914331621815201</v>
      </c>
      <c r="H646">
        <f>(Table2[[#This Row],[1Y Return vs Nifty]]-AVERAGE(Table2[1Y Return vs Nifty]))/_xlfn.STDEV.P(Table2[1Y Return vs Nifty])</f>
        <v>-0.92394757340658729</v>
      </c>
      <c r="I646">
        <v>5.8763181168658001</v>
      </c>
      <c r="J646">
        <f>(Table2[[#This Row],[1M Return vs Nifty]]-AVERAGE(Table2[1M Return vs Nifty]))/_xlfn.STDEV.P(Table2[1M Return vs Nifty])</f>
        <v>0.1907447058830341</v>
      </c>
      <c r="K646">
        <v>-18.036499053056101</v>
      </c>
      <c r="L646">
        <f>(Table2[[#This Row],[6M Return vs Nifty]]-AVERAGE(Table2[6M Return vs Nifty]))/_xlfn.STDEV.P(Table2[6M Return vs Nifty])</f>
        <v>-0.86568553088897449</v>
      </c>
      <c r="M646">
        <v>2.74776470743583</v>
      </c>
      <c r="N646">
        <f>(Table2[[#This Row],[1W Return vs Nifty]]-AVERAGE(Table2[1W Return vs Nifty]))/_xlfn.STDEV.P(Table2[1W Return vs Nifty])</f>
        <v>0.70883484229096883</v>
      </c>
      <c r="O646">
        <v>82.73</v>
      </c>
      <c r="P646">
        <v>82.828570322604904</v>
      </c>
      <c r="Q646">
        <v>84.825620504991605</v>
      </c>
      <c r="R646">
        <v>65.4696042349604</v>
      </c>
      <c r="S646" s="2">
        <f>(Table2[[#This Row],[Close Price]]-Table2[[#This Row],[20D EMA]])/Table2[[#This Row],[20D EMA]]</f>
        <v>1.9702647165478007E-2</v>
      </c>
      <c r="T646" s="2">
        <f>(Table2[[#This Row],[Close Price]]-Table2[[#This Row],[50D EMA]])/Table2[[#This Row],[50D EMA]]</f>
        <v>1.8489147783553501E-2</v>
      </c>
      <c r="U646" s="2">
        <f>(Table2[[#This Row],[Close Price]]-Table2[[#This Row],[200D EMA]])/Table2[[#This Row],[200D EMA]]</f>
        <v>-5.4891494128735041E-3</v>
      </c>
      <c r="V646">
        <v>0.86871185509216198</v>
      </c>
      <c r="W646">
        <v>83.5</v>
      </c>
      <c r="X646">
        <v>85.15</v>
      </c>
      <c r="Y646">
        <v>83.4</v>
      </c>
      <c r="Z646">
        <v>85.39</v>
      </c>
      <c r="AA646">
        <v>79.989999999999995</v>
      </c>
      <c r="AB646">
        <v>86.21</v>
      </c>
      <c r="AC646" s="2">
        <f>(Table2[[#This Row],[Close Price]]/Table2[[#This Row],[Day Low]])-1</f>
        <v>1.0299401197604752E-2</v>
      </c>
      <c r="AD646" s="2">
        <f>(Table2[[#This Row],[Day High]]/Table2[[#This Row],[Close Price]])-1</f>
        <v>9.3646277856804794E-3</v>
      </c>
      <c r="AE646" s="2">
        <f>(Table2[[#This Row],[Close Price]]/Table2[[#This Row],[Current Week Low]])-1</f>
        <v>1.1510791366906359E-2</v>
      </c>
      <c r="AF646" s="2">
        <f>(Table2[[#This Row],[Current Week High]]/Table2[[#This Row],[Close Price]])-1</f>
        <v>1.2209577999051646E-2</v>
      </c>
      <c r="AG646" s="2">
        <f>(Table2[[#This Row],[Close Price]]/Table2[[#This Row],[Current Month Low]])-1</f>
        <v>5.4631828978622288E-2</v>
      </c>
      <c r="AH646" s="2">
        <f>(Table2[[#This Row],[Current Month High]]/Table2[[#This Row],[Close Price]])-1</f>
        <v>2.1929824561403466E-2</v>
      </c>
      <c r="AI646">
        <v>16.168800379326601</v>
      </c>
      <c r="AJ646">
        <v>16.5193370165745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-0.05</v>
      </c>
      <c r="AM646" t="s">
        <v>10344</v>
      </c>
      <c r="AN646">
        <v>0.53</v>
      </c>
      <c r="AO646" t="s">
        <v>10345</v>
      </c>
      <c r="AQ646" s="4">
        <f>(Table2[[#This Row],[Sharpe Ratio]]-AVERAGE(Table2[Sharpe Ratio]))/_xlfn.STDEV.P(Table2[Sharpe Ratio])</f>
        <v>-0.71627574671699312</v>
      </c>
      <c r="AR64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 s="4">
        <f>_xlfn.RANK.AVG(Table2[[#This Row],[1Y Return vs Nifty Z-Score]],Table2[1Y Return vs Nifty Z-Score])</f>
        <v>643</v>
      </c>
      <c r="AT646" s="4">
        <f>_xlfn.RANK.AVG(Table2[[#This Row],[6M Return vs Nifty Z-Score]],Table2[6M Return vs Nifty Z-Score])</f>
        <v>602</v>
      </c>
      <c r="AU646" s="4">
        <f>_xlfn.RANK.AVG(Table2[[#This Row],[Sharpe Ratio Z-Score]],Table2[Sharpe Ratio Z-Score])</f>
        <v>542.5</v>
      </c>
      <c r="AV646" s="4">
        <f>(Table2[[#This Row],[Rank 1Y]]+Table2[[#This Row],[Rank 6M]]+Table2[[#This Row],[Rank Sharpe]])/3</f>
        <v>595.83333333333337</v>
      </c>
    </row>
    <row r="647" spans="1:48" x14ac:dyDescent="0.3">
      <c r="A647" t="s">
        <v>1364</v>
      </c>
      <c r="B647" t="s">
        <v>1365</v>
      </c>
      <c r="C647" t="s">
        <v>10316</v>
      </c>
      <c r="D647" t="s">
        <v>596</v>
      </c>
      <c r="E647">
        <v>8096.9230356799999</v>
      </c>
      <c r="F647">
        <v>47.23</v>
      </c>
      <c r="G647">
        <v>-26.333703682384201</v>
      </c>
      <c r="H647">
        <f>(Table2[[#This Row],[1Y Return vs Nifty]]-AVERAGE(Table2[1Y Return vs Nifty]))/_xlfn.STDEV.P(Table2[1Y Return vs Nifty])</f>
        <v>-0.88478946702543793</v>
      </c>
      <c r="I647">
        <v>15.3065791050957</v>
      </c>
      <c r="J647">
        <f>(Table2[[#This Row],[1M Return vs Nifty]]-AVERAGE(Table2[1M Return vs Nifty]))/_xlfn.STDEV.P(Table2[1M Return vs Nifty])</f>
        <v>1.0145673154242489</v>
      </c>
      <c r="K647">
        <v>-34.927562670701398</v>
      </c>
      <c r="L647">
        <f>(Table2[[#This Row],[6M Return vs Nifty]]-AVERAGE(Table2[6M Return vs Nifty]))/_xlfn.STDEV.P(Table2[6M Return vs Nifty])</f>
        <v>-1.4467698573744843</v>
      </c>
      <c r="M647">
        <v>0.468640459431514</v>
      </c>
      <c r="N647">
        <f>(Table2[[#This Row],[1W Return vs Nifty]]-AVERAGE(Table2[1W Return vs Nifty]))/_xlfn.STDEV.P(Table2[1W Return vs Nifty])</f>
        <v>0.2117220868382923</v>
      </c>
      <c r="O647">
        <v>45.62</v>
      </c>
      <c r="P647">
        <v>44.663117915652002</v>
      </c>
      <c r="Q647">
        <v>46.246213845122703</v>
      </c>
      <c r="R647">
        <v>63.196183559616301</v>
      </c>
      <c r="S647" s="2">
        <f>(Table2[[#This Row],[Close Price]]-Table2[[#This Row],[20D EMA]])/Table2[[#This Row],[20D EMA]]</f>
        <v>3.5291538798772455E-2</v>
      </c>
      <c r="T647" s="2">
        <f>(Table2[[#This Row],[Close Price]]-Table2[[#This Row],[50D EMA]])/Table2[[#This Row],[50D EMA]]</f>
        <v>5.7472075487332734E-2</v>
      </c>
      <c r="U647" s="2">
        <f>(Table2[[#This Row],[Close Price]]-Table2[[#This Row],[200D EMA]])/Table2[[#This Row],[200D EMA]]</f>
        <v>2.1272793447955896E-2</v>
      </c>
      <c r="V647">
        <v>1.34792038713511</v>
      </c>
      <c r="W647">
        <v>47.17</v>
      </c>
      <c r="X647">
        <v>49.93</v>
      </c>
      <c r="Y647">
        <v>45.91</v>
      </c>
      <c r="Z647">
        <v>49.93</v>
      </c>
      <c r="AA647">
        <v>42.5</v>
      </c>
      <c r="AB647">
        <v>49.93</v>
      </c>
      <c r="AC647" s="2">
        <f>(Table2[[#This Row],[Close Price]]/Table2[[#This Row],[Day Low]])-1</f>
        <v>1.2719949120203466E-3</v>
      </c>
      <c r="AD647" s="2">
        <f>(Table2[[#This Row],[Day High]]/Table2[[#This Row],[Close Price]])-1</f>
        <v>5.7167054838026754E-2</v>
      </c>
      <c r="AE647" s="2">
        <f>(Table2[[#This Row],[Close Price]]/Table2[[#This Row],[Current Week Low]])-1</f>
        <v>2.875190590285337E-2</v>
      </c>
      <c r="AF647" s="2">
        <f>(Table2[[#This Row],[Current Week High]]/Table2[[#This Row],[Close Price]])-1</f>
        <v>5.7167054838026754E-2</v>
      </c>
      <c r="AG647" s="2">
        <f>(Table2[[#This Row],[Close Price]]/Table2[[#This Row],[Current Month Low]])-1</f>
        <v>0.11129411764705877</v>
      </c>
      <c r="AH647" s="2">
        <f>(Table2[[#This Row],[Current Month High]]/Table2[[#This Row],[Close Price]])-1</f>
        <v>5.7167054838026754E-2</v>
      </c>
      <c r="AI647">
        <v>45.4583950878678</v>
      </c>
      <c r="AJ647">
        <v>22.199223803363498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0.05</v>
      </c>
      <c r="AM647" t="s">
        <v>10345</v>
      </c>
      <c r="AN647">
        <v>6.33</v>
      </c>
      <c r="AO647" t="s">
        <v>10345</v>
      </c>
      <c r="AP647">
        <v>2.4988548033838001E-2</v>
      </c>
      <c r="AQ647" s="4">
        <f>(Table2[[#This Row],[Sharpe Ratio]]-AVERAGE(Table2[Sharpe Ratio]))/_xlfn.STDEV.P(Table2[Sharpe Ratio])</f>
        <v>-0.43294498384303909</v>
      </c>
      <c r="AR64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 s="4">
        <f>_xlfn.RANK.AVG(Table2[[#This Row],[1Y Return vs Nifty Z-Score]],Table2[1Y Return vs Nifty Z-Score])</f>
        <v>630</v>
      </c>
      <c r="AT647" s="4">
        <f>_xlfn.RANK.AVG(Table2[[#This Row],[6M Return vs Nifty Z-Score]],Table2[6M Return vs Nifty Z-Score])</f>
        <v>712</v>
      </c>
      <c r="AU647" s="4">
        <f>_xlfn.RANK.AVG(Table2[[#This Row],[Sharpe Ratio Z-Score]],Table2[Sharpe Ratio Z-Score])</f>
        <v>449</v>
      </c>
      <c r="AV647" s="4">
        <f>(Table2[[#This Row],[Rank 1Y]]+Table2[[#This Row],[Rank 6M]]+Table2[[#This Row],[Rank Sharpe]])/3</f>
        <v>597</v>
      </c>
    </row>
    <row r="648" spans="1:48" x14ac:dyDescent="0.3">
      <c r="A648" t="s">
        <v>1048</v>
      </c>
      <c r="B648" t="s">
        <v>1049</v>
      </c>
      <c r="C648" t="s">
        <v>10301</v>
      </c>
      <c r="D648" t="s">
        <v>24</v>
      </c>
      <c r="E648">
        <v>12660.946874932</v>
      </c>
      <c r="F648">
        <v>208.58</v>
      </c>
      <c r="G648">
        <v>-31.836221648305699</v>
      </c>
      <c r="H648">
        <f>(Table2[[#This Row],[1Y Return vs Nifty]]-AVERAGE(Table2[1Y Return vs Nifty]))/_xlfn.STDEV.P(Table2[1Y Return vs Nifty])</f>
        <v>-0.96828394547444996</v>
      </c>
      <c r="I648">
        <v>-14.739106064799101</v>
      </c>
      <c r="J648">
        <f>(Table2[[#This Row],[1M Return vs Nifty]]-AVERAGE(Table2[1M Return vs Nifty]))/_xlfn.STDEV.P(Table2[1M Return vs Nifty])</f>
        <v>-1.6102078411711391</v>
      </c>
      <c r="K648">
        <v>-27.976327042314999</v>
      </c>
      <c r="L648">
        <f>(Table2[[#This Row],[6M Return vs Nifty]]-AVERAGE(Table2[6M Return vs Nifty]))/_xlfn.STDEV.P(Table2[6M Return vs Nifty])</f>
        <v>-1.2076342904973711</v>
      </c>
      <c r="M648">
        <v>-4.1828379155946598</v>
      </c>
      <c r="N648">
        <f>(Table2[[#This Row],[1W Return vs Nifty]]-AVERAGE(Table2[1W Return vs Nifty]))/_xlfn.STDEV.P(Table2[1W Return vs Nifty])</f>
        <v>-0.8028383233554659</v>
      </c>
      <c r="O648">
        <v>221.86</v>
      </c>
      <c r="P648">
        <v>235.43189748993299</v>
      </c>
      <c r="Q648">
        <v>241.002220528066</v>
      </c>
      <c r="R648">
        <v>27.626853881700502</v>
      </c>
      <c r="S648" s="2">
        <f>(Table2[[#This Row],[Close Price]]-Table2[[#This Row],[20D EMA]])/Table2[[#This Row],[20D EMA]]</f>
        <v>-5.9857567835571987E-2</v>
      </c>
      <c r="T648" s="2">
        <f>(Table2[[#This Row],[Close Price]]-Table2[[#This Row],[50D EMA]])/Table2[[#This Row],[50D EMA]]</f>
        <v>-0.11405377850756676</v>
      </c>
      <c r="U648" s="2">
        <f>(Table2[[#This Row],[Close Price]]-Table2[[#This Row],[200D EMA]])/Table2[[#This Row],[200D EMA]]</f>
        <v>-0.13453079584505426</v>
      </c>
      <c r="V648">
        <v>0.96356823979114203</v>
      </c>
      <c r="W648">
        <v>209.36</v>
      </c>
      <c r="X648">
        <v>219.6</v>
      </c>
      <c r="Y648">
        <v>207.55</v>
      </c>
      <c r="Z648">
        <v>219.6</v>
      </c>
      <c r="AA648">
        <v>205.25</v>
      </c>
      <c r="AB648">
        <v>236.95</v>
      </c>
      <c r="AC648" s="2">
        <f>(Table2[[#This Row],[Close Price]]/Table2[[#This Row],[Day Low]])-1</f>
        <v>-3.7256400458540728E-3</v>
      </c>
      <c r="AD648" s="2">
        <f>(Table2[[#This Row],[Day High]]/Table2[[#This Row],[Close Price]])-1</f>
        <v>5.2833445200882068E-2</v>
      </c>
      <c r="AE648" s="2">
        <f>(Table2[[#This Row],[Close Price]]/Table2[[#This Row],[Current Week Low]])-1</f>
        <v>4.9626596000964529E-3</v>
      </c>
      <c r="AF648" s="2">
        <f>(Table2[[#This Row],[Current Week High]]/Table2[[#This Row],[Close Price]])-1</f>
        <v>5.2833445200882068E-2</v>
      </c>
      <c r="AG648" s="2">
        <f>(Table2[[#This Row],[Close Price]]/Table2[[#This Row],[Current Month Low]])-1</f>
        <v>1.6224116930572574E-2</v>
      </c>
      <c r="AH648" s="2">
        <f>(Table2[[#This Row],[Current Month High]]/Table2[[#This Row],[Close Price]])-1</f>
        <v>0.13601495828938526</v>
      </c>
      <c r="AI648">
        <v>44.165308275002303</v>
      </c>
      <c r="AJ648">
        <v>1.6224116930572501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-0.18</v>
      </c>
      <c r="AM648" t="s">
        <v>10344</v>
      </c>
      <c r="AN648">
        <v>-5.37</v>
      </c>
      <c r="AO648" t="s">
        <v>10344</v>
      </c>
      <c r="AP648">
        <v>2.2844765282203E-2</v>
      </c>
      <c r="AQ648" s="4">
        <f>(Table2[[#This Row],[Sharpe Ratio]]-AVERAGE(Table2[Sharpe Ratio]))/_xlfn.STDEV.P(Table2[Sharpe Ratio])</f>
        <v>-0.45725210251333015</v>
      </c>
      <c r="AR64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 s="4">
        <f>_xlfn.RANK.AVG(Table2[[#This Row],[1Y Return vs Nifty Z-Score]],Table2[1Y Return vs Nifty Z-Score])</f>
        <v>656</v>
      </c>
      <c r="AT648" s="4">
        <f>_xlfn.RANK.AVG(Table2[[#This Row],[6M Return vs Nifty Z-Score]],Table2[6M Return vs Nifty Z-Score])</f>
        <v>685</v>
      </c>
      <c r="AU648" s="4">
        <f>_xlfn.RANK.AVG(Table2[[#This Row],[Sharpe Ratio Z-Score]],Table2[Sharpe Ratio Z-Score])</f>
        <v>457</v>
      </c>
      <c r="AV648" s="4">
        <f>(Table2[[#This Row],[Rank 1Y]]+Table2[[#This Row],[Rank 6M]]+Table2[[#This Row],[Rank Sharpe]])/3</f>
        <v>599.33333333333337</v>
      </c>
    </row>
    <row r="649" spans="1:48" x14ac:dyDescent="0.3">
      <c r="A649" t="s">
        <v>461</v>
      </c>
      <c r="B649" t="s">
        <v>462</v>
      </c>
      <c r="C649" t="s">
        <v>10303</v>
      </c>
      <c r="D649" t="s">
        <v>116</v>
      </c>
      <c r="E649">
        <v>46762.436207899998</v>
      </c>
      <c r="F649">
        <v>359.8</v>
      </c>
      <c r="G649">
        <v>-33.187147624063499</v>
      </c>
      <c r="H649">
        <f>(Table2[[#This Row],[1Y Return vs Nifty]]-AVERAGE(Table2[1Y Return vs Nifty]))/_xlfn.STDEV.P(Table2[1Y Return vs Nifty])</f>
        <v>-0.98878271721271371</v>
      </c>
      <c r="I649">
        <v>12.672836126719501</v>
      </c>
      <c r="J649">
        <f>(Table2[[#This Row],[1M Return vs Nifty]]-AVERAGE(Table2[1M Return vs Nifty]))/_xlfn.STDEV.P(Table2[1M Return vs Nifty])</f>
        <v>0.78448492258116387</v>
      </c>
      <c r="K649">
        <v>-14.2954570688789</v>
      </c>
      <c r="L649">
        <f>(Table2[[#This Row],[6M Return vs Nifty]]-AVERAGE(Table2[6M Return vs Nifty]))/_xlfn.STDEV.P(Table2[6M Return vs Nifty])</f>
        <v>-0.73698665727519608</v>
      </c>
      <c r="M649">
        <v>-4.4656822256316202</v>
      </c>
      <c r="N649">
        <f>(Table2[[#This Row],[1W Return vs Nifty]]-AVERAGE(Table2[1W Return vs Nifty]))/_xlfn.STDEV.P(Table2[1W Return vs Nifty])</f>
        <v>-0.8645311048919283</v>
      </c>
      <c r="O649">
        <v>358.25</v>
      </c>
      <c r="P649">
        <v>349.27848285888399</v>
      </c>
      <c r="Q649">
        <v>356.05437413885397</v>
      </c>
      <c r="R649">
        <v>48.236284788516699</v>
      </c>
      <c r="S649" s="2">
        <f>(Table2[[#This Row],[Close Price]]-Table2[[#This Row],[20D EMA]])/Table2[[#This Row],[20D EMA]]</f>
        <v>4.3265875785066608E-3</v>
      </c>
      <c r="T649" s="2">
        <f>(Table2[[#This Row],[Close Price]]-Table2[[#This Row],[50D EMA]])/Table2[[#This Row],[50D EMA]]</f>
        <v>3.0123576622860391E-2</v>
      </c>
      <c r="U649" s="2">
        <f>(Table2[[#This Row],[Close Price]]-Table2[[#This Row],[200D EMA]])/Table2[[#This Row],[200D EMA]]</f>
        <v>1.0519814200303351E-2</v>
      </c>
      <c r="V649">
        <v>2.52988782670419</v>
      </c>
      <c r="W649">
        <v>357.05</v>
      </c>
      <c r="X649">
        <v>363.75</v>
      </c>
      <c r="Y649">
        <v>357.05</v>
      </c>
      <c r="Z649">
        <v>369</v>
      </c>
      <c r="AA649">
        <v>342.5</v>
      </c>
      <c r="AB649">
        <v>403.95</v>
      </c>
      <c r="AC649" s="2">
        <f>(Table2[[#This Row],[Close Price]]/Table2[[#This Row],[Day Low]])-1</f>
        <v>7.7020025206553377E-3</v>
      </c>
      <c r="AD649" s="2">
        <f>(Table2[[#This Row],[Day High]]/Table2[[#This Row],[Close Price]])-1</f>
        <v>1.0978321289605297E-2</v>
      </c>
      <c r="AE649" s="2">
        <f>(Table2[[#This Row],[Close Price]]/Table2[[#This Row],[Current Week Low]])-1</f>
        <v>7.7020025206553377E-3</v>
      </c>
      <c r="AF649" s="2">
        <f>(Table2[[#This Row],[Current Week High]]/Table2[[#This Row],[Close Price]])-1</f>
        <v>2.5569760978321199E-2</v>
      </c>
      <c r="AG649" s="2">
        <f>(Table2[[#This Row],[Close Price]]/Table2[[#This Row],[Current Month Low]])-1</f>
        <v>5.0510948905109432E-2</v>
      </c>
      <c r="AH649" s="2">
        <f>(Table2[[#This Row],[Current Month High]]/Table2[[#This Row],[Close Price]])-1</f>
        <v>0.1227070594774875</v>
      </c>
      <c r="AI649">
        <v>14.091161756531401</v>
      </c>
      <c r="AJ649">
        <v>25.892232330300899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10344</v>
      </c>
      <c r="AN649">
        <v>2.71</v>
      </c>
      <c r="AO649" t="s">
        <v>10345</v>
      </c>
      <c r="AP649">
        <v>-3.4341357924319998E-3</v>
      </c>
      <c r="AQ649" s="4">
        <f>(Table2[[#This Row],[Sharpe Ratio]]-AVERAGE(Table2[Sharpe Ratio]))/_xlfn.STDEV.P(Table2[Sharpe Ratio])</f>
        <v>-0.75521343579620404</v>
      </c>
      <c r="AR64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 s="4">
        <f>_xlfn.RANK.AVG(Table2[[#This Row],[1Y Return vs Nifty Z-Score]],Table2[1Y Return vs Nifty Z-Score])</f>
        <v>664</v>
      </c>
      <c r="AT649" s="4">
        <f>_xlfn.RANK.AVG(Table2[[#This Row],[6M Return vs Nifty Z-Score]],Table2[6M Return vs Nifty Z-Score])</f>
        <v>564</v>
      </c>
      <c r="AU649" s="4">
        <f>_xlfn.RANK.AVG(Table2[[#This Row],[Sharpe Ratio Z-Score]],Table2[Sharpe Ratio Z-Score])</f>
        <v>572</v>
      </c>
      <c r="AV649" s="4">
        <f>(Table2[[#This Row],[Rank 1Y]]+Table2[[#This Row],[Rank 6M]]+Table2[[#This Row],[Rank Sharpe]])/3</f>
        <v>600</v>
      </c>
    </row>
    <row r="650" spans="1:48" x14ac:dyDescent="0.3">
      <c r="A650" t="s">
        <v>1629</v>
      </c>
      <c r="B650" t="s">
        <v>1630</v>
      </c>
      <c r="C650" t="s">
        <v>10311</v>
      </c>
      <c r="D650" t="s">
        <v>259</v>
      </c>
      <c r="E650">
        <v>5337.0966344099998</v>
      </c>
      <c r="F650">
        <v>1735.1</v>
      </c>
      <c r="G650">
        <v>-46.045945427539699</v>
      </c>
      <c r="H650">
        <f>(Table2[[#This Row],[1Y Return vs Nifty]]-AVERAGE(Table2[1Y Return vs Nifty]))/_xlfn.STDEV.P(Table2[1Y Return vs Nifty])</f>
        <v>-1.1839004110997422</v>
      </c>
      <c r="I650">
        <v>-8.1712539564282398</v>
      </c>
      <c r="J650">
        <f>(Table2[[#This Row],[1M Return vs Nifty]]-AVERAGE(Table2[1M Return vs Nifty]))/_xlfn.STDEV.P(Table2[1M Return vs Nifty])</f>
        <v>-1.0364437566190665</v>
      </c>
      <c r="K650">
        <v>-20.323992760589402</v>
      </c>
      <c r="L650">
        <f>(Table2[[#This Row],[6M Return vs Nifty]]-AVERAGE(Table2[6M Return vs Nifty]))/_xlfn.STDEV.P(Table2[6M Return vs Nifty])</f>
        <v>-0.94437961259222791</v>
      </c>
      <c r="M650">
        <v>-4.8339884707963998</v>
      </c>
      <c r="N650">
        <f>(Table2[[#This Row],[1W Return vs Nifty]]-AVERAGE(Table2[1W Return vs Nifty]))/_xlfn.STDEV.P(Table2[1W Return vs Nifty])</f>
        <v>-0.9448644752839167</v>
      </c>
      <c r="O650">
        <v>1813.19</v>
      </c>
      <c r="P650">
        <v>1857.1532092093501</v>
      </c>
      <c r="Q650">
        <v>1945.1890142969401</v>
      </c>
      <c r="R650">
        <v>30.387906882230102</v>
      </c>
      <c r="S650" s="2">
        <f>(Table2[[#This Row],[Close Price]]-Table2[[#This Row],[20D EMA]])/Table2[[#This Row],[20D EMA]]</f>
        <v>-4.3067742486998135E-2</v>
      </c>
      <c r="T650" s="2">
        <f>(Table2[[#This Row],[Close Price]]-Table2[[#This Row],[50D EMA]])/Table2[[#This Row],[50D EMA]]</f>
        <v>-6.5720592465988381E-2</v>
      </c>
      <c r="U650" s="2">
        <f>(Table2[[#This Row],[Close Price]]-Table2[[#This Row],[200D EMA]])/Table2[[#This Row],[200D EMA]]</f>
        <v>-0.10800442155122582</v>
      </c>
      <c r="V650">
        <v>0.51798819317019995</v>
      </c>
      <c r="W650">
        <v>1733</v>
      </c>
      <c r="X650">
        <v>1764.2</v>
      </c>
      <c r="Y650">
        <v>1716.95</v>
      </c>
      <c r="Z650">
        <v>1764.2</v>
      </c>
      <c r="AA650">
        <v>1672.05</v>
      </c>
      <c r="AB650">
        <v>1938.65</v>
      </c>
      <c r="AC650" s="2">
        <f>(Table2[[#This Row],[Close Price]]/Table2[[#This Row],[Day Low]])-1</f>
        <v>1.2117714945181213E-3</v>
      </c>
      <c r="AD650" s="2">
        <f>(Table2[[#This Row],[Day High]]/Table2[[#This Row],[Close Price]])-1</f>
        <v>1.6771367644516255E-2</v>
      </c>
      <c r="AE650" s="2">
        <f>(Table2[[#This Row],[Close Price]]/Table2[[#This Row],[Current Week Low]])-1</f>
        <v>1.0571070794140658E-2</v>
      </c>
      <c r="AF650" s="2">
        <f>(Table2[[#This Row],[Current Week High]]/Table2[[#This Row],[Close Price]])-1</f>
        <v>1.6771367644516255E-2</v>
      </c>
      <c r="AG650" s="2">
        <f>(Table2[[#This Row],[Close Price]]/Table2[[#This Row],[Current Month Low]])-1</f>
        <v>3.7708202505905897E-2</v>
      </c>
      <c r="AH650" s="2">
        <f>(Table2[[#This Row],[Current Month High]]/Table2[[#This Row],[Close Price]])-1</f>
        <v>0.1173131231629303</v>
      </c>
      <c r="AI650">
        <v>68.310183851074797</v>
      </c>
      <c r="AJ650">
        <v>8.4437499999999908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-0.11</v>
      </c>
      <c r="AM650" t="s">
        <v>10344</v>
      </c>
      <c r="AN650">
        <v>-6.84</v>
      </c>
      <c r="AO650" t="s">
        <v>10344</v>
      </c>
      <c r="AP650">
        <v>1.8482822971643002E-2</v>
      </c>
      <c r="AQ650" s="4">
        <f>(Table2[[#This Row],[Sharpe Ratio]]-AVERAGE(Table2[Sharpe Ratio]))/_xlfn.STDEV.P(Table2[Sharpe Ratio])</f>
        <v>-0.5067096556608599</v>
      </c>
      <c r="AR65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 s="4">
        <f>_xlfn.RANK.AVG(Table2[[#This Row],[1Y Return vs Nifty Z-Score]],Table2[1Y Return vs Nifty Z-Score])</f>
        <v>710</v>
      </c>
      <c r="AT650" s="4">
        <f>_xlfn.RANK.AVG(Table2[[#This Row],[6M Return vs Nifty Z-Score]],Table2[6M Return vs Nifty Z-Score])</f>
        <v>625</v>
      </c>
      <c r="AU650" s="4">
        <f>_xlfn.RANK.AVG(Table2[[#This Row],[Sharpe Ratio Z-Score]],Table2[Sharpe Ratio Z-Score])</f>
        <v>469</v>
      </c>
      <c r="AV650" s="4">
        <f>(Table2[[#This Row],[Rank 1Y]]+Table2[[#This Row],[Rank 6M]]+Table2[[#This Row],[Rank Sharpe]])/3</f>
        <v>601.33333333333337</v>
      </c>
    </row>
    <row r="651" spans="1:48" x14ac:dyDescent="0.3">
      <c r="A651" t="s">
        <v>1239</v>
      </c>
      <c r="B651" t="s">
        <v>1240</v>
      </c>
      <c r="C651" t="s">
        <v>6473</v>
      </c>
      <c r="D651" t="s">
        <v>77</v>
      </c>
      <c r="E651">
        <v>9231.2166777000002</v>
      </c>
      <c r="F651">
        <v>784.5</v>
      </c>
      <c r="G651">
        <v>-8.0456996251202497</v>
      </c>
      <c r="H651">
        <f>(Table2[[#This Row],[1Y Return vs Nifty]]-AVERAGE(Table2[1Y Return vs Nifty]))/_xlfn.STDEV.P(Table2[1Y Return vs Nifty])</f>
        <v>-0.60728971689441713</v>
      </c>
      <c r="I651">
        <v>-6.7940106865455396</v>
      </c>
      <c r="J651">
        <f>(Table2[[#This Row],[1M Return vs Nifty]]-AVERAGE(Table2[1M Return vs Nifty]))/_xlfn.STDEV.P(Table2[1M Return vs Nifty])</f>
        <v>-0.91612851338412682</v>
      </c>
      <c r="K651">
        <v>-28.3908560467613</v>
      </c>
      <c r="L651">
        <f>(Table2[[#This Row],[6M Return vs Nifty]]-AVERAGE(Table2[6M Return vs Nifty]))/_xlfn.STDEV.P(Table2[6M Return vs Nifty])</f>
        <v>-1.2218948671436964</v>
      </c>
      <c r="M651">
        <v>-4.4204728883929798</v>
      </c>
      <c r="N651">
        <f>(Table2[[#This Row],[1W Return vs Nifty]]-AVERAGE(Table2[1W Return vs Nifty]))/_xlfn.STDEV.P(Table2[1W Return vs Nifty])</f>
        <v>-0.85467023915520113</v>
      </c>
      <c r="O651">
        <v>823.61</v>
      </c>
      <c r="P651">
        <v>837.396107518191</v>
      </c>
      <c r="Q651">
        <v>820.26482883643803</v>
      </c>
      <c r="R651">
        <v>25.726109591518998</v>
      </c>
      <c r="S651" s="2">
        <f>(Table2[[#This Row],[Close Price]]-Table2[[#This Row],[20D EMA]])/Table2[[#This Row],[20D EMA]]</f>
        <v>-4.748606743482961E-2</v>
      </c>
      <c r="T651" s="2">
        <f>(Table2[[#This Row],[Close Price]]-Table2[[#This Row],[50D EMA]])/Table2[[#This Row],[50D EMA]]</f>
        <v>-6.316736732268835E-2</v>
      </c>
      <c r="U651" s="2">
        <f>(Table2[[#This Row],[Close Price]]-Table2[[#This Row],[200D EMA]])/Table2[[#This Row],[200D EMA]]</f>
        <v>-4.3601563274596508E-2</v>
      </c>
      <c r="V651">
        <v>0.35970124215365801</v>
      </c>
      <c r="W651">
        <v>776.95</v>
      </c>
      <c r="X651">
        <v>794.8</v>
      </c>
      <c r="Y651">
        <v>776.95</v>
      </c>
      <c r="Z651">
        <v>799.8</v>
      </c>
      <c r="AA651">
        <v>776.95</v>
      </c>
      <c r="AB651">
        <v>885</v>
      </c>
      <c r="AC651" s="2">
        <f>(Table2[[#This Row],[Close Price]]/Table2[[#This Row],[Day Low]])-1</f>
        <v>9.7174850376471333E-3</v>
      </c>
      <c r="AD651" s="2">
        <f>(Table2[[#This Row],[Day High]]/Table2[[#This Row],[Close Price]])-1</f>
        <v>1.3129381771829207E-2</v>
      </c>
      <c r="AE651" s="2">
        <f>(Table2[[#This Row],[Close Price]]/Table2[[#This Row],[Current Week Low]])-1</f>
        <v>9.7174850376471333E-3</v>
      </c>
      <c r="AF651" s="2">
        <f>(Table2[[#This Row],[Current Week High]]/Table2[[#This Row],[Close Price]])-1</f>
        <v>1.9502868068833612E-2</v>
      </c>
      <c r="AG651" s="2">
        <f>(Table2[[#This Row],[Close Price]]/Table2[[#This Row],[Current Month Low]])-1</f>
        <v>9.7174850376471333E-3</v>
      </c>
      <c r="AH651" s="2">
        <f>(Table2[[#This Row],[Current Month High]]/Table2[[#This Row],[Close Price]])-1</f>
        <v>0.12810707456978965</v>
      </c>
      <c r="AI651">
        <v>27.4569789674952</v>
      </c>
      <c r="AJ651">
        <v>24.930328847838101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</v>
      </c>
      <c r="AM651" t="s">
        <v>10344</v>
      </c>
      <c r="AN651">
        <v>-9.58</v>
      </c>
      <c r="AO651" t="s">
        <v>10344</v>
      </c>
      <c r="AP651">
        <v>-8.7979190160400005E-3</v>
      </c>
      <c r="AQ651" s="4">
        <f>(Table2[[#This Row],[Sharpe Ratio]]-AVERAGE(Table2[Sharpe Ratio]))/_xlfn.STDEV.P(Table2[Sharpe Ratio])</f>
        <v>-0.81603028640222763</v>
      </c>
      <c r="AR65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 s="4">
        <f>_xlfn.RANK.AVG(Table2[[#This Row],[1Y Return vs Nifty Z-Score]],Table2[1Y Return vs Nifty Z-Score])</f>
        <v>529</v>
      </c>
      <c r="AT651" s="4">
        <f>_xlfn.RANK.AVG(Table2[[#This Row],[6M Return vs Nifty Z-Score]],Table2[6M Return vs Nifty Z-Score])</f>
        <v>691</v>
      </c>
      <c r="AU651" s="4">
        <f>_xlfn.RANK.AVG(Table2[[#This Row],[Sharpe Ratio Z-Score]],Table2[Sharpe Ratio Z-Score])</f>
        <v>585</v>
      </c>
      <c r="AV651" s="4">
        <f>(Table2[[#This Row],[Rank 1Y]]+Table2[[#This Row],[Rank 6M]]+Table2[[#This Row],[Rank Sharpe]])/3</f>
        <v>601.66666666666663</v>
      </c>
    </row>
    <row r="652" spans="1:48" x14ac:dyDescent="0.3">
      <c r="A652" t="s">
        <v>1235</v>
      </c>
      <c r="B652" t="s">
        <v>1236</v>
      </c>
      <c r="C652" t="s">
        <v>10301</v>
      </c>
      <c r="D652" t="s">
        <v>24</v>
      </c>
      <c r="E652">
        <v>9245.1390118750005</v>
      </c>
      <c r="F652">
        <v>81.25</v>
      </c>
      <c r="G652">
        <v>-28.827310250794</v>
      </c>
      <c r="H652">
        <f>(Table2[[#This Row],[1Y Return vs Nifty]]-AVERAGE(Table2[1Y Return vs Nifty]))/_xlfn.STDEV.P(Table2[1Y Return vs Nifty])</f>
        <v>-0.9226271226543441</v>
      </c>
      <c r="I652">
        <v>-8.3622839065213999</v>
      </c>
      <c r="J652">
        <f>(Table2[[#This Row],[1M Return vs Nifty]]-AVERAGE(Table2[1M Return vs Nifty]))/_xlfn.STDEV.P(Table2[1M Return vs Nifty])</f>
        <v>-1.0531320319682531</v>
      </c>
      <c r="K652">
        <v>-31.380092349775701</v>
      </c>
      <c r="L652">
        <f>(Table2[[#This Row],[6M Return vs Nifty]]-AVERAGE(Table2[6M Return vs Nifty]))/_xlfn.STDEV.P(Table2[6M Return vs Nifty])</f>
        <v>-1.3247302126946183</v>
      </c>
      <c r="M652">
        <v>4.1152085757291301</v>
      </c>
      <c r="N652">
        <f>(Table2[[#This Row],[1W Return vs Nifty]]-AVERAGE(Table2[1W Return vs Nifty]))/_xlfn.STDEV.P(Table2[1W Return vs Nifty])</f>
        <v>1.0070958036621551</v>
      </c>
      <c r="O652">
        <v>82.51</v>
      </c>
      <c r="P652">
        <v>87.809254129589903</v>
      </c>
      <c r="Q652">
        <v>92.765287232892305</v>
      </c>
      <c r="R652">
        <v>51.586932705616903</v>
      </c>
      <c r="S652" s="2">
        <f>(Table2[[#This Row],[Close Price]]-Table2[[#This Row],[20D EMA]])/Table2[[#This Row],[20D EMA]]</f>
        <v>-1.5270876257423403E-2</v>
      </c>
      <c r="T652" s="2">
        <f>(Table2[[#This Row],[Close Price]]-Table2[[#This Row],[50D EMA]])/Table2[[#This Row],[50D EMA]]</f>
        <v>-7.4698893580278911E-2</v>
      </c>
      <c r="U652" s="2">
        <f>(Table2[[#This Row],[Close Price]]-Table2[[#This Row],[200D EMA]])/Table2[[#This Row],[200D EMA]]</f>
        <v>-0.12413358031202501</v>
      </c>
      <c r="V652">
        <v>1.22106320142581</v>
      </c>
      <c r="W652">
        <v>81.239999999999995</v>
      </c>
      <c r="X652">
        <v>84.27</v>
      </c>
      <c r="Y652">
        <v>80.75</v>
      </c>
      <c r="Z652">
        <v>84.27</v>
      </c>
      <c r="AA652">
        <v>74.599999999999994</v>
      </c>
      <c r="AB652">
        <v>84.27</v>
      </c>
      <c r="AC652" s="2">
        <f>(Table2[[#This Row],[Close Price]]/Table2[[#This Row],[Day Low]])-1</f>
        <v>1.2309207287053425E-4</v>
      </c>
      <c r="AD652" s="2">
        <f>(Table2[[#This Row],[Day High]]/Table2[[#This Row],[Close Price]])-1</f>
        <v>3.7169230769230621E-2</v>
      </c>
      <c r="AE652" s="2">
        <f>(Table2[[#This Row],[Close Price]]/Table2[[#This Row],[Current Week Low]])-1</f>
        <v>6.1919504643963563E-3</v>
      </c>
      <c r="AF652" s="2">
        <f>(Table2[[#This Row],[Current Week High]]/Table2[[#This Row],[Close Price]])-1</f>
        <v>3.7169230769230621E-2</v>
      </c>
      <c r="AG652" s="2">
        <f>(Table2[[#This Row],[Close Price]]/Table2[[#This Row],[Current Month Low]])-1</f>
        <v>8.9142091152815128E-2</v>
      </c>
      <c r="AH652" s="2">
        <f>(Table2[[#This Row],[Current Month High]]/Table2[[#This Row],[Close Price]])-1</f>
        <v>3.7169230769230621E-2</v>
      </c>
      <c r="AI652">
        <v>43.384615384615302</v>
      </c>
      <c r="AJ652">
        <v>8.9142091152815102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-0.19</v>
      </c>
      <c r="AM652" t="s">
        <v>10344</v>
      </c>
      <c r="AN652">
        <v>4.68</v>
      </c>
      <c r="AO652" t="s">
        <v>10345</v>
      </c>
      <c r="AP652">
        <v>1.7804501296670001E-2</v>
      </c>
      <c r="AQ652" s="4">
        <f>(Table2[[#This Row],[Sharpe Ratio]]-AVERAGE(Table2[Sharpe Ratio]))/_xlfn.STDEV.P(Table2[Sharpe Ratio])</f>
        <v>-0.51440075469485691</v>
      </c>
      <c r="AR65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 s="4">
        <f>_xlfn.RANK.AVG(Table2[[#This Row],[1Y Return vs Nifty Z-Score]],Table2[1Y Return vs Nifty Z-Score])</f>
        <v>641</v>
      </c>
      <c r="AT652" s="4">
        <f>_xlfn.RANK.AVG(Table2[[#This Row],[6M Return vs Nifty Z-Score]],Table2[6M Return vs Nifty Z-Score])</f>
        <v>698</v>
      </c>
      <c r="AU652" s="4">
        <f>_xlfn.RANK.AVG(Table2[[#This Row],[Sharpe Ratio Z-Score]],Table2[Sharpe Ratio Z-Score])</f>
        <v>472</v>
      </c>
      <c r="AV652" s="4">
        <f>(Table2[[#This Row],[Rank 1Y]]+Table2[[#This Row],[Rank 6M]]+Table2[[#This Row],[Rank Sharpe]])/3</f>
        <v>603.66666666666663</v>
      </c>
    </row>
    <row r="653" spans="1:48" x14ac:dyDescent="0.3">
      <c r="A653" t="s">
        <v>1885</v>
      </c>
      <c r="B653" t="s">
        <v>1886</v>
      </c>
      <c r="C653" t="s">
        <v>10316</v>
      </c>
      <c r="D653" t="s">
        <v>1887</v>
      </c>
      <c r="E653">
        <v>3722.5297635000002</v>
      </c>
      <c r="F653">
        <v>21.03</v>
      </c>
      <c r="G653">
        <v>-1.7002682952175501</v>
      </c>
      <c r="H653">
        <f>(Table2[[#This Row],[1Y Return vs Nifty]]-AVERAGE(Table2[1Y Return vs Nifty]))/_xlfn.STDEV.P(Table2[1Y Return vs Nifty])</f>
        <v>-0.51100498275897477</v>
      </c>
      <c r="I653">
        <v>-7.9333514057780103</v>
      </c>
      <c r="J653">
        <f>(Table2[[#This Row],[1M Return vs Nifty]]-AVERAGE(Table2[1M Return vs Nifty]))/_xlfn.STDEV.P(Table2[1M Return vs Nifty])</f>
        <v>-1.0156607156896795</v>
      </c>
      <c r="K653">
        <v>-26.368381496700898</v>
      </c>
      <c r="L653">
        <f>(Table2[[#This Row],[6M Return vs Nifty]]-AVERAGE(Table2[6M Return vs Nifty]))/_xlfn.STDEV.P(Table2[6M Return vs Nifty])</f>
        <v>-1.1523179424242709</v>
      </c>
      <c r="M653">
        <v>-2.8848501890354998</v>
      </c>
      <c r="N653">
        <f>(Table2[[#This Row],[1W Return vs Nifty]]-AVERAGE(Table2[1W Return vs Nifty]))/_xlfn.STDEV.P(Table2[1W Return vs Nifty])</f>
        <v>-0.51972683618727822</v>
      </c>
      <c r="O653">
        <v>21.92</v>
      </c>
      <c r="P653">
        <v>22.2615306769573</v>
      </c>
      <c r="Q653">
        <v>21.3540283878867</v>
      </c>
      <c r="R653">
        <v>34.896878729709698</v>
      </c>
      <c r="S653" s="2">
        <f>(Table2[[#This Row],[Close Price]]-Table2[[#This Row],[20D EMA]])/Table2[[#This Row],[20D EMA]]</f>
        <v>-4.0602189781021918E-2</v>
      </c>
      <c r="T653" s="2">
        <f>(Table2[[#This Row],[Close Price]]-Table2[[#This Row],[50D EMA]])/Table2[[#This Row],[50D EMA]]</f>
        <v>-5.5321024184201505E-2</v>
      </c>
      <c r="U653" s="2">
        <f>(Table2[[#This Row],[Close Price]]-Table2[[#This Row],[200D EMA]])/Table2[[#This Row],[200D EMA]]</f>
        <v>-1.5174110570655021E-2</v>
      </c>
      <c r="V653">
        <v>0.80954060179548004</v>
      </c>
      <c r="W653">
        <v>21</v>
      </c>
      <c r="X653">
        <v>21.3</v>
      </c>
      <c r="Y653">
        <v>20.82</v>
      </c>
      <c r="Z653">
        <v>21.31</v>
      </c>
      <c r="AA653">
        <v>20.62</v>
      </c>
      <c r="AB653">
        <v>24.28</v>
      </c>
      <c r="AC653" s="2">
        <f>(Table2[[#This Row],[Close Price]]/Table2[[#This Row],[Day Low]])-1</f>
        <v>1.4285714285715567E-3</v>
      </c>
      <c r="AD653" s="2">
        <f>(Table2[[#This Row],[Day High]]/Table2[[#This Row],[Close Price]])-1</f>
        <v>1.2838801711840153E-2</v>
      </c>
      <c r="AE653" s="2">
        <f>(Table2[[#This Row],[Close Price]]/Table2[[#This Row],[Current Week Low]])-1</f>
        <v>1.008645533141217E-2</v>
      </c>
      <c r="AF653" s="2">
        <f>(Table2[[#This Row],[Current Week High]]/Table2[[#This Row],[Close Price]])-1</f>
        <v>1.3314312886352653E-2</v>
      </c>
      <c r="AG653" s="2">
        <f>(Table2[[#This Row],[Close Price]]/Table2[[#This Row],[Current Month Low]])-1</f>
        <v>1.9883608147429621E-2</v>
      </c>
      <c r="AH653" s="2">
        <f>(Table2[[#This Row],[Current Month High]]/Table2[[#This Row],[Close Price]])-1</f>
        <v>0.15454113171659523</v>
      </c>
      <c r="AI653">
        <v>32.905373276271902</v>
      </c>
      <c r="AJ653">
        <v>29.018404907975398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10344</v>
      </c>
      <c r="AN653">
        <v>-9.6199999999999992</v>
      </c>
      <c r="AO653" t="s">
        <v>10344</v>
      </c>
      <c r="AP653">
        <v>-4.7982607462934999E-2</v>
      </c>
      <c r="AQ653" s="4">
        <f>(Table2[[#This Row],[Sharpe Ratio]]-AVERAGE(Table2[Sharpe Ratio]))/_xlfn.STDEV.P(Table2[Sharpe Ratio])</f>
        <v>-1.2603229141932861</v>
      </c>
      <c r="AR65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 s="4">
        <f>_xlfn.RANK.AVG(Table2[[#This Row],[1Y Return vs Nifty Z-Score]],Table2[1Y Return vs Nifty Z-Score])</f>
        <v>482</v>
      </c>
      <c r="AT653" s="4">
        <f>_xlfn.RANK.AVG(Table2[[#This Row],[6M Return vs Nifty Z-Score]],Table2[6M Return vs Nifty Z-Score])</f>
        <v>677</v>
      </c>
      <c r="AU653" s="4">
        <f>_xlfn.RANK.AVG(Table2[[#This Row],[Sharpe Ratio Z-Score]],Table2[Sharpe Ratio Z-Score])</f>
        <v>653</v>
      </c>
      <c r="AV653" s="4">
        <f>(Table2[[#This Row],[Rank 1Y]]+Table2[[#This Row],[Rank 6M]]+Table2[[#This Row],[Rank Sharpe]])/3</f>
        <v>604</v>
      </c>
    </row>
    <row r="654" spans="1:48" x14ac:dyDescent="0.3">
      <c r="A654" t="s">
        <v>906</v>
      </c>
      <c r="B654" t="s">
        <v>907</v>
      </c>
      <c r="C654" t="s">
        <v>10308</v>
      </c>
      <c r="D654" t="s">
        <v>130</v>
      </c>
      <c r="E654">
        <v>16288.3073143</v>
      </c>
      <c r="F654">
        <v>55.58</v>
      </c>
      <c r="G654">
        <v>-20.879301359560898</v>
      </c>
      <c r="H654">
        <f>(Table2[[#This Row],[1Y Return vs Nifty]]-AVERAGE(Table2[1Y Return vs Nifty]))/_xlfn.STDEV.P(Table2[1Y Return vs Nifty])</f>
        <v>-0.80202508896875613</v>
      </c>
      <c r="I654">
        <v>-1.95496113783037</v>
      </c>
      <c r="J654">
        <f>(Table2[[#This Row],[1M Return vs Nifty]]-AVERAGE(Table2[1M Return vs Nifty]))/_xlfn.STDEV.P(Table2[1M Return vs Nifty])</f>
        <v>-0.49339170558024703</v>
      </c>
      <c r="K654">
        <v>-23.977816764433801</v>
      </c>
      <c r="L654">
        <f>(Table2[[#This Row],[6M Return vs Nifty]]-AVERAGE(Table2[6M Return vs Nifty]))/_xlfn.STDEV.P(Table2[6M Return vs Nifty])</f>
        <v>-1.0700780238013672</v>
      </c>
      <c r="M654">
        <v>0.274939766093107</v>
      </c>
      <c r="N654">
        <f>(Table2[[#This Row],[1W Return vs Nifty]]-AVERAGE(Table2[1W Return vs Nifty]))/_xlfn.STDEV.P(Table2[1W Return vs Nifty])</f>
        <v>0.16947292666948388</v>
      </c>
      <c r="O654">
        <v>55.76</v>
      </c>
      <c r="P654">
        <v>57.371143835980298</v>
      </c>
      <c r="Q654">
        <v>55.937677743938401</v>
      </c>
      <c r="R654">
        <v>51.7514572732766</v>
      </c>
      <c r="S654" s="2">
        <f>(Table2[[#This Row],[Close Price]]-Table2[[#This Row],[20D EMA]])/Table2[[#This Row],[20D EMA]]</f>
        <v>-3.2281205164992775E-3</v>
      </c>
      <c r="T654" s="2">
        <f>(Table2[[#This Row],[Close Price]]-Table2[[#This Row],[50D EMA]])/Table2[[#This Row],[50D EMA]]</f>
        <v>-3.1220291530199274E-2</v>
      </c>
      <c r="U654" s="2">
        <f>(Table2[[#This Row],[Close Price]]-Table2[[#This Row],[200D EMA]])/Table2[[#This Row],[200D EMA]]</f>
        <v>-6.3942186798622031E-3</v>
      </c>
      <c r="V654">
        <v>0.64445811799394603</v>
      </c>
      <c r="W654">
        <v>55</v>
      </c>
      <c r="X654">
        <v>55.9</v>
      </c>
      <c r="Y654">
        <v>55</v>
      </c>
      <c r="Z654">
        <v>55.99</v>
      </c>
      <c r="AA654">
        <v>53.2</v>
      </c>
      <c r="AB654">
        <v>59.59</v>
      </c>
      <c r="AC654" s="2">
        <f>(Table2[[#This Row],[Close Price]]/Table2[[#This Row],[Day Low]])-1</f>
        <v>1.0545454545454414E-2</v>
      </c>
      <c r="AD654" s="2">
        <f>(Table2[[#This Row],[Day High]]/Table2[[#This Row],[Close Price]])-1</f>
        <v>5.7574667146456093E-3</v>
      </c>
      <c r="AE654" s="2">
        <f>(Table2[[#This Row],[Close Price]]/Table2[[#This Row],[Current Week Low]])-1</f>
        <v>1.0545454545454414E-2</v>
      </c>
      <c r="AF654" s="2">
        <f>(Table2[[#This Row],[Current Week High]]/Table2[[#This Row],[Close Price]])-1</f>
        <v>7.3767542281397702E-3</v>
      </c>
      <c r="AG654" s="2">
        <f>(Table2[[#This Row],[Close Price]]/Table2[[#This Row],[Current Month Low]])-1</f>
        <v>4.4736842105262964E-2</v>
      </c>
      <c r="AH654" s="2">
        <f>(Table2[[#This Row],[Current Month High]]/Table2[[#This Row],[Close Price]])-1</f>
        <v>7.2148254767902209E-2</v>
      </c>
      <c r="AI654">
        <v>32.6016552716804</v>
      </c>
      <c r="AJ654">
        <v>41.966794380587402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10344</v>
      </c>
      <c r="AN654">
        <v>-4.75</v>
      </c>
      <c r="AO654" t="s">
        <v>10344</v>
      </c>
      <c r="AQ654" s="4">
        <f>(Table2[[#This Row],[Sharpe Ratio]]-AVERAGE(Table2[Sharpe Ratio]))/_xlfn.STDEV.P(Table2[Sharpe Ratio])</f>
        <v>-0.71627574671699312</v>
      </c>
      <c r="AR65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 s="4">
        <f>_xlfn.RANK.AVG(Table2[[#This Row],[1Y Return vs Nifty Z-Score]],Table2[1Y Return vs Nifty Z-Score])</f>
        <v>608</v>
      </c>
      <c r="AT654" s="4">
        <f>_xlfn.RANK.AVG(Table2[[#This Row],[6M Return vs Nifty Z-Score]],Table2[6M Return vs Nifty Z-Score])</f>
        <v>662</v>
      </c>
      <c r="AU654" s="4">
        <f>_xlfn.RANK.AVG(Table2[[#This Row],[Sharpe Ratio Z-Score]],Table2[Sharpe Ratio Z-Score])</f>
        <v>542.5</v>
      </c>
      <c r="AV654" s="4">
        <f>(Table2[[#This Row],[Rank 1Y]]+Table2[[#This Row],[Rank 6M]]+Table2[[#This Row],[Rank Sharpe]])/3</f>
        <v>604.16666666666663</v>
      </c>
    </row>
    <row r="655" spans="1:48" x14ac:dyDescent="0.3">
      <c r="A655" t="s">
        <v>2329</v>
      </c>
      <c r="B655" t="s">
        <v>2330</v>
      </c>
      <c r="C655" t="s">
        <v>10312</v>
      </c>
      <c r="D655" t="s">
        <v>219</v>
      </c>
      <c r="E655">
        <v>2236.5034869400001</v>
      </c>
      <c r="F655">
        <v>289.39999999999998</v>
      </c>
      <c r="G655">
        <v>-47.436244931984298</v>
      </c>
      <c r="H655">
        <f>(Table2[[#This Row],[1Y Return vs Nifty]]-AVERAGE(Table2[1Y Return vs Nifty]))/_xlfn.STDEV.P(Table2[1Y Return vs Nifty])</f>
        <v>-1.2049966315447185</v>
      </c>
      <c r="I655">
        <v>-3.4779115197281198</v>
      </c>
      <c r="J655">
        <f>(Table2[[#This Row],[1M Return vs Nifty]]-AVERAGE(Table2[1M Return vs Nifty]))/_xlfn.STDEV.P(Table2[1M Return vs Nifty])</f>
        <v>-0.62643584501421778</v>
      </c>
      <c r="K655">
        <v>-13.702927413890199</v>
      </c>
      <c r="L655">
        <f>(Table2[[#This Row],[6M Return vs Nifty]]-AVERAGE(Table2[6M Return vs Nifty]))/_xlfn.STDEV.P(Table2[6M Return vs Nifty])</f>
        <v>-0.71660252378983547</v>
      </c>
      <c r="M655">
        <v>-2.3237417914705598</v>
      </c>
      <c r="N655">
        <f>(Table2[[#This Row],[1W Return vs Nifty]]-AVERAGE(Table2[1W Return vs Nifty]))/_xlfn.STDEV.P(Table2[1W Return vs Nifty])</f>
        <v>-0.3973402915022361</v>
      </c>
      <c r="O655">
        <v>299.69</v>
      </c>
      <c r="P655">
        <v>300.53730535433903</v>
      </c>
      <c r="Q655">
        <v>318.31500800270697</v>
      </c>
      <c r="R655">
        <v>32.2502769837728</v>
      </c>
      <c r="S655" s="2">
        <f>(Table2[[#This Row],[Close Price]]-Table2[[#This Row],[20D EMA]])/Table2[[#This Row],[20D EMA]]</f>
        <v>-3.4335479995995934E-2</v>
      </c>
      <c r="T655" s="2">
        <f>(Table2[[#This Row],[Close Price]]-Table2[[#This Row],[50D EMA]])/Table2[[#This Row],[50D EMA]]</f>
        <v>-3.7057979678123354E-2</v>
      </c>
      <c r="U655" s="2">
        <f>(Table2[[#This Row],[Close Price]]-Table2[[#This Row],[200D EMA]])/Table2[[#This Row],[200D EMA]]</f>
        <v>-9.0837715080217332E-2</v>
      </c>
      <c r="V655">
        <v>0.82823342383240905</v>
      </c>
      <c r="W655">
        <v>289.10000000000002</v>
      </c>
      <c r="X655">
        <v>293.60000000000002</v>
      </c>
      <c r="Y655">
        <v>288.25</v>
      </c>
      <c r="Z655">
        <v>295.89999999999998</v>
      </c>
      <c r="AA655">
        <v>281.5</v>
      </c>
      <c r="AB655">
        <v>329.5</v>
      </c>
      <c r="AC655" s="2">
        <f>(Table2[[#This Row],[Close Price]]/Table2[[#This Row],[Day Low]])-1</f>
        <v>1.0377032168797928E-3</v>
      </c>
      <c r="AD655" s="2">
        <f>(Table2[[#This Row],[Day High]]/Table2[[#This Row],[Close Price]])-1</f>
        <v>1.4512785072564149E-2</v>
      </c>
      <c r="AE655" s="2">
        <f>(Table2[[#This Row],[Close Price]]/Table2[[#This Row],[Current Week Low]])-1</f>
        <v>3.9895923677362166E-3</v>
      </c>
      <c r="AF655" s="2">
        <f>(Table2[[#This Row],[Current Week High]]/Table2[[#This Row],[Close Price]])-1</f>
        <v>2.2460262612301385E-2</v>
      </c>
      <c r="AG655" s="2">
        <f>(Table2[[#This Row],[Close Price]]/Table2[[#This Row],[Current Month Low]])-1</f>
        <v>2.8063943161634075E-2</v>
      </c>
      <c r="AH655" s="2">
        <f>(Table2[[#This Row],[Current Month High]]/Table2[[#This Row],[Close Price]])-1</f>
        <v>0.1385625431928128</v>
      </c>
      <c r="AI655">
        <v>36.178299930891498</v>
      </c>
      <c r="AJ655">
        <v>17.905887146058198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-0.03</v>
      </c>
      <c r="AM655" t="s">
        <v>10344</v>
      </c>
      <c r="AN655">
        <v>-9.08</v>
      </c>
      <c r="AO655" t="s">
        <v>10344</v>
      </c>
      <c r="AQ655" s="4">
        <f>(Table2[[#This Row],[Sharpe Ratio]]-AVERAGE(Table2[Sharpe Ratio]))/_xlfn.STDEV.P(Table2[Sharpe Ratio])</f>
        <v>-0.71627574671699312</v>
      </c>
      <c r="AR65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 s="4">
        <f>_xlfn.RANK.AVG(Table2[[#This Row],[1Y Return vs Nifty Z-Score]],Table2[1Y Return vs Nifty Z-Score])</f>
        <v>715</v>
      </c>
      <c r="AT655" s="4">
        <f>_xlfn.RANK.AVG(Table2[[#This Row],[6M Return vs Nifty Z-Score]],Table2[6M Return vs Nifty Z-Score])</f>
        <v>558</v>
      </c>
      <c r="AU655" s="4">
        <f>_xlfn.RANK.AVG(Table2[[#This Row],[Sharpe Ratio Z-Score]],Table2[Sharpe Ratio Z-Score])</f>
        <v>542.5</v>
      </c>
      <c r="AV655" s="4">
        <f>(Table2[[#This Row],[Rank 1Y]]+Table2[[#This Row],[Rank 6M]]+Table2[[#This Row],[Rank Sharpe]])/3</f>
        <v>605.16666666666663</v>
      </c>
    </row>
    <row r="656" spans="1:48" x14ac:dyDescent="0.3">
      <c r="A656" t="s">
        <v>1568</v>
      </c>
      <c r="B656" t="s">
        <v>1569</v>
      </c>
      <c r="C656" t="s">
        <v>10310</v>
      </c>
      <c r="D656" t="s">
        <v>399</v>
      </c>
      <c r="E656">
        <v>6044.1098904</v>
      </c>
      <c r="F656">
        <v>61.5</v>
      </c>
      <c r="G656">
        <v>-35.632395369344103</v>
      </c>
      <c r="H656">
        <f>(Table2[[#This Row],[1Y Return vs Nifty]]-AVERAGE(Table2[1Y Return vs Nifty]))/_xlfn.STDEV.P(Table2[1Y Return vs Nifty])</f>
        <v>-1.0258865824677244</v>
      </c>
      <c r="I656">
        <v>-2.78302011436659</v>
      </c>
      <c r="J656">
        <f>(Table2[[#This Row],[1M Return vs Nifty]]-AVERAGE(Table2[1M Return vs Nifty]))/_xlfn.STDEV.P(Table2[1M Return vs Nifty])</f>
        <v>-0.56573049957073474</v>
      </c>
      <c r="K656">
        <v>-32.166900630259597</v>
      </c>
      <c r="L656">
        <f>(Table2[[#This Row],[6M Return vs Nifty]]-AVERAGE(Table2[6M Return vs Nifty]))/_xlfn.STDEV.P(Table2[6M Return vs Nifty])</f>
        <v>-1.3517978959434451</v>
      </c>
      <c r="M656">
        <v>-0.20620554511082301</v>
      </c>
      <c r="N656">
        <f>(Table2[[#This Row],[1W Return vs Nifty]]-AVERAGE(Table2[1W Return vs Nifty]))/_xlfn.STDEV.P(Table2[1W Return vs Nifty])</f>
        <v>6.4527585653012781E-2</v>
      </c>
      <c r="O656">
        <v>62.43</v>
      </c>
      <c r="P656">
        <v>63.665376684677398</v>
      </c>
      <c r="Q656">
        <v>68.8134442041722</v>
      </c>
      <c r="R656">
        <v>49.732655623359101</v>
      </c>
      <c r="S656" s="2">
        <f>(Table2[[#This Row],[Close Price]]-Table2[[#This Row],[20D EMA]])/Table2[[#This Row],[20D EMA]]</f>
        <v>-1.4896684286400765E-2</v>
      </c>
      <c r="T656" s="2">
        <f>(Table2[[#This Row],[Close Price]]-Table2[[#This Row],[50D EMA]])/Table2[[#This Row],[50D EMA]]</f>
        <v>-3.4011841246178433E-2</v>
      </c>
      <c r="U656" s="2">
        <f>(Table2[[#This Row],[Close Price]]-Table2[[#This Row],[200D EMA]])/Table2[[#This Row],[200D EMA]]</f>
        <v>-0.10627929307640703</v>
      </c>
      <c r="V656">
        <v>0.57066922690480104</v>
      </c>
      <c r="W656">
        <v>62.37</v>
      </c>
      <c r="X656">
        <v>68.650000000000006</v>
      </c>
      <c r="Y656">
        <v>60.5</v>
      </c>
      <c r="Z656">
        <v>68.650000000000006</v>
      </c>
      <c r="AA656">
        <v>58.63</v>
      </c>
      <c r="AB656">
        <v>68.650000000000006</v>
      </c>
      <c r="AC656" s="2">
        <f>(Table2[[#This Row],[Close Price]]/Table2[[#This Row],[Day Low]])-1</f>
        <v>-1.3949013949013933E-2</v>
      </c>
      <c r="AD656" s="2">
        <f>(Table2[[#This Row],[Day High]]/Table2[[#This Row],[Close Price]])-1</f>
        <v>0.11626016260162619</v>
      </c>
      <c r="AE656" s="2">
        <f>(Table2[[#This Row],[Close Price]]/Table2[[#This Row],[Current Week Low]])-1</f>
        <v>1.6528925619834656E-2</v>
      </c>
      <c r="AF656" s="2">
        <f>(Table2[[#This Row],[Current Week High]]/Table2[[#This Row],[Close Price]])-1</f>
        <v>0.11626016260162619</v>
      </c>
      <c r="AG656" s="2">
        <f>(Table2[[#This Row],[Close Price]]/Table2[[#This Row],[Current Month Low]])-1</f>
        <v>4.8951048951048959E-2</v>
      </c>
      <c r="AH656" s="2">
        <f>(Table2[[#This Row],[Current Month High]]/Table2[[#This Row],[Close Price]])-1</f>
        <v>0.11626016260162619</v>
      </c>
      <c r="AI656">
        <v>59.349593495934897</v>
      </c>
      <c r="AJ656">
        <v>4.8951048951048897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-0.09</v>
      </c>
      <c r="AM656" t="s">
        <v>10344</v>
      </c>
      <c r="AN656">
        <v>5.09</v>
      </c>
      <c r="AO656" t="s">
        <v>10345</v>
      </c>
      <c r="AP656">
        <v>2.9041366395373001E-2</v>
      </c>
      <c r="AQ656" s="4">
        <f>(Table2[[#This Row],[Sharpe Ratio]]-AVERAGE(Table2[Sharpe Ratio]))/_xlfn.STDEV.P(Table2[Sharpe Ratio])</f>
        <v>-0.38699240922332384</v>
      </c>
      <c r="AR65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 s="4">
        <f>_xlfn.RANK.AVG(Table2[[#This Row],[1Y Return vs Nifty Z-Score]],Table2[1Y Return vs Nifty Z-Score])</f>
        <v>673</v>
      </c>
      <c r="AT656" s="4">
        <f>_xlfn.RANK.AVG(Table2[[#This Row],[6M Return vs Nifty Z-Score]],Table2[6M Return vs Nifty Z-Score])</f>
        <v>702</v>
      </c>
      <c r="AU656" s="4">
        <f>_xlfn.RANK.AVG(Table2[[#This Row],[Sharpe Ratio Z-Score]],Table2[Sharpe Ratio Z-Score])</f>
        <v>441</v>
      </c>
      <c r="AV656" s="4">
        <f>(Table2[[#This Row],[Rank 1Y]]+Table2[[#This Row],[Rank 6M]]+Table2[[#This Row],[Rank Sharpe]])/3</f>
        <v>605.33333333333337</v>
      </c>
    </row>
    <row r="657" spans="1:48" x14ac:dyDescent="0.3">
      <c r="A657" t="s">
        <v>99</v>
      </c>
      <c r="B657" t="s">
        <v>100</v>
      </c>
      <c r="C657" t="s">
        <v>10312</v>
      </c>
      <c r="D657" t="s">
        <v>101</v>
      </c>
      <c r="E657">
        <v>294915.22111037001</v>
      </c>
      <c r="F657">
        <v>3076.3</v>
      </c>
      <c r="G657">
        <v>-30.583431275527001</v>
      </c>
      <c r="H657">
        <f>(Table2[[#This Row],[1Y Return vs Nifty]]-AVERAGE(Table2[1Y Return vs Nifty]))/_xlfn.STDEV.P(Table2[1Y Return vs Nifty])</f>
        <v>-0.94927427037135681</v>
      </c>
      <c r="I657">
        <v>4.5727414566128903</v>
      </c>
      <c r="J657">
        <f>(Table2[[#This Row],[1M Return vs Nifty]]-AVERAGE(Table2[1M Return vs Nifty]))/_xlfn.STDEV.P(Table2[1M Return vs Nifty])</f>
        <v>7.6864938681792283E-2</v>
      </c>
      <c r="K657">
        <v>-8.0367691239436603</v>
      </c>
      <c r="L657">
        <f>(Table2[[#This Row],[6M Return vs Nifty]]-AVERAGE(Table2[6M Return vs Nifty]))/_xlfn.STDEV.P(Table2[6M Return vs Nifty])</f>
        <v>-0.5216760319948287</v>
      </c>
      <c r="M657">
        <v>-0.35304443859469498</v>
      </c>
      <c r="N657">
        <f>(Table2[[#This Row],[1W Return vs Nifty]]-AVERAGE(Table2[1W Return vs Nifty]))/_xlfn.STDEV.P(Table2[1W Return vs Nifty])</f>
        <v>3.2499719242786503E-2</v>
      </c>
      <c r="O657">
        <v>3034.2</v>
      </c>
      <c r="P657">
        <v>2978.9836311456502</v>
      </c>
      <c r="Q657">
        <v>2990.1067729183001</v>
      </c>
      <c r="R657">
        <v>61.0728367247292</v>
      </c>
      <c r="S657" s="2">
        <f>(Table2[[#This Row],[Close Price]]-Table2[[#This Row],[20D EMA]])/Table2[[#This Row],[20D EMA]]</f>
        <v>1.3875156548678521E-2</v>
      </c>
      <c r="T657" s="2">
        <f>(Table2[[#This Row],[Close Price]]-Table2[[#This Row],[50D EMA]])/Table2[[#This Row],[50D EMA]]</f>
        <v>3.2667641351531801E-2</v>
      </c>
      <c r="U657" s="2">
        <f>(Table2[[#This Row],[Close Price]]-Table2[[#This Row],[200D EMA]])/Table2[[#This Row],[200D EMA]]</f>
        <v>2.8826136866536307E-2</v>
      </c>
      <c r="V657">
        <v>0.80878489920518204</v>
      </c>
      <c r="W657">
        <v>3078</v>
      </c>
      <c r="X657">
        <v>3106.35</v>
      </c>
      <c r="Y657">
        <v>3038.35</v>
      </c>
      <c r="Z657">
        <v>3106.35</v>
      </c>
      <c r="AA657">
        <v>2966</v>
      </c>
      <c r="AB657">
        <v>3145</v>
      </c>
      <c r="AC657" s="2">
        <f>(Table2[[#This Row],[Close Price]]/Table2[[#This Row],[Day Low]])-1</f>
        <v>-5.5230669265748933E-4</v>
      </c>
      <c r="AD657" s="2">
        <f>(Table2[[#This Row],[Day High]]/Table2[[#This Row],[Close Price]])-1</f>
        <v>9.768228066183271E-3</v>
      </c>
      <c r="AE657" s="2">
        <f>(Table2[[#This Row],[Close Price]]/Table2[[#This Row],[Current Week Low]])-1</f>
        <v>1.2490331923576958E-2</v>
      </c>
      <c r="AF657" s="2">
        <f>(Table2[[#This Row],[Current Week High]]/Table2[[#This Row],[Close Price]])-1</f>
        <v>9.768228066183271E-3</v>
      </c>
      <c r="AG657" s="2">
        <f>(Table2[[#This Row],[Close Price]]/Table2[[#This Row],[Current Month Low]])-1</f>
        <v>3.7188132164531318E-2</v>
      </c>
      <c r="AH657" s="2">
        <f>(Table2[[#This Row],[Current Month High]]/Table2[[#This Row],[Close Price]])-1</f>
        <v>2.233202223450248E-2</v>
      </c>
      <c r="AI657">
        <v>11.2684068523875</v>
      </c>
      <c r="AJ657">
        <v>15.212913374030901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0.01</v>
      </c>
      <c r="AM657" t="s">
        <v>10345</v>
      </c>
      <c r="AN657">
        <v>0.12</v>
      </c>
      <c r="AO657" t="s">
        <v>10345</v>
      </c>
      <c r="AP657">
        <v>-6.2963762334266996E-2</v>
      </c>
      <c r="AQ657" s="4">
        <f>(Table2[[#This Row],[Sharpe Ratio]]-AVERAGE(Table2[Sharpe Ratio]))/_xlfn.STDEV.P(Table2[Sharpe Ratio])</f>
        <v>-1.4301856062024232</v>
      </c>
      <c r="AR65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 s="4">
        <f>_xlfn.RANK.AVG(Table2[[#This Row],[1Y Return vs Nifty Z-Score]],Table2[1Y Return vs Nifty Z-Score])</f>
        <v>648</v>
      </c>
      <c r="AT657" s="4">
        <f>_xlfn.RANK.AVG(Table2[[#This Row],[6M Return vs Nifty Z-Score]],Table2[6M Return vs Nifty Z-Score])</f>
        <v>493</v>
      </c>
      <c r="AU657" s="4">
        <f>_xlfn.RANK.AVG(Table2[[#This Row],[Sharpe Ratio Z-Score]],Table2[Sharpe Ratio Z-Score])</f>
        <v>676</v>
      </c>
      <c r="AV657" s="4">
        <f>(Table2[[#This Row],[Rank 1Y]]+Table2[[#This Row],[Rank 6M]]+Table2[[#This Row],[Rank Sharpe]])/3</f>
        <v>605.66666666666663</v>
      </c>
    </row>
    <row r="658" spans="1:48" x14ac:dyDescent="0.3">
      <c r="A658" t="s">
        <v>68</v>
      </c>
      <c r="B658" t="s">
        <v>69</v>
      </c>
      <c r="C658" t="s">
        <v>10301</v>
      </c>
      <c r="D658" t="s">
        <v>24</v>
      </c>
      <c r="E658">
        <v>354153.75833762001</v>
      </c>
      <c r="F658">
        <v>1781.35</v>
      </c>
      <c r="G658">
        <v>-26.059562516303998</v>
      </c>
      <c r="H658">
        <f>(Table2[[#This Row],[1Y Return vs Nifty]]-AVERAGE(Table2[1Y Return vs Nifty]))/_xlfn.STDEV.P(Table2[1Y Return vs Nifty])</f>
        <v>-0.88062968529913932</v>
      </c>
      <c r="I658">
        <v>0.53078729678266501</v>
      </c>
      <c r="J658">
        <f>(Table2[[#This Row],[1M Return vs Nifty]]-AVERAGE(Table2[1M Return vs Nifty]))/_xlfn.STDEV.P(Table2[1M Return vs Nifty])</f>
        <v>-0.2762380377632247</v>
      </c>
      <c r="K658">
        <v>-8.6284040433282208</v>
      </c>
      <c r="L658">
        <f>(Table2[[#This Row],[6M Return vs Nifty]]-AVERAGE(Table2[6M Return vs Nifty]))/_xlfn.STDEV.P(Table2[6M Return vs Nifty])</f>
        <v>-0.54202938489421304</v>
      </c>
      <c r="M658">
        <v>-0.71303084076543699</v>
      </c>
      <c r="N658">
        <f>(Table2[[#This Row],[1W Return vs Nifty]]-AVERAGE(Table2[1W Return vs Nifty]))/_xlfn.STDEV.P(Table2[1W Return vs Nifty])</f>
        <v>-4.6018962862979088E-2</v>
      </c>
      <c r="O658">
        <v>1781.78</v>
      </c>
      <c r="P658">
        <v>1774.68665716957</v>
      </c>
      <c r="Q658">
        <v>1768.92542760943</v>
      </c>
      <c r="R658">
        <v>53.176987871427102</v>
      </c>
      <c r="S658" s="2">
        <f>(Table2[[#This Row],[Close Price]]-Table2[[#This Row],[20D EMA]])/Table2[[#This Row],[20D EMA]]</f>
        <v>-2.4133170200589505E-4</v>
      </c>
      <c r="T658" s="2">
        <f>(Table2[[#This Row],[Close Price]]-Table2[[#This Row],[50D EMA]])/Table2[[#This Row],[50D EMA]]</f>
        <v>3.7546587751198751E-3</v>
      </c>
      <c r="U658" s="2">
        <f>(Table2[[#This Row],[Close Price]]-Table2[[#This Row],[200D EMA]])/Table2[[#This Row],[200D EMA]]</f>
        <v>7.0237965923531159E-3</v>
      </c>
      <c r="V658">
        <v>0.55512938943718604</v>
      </c>
      <c r="W658">
        <v>1776.25</v>
      </c>
      <c r="X658">
        <v>1813.05</v>
      </c>
      <c r="Y658">
        <v>1771</v>
      </c>
      <c r="Z658">
        <v>1813.05</v>
      </c>
      <c r="AA658">
        <v>1744.55</v>
      </c>
      <c r="AB658">
        <v>1818.25</v>
      </c>
      <c r="AC658" s="2">
        <f>(Table2[[#This Row],[Close Price]]/Table2[[#This Row],[Day Low]])-1</f>
        <v>2.8712174524982981E-3</v>
      </c>
      <c r="AD658" s="2">
        <f>(Table2[[#This Row],[Day High]]/Table2[[#This Row],[Close Price]])-1</f>
        <v>1.7795492182895112E-2</v>
      </c>
      <c r="AE658" s="2">
        <f>(Table2[[#This Row],[Close Price]]/Table2[[#This Row],[Current Week Low]])-1</f>
        <v>5.8441558441557628E-3</v>
      </c>
      <c r="AF658" s="2">
        <f>(Table2[[#This Row],[Current Week High]]/Table2[[#This Row],[Close Price]])-1</f>
        <v>1.7795492182895112E-2</v>
      </c>
      <c r="AG658" s="2">
        <f>(Table2[[#This Row],[Close Price]]/Table2[[#This Row],[Current Month Low]])-1</f>
        <v>2.1094264996704082E-2</v>
      </c>
      <c r="AH658" s="2">
        <f>(Table2[[#This Row],[Current Month High]]/Table2[[#This Row],[Close Price]])-1</f>
        <v>2.0714626547281512E-2</v>
      </c>
      <c r="AI658">
        <v>8.1483144805905603</v>
      </c>
      <c r="AJ658">
        <v>15.383618874890701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0.02</v>
      </c>
      <c r="AM658" t="s">
        <v>10345</v>
      </c>
      <c r="AN658">
        <v>0.73</v>
      </c>
      <c r="AO658" t="s">
        <v>10345</v>
      </c>
      <c r="AP658">
        <v>-7.3962749208348E-2</v>
      </c>
      <c r="AQ658" s="4">
        <f>(Table2[[#This Row],[Sharpe Ratio]]-AVERAGE(Table2[Sharpe Ratio]))/_xlfn.STDEV.P(Table2[Sharpe Ratio])</f>
        <v>-1.5548967874064692</v>
      </c>
      <c r="AR658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-3.2998128582260251</v>
      </c>
      <c r="AS658" s="4">
        <f>_xlfn.RANK.AVG(Table2[[#This Row],[1Y Return vs Nifty Z-Score]],Table2[1Y Return vs Nifty Z-Score])</f>
        <v>626</v>
      </c>
      <c r="AT658" s="4">
        <f>_xlfn.RANK.AVG(Table2[[#This Row],[6M Return vs Nifty Z-Score]],Table2[6M Return vs Nifty Z-Score])</f>
        <v>502</v>
      </c>
      <c r="AU658" s="4">
        <f>_xlfn.RANK.AVG(Table2[[#This Row],[Sharpe Ratio Z-Score]],Table2[Sharpe Ratio Z-Score])</f>
        <v>690</v>
      </c>
      <c r="AV658" s="4">
        <f>(Table2[[#This Row],[Rank 1Y]]+Table2[[#This Row],[Rank 6M]]+Table2[[#This Row],[Rank Sharpe]])/3</f>
        <v>606</v>
      </c>
    </row>
    <row r="659" spans="1:48" x14ac:dyDescent="0.3">
      <c r="A659" t="s">
        <v>1225</v>
      </c>
      <c r="B659" t="s">
        <v>1226</v>
      </c>
      <c r="C659" t="s">
        <v>10301</v>
      </c>
      <c r="D659" t="s">
        <v>544</v>
      </c>
      <c r="E659">
        <v>9495.1377194609995</v>
      </c>
      <c r="F659">
        <v>161.49</v>
      </c>
      <c r="G659">
        <v>-10.067932106895</v>
      </c>
      <c r="H659">
        <f>(Table2[[#This Row],[1Y Return vs Nifty]]-AVERAGE(Table2[1Y Return vs Nifty]))/_xlfn.STDEV.P(Table2[1Y Return vs Nifty])</f>
        <v>-0.63797480459683553</v>
      </c>
      <c r="I659">
        <v>-2.32711565584578</v>
      </c>
      <c r="J659">
        <f>(Table2[[#This Row],[1M Return vs Nifty]]-AVERAGE(Table2[1M Return vs Nifty]))/_xlfn.STDEV.P(Table2[1M Return vs Nifty])</f>
        <v>-0.52590292733398947</v>
      </c>
      <c r="K659">
        <v>-22.150666447280301</v>
      </c>
      <c r="L659">
        <f>(Table2[[#This Row],[6M Return vs Nifty]]-AVERAGE(Table2[6M Return vs Nifty]))/_xlfn.STDEV.P(Table2[6M Return vs Nifty])</f>
        <v>-1.0072206197050504</v>
      </c>
      <c r="M659">
        <v>-1.0875501166195101</v>
      </c>
      <c r="N659">
        <f>(Table2[[#This Row],[1W Return vs Nifty]]-AVERAGE(Table2[1W Return vs Nifty]))/_xlfn.STDEV.P(Table2[1W Return vs Nifty])</f>
        <v>-0.12770749272394818</v>
      </c>
      <c r="O659">
        <v>162.53</v>
      </c>
      <c r="P659">
        <v>164.849513963791</v>
      </c>
      <c r="Q659">
        <v>164.80122713927199</v>
      </c>
      <c r="R659">
        <v>52.890981040089201</v>
      </c>
      <c r="S659" s="2">
        <f>(Table2[[#This Row],[Close Price]]-Table2[[#This Row],[20D EMA]])/Table2[[#This Row],[20D EMA]]</f>
        <v>-6.3988186796283273E-3</v>
      </c>
      <c r="T659" s="2">
        <f>(Table2[[#This Row],[Close Price]]-Table2[[#This Row],[50D EMA]])/Table2[[#This Row],[50D EMA]]</f>
        <v>-2.0379277336109718E-2</v>
      </c>
      <c r="U659" s="2">
        <f>(Table2[[#This Row],[Close Price]]-Table2[[#This Row],[200D EMA]])/Table2[[#This Row],[200D EMA]]</f>
        <v>-2.0092248078187491E-2</v>
      </c>
      <c r="V659">
        <v>0.69703674839327401</v>
      </c>
      <c r="W659">
        <v>161.16999999999999</v>
      </c>
      <c r="X659">
        <v>173.4</v>
      </c>
      <c r="Y659">
        <v>153.80000000000001</v>
      </c>
      <c r="Z659">
        <v>173.4</v>
      </c>
      <c r="AA659">
        <v>152.01</v>
      </c>
      <c r="AB659">
        <v>175.25</v>
      </c>
      <c r="AC659" s="2">
        <f>(Table2[[#This Row],[Close Price]]/Table2[[#This Row],[Day Low]])-1</f>
        <v>1.9854811689521412E-3</v>
      </c>
      <c r="AD659" s="2">
        <f>(Table2[[#This Row],[Day High]]/Table2[[#This Row],[Close Price]])-1</f>
        <v>7.3750696637562729E-2</v>
      </c>
      <c r="AE659" s="2">
        <f>(Table2[[#This Row],[Close Price]]/Table2[[#This Row],[Current Week Low]])-1</f>
        <v>5.0000000000000044E-2</v>
      </c>
      <c r="AF659" s="2">
        <f>(Table2[[#This Row],[Current Week High]]/Table2[[#This Row],[Close Price]])-1</f>
        <v>7.3750696637562729E-2</v>
      </c>
      <c r="AG659" s="2">
        <f>(Table2[[#This Row],[Close Price]]/Table2[[#This Row],[Current Month Low]])-1</f>
        <v>6.2364318136964858E-2</v>
      </c>
      <c r="AH659" s="2">
        <f>(Table2[[#This Row],[Current Month High]]/Table2[[#This Row],[Close Price]])-1</f>
        <v>8.5206514335252947E-2</v>
      </c>
      <c r="AI659">
        <v>29.603924872842601</v>
      </c>
      <c r="AJ659">
        <v>22.666160273452299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-0.01</v>
      </c>
      <c r="AM659" t="s">
        <v>10344</v>
      </c>
      <c r="AN659">
        <v>0.19</v>
      </c>
      <c r="AO659" t="s">
        <v>10345</v>
      </c>
      <c r="AP659">
        <v>-3.4637466907606003E-2</v>
      </c>
      <c r="AQ659" s="4">
        <f>(Table2[[#This Row],[Sharpe Ratio]]-AVERAGE(Table2[Sharpe Ratio]))/_xlfn.STDEV.P(Table2[Sharpe Ratio])</f>
        <v>-1.1090100468317501</v>
      </c>
      <c r="AR65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 s="4">
        <f>_xlfn.RANK.AVG(Table2[[#This Row],[1Y Return vs Nifty Z-Score]],Table2[1Y Return vs Nifty Z-Score])</f>
        <v>538</v>
      </c>
      <c r="AT659" s="4">
        <f>_xlfn.RANK.AVG(Table2[[#This Row],[6M Return vs Nifty Z-Score]],Table2[6M Return vs Nifty Z-Score])</f>
        <v>645</v>
      </c>
      <c r="AU659" s="4">
        <f>_xlfn.RANK.AVG(Table2[[#This Row],[Sharpe Ratio Z-Score]],Table2[Sharpe Ratio Z-Score])</f>
        <v>638</v>
      </c>
      <c r="AV659" s="4">
        <f>(Table2[[#This Row],[Rank 1Y]]+Table2[[#This Row],[Rank 6M]]+Table2[[#This Row],[Rank Sharpe]])/3</f>
        <v>607</v>
      </c>
    </row>
    <row r="660" spans="1:48" x14ac:dyDescent="0.3">
      <c r="A660" t="s">
        <v>1169</v>
      </c>
      <c r="B660" t="s">
        <v>1170</v>
      </c>
      <c r="C660" t="s">
        <v>10300</v>
      </c>
      <c r="D660" t="s">
        <v>21</v>
      </c>
      <c r="E660">
        <v>10190.7117596399</v>
      </c>
      <c r="F660">
        <v>494.7</v>
      </c>
      <c r="G660">
        <v>-14.165297134334301</v>
      </c>
      <c r="H660">
        <f>(Table2[[#This Row],[1Y Return vs Nifty]]-AVERAGE(Table2[1Y Return vs Nifty]))/_xlfn.STDEV.P(Table2[1Y Return vs Nifty])</f>
        <v>-0.70014767856108684</v>
      </c>
      <c r="I660">
        <v>-5.1543479333978404</v>
      </c>
      <c r="J660">
        <f>(Table2[[#This Row],[1M Return vs Nifty]]-AVERAGE(Table2[1M Return vs Nifty]))/_xlfn.STDEV.P(Table2[1M Return vs Nifty])</f>
        <v>-0.77288844296066561</v>
      </c>
      <c r="K660">
        <v>-13.6813544847898</v>
      </c>
      <c r="L660">
        <f>(Table2[[#This Row],[6M Return vs Nifty]]-AVERAGE(Table2[6M Return vs Nifty]))/_xlfn.STDEV.P(Table2[6M Return vs Nifty])</f>
        <v>-0.71586037449359274</v>
      </c>
      <c r="M660">
        <v>-0.84588571430329296</v>
      </c>
      <c r="N660">
        <f>(Table2[[#This Row],[1W Return vs Nifty]]-AVERAGE(Table2[1W Return vs Nifty]))/_xlfn.STDEV.P(Table2[1W Return vs Nifty])</f>
        <v>-7.4996695129024196E-2</v>
      </c>
      <c r="O660">
        <v>501.17</v>
      </c>
      <c r="P660">
        <v>505.40779320497097</v>
      </c>
      <c r="Q660">
        <v>481.716706404462</v>
      </c>
      <c r="R660">
        <v>47.477291684809103</v>
      </c>
      <c r="S660" s="2">
        <f>(Table2[[#This Row],[Close Price]]-Table2[[#This Row],[20D EMA]])/Table2[[#This Row],[20D EMA]]</f>
        <v>-1.290979108885214E-2</v>
      </c>
      <c r="T660" s="2">
        <f>(Table2[[#This Row],[Close Price]]-Table2[[#This Row],[50D EMA]])/Table2[[#This Row],[50D EMA]]</f>
        <v>-2.1186442609183072E-2</v>
      </c>
      <c r="U660" s="2">
        <f>(Table2[[#This Row],[Close Price]]-Table2[[#This Row],[200D EMA]])/Table2[[#This Row],[200D EMA]]</f>
        <v>2.695213477739938E-2</v>
      </c>
      <c r="V660">
        <v>1.10995400364024</v>
      </c>
      <c r="W660">
        <v>496.25</v>
      </c>
      <c r="X660">
        <v>512.9</v>
      </c>
      <c r="Y660">
        <v>493.2</v>
      </c>
      <c r="Z660">
        <v>512.9</v>
      </c>
      <c r="AA660">
        <v>470</v>
      </c>
      <c r="AB660">
        <v>523.35</v>
      </c>
      <c r="AC660" s="2">
        <f>(Table2[[#This Row],[Close Price]]/Table2[[#This Row],[Day Low]])-1</f>
        <v>-3.123425692695192E-3</v>
      </c>
      <c r="AD660" s="2">
        <f>(Table2[[#This Row],[Day High]]/Table2[[#This Row],[Close Price]])-1</f>
        <v>3.6789973721447211E-2</v>
      </c>
      <c r="AE660" s="2">
        <f>(Table2[[#This Row],[Close Price]]/Table2[[#This Row],[Current Week Low]])-1</f>
        <v>3.0413625304135383E-3</v>
      </c>
      <c r="AF660" s="2">
        <f>(Table2[[#This Row],[Current Week High]]/Table2[[#This Row],[Close Price]])-1</f>
        <v>3.6789973721447211E-2</v>
      </c>
      <c r="AG660" s="2">
        <f>(Table2[[#This Row],[Close Price]]/Table2[[#This Row],[Current Month Low]])-1</f>
        <v>5.2553191489361772E-2</v>
      </c>
      <c r="AH660" s="2">
        <f>(Table2[[#This Row],[Current Month High]]/Table2[[#This Row],[Close Price]])-1</f>
        <v>5.7913887204366299E-2</v>
      </c>
      <c r="AI660">
        <v>16.2320598342429</v>
      </c>
      <c r="AJ660">
        <v>25.925925925925899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-0.02</v>
      </c>
      <c r="AM660" t="s">
        <v>10344</v>
      </c>
      <c r="AN660">
        <v>-1.67</v>
      </c>
      <c r="AO660" t="s">
        <v>10344</v>
      </c>
      <c r="AP660">
        <v>-7.9321610053413996E-2</v>
      </c>
      <c r="AQ660" s="4">
        <f>(Table2[[#This Row],[Sharpe Ratio]]-AVERAGE(Table2[Sharpe Ratio]))/_xlfn.STDEV.P(Table2[Sharpe Ratio])</f>
        <v>-1.6156578259955012</v>
      </c>
      <c r="AR66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 s="4">
        <f>_xlfn.RANK.AVG(Table2[[#This Row],[1Y Return vs Nifty Z-Score]],Table2[1Y Return vs Nifty Z-Score])</f>
        <v>575</v>
      </c>
      <c r="AT660" s="4">
        <f>_xlfn.RANK.AVG(Table2[[#This Row],[6M Return vs Nifty Z-Score]],Table2[6M Return vs Nifty Z-Score])</f>
        <v>556</v>
      </c>
      <c r="AU660" s="4">
        <f>_xlfn.RANK.AVG(Table2[[#This Row],[Sharpe Ratio Z-Score]],Table2[Sharpe Ratio Z-Score])</f>
        <v>694</v>
      </c>
      <c r="AV660" s="4">
        <f>(Table2[[#This Row],[Rank 1Y]]+Table2[[#This Row],[Rank 6M]]+Table2[[#This Row],[Rank Sharpe]])/3</f>
        <v>608.33333333333337</v>
      </c>
    </row>
    <row r="661" spans="1:48" x14ac:dyDescent="0.3">
      <c r="A661" t="s">
        <v>472</v>
      </c>
      <c r="B661" t="s">
        <v>473</v>
      </c>
      <c r="C661" t="s">
        <v>10301</v>
      </c>
      <c r="D661" t="s">
        <v>57</v>
      </c>
      <c r="E661">
        <v>45729.703054124999</v>
      </c>
      <c r="F661">
        <v>615.25</v>
      </c>
      <c r="G661">
        <v>-40.456993240709402</v>
      </c>
      <c r="H661">
        <f>(Table2[[#This Row],[1Y Return vs Nifty]]-AVERAGE(Table2[1Y Return vs Nifty]))/_xlfn.STDEV.P(Table2[1Y Return vs Nifty])</f>
        <v>-1.0990943912364866</v>
      </c>
      <c r="I661">
        <v>-2.4959595056434898</v>
      </c>
      <c r="J661">
        <f>(Table2[[#This Row],[1M Return vs Nifty]]-AVERAGE(Table2[1M Return vs Nifty]))/_xlfn.STDEV.P(Table2[1M Return vs Nifty])</f>
        <v>-0.54065303670200637</v>
      </c>
      <c r="K661">
        <v>-7.39611021251108</v>
      </c>
      <c r="L661">
        <f>(Table2[[#This Row],[6M Return vs Nifty]]-AVERAGE(Table2[6M Return vs Nifty]))/_xlfn.STDEV.P(Table2[6M Return vs Nifty])</f>
        <v>-0.49963616165369512</v>
      </c>
      <c r="M661">
        <v>-0.321788199924953</v>
      </c>
      <c r="N661">
        <f>(Table2[[#This Row],[1W Return vs Nifty]]-AVERAGE(Table2[1W Return vs Nifty]))/_xlfn.STDEV.P(Table2[1W Return vs Nifty])</f>
        <v>3.9317195272804376E-2</v>
      </c>
      <c r="O661">
        <v>628.20000000000005</v>
      </c>
      <c r="P661">
        <v>638.25403958827303</v>
      </c>
      <c r="Q661">
        <v>653.10928945123305</v>
      </c>
      <c r="R661">
        <v>39.228094258796297</v>
      </c>
      <c r="S661" s="2">
        <f>(Table2[[#This Row],[Close Price]]-Table2[[#This Row],[20D EMA]])/Table2[[#This Row],[20D EMA]]</f>
        <v>-2.0614453995542893E-2</v>
      </c>
      <c r="T661" s="2">
        <f>(Table2[[#This Row],[Close Price]]-Table2[[#This Row],[50D EMA]])/Table2[[#This Row],[50D EMA]]</f>
        <v>-3.6042137082457876E-2</v>
      </c>
      <c r="U661" s="2">
        <f>(Table2[[#This Row],[Close Price]]-Table2[[#This Row],[200D EMA]])/Table2[[#This Row],[200D EMA]]</f>
        <v>-5.7967770574881658E-2</v>
      </c>
      <c r="V661">
        <v>0.59101428149759405</v>
      </c>
      <c r="W661">
        <v>618.65</v>
      </c>
      <c r="X661">
        <v>626.04999999999995</v>
      </c>
      <c r="Y661">
        <v>610</v>
      </c>
      <c r="Z661">
        <v>626.04999999999995</v>
      </c>
      <c r="AA661">
        <v>600.25</v>
      </c>
      <c r="AB661">
        <v>659.85</v>
      </c>
      <c r="AC661" s="2">
        <f>(Table2[[#This Row],[Close Price]]/Table2[[#This Row],[Day Low]])-1</f>
        <v>-5.4958377111451462E-3</v>
      </c>
      <c r="AD661" s="2">
        <f>(Table2[[#This Row],[Day High]]/Table2[[#This Row],[Close Price]])-1</f>
        <v>1.7553839902478607E-2</v>
      </c>
      <c r="AE661" s="2">
        <f>(Table2[[#This Row],[Close Price]]/Table2[[#This Row],[Current Week Low]])-1</f>
        <v>8.6065573770490733E-3</v>
      </c>
      <c r="AF661" s="2">
        <f>(Table2[[#This Row],[Current Week High]]/Table2[[#This Row],[Close Price]])-1</f>
        <v>1.7553839902478607E-2</v>
      </c>
      <c r="AG661" s="2">
        <f>(Table2[[#This Row],[Close Price]]/Table2[[#This Row],[Current Month Low]])-1</f>
        <v>2.498958767180337E-2</v>
      </c>
      <c r="AH661" s="2">
        <f>(Table2[[#This Row],[Current Month High]]/Table2[[#This Row],[Close Price]])-1</f>
        <v>7.2490857375050899E-2</v>
      </c>
      <c r="AI661">
        <v>32.206420154408697</v>
      </c>
      <c r="AJ661">
        <v>11.116127867076001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10344</v>
      </c>
      <c r="AN661">
        <v>-3.66</v>
      </c>
      <c r="AO661" t="s">
        <v>10344</v>
      </c>
      <c r="AP661">
        <v>-4.4421457880619998E-2</v>
      </c>
      <c r="AQ661" s="4">
        <f>(Table2[[#This Row],[Sharpe Ratio]]-AVERAGE(Table2[Sharpe Ratio]))/_xlfn.STDEV.P(Table2[Sharpe Ratio])</f>
        <v>-1.2199450888590866</v>
      </c>
      <c r="AR66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 s="4">
        <f>_xlfn.RANK.AVG(Table2[[#This Row],[1Y Return vs Nifty Z-Score]],Table2[1Y Return vs Nifty Z-Score])</f>
        <v>693</v>
      </c>
      <c r="AT661" s="4">
        <f>_xlfn.RANK.AVG(Table2[[#This Row],[6M Return vs Nifty Z-Score]],Table2[6M Return vs Nifty Z-Score])</f>
        <v>487</v>
      </c>
      <c r="AU661" s="4">
        <f>_xlfn.RANK.AVG(Table2[[#This Row],[Sharpe Ratio Z-Score]],Table2[Sharpe Ratio Z-Score])</f>
        <v>646</v>
      </c>
      <c r="AV661" s="4">
        <f>(Table2[[#This Row],[Rank 1Y]]+Table2[[#This Row],[Rank 6M]]+Table2[[#This Row],[Rank Sharpe]])/3</f>
        <v>608.66666666666663</v>
      </c>
    </row>
    <row r="662" spans="1:48" x14ac:dyDescent="0.3">
      <c r="A662" t="s">
        <v>1427</v>
      </c>
      <c r="B662" t="s">
        <v>1428</v>
      </c>
      <c r="C662" t="s">
        <v>10314</v>
      </c>
      <c r="D662" t="s">
        <v>539</v>
      </c>
      <c r="E662">
        <v>7518.3924215549996</v>
      </c>
      <c r="F662">
        <v>271.85000000000002</v>
      </c>
      <c r="G662">
        <v>-20.435218299615901</v>
      </c>
      <c r="H662">
        <f>(Table2[[#This Row],[1Y Return vs Nifty]]-AVERAGE(Table2[1Y Return vs Nifty]))/_xlfn.STDEV.P(Table2[1Y Return vs Nifty])</f>
        <v>-0.79528663146479417</v>
      </c>
      <c r="I662">
        <v>7.96425358521976</v>
      </c>
      <c r="J662">
        <f>(Table2[[#This Row],[1M Return vs Nifty]]-AVERAGE(Table2[1M Return vs Nifty]))/_xlfn.STDEV.P(Table2[1M Return vs Nifty])</f>
        <v>0.3731456434859165</v>
      </c>
      <c r="K662">
        <v>-9.7003988939989991</v>
      </c>
      <c r="L662">
        <f>(Table2[[#This Row],[6M Return vs Nifty]]-AVERAGE(Table2[6M Return vs Nifty]))/_xlfn.STDEV.P(Table2[6M Return vs Nifty])</f>
        <v>-0.57890802201847502</v>
      </c>
      <c r="M662">
        <v>-3.8201820477465298</v>
      </c>
      <c r="N662">
        <f>(Table2[[#This Row],[1W Return vs Nifty]]-AVERAGE(Table2[1W Return vs Nifty]))/_xlfn.STDEV.P(Table2[1W Return vs Nifty])</f>
        <v>-0.72373738890446959</v>
      </c>
      <c r="O662">
        <v>264.73</v>
      </c>
      <c r="P662">
        <v>259.82693349909999</v>
      </c>
      <c r="Q662">
        <v>260.62472979052302</v>
      </c>
      <c r="R662">
        <v>58.8780214641112</v>
      </c>
      <c r="S662" s="2">
        <f>(Table2[[#This Row],[Close Price]]-Table2[[#This Row],[20D EMA]])/Table2[[#This Row],[20D EMA]]</f>
        <v>2.689532731462246E-2</v>
      </c>
      <c r="T662" s="2">
        <f>(Table2[[#This Row],[Close Price]]-Table2[[#This Row],[50D EMA]])/Table2[[#This Row],[50D EMA]]</f>
        <v>4.6273364885560164E-2</v>
      </c>
      <c r="U662" s="2">
        <f>(Table2[[#This Row],[Close Price]]-Table2[[#This Row],[200D EMA]])/Table2[[#This Row],[200D EMA]]</f>
        <v>4.3070625794026943E-2</v>
      </c>
      <c r="V662">
        <v>2.1677439168381101</v>
      </c>
      <c r="W662">
        <v>271.14999999999998</v>
      </c>
      <c r="X662">
        <v>282.14999999999998</v>
      </c>
      <c r="Y662">
        <v>270.89999999999998</v>
      </c>
      <c r="Z662">
        <v>282.14999999999998</v>
      </c>
      <c r="AA662">
        <v>240.05</v>
      </c>
      <c r="AB662">
        <v>287.89999999999998</v>
      </c>
      <c r="AC662" s="2">
        <f>(Table2[[#This Row],[Close Price]]/Table2[[#This Row],[Day Low]])-1</f>
        <v>2.5815969020839269E-3</v>
      </c>
      <c r="AD662" s="2">
        <f>(Table2[[#This Row],[Day High]]/Table2[[#This Row],[Close Price]])-1</f>
        <v>3.788854147507803E-2</v>
      </c>
      <c r="AE662" s="2">
        <f>(Table2[[#This Row],[Close Price]]/Table2[[#This Row],[Current Week Low]])-1</f>
        <v>3.5068290882245279E-3</v>
      </c>
      <c r="AF662" s="2">
        <f>(Table2[[#This Row],[Current Week High]]/Table2[[#This Row],[Close Price]])-1</f>
        <v>3.788854147507803E-2</v>
      </c>
      <c r="AG662" s="2">
        <f>(Table2[[#This Row],[Close Price]]/Table2[[#This Row],[Current Month Low]])-1</f>
        <v>0.13247240158300366</v>
      </c>
      <c r="AH662" s="2">
        <f>(Table2[[#This Row],[Current Month High]]/Table2[[#This Row],[Close Price]])-1</f>
        <v>5.9039911716019633E-2</v>
      </c>
      <c r="AI662">
        <v>18.061430936177999</v>
      </c>
      <c r="AJ662">
        <v>23.568181818181799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0.04</v>
      </c>
      <c r="AM662" t="s">
        <v>10345</v>
      </c>
      <c r="AN662">
        <v>7.35</v>
      </c>
      <c r="AO662" t="s">
        <v>10345</v>
      </c>
      <c r="AP662">
        <v>-8.6034730116869004E-2</v>
      </c>
      <c r="AQ662" s="4">
        <f>(Table2[[#This Row],[Sharpe Ratio]]-AVERAGE(Table2[Sharpe Ratio]))/_xlfn.STDEV.P(Table2[Sharpe Ratio])</f>
        <v>-1.6917740303570965</v>
      </c>
      <c r="AR66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 s="4">
        <f>_xlfn.RANK.AVG(Table2[[#This Row],[1Y Return vs Nifty Z-Score]],Table2[1Y Return vs Nifty Z-Score])</f>
        <v>607</v>
      </c>
      <c r="AT662" s="4">
        <f>_xlfn.RANK.AVG(Table2[[#This Row],[6M Return vs Nifty Z-Score]],Table2[6M Return vs Nifty Z-Score])</f>
        <v>516</v>
      </c>
      <c r="AU662" s="4">
        <f>_xlfn.RANK.AVG(Table2[[#This Row],[Sharpe Ratio Z-Score]],Table2[Sharpe Ratio Z-Score])</f>
        <v>703</v>
      </c>
      <c r="AV662" s="4">
        <f>(Table2[[#This Row],[Rank 1Y]]+Table2[[#This Row],[Rank 6M]]+Table2[[#This Row],[Rank Sharpe]])/3</f>
        <v>608.66666666666663</v>
      </c>
    </row>
    <row r="663" spans="1:48" x14ac:dyDescent="0.3">
      <c r="A663" t="s">
        <v>1631</v>
      </c>
      <c r="B663" t="s">
        <v>1632</v>
      </c>
      <c r="C663" t="s">
        <v>10301</v>
      </c>
      <c r="D663" t="s">
        <v>420</v>
      </c>
      <c r="E663">
        <v>5310.7838341199904</v>
      </c>
      <c r="F663">
        <v>48.24</v>
      </c>
      <c r="G663">
        <v>-26.226329090716501</v>
      </c>
      <c r="H663">
        <f>(Table2[[#This Row],[1Y Return vs Nifty]]-AVERAGE(Table2[1Y Return vs Nifty]))/_xlfn.STDEV.P(Table2[1Y Return vs Nifty])</f>
        <v>-0.88316017920021073</v>
      </c>
      <c r="I663">
        <v>-3.2638054033674102</v>
      </c>
      <c r="J663">
        <f>(Table2[[#This Row],[1M Return vs Nifty]]-AVERAGE(Table2[1M Return vs Nifty]))/_xlfn.STDEV.P(Table2[1M Return vs Nifty])</f>
        <v>-0.60773164799155166</v>
      </c>
      <c r="K663">
        <v>-22.949934161103599</v>
      </c>
      <c r="L663">
        <f>(Table2[[#This Row],[6M Return vs Nifty]]-AVERAGE(Table2[6M Return vs Nifty]))/_xlfn.STDEV.P(Table2[6M Return vs Nifty])</f>
        <v>-1.0347169308718287</v>
      </c>
      <c r="M663">
        <v>-1.40132855284211</v>
      </c>
      <c r="N663">
        <f>(Table2[[#This Row],[1W Return vs Nifty]]-AVERAGE(Table2[1W Return vs Nifty]))/_xlfn.STDEV.P(Table2[1W Return vs Nifty])</f>
        <v>-0.19614749250405372</v>
      </c>
      <c r="O663">
        <v>49.07</v>
      </c>
      <c r="P663">
        <v>50.327184827460698</v>
      </c>
      <c r="Q663">
        <v>51.813327387460397</v>
      </c>
      <c r="R663">
        <v>38.453622879451899</v>
      </c>
      <c r="S663" s="2">
        <f>(Table2[[#This Row],[Close Price]]-Table2[[#This Row],[20D EMA]])/Table2[[#This Row],[20D EMA]]</f>
        <v>-1.6914611779091059E-2</v>
      </c>
      <c r="T663" s="2">
        <f>(Table2[[#This Row],[Close Price]]-Table2[[#This Row],[50D EMA]])/Table2[[#This Row],[50D EMA]]</f>
        <v>-4.1472314309181017E-2</v>
      </c>
      <c r="U663" s="2">
        <f>(Table2[[#This Row],[Close Price]]-Table2[[#This Row],[200D EMA]])/Table2[[#This Row],[200D EMA]]</f>
        <v>-6.8965410399896343E-2</v>
      </c>
      <c r="V663">
        <v>0.51647932649738404</v>
      </c>
      <c r="W663">
        <v>48.3</v>
      </c>
      <c r="X663">
        <v>48.84</v>
      </c>
      <c r="Y663">
        <v>48.14</v>
      </c>
      <c r="Z663">
        <v>48.9</v>
      </c>
      <c r="AA663">
        <v>47.75</v>
      </c>
      <c r="AB663">
        <v>51.1</v>
      </c>
      <c r="AC663" s="2">
        <f>(Table2[[#This Row],[Close Price]]/Table2[[#This Row],[Day Low]])-1</f>
        <v>-1.242236024844634E-3</v>
      </c>
      <c r="AD663" s="2">
        <f>(Table2[[#This Row],[Day High]]/Table2[[#This Row],[Close Price]])-1</f>
        <v>1.2437810945273631E-2</v>
      </c>
      <c r="AE663" s="2">
        <f>(Table2[[#This Row],[Close Price]]/Table2[[#This Row],[Current Week Low]])-1</f>
        <v>2.0772746157042832E-3</v>
      </c>
      <c r="AF663" s="2">
        <f>(Table2[[#This Row],[Current Week High]]/Table2[[#This Row],[Close Price]])-1</f>
        <v>1.3681592039801016E-2</v>
      </c>
      <c r="AG663" s="2">
        <f>(Table2[[#This Row],[Close Price]]/Table2[[#This Row],[Current Month Low]])-1</f>
        <v>1.0261780104712015E-2</v>
      </c>
      <c r="AH663" s="2">
        <f>(Table2[[#This Row],[Current Month High]]/Table2[[#This Row],[Close Price]])-1</f>
        <v>5.9286898839137736E-2</v>
      </c>
      <c r="AI663">
        <v>41.583747927031503</v>
      </c>
      <c r="AJ663">
        <v>7.5585284280936298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-0.14000000000000001</v>
      </c>
      <c r="AM663" t="s">
        <v>10344</v>
      </c>
      <c r="AN663">
        <v>-3.58</v>
      </c>
      <c r="AO663" t="s">
        <v>10344</v>
      </c>
      <c r="AQ663" s="4">
        <f>(Table2[[#This Row],[Sharpe Ratio]]-AVERAGE(Table2[Sharpe Ratio]))/_xlfn.STDEV.P(Table2[Sharpe Ratio])</f>
        <v>-0.71627574671699312</v>
      </c>
      <c r="AR66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 s="4">
        <f>_xlfn.RANK.AVG(Table2[[#This Row],[1Y Return vs Nifty Z-Score]],Table2[1Y Return vs Nifty Z-Score])</f>
        <v>629</v>
      </c>
      <c r="AT663" s="4">
        <f>_xlfn.RANK.AVG(Table2[[#This Row],[6M Return vs Nifty Z-Score]],Table2[6M Return vs Nifty Z-Score])</f>
        <v>656</v>
      </c>
      <c r="AU663" s="4">
        <f>_xlfn.RANK.AVG(Table2[[#This Row],[Sharpe Ratio Z-Score]],Table2[Sharpe Ratio Z-Score])</f>
        <v>542.5</v>
      </c>
      <c r="AV663" s="4">
        <f>(Table2[[#This Row],[Rank 1Y]]+Table2[[#This Row],[Rank 6M]]+Table2[[#This Row],[Rank Sharpe]])/3</f>
        <v>609.16666666666663</v>
      </c>
    </row>
    <row r="664" spans="1:48" x14ac:dyDescent="0.3">
      <c r="A664" t="s">
        <v>568</v>
      </c>
      <c r="B664" t="s">
        <v>569</v>
      </c>
      <c r="C664" t="s">
        <v>10301</v>
      </c>
      <c r="D664" t="s">
        <v>37</v>
      </c>
      <c r="E664">
        <v>34343.196095375002</v>
      </c>
      <c r="F664">
        <v>586.54999999999995</v>
      </c>
      <c r="G664">
        <v>-31.254143762398801</v>
      </c>
      <c r="H664">
        <f>(Table2[[#This Row],[1Y Return vs Nifty]]-AVERAGE(Table2[1Y Return vs Nifty]))/_xlfn.STDEV.P(Table2[1Y Return vs Nifty])</f>
        <v>-0.95945157276771931</v>
      </c>
      <c r="I664">
        <v>0.83721134516683204</v>
      </c>
      <c r="J664">
        <f>(Table2[[#This Row],[1M Return vs Nifty]]-AVERAGE(Table2[1M Return vs Nifty]))/_xlfn.STDEV.P(Table2[1M Return vs Nifty])</f>
        <v>-0.24946899505262504</v>
      </c>
      <c r="K664">
        <v>-5.6187134806562504</v>
      </c>
      <c r="L664">
        <f>(Table2[[#This Row],[6M Return vs Nifty]]-AVERAGE(Table2[6M Return vs Nifty]))/_xlfn.STDEV.P(Table2[6M Return vs Nifty])</f>
        <v>-0.43849037437784388</v>
      </c>
      <c r="M664">
        <v>-1.0289967688458901</v>
      </c>
      <c r="N664">
        <f>(Table2[[#This Row],[1W Return vs Nifty]]-AVERAGE(Table2[1W Return vs Nifty]))/_xlfn.STDEV.P(Table2[1W Return vs Nifty])</f>
        <v>-0.1149360889366335</v>
      </c>
      <c r="O664">
        <v>585.78</v>
      </c>
      <c r="P664">
        <v>574.00834226335098</v>
      </c>
      <c r="Q664">
        <v>565.81119636525705</v>
      </c>
      <c r="R664">
        <v>52.186463130134698</v>
      </c>
      <c r="S664" s="2">
        <f>(Table2[[#This Row],[Close Price]]-Table2[[#This Row],[20D EMA]])/Table2[[#This Row],[20D EMA]]</f>
        <v>1.3144866673494859E-3</v>
      </c>
      <c r="T664" s="2">
        <f>(Table2[[#This Row],[Close Price]]-Table2[[#This Row],[50D EMA]])/Table2[[#This Row],[50D EMA]]</f>
        <v>2.1849260390879383E-2</v>
      </c>
      <c r="U664" s="2">
        <f>(Table2[[#This Row],[Close Price]]-Table2[[#This Row],[200D EMA]])/Table2[[#This Row],[200D EMA]]</f>
        <v>3.6653222431736861E-2</v>
      </c>
      <c r="V664">
        <v>0.59881867690951796</v>
      </c>
      <c r="W664">
        <v>585.35</v>
      </c>
      <c r="X664">
        <v>601.95000000000005</v>
      </c>
      <c r="Y664">
        <v>580.1</v>
      </c>
      <c r="Z664">
        <v>601.95000000000005</v>
      </c>
      <c r="AA664">
        <v>564.29999999999995</v>
      </c>
      <c r="AB664">
        <v>617.5</v>
      </c>
      <c r="AC664" s="2">
        <f>(Table2[[#This Row],[Close Price]]/Table2[[#This Row],[Day Low]])-1</f>
        <v>2.0500555223370576E-3</v>
      </c>
      <c r="AD664" s="2">
        <f>(Table2[[#This Row],[Day High]]/Table2[[#This Row],[Close Price]])-1</f>
        <v>2.6255221208763224E-2</v>
      </c>
      <c r="AE664" s="2">
        <f>(Table2[[#This Row],[Close Price]]/Table2[[#This Row],[Current Week Low]])-1</f>
        <v>1.111877262540939E-2</v>
      </c>
      <c r="AF664" s="2">
        <f>(Table2[[#This Row],[Current Week High]]/Table2[[#This Row],[Close Price]])-1</f>
        <v>2.6255221208763224E-2</v>
      </c>
      <c r="AG664" s="2">
        <f>(Table2[[#This Row],[Close Price]]/Table2[[#This Row],[Current Month Low]])-1</f>
        <v>3.9429381534644703E-2</v>
      </c>
      <c r="AH664" s="2">
        <f>(Table2[[#This Row],[Current Month High]]/Table2[[#This Row],[Close Price]])-1</f>
        <v>5.2766175091637724E-2</v>
      </c>
      <c r="AI664">
        <v>15.079703350098001</v>
      </c>
      <c r="AJ664">
        <v>28.968777484608498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0.04</v>
      </c>
      <c r="AM664" t="s">
        <v>10345</v>
      </c>
      <c r="AN664">
        <v>-0.86</v>
      </c>
      <c r="AO664" t="s">
        <v>10344</v>
      </c>
      <c r="AP664">
        <v>-9.1695451558199997E-2</v>
      </c>
      <c r="AQ664" s="4">
        <f>(Table2[[#This Row],[Sharpe Ratio]]-AVERAGE(Table2[Sharpe Ratio]))/_xlfn.STDEV.P(Table2[Sharpe Ratio])</f>
        <v>-1.7559576924977462</v>
      </c>
      <c r="AR66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-3.5183047236325677</v>
      </c>
      <c r="AS664" s="4">
        <f>_xlfn.RANK.AVG(Table2[[#This Row],[1Y Return vs Nifty Z-Score]],Table2[1Y Return vs Nifty Z-Score])</f>
        <v>652</v>
      </c>
      <c r="AT664" s="4">
        <f>_xlfn.RANK.AVG(Table2[[#This Row],[6M Return vs Nifty Z-Score]],Table2[6M Return vs Nifty Z-Score])</f>
        <v>465</v>
      </c>
      <c r="AU664" s="4">
        <f>_xlfn.RANK.AVG(Table2[[#This Row],[Sharpe Ratio Z-Score]],Table2[Sharpe Ratio Z-Score])</f>
        <v>711</v>
      </c>
      <c r="AV664" s="4">
        <f>(Table2[[#This Row],[Rank 1Y]]+Table2[[#This Row],[Rank 6M]]+Table2[[#This Row],[Rank Sharpe]])/3</f>
        <v>609.33333333333337</v>
      </c>
    </row>
    <row r="665" spans="1:48" x14ac:dyDescent="0.3">
      <c r="A665" t="s">
        <v>112</v>
      </c>
      <c r="B665" t="s">
        <v>113</v>
      </c>
      <c r="C665" t="s">
        <v>10301</v>
      </c>
      <c r="D665" t="s">
        <v>37</v>
      </c>
      <c r="E665">
        <v>247193.18069497001</v>
      </c>
      <c r="F665">
        <v>1551.1</v>
      </c>
      <c r="G665">
        <v>-22.327931575245699</v>
      </c>
      <c r="H665">
        <f>(Table2[[#This Row],[1Y Return vs Nifty]]-AVERAGE(Table2[1Y Return vs Nifty]))/_xlfn.STDEV.P(Table2[1Y Return vs Nifty])</f>
        <v>-0.82400641189639989</v>
      </c>
      <c r="I665">
        <v>-4.9493457256579596</v>
      </c>
      <c r="J665">
        <f>(Table2[[#This Row],[1M Return vs Nifty]]-AVERAGE(Table2[1M Return vs Nifty]))/_xlfn.STDEV.P(Table2[1M Return vs Nifty])</f>
        <v>-0.7549795585774266</v>
      </c>
      <c r="K665">
        <v>-11.123422646051999</v>
      </c>
      <c r="L665">
        <f>(Table2[[#This Row],[6M Return vs Nifty]]-AVERAGE(Table2[6M Return vs Nifty]))/_xlfn.STDEV.P(Table2[6M Return vs Nifty])</f>
        <v>-0.62786271292797935</v>
      </c>
      <c r="M665">
        <v>-1.3888501998057201</v>
      </c>
      <c r="N665">
        <f>(Table2[[#This Row],[1W Return vs Nifty]]-AVERAGE(Table2[1W Return vs Nifty]))/_xlfn.STDEV.P(Table2[1W Return vs Nifty])</f>
        <v>-0.19342576793512653</v>
      </c>
      <c r="O665">
        <v>1576.33</v>
      </c>
      <c r="P665">
        <v>1584.9294679967099</v>
      </c>
      <c r="Q665">
        <v>1588.4406789157999</v>
      </c>
      <c r="R665">
        <v>42.031861380523303</v>
      </c>
      <c r="S665" s="2">
        <f>(Table2[[#This Row],[Close Price]]-Table2[[#This Row],[20D EMA]])/Table2[[#This Row],[20D EMA]]</f>
        <v>-1.6005531836607828E-2</v>
      </c>
      <c r="T665" s="2">
        <f>(Table2[[#This Row],[Close Price]]-Table2[[#This Row],[50D EMA]])/Table2[[#This Row],[50D EMA]]</f>
        <v>-2.1344462753581827E-2</v>
      </c>
      <c r="U665" s="2">
        <f>(Table2[[#This Row],[Close Price]]-Table2[[#This Row],[200D EMA]])/Table2[[#This Row],[200D EMA]]</f>
        <v>-2.3507757898322736E-2</v>
      </c>
      <c r="V665">
        <v>0.87481135877802796</v>
      </c>
      <c r="W665">
        <v>1551.5</v>
      </c>
      <c r="X665">
        <v>1624.9</v>
      </c>
      <c r="Y665">
        <v>1545.05</v>
      </c>
      <c r="Z665">
        <v>1624.9</v>
      </c>
      <c r="AA665">
        <v>1523.25</v>
      </c>
      <c r="AB665">
        <v>1659</v>
      </c>
      <c r="AC665" s="2">
        <f>(Table2[[#This Row],[Close Price]]/Table2[[#This Row],[Day Low]])-1</f>
        <v>-2.5781501772481619E-4</v>
      </c>
      <c r="AD665" s="2">
        <f>(Table2[[#This Row],[Day High]]/Table2[[#This Row],[Close Price]])-1</f>
        <v>4.7579137386370984E-2</v>
      </c>
      <c r="AE665" s="2">
        <f>(Table2[[#This Row],[Close Price]]/Table2[[#This Row],[Current Week Low]])-1</f>
        <v>3.9157308824957493E-3</v>
      </c>
      <c r="AF665" s="2">
        <f>(Table2[[#This Row],[Current Week High]]/Table2[[#This Row],[Close Price]])-1</f>
        <v>4.7579137386370984E-2</v>
      </c>
      <c r="AG665" s="2">
        <f>(Table2[[#This Row],[Close Price]]/Table2[[#This Row],[Current Month Low]])-1</f>
        <v>1.8283275890365935E-2</v>
      </c>
      <c r="AH665" s="2">
        <f>(Table2[[#This Row],[Current Month High]]/Table2[[#This Row],[Close Price]])-1</f>
        <v>6.9563535555412281E-2</v>
      </c>
      <c r="AI665">
        <v>12.2429243762491</v>
      </c>
      <c r="AJ665">
        <v>9.3055212994608905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-0.02</v>
      </c>
      <c r="AM665" t="s">
        <v>10344</v>
      </c>
      <c r="AN665">
        <v>-2</v>
      </c>
      <c r="AO665" t="s">
        <v>10344</v>
      </c>
      <c r="AP665">
        <v>-6.9852177227107001E-2</v>
      </c>
      <c r="AQ665" s="4">
        <f>(Table2[[#This Row],[Sharpe Ratio]]-AVERAGE(Table2[Sharpe Ratio]))/_xlfn.STDEV.P(Table2[Sharpe Ratio])</f>
        <v>-1.5082893777355986</v>
      </c>
      <c r="AR66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 s="4">
        <f>_xlfn.RANK.AVG(Table2[[#This Row],[1Y Return vs Nifty Z-Score]],Table2[1Y Return vs Nifty Z-Score])</f>
        <v>616</v>
      </c>
      <c r="AT665" s="4">
        <f>_xlfn.RANK.AVG(Table2[[#This Row],[6M Return vs Nifty Z-Score]],Table2[6M Return vs Nifty Z-Score])</f>
        <v>533</v>
      </c>
      <c r="AU665" s="4">
        <f>_xlfn.RANK.AVG(Table2[[#This Row],[Sharpe Ratio Z-Score]],Table2[Sharpe Ratio Z-Score])</f>
        <v>685</v>
      </c>
      <c r="AV665" s="4">
        <f>(Table2[[#This Row],[Rank 1Y]]+Table2[[#This Row],[Rank 6M]]+Table2[[#This Row],[Rank Sharpe]])/3</f>
        <v>611.33333333333337</v>
      </c>
    </row>
    <row r="666" spans="1:48" x14ac:dyDescent="0.3">
      <c r="A666" t="s">
        <v>856</v>
      </c>
      <c r="B666" t="s">
        <v>857</v>
      </c>
      <c r="C666" t="s">
        <v>10299</v>
      </c>
      <c r="D666" t="s">
        <v>166</v>
      </c>
      <c r="E666">
        <v>18057.5850888799</v>
      </c>
      <c r="F666">
        <v>320.05</v>
      </c>
      <c r="G666">
        <v>-10.828352863283</v>
      </c>
      <c r="H666">
        <f>(Table2[[#This Row],[1Y Return vs Nifty]]-AVERAGE(Table2[1Y Return vs Nifty]))/_xlfn.STDEV.P(Table2[1Y Return vs Nifty])</f>
        <v>-0.64951332838715015</v>
      </c>
      <c r="I666">
        <v>2.4921962243236999</v>
      </c>
      <c r="J666">
        <f>(Table2[[#This Row],[1M Return vs Nifty]]-AVERAGE(Table2[1M Return vs Nifty]))/_xlfn.STDEV.P(Table2[1M Return vs Nifty])</f>
        <v>-0.1048903918093036</v>
      </c>
      <c r="K666">
        <v>-21.119277850196799</v>
      </c>
      <c r="L666">
        <f>(Table2[[#This Row],[6M Return vs Nifty]]-AVERAGE(Table2[6M Return vs Nifty]))/_xlfn.STDEV.P(Table2[6M Return vs Nifty])</f>
        <v>-0.97173891400269208</v>
      </c>
      <c r="M666">
        <v>-3.06715374391207</v>
      </c>
      <c r="N666">
        <f>(Table2[[#This Row],[1W Return vs Nifty]]-AVERAGE(Table2[1W Return vs Nifty]))/_xlfn.STDEV.P(Table2[1W Return vs Nifty])</f>
        <v>-0.55949010164894175</v>
      </c>
      <c r="O666">
        <v>326.10000000000002</v>
      </c>
      <c r="P666">
        <v>320.487204832521</v>
      </c>
      <c r="Q666">
        <v>315.29784690713302</v>
      </c>
      <c r="R666">
        <v>35.126903297470797</v>
      </c>
      <c r="S666" s="2">
        <f>(Table2[[#This Row],[Close Price]]-Table2[[#This Row],[20D EMA]])/Table2[[#This Row],[20D EMA]]</f>
        <v>-1.8552591229684178E-2</v>
      </c>
      <c r="T666" s="2">
        <f>(Table2[[#This Row],[Close Price]]-Table2[[#This Row],[50D EMA]])/Table2[[#This Row],[50D EMA]]</f>
        <v>-1.3641881046373228E-3</v>
      </c>
      <c r="U666" s="2">
        <f>(Table2[[#This Row],[Close Price]]-Table2[[#This Row],[200D EMA]])/Table2[[#This Row],[200D EMA]]</f>
        <v>1.5071949077618271E-2</v>
      </c>
      <c r="V666">
        <v>0.68244429089782899</v>
      </c>
      <c r="W666">
        <v>320.05</v>
      </c>
      <c r="X666">
        <v>327.85</v>
      </c>
      <c r="Y666">
        <v>319</v>
      </c>
      <c r="Z666">
        <v>332.2</v>
      </c>
      <c r="AA666">
        <v>315.39999999999998</v>
      </c>
      <c r="AB666">
        <v>348.05</v>
      </c>
      <c r="AC666" s="2">
        <f>(Table2[[#This Row],[Close Price]]/Table2[[#This Row],[Day Low]])-1</f>
        <v>0</v>
      </c>
      <c r="AD666" s="2">
        <f>(Table2[[#This Row],[Day High]]/Table2[[#This Row],[Close Price]])-1</f>
        <v>2.4371192001249931E-2</v>
      </c>
      <c r="AE666" s="2">
        <f>(Table2[[#This Row],[Close Price]]/Table2[[#This Row],[Current Week Low]])-1</f>
        <v>3.2915360501568625E-3</v>
      </c>
      <c r="AF666" s="2">
        <f>(Table2[[#This Row],[Current Week High]]/Table2[[#This Row],[Close Price]])-1</f>
        <v>3.796281830963899E-2</v>
      </c>
      <c r="AG666" s="2">
        <f>(Table2[[#This Row],[Close Price]]/Table2[[#This Row],[Current Month Low]])-1</f>
        <v>1.4743183259353421E-2</v>
      </c>
      <c r="AH666" s="2">
        <f>(Table2[[#This Row],[Current Month High]]/Table2[[#This Row],[Close Price]])-1</f>
        <v>8.7486330260896805E-2</v>
      </c>
      <c r="AI666">
        <v>27.0895172629276</v>
      </c>
      <c r="AJ666">
        <v>25.756385068762199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0.03</v>
      </c>
      <c r="AM666" t="s">
        <v>10345</v>
      </c>
      <c r="AN666">
        <v>-3.88</v>
      </c>
      <c r="AO666" t="s">
        <v>10344</v>
      </c>
      <c r="AP666">
        <v>-5.0843164120538999E-2</v>
      </c>
      <c r="AQ666" s="4">
        <f>(Table2[[#This Row],[Sharpe Ratio]]-AVERAGE(Table2[Sharpe Ratio]))/_xlfn.STDEV.P(Table2[Sharpe Ratio])</f>
        <v>-1.2927571196119285</v>
      </c>
      <c r="AR666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-3.5783898554600162</v>
      </c>
      <c r="AS666" s="4">
        <f>_xlfn.RANK.AVG(Table2[[#This Row],[1Y Return vs Nifty Z-Score]],Table2[1Y Return vs Nifty Z-Score])</f>
        <v>548</v>
      </c>
      <c r="AT666" s="4">
        <f>_xlfn.RANK.AVG(Table2[[#This Row],[6M Return vs Nifty Z-Score]],Table2[6M Return vs Nifty Z-Score])</f>
        <v>631</v>
      </c>
      <c r="AU666" s="4">
        <f>_xlfn.RANK.AVG(Table2[[#This Row],[Sharpe Ratio Z-Score]],Table2[Sharpe Ratio Z-Score])</f>
        <v>657</v>
      </c>
      <c r="AV666" s="4">
        <f>(Table2[[#This Row],[Rank 1Y]]+Table2[[#This Row],[Rank 6M]]+Table2[[#This Row],[Rank Sharpe]])/3</f>
        <v>612</v>
      </c>
    </row>
    <row r="667" spans="1:48" x14ac:dyDescent="0.3">
      <c r="A667" t="s">
        <v>888</v>
      </c>
      <c r="B667" t="s">
        <v>889</v>
      </c>
      <c r="C667" t="s">
        <v>10309</v>
      </c>
      <c r="D667" t="s">
        <v>127</v>
      </c>
      <c r="E667">
        <v>17092.711227060001</v>
      </c>
      <c r="F667">
        <v>2852.55</v>
      </c>
      <c r="G667">
        <v>-35.6366926099235</v>
      </c>
      <c r="H667">
        <f>(Table2[[#This Row],[1Y Return vs Nifty]]-AVERAGE(Table2[1Y Return vs Nifty]))/_xlfn.STDEV.P(Table2[1Y Return vs Nifty])</f>
        <v>-1.0259517882268276</v>
      </c>
      <c r="I667">
        <v>2.4395187191746501</v>
      </c>
      <c r="J667">
        <f>(Table2[[#This Row],[1M Return vs Nifty]]-AVERAGE(Table2[1M Return vs Nifty]))/_xlfn.STDEV.P(Table2[1M Return vs Nifty])</f>
        <v>-0.10949227078276738</v>
      </c>
      <c r="K667">
        <v>-6.7053014557794297</v>
      </c>
      <c r="L667">
        <f>(Table2[[#This Row],[6M Return vs Nifty]]-AVERAGE(Table2[6M Return vs Nifty]))/_xlfn.STDEV.P(Table2[6M Return vs Nifty])</f>
        <v>-0.47587104240351596</v>
      </c>
      <c r="M667">
        <v>2.5389153816288599</v>
      </c>
      <c r="N667">
        <f>(Table2[[#This Row],[1W Return vs Nifty]]-AVERAGE(Table2[1W Return vs Nifty]))/_xlfn.STDEV.P(Table2[1W Return vs Nifty])</f>
        <v>0.66328152771531701</v>
      </c>
      <c r="O667">
        <v>2804.73</v>
      </c>
      <c r="P667">
        <v>2759.5368239555701</v>
      </c>
      <c r="Q667">
        <v>2698.3050629091599</v>
      </c>
      <c r="R667">
        <v>58.038779859052902</v>
      </c>
      <c r="S667" s="2">
        <f>(Table2[[#This Row],[Close Price]]-Table2[[#This Row],[20D EMA]])/Table2[[#This Row],[20D EMA]]</f>
        <v>1.7049769496529137E-2</v>
      </c>
      <c r="T667" s="2">
        <f>(Table2[[#This Row],[Close Price]]-Table2[[#This Row],[50D EMA]])/Table2[[#This Row],[50D EMA]]</f>
        <v>3.3706082570445044E-2</v>
      </c>
      <c r="U667" s="2">
        <f>(Table2[[#This Row],[Close Price]]-Table2[[#This Row],[200D EMA]])/Table2[[#This Row],[200D EMA]]</f>
        <v>5.716363920858604E-2</v>
      </c>
      <c r="V667">
        <v>0.95666745891733895</v>
      </c>
      <c r="W667">
        <v>2860</v>
      </c>
      <c r="X667">
        <v>2917</v>
      </c>
      <c r="Y667">
        <v>2749</v>
      </c>
      <c r="Z667">
        <v>2917</v>
      </c>
      <c r="AA667">
        <v>2626.25</v>
      </c>
      <c r="AB667">
        <v>2957.6</v>
      </c>
      <c r="AC667" s="2">
        <f>(Table2[[#This Row],[Close Price]]/Table2[[#This Row],[Day Low]])-1</f>
        <v>-2.6048951048950331E-3</v>
      </c>
      <c r="AD667" s="2">
        <f>(Table2[[#This Row],[Day High]]/Table2[[#This Row],[Close Price]])-1</f>
        <v>2.2593819564950657E-2</v>
      </c>
      <c r="AE667" s="2">
        <f>(Table2[[#This Row],[Close Price]]/Table2[[#This Row],[Current Week Low]])-1</f>
        <v>3.7668242997453749E-2</v>
      </c>
      <c r="AF667" s="2">
        <f>(Table2[[#This Row],[Current Week High]]/Table2[[#This Row],[Close Price]])-1</f>
        <v>2.2593819564950657E-2</v>
      </c>
      <c r="AG667" s="2">
        <f>(Table2[[#This Row],[Close Price]]/Table2[[#This Row],[Current Month Low]])-1</f>
        <v>8.6168491194669183E-2</v>
      </c>
      <c r="AH667" s="2">
        <f>(Table2[[#This Row],[Current Month High]]/Table2[[#This Row],[Close Price]])-1</f>
        <v>3.6826698918511314E-2</v>
      </c>
      <c r="AI667">
        <v>15.405514364340601</v>
      </c>
      <c r="AJ667">
        <v>27.917040358744401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0.08</v>
      </c>
      <c r="AM667" t="s">
        <v>10345</v>
      </c>
      <c r="AN667">
        <v>2.02</v>
      </c>
      <c r="AO667" t="s">
        <v>10345</v>
      </c>
      <c r="AP667">
        <v>-7.1997214281663002E-2</v>
      </c>
      <c r="AQ667" s="4">
        <f>(Table2[[#This Row],[Sharpe Ratio]]-AVERAGE(Table2[Sharpe Ratio]))/_xlfn.STDEV.P(Table2[Sharpe Ratio])</f>
        <v>-1.5326107182247406</v>
      </c>
      <c r="AR667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-2.480644291922534</v>
      </c>
      <c r="AS667" s="4">
        <f>_xlfn.RANK.AVG(Table2[[#This Row],[1Y Return vs Nifty Z-Score]],Table2[1Y Return vs Nifty Z-Score])</f>
        <v>674</v>
      </c>
      <c r="AT667" s="4">
        <f>_xlfn.RANK.AVG(Table2[[#This Row],[6M Return vs Nifty Z-Score]],Table2[6M Return vs Nifty Z-Score])</f>
        <v>477</v>
      </c>
      <c r="AU667" s="4">
        <f>_xlfn.RANK.AVG(Table2[[#This Row],[Sharpe Ratio Z-Score]],Table2[Sharpe Ratio Z-Score])</f>
        <v>687</v>
      </c>
      <c r="AV667" s="4">
        <f>(Table2[[#This Row],[Rank 1Y]]+Table2[[#This Row],[Rank 6M]]+Table2[[#This Row],[Rank Sharpe]])/3</f>
        <v>612.66666666666663</v>
      </c>
    </row>
    <row r="668" spans="1:48" x14ac:dyDescent="0.3">
      <c r="A668" t="s">
        <v>480</v>
      </c>
      <c r="B668" t="s">
        <v>481</v>
      </c>
      <c r="C668" t="s">
        <v>6473</v>
      </c>
      <c r="D668" t="s">
        <v>77</v>
      </c>
      <c r="E668">
        <v>44082.121052934999</v>
      </c>
      <c r="F668">
        <v>2347.4499999999998</v>
      </c>
      <c r="G668">
        <v>-8.2104421401085901</v>
      </c>
      <c r="H668">
        <f>(Table2[[#This Row],[1Y Return vs Nifty]]-AVERAGE(Table2[1Y Return vs Nifty]))/_xlfn.STDEV.P(Table2[1Y Return vs Nifty])</f>
        <v>-0.60978949798600435</v>
      </c>
      <c r="I668">
        <v>-11.076144626875401</v>
      </c>
      <c r="J668">
        <f>(Table2[[#This Row],[1M Return vs Nifty]]-AVERAGE(Table2[1M Return vs Nifty]))/_xlfn.STDEV.P(Table2[1M Return vs Nifty])</f>
        <v>-1.2902134683530899</v>
      </c>
      <c r="K668">
        <v>-24.5113278336724</v>
      </c>
      <c r="L668">
        <f>(Table2[[#This Row],[6M Return vs Nifty]]-AVERAGE(Table2[6M Return vs Nifty]))/_xlfn.STDEV.P(Table2[6M Return vs Nifty])</f>
        <v>-1.0884318070419452</v>
      </c>
      <c r="M668">
        <v>-1.11601695585432</v>
      </c>
      <c r="N668">
        <f>(Table2[[#This Row],[1W Return vs Nifty]]-AVERAGE(Table2[1W Return vs Nifty]))/_xlfn.STDEV.P(Table2[1W Return vs Nifty])</f>
        <v>-0.13391655697458574</v>
      </c>
      <c r="O668">
        <v>2423.0500000000002</v>
      </c>
      <c r="P668">
        <v>2512.51350936057</v>
      </c>
      <c r="Q668">
        <v>2416.7710843651498</v>
      </c>
      <c r="R668">
        <v>38.301699930546398</v>
      </c>
      <c r="S668" s="2">
        <f>(Table2[[#This Row],[Close Price]]-Table2[[#This Row],[20D EMA]])/Table2[[#This Row],[20D EMA]]</f>
        <v>-3.120034667051871E-2</v>
      </c>
      <c r="T668" s="2">
        <f>(Table2[[#This Row],[Close Price]]-Table2[[#This Row],[50D EMA]])/Table2[[#This Row],[50D EMA]]</f>
        <v>-6.569656590725298E-2</v>
      </c>
      <c r="U668" s="2">
        <f>(Table2[[#This Row],[Close Price]]-Table2[[#This Row],[200D EMA]])/Table2[[#This Row],[200D EMA]]</f>
        <v>-2.8683347303188885E-2</v>
      </c>
      <c r="V668">
        <v>0.65933972689050802</v>
      </c>
      <c r="W668">
        <v>2319.9</v>
      </c>
      <c r="X668">
        <v>2364.9499999999998</v>
      </c>
      <c r="Y668">
        <v>2319.9</v>
      </c>
      <c r="Z668">
        <v>2364.9499999999998</v>
      </c>
      <c r="AA668">
        <v>2267.6999999999998</v>
      </c>
      <c r="AB668">
        <v>2590.5500000000002</v>
      </c>
      <c r="AC668" s="2">
        <f>(Table2[[#This Row],[Close Price]]/Table2[[#This Row],[Day Low]])-1</f>
        <v>1.1875511875511835E-2</v>
      </c>
      <c r="AD668" s="2">
        <f>(Table2[[#This Row],[Day High]]/Table2[[#This Row],[Close Price]])-1</f>
        <v>7.4548978678992128E-3</v>
      </c>
      <c r="AE668" s="2">
        <f>(Table2[[#This Row],[Close Price]]/Table2[[#This Row],[Current Week Low]])-1</f>
        <v>1.1875511875511835E-2</v>
      </c>
      <c r="AF668" s="2">
        <f>(Table2[[#This Row],[Current Week High]]/Table2[[#This Row],[Close Price]])-1</f>
        <v>7.4548978678992128E-3</v>
      </c>
      <c r="AG668" s="2">
        <f>(Table2[[#This Row],[Close Price]]/Table2[[#This Row],[Current Month Low]])-1</f>
        <v>3.5167791154032679E-2</v>
      </c>
      <c r="AH668" s="2">
        <f>(Table2[[#This Row],[Current Month High]]/Table2[[#This Row],[Close Price]])-1</f>
        <v>0.10355918123921715</v>
      </c>
      <c r="AI668">
        <v>21.1527402074591</v>
      </c>
      <c r="AJ668">
        <v>30.196894065446401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-0.15</v>
      </c>
      <c r="AM668" t="s">
        <v>10344</v>
      </c>
      <c r="AN668">
        <v>-6.52</v>
      </c>
      <c r="AO668" t="s">
        <v>10344</v>
      </c>
      <c r="AP668">
        <v>-4.5321180563255001E-2</v>
      </c>
      <c r="AQ668" s="4">
        <f>(Table2[[#This Row],[Sharpe Ratio]]-AVERAGE(Table2[Sharpe Ratio]))/_xlfn.STDEV.P(Table2[Sharpe Ratio])</f>
        <v>-1.2301465264816638</v>
      </c>
      <c r="AR66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 s="4">
        <f>_xlfn.RANK.AVG(Table2[[#This Row],[1Y Return vs Nifty Z-Score]],Table2[1Y Return vs Nifty Z-Score])</f>
        <v>530</v>
      </c>
      <c r="AT668" s="4">
        <f>_xlfn.RANK.AVG(Table2[[#This Row],[6M Return vs Nifty Z-Score]],Table2[6M Return vs Nifty Z-Score])</f>
        <v>664</v>
      </c>
      <c r="AU668" s="4">
        <f>_xlfn.RANK.AVG(Table2[[#This Row],[Sharpe Ratio Z-Score]],Table2[Sharpe Ratio Z-Score])</f>
        <v>648</v>
      </c>
      <c r="AV668" s="4">
        <f>(Table2[[#This Row],[Rank 1Y]]+Table2[[#This Row],[Rank 6M]]+Table2[[#This Row],[Rank Sharpe]])/3</f>
        <v>614</v>
      </c>
    </row>
    <row r="669" spans="1:48" x14ac:dyDescent="0.3">
      <c r="A669" t="s">
        <v>828</v>
      </c>
      <c r="B669" t="s">
        <v>829</v>
      </c>
      <c r="C669" t="s">
        <v>10301</v>
      </c>
      <c r="D669" t="s">
        <v>516</v>
      </c>
      <c r="E669">
        <v>19262.717862885002</v>
      </c>
      <c r="F669">
        <v>454.05</v>
      </c>
      <c r="G669">
        <v>-46.554797500296999</v>
      </c>
      <c r="H669">
        <f>(Table2[[#This Row],[1Y Return vs Nifty]]-AVERAGE(Table2[1Y Return vs Nifty]))/_xlfn.STDEV.P(Table2[1Y Return vs Nifty])</f>
        <v>-1.1916216650212559</v>
      </c>
      <c r="I669">
        <v>-1.0001596571589</v>
      </c>
      <c r="J669">
        <f>(Table2[[#This Row],[1M Return vs Nifty]]-AVERAGE(Table2[1M Return vs Nifty]))/_xlfn.STDEV.P(Table2[1M Return vs Nifty])</f>
        <v>-0.40998075349924507</v>
      </c>
      <c r="K669">
        <v>-32.133328042964401</v>
      </c>
      <c r="L669">
        <f>(Table2[[#This Row],[6M Return vs Nifty]]-AVERAGE(Table2[6M Return vs Nifty]))/_xlfn.STDEV.P(Table2[6M Return vs Nifty])</f>
        <v>-1.3506429358581356</v>
      </c>
      <c r="M669">
        <v>6.68072820697303</v>
      </c>
      <c r="N669">
        <f>(Table2[[#This Row],[1W Return vs Nifty]]-AVERAGE(Table2[1W Return vs Nifty]))/_xlfn.STDEV.P(Table2[1W Return vs Nifty])</f>
        <v>1.5666758854292351</v>
      </c>
      <c r="O669">
        <v>439.78</v>
      </c>
      <c r="P669">
        <v>448.40585274157303</v>
      </c>
      <c r="Q669">
        <v>475.55137231551902</v>
      </c>
      <c r="R669">
        <v>62.869698334119697</v>
      </c>
      <c r="S669" s="2">
        <f>(Table2[[#This Row],[Close Price]]-Table2[[#This Row],[20D EMA]])/Table2[[#This Row],[20D EMA]]</f>
        <v>3.2448042202919733E-2</v>
      </c>
      <c r="T669" s="2">
        <f>(Table2[[#This Row],[Close Price]]-Table2[[#This Row],[50D EMA]])/Table2[[#This Row],[50D EMA]]</f>
        <v>1.2587140029324817E-2</v>
      </c>
      <c r="U669" s="2">
        <f>(Table2[[#This Row],[Close Price]]-Table2[[#This Row],[200D EMA]])/Table2[[#This Row],[200D EMA]]</f>
        <v>-4.5213563806631739E-2</v>
      </c>
      <c r="V669">
        <v>0.68868624158233305</v>
      </c>
      <c r="W669">
        <v>452.25</v>
      </c>
      <c r="X669">
        <v>468.45</v>
      </c>
      <c r="Y669">
        <v>407.55</v>
      </c>
      <c r="Z669">
        <v>468.45</v>
      </c>
      <c r="AA669">
        <v>396.75</v>
      </c>
      <c r="AB669">
        <v>479.3</v>
      </c>
      <c r="AC669" s="2">
        <f>(Table2[[#This Row],[Close Price]]/Table2[[#This Row],[Day Low]])-1</f>
        <v>3.9800995024876773E-3</v>
      </c>
      <c r="AD669" s="2">
        <f>(Table2[[#This Row],[Day High]]/Table2[[#This Row],[Close Price]])-1</f>
        <v>3.1714568880079286E-2</v>
      </c>
      <c r="AE669" s="2">
        <f>(Table2[[#This Row],[Close Price]]/Table2[[#This Row],[Current Week Low]])-1</f>
        <v>0.11409642988590352</v>
      </c>
      <c r="AF669" s="2">
        <f>(Table2[[#This Row],[Current Week High]]/Table2[[#This Row],[Close Price]])-1</f>
        <v>3.1714568880079286E-2</v>
      </c>
      <c r="AG669" s="2">
        <f>(Table2[[#This Row],[Close Price]]/Table2[[#This Row],[Current Month Low]])-1</f>
        <v>0.14442344045368616</v>
      </c>
      <c r="AH669" s="2">
        <f>(Table2[[#This Row],[Current Month High]]/Table2[[#This Row],[Close Price]])-1</f>
        <v>5.5610615570972355E-2</v>
      </c>
      <c r="AI669">
        <v>50.869413235408103</v>
      </c>
      <c r="AJ669">
        <v>49.221112133561199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0.03</v>
      </c>
      <c r="AM669" t="s">
        <v>10345</v>
      </c>
      <c r="AN669">
        <v>0.68</v>
      </c>
      <c r="AO669" t="s">
        <v>10345</v>
      </c>
      <c r="AP669">
        <v>3.4043650120515002E-2</v>
      </c>
      <c r="AQ669" s="4">
        <f>(Table2[[#This Row],[Sharpe Ratio]]-AVERAGE(Table2[Sharpe Ratio]))/_xlfn.STDEV.P(Table2[Sharpe Ratio])</f>
        <v>-0.33027439335312503</v>
      </c>
      <c r="AR66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 s="4">
        <f>_xlfn.RANK.AVG(Table2[[#This Row],[1Y Return vs Nifty Z-Score]],Table2[1Y Return vs Nifty Z-Score])</f>
        <v>713</v>
      </c>
      <c r="AT669" s="4">
        <f>_xlfn.RANK.AVG(Table2[[#This Row],[6M Return vs Nifty Z-Score]],Table2[6M Return vs Nifty Z-Score])</f>
        <v>701</v>
      </c>
      <c r="AU669" s="4">
        <f>_xlfn.RANK.AVG(Table2[[#This Row],[Sharpe Ratio Z-Score]],Table2[Sharpe Ratio Z-Score])</f>
        <v>429</v>
      </c>
      <c r="AV669" s="4">
        <f>(Table2[[#This Row],[Rank 1Y]]+Table2[[#This Row],[Rank 6M]]+Table2[[#This Row],[Rank Sharpe]])/3</f>
        <v>614.33333333333337</v>
      </c>
    </row>
    <row r="670" spans="1:48" x14ac:dyDescent="0.3">
      <c r="A670" t="s">
        <v>1437</v>
      </c>
      <c r="B670" t="s">
        <v>1438</v>
      </c>
      <c r="C670" t="s">
        <v>10301</v>
      </c>
      <c r="D670" t="s">
        <v>24</v>
      </c>
      <c r="E670">
        <v>7323.7547475000001</v>
      </c>
      <c r="F670">
        <v>462.5</v>
      </c>
      <c r="G670">
        <v>-46.438248845028298</v>
      </c>
      <c r="H670">
        <f>(Table2[[#This Row],[1Y Return vs Nifty]]-AVERAGE(Table2[1Y Return vs Nifty]))/_xlfn.STDEV.P(Table2[1Y Return vs Nifty])</f>
        <v>-1.1898531711706475</v>
      </c>
      <c r="I670">
        <v>-0.41822543167095699</v>
      </c>
      <c r="J670">
        <f>(Table2[[#This Row],[1M Return vs Nifty]]-AVERAGE(Table2[1M Return vs Nifty]))/_xlfn.STDEV.P(Table2[1M Return vs Nifty])</f>
        <v>-0.35914328751381958</v>
      </c>
      <c r="K670">
        <v>-16.828437977292701</v>
      </c>
      <c r="L670">
        <f>(Table2[[#This Row],[6M Return vs Nifty]]-AVERAGE(Table2[6M Return vs Nifty]))/_xlfn.STDEV.P(Table2[6M Return vs Nifty])</f>
        <v>-0.82412595995526461</v>
      </c>
      <c r="M670">
        <v>1.85096954678422</v>
      </c>
      <c r="N670">
        <f>(Table2[[#This Row],[1W Return vs Nifty]]-AVERAGE(Table2[1W Return vs Nifty]))/_xlfn.STDEV.P(Table2[1W Return vs Nifty])</f>
        <v>0.51322974801911703</v>
      </c>
      <c r="O670">
        <v>456.86</v>
      </c>
      <c r="P670">
        <v>463.56262876374899</v>
      </c>
      <c r="Q670">
        <v>479.70757043383298</v>
      </c>
      <c r="R670">
        <v>65.886196124640804</v>
      </c>
      <c r="S670" s="2">
        <f>(Table2[[#This Row],[Close Price]]-Table2[[#This Row],[20D EMA]])/Table2[[#This Row],[20D EMA]]</f>
        <v>1.2345138554480554E-2</v>
      </c>
      <c r="T670" s="2">
        <f>(Table2[[#This Row],[Close Price]]-Table2[[#This Row],[50D EMA]])/Table2[[#This Row],[50D EMA]]</f>
        <v>-2.2923089520457221E-3</v>
      </c>
      <c r="U670" s="2">
        <f>(Table2[[#This Row],[Close Price]]-Table2[[#This Row],[200D EMA]])/Table2[[#This Row],[200D EMA]]</f>
        <v>-3.5870958672324017E-2</v>
      </c>
      <c r="V670">
        <v>3.0849360980920402</v>
      </c>
      <c r="W670">
        <v>461.2</v>
      </c>
      <c r="X670">
        <v>467.8</v>
      </c>
      <c r="Y670">
        <v>460</v>
      </c>
      <c r="Z670">
        <v>471.35</v>
      </c>
      <c r="AA670">
        <v>438.05</v>
      </c>
      <c r="AB670">
        <v>485</v>
      </c>
      <c r="AC670" s="2">
        <f>(Table2[[#This Row],[Close Price]]/Table2[[#This Row],[Day Low]])-1</f>
        <v>2.8187337380745081E-3</v>
      </c>
      <c r="AD670" s="2">
        <f>(Table2[[#This Row],[Day High]]/Table2[[#This Row],[Close Price]])-1</f>
        <v>1.1459459459459476E-2</v>
      </c>
      <c r="AE670" s="2">
        <f>(Table2[[#This Row],[Close Price]]/Table2[[#This Row],[Current Week Low]])-1</f>
        <v>5.4347826086955653E-3</v>
      </c>
      <c r="AF670" s="2">
        <f>(Table2[[#This Row],[Current Week High]]/Table2[[#This Row],[Close Price]])-1</f>
        <v>1.9135135135135206E-2</v>
      </c>
      <c r="AG670" s="2">
        <f>(Table2[[#This Row],[Close Price]]/Table2[[#This Row],[Current Month Low]])-1</f>
        <v>5.5815546170528529E-2</v>
      </c>
      <c r="AH670" s="2">
        <f>(Table2[[#This Row],[Current Month High]]/Table2[[#This Row],[Close Price]])-1</f>
        <v>4.8648648648648596E-2</v>
      </c>
      <c r="AI670">
        <v>32.183783783783703</v>
      </c>
      <c r="AJ670">
        <v>5.5815546170528503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-0.08</v>
      </c>
      <c r="AM670" t="s">
        <v>10344</v>
      </c>
      <c r="AN670">
        <v>1.58</v>
      </c>
      <c r="AO670" t="s">
        <v>10345</v>
      </c>
      <c r="AQ670" s="4">
        <f>(Table2[[#This Row],[Sharpe Ratio]]-AVERAGE(Table2[Sharpe Ratio]))/_xlfn.STDEV.P(Table2[Sharpe Ratio])</f>
        <v>-0.71627574671699312</v>
      </c>
      <c r="AR67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 s="4">
        <f>_xlfn.RANK.AVG(Table2[[#This Row],[1Y Return vs Nifty Z-Score]],Table2[1Y Return vs Nifty Z-Score])</f>
        <v>712</v>
      </c>
      <c r="AT670" s="4">
        <f>_xlfn.RANK.AVG(Table2[[#This Row],[6M Return vs Nifty Z-Score]],Table2[6M Return vs Nifty Z-Score])</f>
        <v>593</v>
      </c>
      <c r="AU670" s="4">
        <f>_xlfn.RANK.AVG(Table2[[#This Row],[Sharpe Ratio Z-Score]],Table2[Sharpe Ratio Z-Score])</f>
        <v>542.5</v>
      </c>
      <c r="AV670" s="4">
        <f>(Table2[[#This Row],[Rank 1Y]]+Table2[[#This Row],[Rank 6M]]+Table2[[#This Row],[Rank Sharpe]])/3</f>
        <v>615.83333333333337</v>
      </c>
    </row>
    <row r="671" spans="1:48" x14ac:dyDescent="0.3">
      <c r="A671" t="s">
        <v>2035</v>
      </c>
      <c r="B671" t="s">
        <v>2036</v>
      </c>
      <c r="C671" t="s">
        <v>10311</v>
      </c>
      <c r="D671" t="s">
        <v>89</v>
      </c>
      <c r="E671">
        <v>3020.1328555</v>
      </c>
      <c r="F671">
        <v>701.95</v>
      </c>
      <c r="G671">
        <v>-57.061016675708899</v>
      </c>
      <c r="H671">
        <f>(Table2[[#This Row],[1Y Return vs Nifty]]-AVERAGE(Table2[1Y Return vs Nifty]))/_xlfn.STDEV.P(Table2[1Y Return vs Nifty])</f>
        <v>-1.3510416425578708</v>
      </c>
      <c r="I671">
        <v>-10.5957661518884</v>
      </c>
      <c r="J671">
        <f>(Table2[[#This Row],[1M Return vs Nifty]]-AVERAGE(Table2[1M Return vs Nifty]))/_xlfn.STDEV.P(Table2[1M Return vs Nifty])</f>
        <v>-1.2482478589892387</v>
      </c>
      <c r="K671">
        <v>-16.520138582215701</v>
      </c>
      <c r="L671">
        <f>(Table2[[#This Row],[6M Return vs Nifty]]-AVERAGE(Table2[6M Return vs Nifty]))/_xlfn.STDEV.P(Table2[6M Return vs Nifty])</f>
        <v>-0.81351988147498111</v>
      </c>
      <c r="M671">
        <v>0.26976064379921499</v>
      </c>
      <c r="N671">
        <f>(Table2[[#This Row],[1W Return vs Nifty]]-AVERAGE(Table2[1W Return vs Nifty]))/_xlfn.STDEV.P(Table2[1W Return vs Nifty])</f>
        <v>0.16834327884243036</v>
      </c>
      <c r="O671">
        <v>724.22</v>
      </c>
      <c r="P671">
        <v>744.99493410923697</v>
      </c>
      <c r="Q671">
        <v>793.09190672892703</v>
      </c>
      <c r="R671">
        <v>44.336179396860999</v>
      </c>
      <c r="S671" s="2">
        <f>(Table2[[#This Row],[Close Price]]-Table2[[#This Row],[20D EMA]])/Table2[[#This Row],[20D EMA]]</f>
        <v>-3.0750324487034301E-2</v>
      </c>
      <c r="T671" s="2">
        <f>(Table2[[#This Row],[Close Price]]-Table2[[#This Row],[50D EMA]])/Table2[[#This Row],[50D EMA]]</f>
        <v>-5.7778827933513618E-2</v>
      </c>
      <c r="U671" s="2">
        <f>(Table2[[#This Row],[Close Price]]-Table2[[#This Row],[200D EMA]])/Table2[[#This Row],[200D EMA]]</f>
        <v>-0.11491972866655241</v>
      </c>
      <c r="V671">
        <v>0.36712737521244998</v>
      </c>
      <c r="W671">
        <v>698</v>
      </c>
      <c r="X671">
        <v>707</v>
      </c>
      <c r="Y671">
        <v>690.05</v>
      </c>
      <c r="Z671">
        <v>708</v>
      </c>
      <c r="AA671">
        <v>665</v>
      </c>
      <c r="AB671">
        <v>757.95</v>
      </c>
      <c r="AC671" s="2">
        <f>(Table2[[#This Row],[Close Price]]/Table2[[#This Row],[Day Low]])-1</f>
        <v>5.6590257879656214E-3</v>
      </c>
      <c r="AD671" s="2">
        <f>(Table2[[#This Row],[Day High]]/Table2[[#This Row],[Close Price]])-1</f>
        <v>7.194244604316502E-3</v>
      </c>
      <c r="AE671" s="2">
        <f>(Table2[[#This Row],[Close Price]]/Table2[[#This Row],[Current Week Low]])-1</f>
        <v>1.7245127164698282E-2</v>
      </c>
      <c r="AF671" s="2">
        <f>(Table2[[#This Row],[Current Week High]]/Table2[[#This Row],[Close Price]])-1</f>
        <v>8.6188474962602957E-3</v>
      </c>
      <c r="AG671" s="2">
        <f>(Table2[[#This Row],[Close Price]]/Table2[[#This Row],[Current Month Low]])-1</f>
        <v>5.556390977443626E-2</v>
      </c>
      <c r="AH671" s="2">
        <f>(Table2[[#This Row],[Current Month High]]/Table2[[#This Row],[Close Price]])-1</f>
        <v>7.9777761948856662E-2</v>
      </c>
      <c r="AI671">
        <v>49.868224232495102</v>
      </c>
      <c r="AJ671">
        <v>13.437297996121501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-0.06</v>
      </c>
      <c r="AM671" t="s">
        <v>10344</v>
      </c>
      <c r="AN671">
        <v>-4.83</v>
      </c>
      <c r="AO671" t="s">
        <v>10344</v>
      </c>
      <c r="AQ671" s="4">
        <f>(Table2[[#This Row],[Sharpe Ratio]]-AVERAGE(Table2[Sharpe Ratio]))/_xlfn.STDEV.P(Table2[Sharpe Ratio])</f>
        <v>-0.71627574671699312</v>
      </c>
      <c r="AR67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 s="4">
        <f>_xlfn.RANK.AVG(Table2[[#This Row],[1Y Return vs Nifty Z-Score]],Table2[1Y Return vs Nifty Z-Score])</f>
        <v>726</v>
      </c>
      <c r="AT671" s="4">
        <f>_xlfn.RANK.AVG(Table2[[#This Row],[6M Return vs Nifty Z-Score]],Table2[6M Return vs Nifty Z-Score])</f>
        <v>587</v>
      </c>
      <c r="AU671" s="4">
        <f>_xlfn.RANK.AVG(Table2[[#This Row],[Sharpe Ratio Z-Score]],Table2[Sharpe Ratio Z-Score])</f>
        <v>542.5</v>
      </c>
      <c r="AV671" s="4">
        <f>(Table2[[#This Row],[Rank 1Y]]+Table2[[#This Row],[Rank 6M]]+Table2[[#This Row],[Rank Sharpe]])/3</f>
        <v>618.5</v>
      </c>
    </row>
    <row r="672" spans="1:48" x14ac:dyDescent="0.3">
      <c r="A672" t="s">
        <v>1940</v>
      </c>
      <c r="B672" t="s">
        <v>1941</v>
      </c>
      <c r="C672" t="s">
        <v>10306</v>
      </c>
      <c r="D672" t="s">
        <v>207</v>
      </c>
      <c r="E672">
        <v>3452.9159379749999</v>
      </c>
      <c r="F672">
        <v>220.03</v>
      </c>
      <c r="G672">
        <v>-30.832699914509298</v>
      </c>
      <c r="H672">
        <f>(Table2[[#This Row],[1Y Return vs Nifty]]-AVERAGE(Table2[1Y Return vs Nifty]))/_xlfn.STDEV.P(Table2[1Y Return vs Nifty])</f>
        <v>-0.95305663966745346</v>
      </c>
      <c r="I672">
        <v>-4.9603276521056401</v>
      </c>
      <c r="J672">
        <f>(Table2[[#This Row],[1M Return vs Nifty]]-AVERAGE(Table2[1M Return vs Nifty]))/_xlfn.STDEV.P(Table2[1M Return vs Nifty])</f>
        <v>-0.75593893386038102</v>
      </c>
      <c r="K672">
        <v>-21.4819015067593</v>
      </c>
      <c r="L672">
        <f>(Table2[[#This Row],[6M Return vs Nifty]]-AVERAGE(Table2[6M Return vs Nifty]))/_xlfn.STDEV.P(Table2[6M Return vs Nifty])</f>
        <v>-0.98421384915249577</v>
      </c>
      <c r="M672">
        <v>0.46950513306174202</v>
      </c>
      <c r="N672">
        <f>(Table2[[#This Row],[1W Return vs Nifty]]-AVERAGE(Table2[1W Return vs Nifty]))/_xlfn.STDEV.P(Table2[1W Return vs Nifty])</f>
        <v>0.21191068572282715</v>
      </c>
      <c r="O672">
        <v>222.65</v>
      </c>
      <c r="P672">
        <v>224.31143128462301</v>
      </c>
      <c r="Q672">
        <v>231.45761270085799</v>
      </c>
      <c r="R672">
        <v>48.137279854964298</v>
      </c>
      <c r="S672" s="2">
        <f>(Table2[[#This Row],[Close Price]]-Table2[[#This Row],[20D EMA]])/Table2[[#This Row],[20D EMA]]</f>
        <v>-1.1767347855378417E-2</v>
      </c>
      <c r="T672" s="2">
        <f>(Table2[[#This Row],[Close Price]]-Table2[[#This Row],[50D EMA]])/Table2[[#This Row],[50D EMA]]</f>
        <v>-1.9086995522713299E-2</v>
      </c>
      <c r="U672" s="2">
        <f>(Table2[[#This Row],[Close Price]]-Table2[[#This Row],[200D EMA]])/Table2[[#This Row],[200D EMA]]</f>
        <v>-4.9372377808231109E-2</v>
      </c>
      <c r="V672">
        <v>0.473158638625096</v>
      </c>
      <c r="W672">
        <v>221</v>
      </c>
      <c r="X672">
        <v>225</v>
      </c>
      <c r="Y672">
        <v>219.01</v>
      </c>
      <c r="Z672">
        <v>225</v>
      </c>
      <c r="AA672">
        <v>206</v>
      </c>
      <c r="AB672">
        <v>239.9</v>
      </c>
      <c r="AC672" s="2">
        <f>(Table2[[#This Row],[Close Price]]/Table2[[#This Row],[Day Low]])-1</f>
        <v>-4.3891402714931749E-3</v>
      </c>
      <c r="AD672" s="2">
        <f>(Table2[[#This Row],[Day High]]/Table2[[#This Row],[Close Price]])-1</f>
        <v>2.2587828932418397E-2</v>
      </c>
      <c r="AE672" s="2">
        <f>(Table2[[#This Row],[Close Price]]/Table2[[#This Row],[Current Week Low]])-1</f>
        <v>4.6573215834893045E-3</v>
      </c>
      <c r="AF672" s="2">
        <f>(Table2[[#This Row],[Current Week High]]/Table2[[#This Row],[Close Price]])-1</f>
        <v>2.2587828932418397E-2</v>
      </c>
      <c r="AG672" s="2">
        <f>(Table2[[#This Row],[Close Price]]/Table2[[#This Row],[Current Month Low]])-1</f>
        <v>6.8106796116504942E-2</v>
      </c>
      <c r="AH672" s="2">
        <f>(Table2[[#This Row],[Current Month High]]/Table2[[#This Row],[Close Price]])-1</f>
        <v>9.030586738172075E-2</v>
      </c>
      <c r="AI672">
        <v>35.890560378130203</v>
      </c>
      <c r="AJ672">
        <v>15.471004985567999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-0.06</v>
      </c>
      <c r="AM672" t="s">
        <v>10344</v>
      </c>
      <c r="AN672">
        <v>-4.45</v>
      </c>
      <c r="AO672" t="s">
        <v>10344</v>
      </c>
      <c r="AP672">
        <v>-3.0915718605259998E-3</v>
      </c>
      <c r="AQ672" s="4">
        <f>(Table2[[#This Row],[Sharpe Ratio]]-AVERAGE(Table2[Sharpe Ratio]))/_xlfn.STDEV.P(Table2[Sharpe Ratio])</f>
        <v>-0.75132930055038671</v>
      </c>
      <c r="AR67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 s="4">
        <f>_xlfn.RANK.AVG(Table2[[#This Row],[1Y Return vs Nifty Z-Score]],Table2[1Y Return vs Nifty Z-Score])</f>
        <v>649</v>
      </c>
      <c r="AT672" s="4">
        <f>_xlfn.RANK.AVG(Table2[[#This Row],[6M Return vs Nifty Z-Score]],Table2[6M Return vs Nifty Z-Score])</f>
        <v>636</v>
      </c>
      <c r="AU672" s="4">
        <f>_xlfn.RANK.AVG(Table2[[#This Row],[Sharpe Ratio Z-Score]],Table2[Sharpe Ratio Z-Score])</f>
        <v>571</v>
      </c>
      <c r="AV672" s="4">
        <f>(Table2[[#This Row],[Rank 1Y]]+Table2[[#This Row],[Rank 6M]]+Table2[[#This Row],[Rank Sharpe]])/3</f>
        <v>618.66666666666663</v>
      </c>
    </row>
    <row r="673" spans="1:48" x14ac:dyDescent="0.3">
      <c r="A673" t="s">
        <v>1056</v>
      </c>
      <c r="B673" t="s">
        <v>1057</v>
      </c>
      <c r="C673" t="s">
        <v>10300</v>
      </c>
      <c r="D673" t="s">
        <v>293</v>
      </c>
      <c r="E673">
        <v>12450.983036</v>
      </c>
      <c r="F673">
        <v>926</v>
      </c>
      <c r="G673">
        <v>-37.7795857040187</v>
      </c>
      <c r="H673">
        <f>(Table2[[#This Row],[1Y Return vs Nifty]]-AVERAGE(Table2[1Y Return vs Nifty]))/_xlfn.STDEV.P(Table2[1Y Return vs Nifty])</f>
        <v>-1.0584677640712616</v>
      </c>
      <c r="I673">
        <v>-3.3791409344758998</v>
      </c>
      <c r="J673">
        <f>(Table2[[#This Row],[1M Return vs Nifty]]-AVERAGE(Table2[1M Return vs Nifty]))/_xlfn.STDEV.P(Table2[1M Return vs Nifty])</f>
        <v>-0.61780729895489284</v>
      </c>
      <c r="K673">
        <v>-18.927973593194601</v>
      </c>
      <c r="L673">
        <f>(Table2[[#This Row],[6M Return vs Nifty]]-AVERAGE(Table2[6M Return vs Nifty]))/_xlfn.STDEV.P(Table2[6M Return vs Nifty])</f>
        <v>-0.89635393013614839</v>
      </c>
      <c r="M673">
        <v>-1.14232547237286</v>
      </c>
      <c r="N673">
        <f>(Table2[[#This Row],[1W Return vs Nifty]]-AVERAGE(Table2[1W Return vs Nifty]))/_xlfn.STDEV.P(Table2[1W Return vs Nifty])</f>
        <v>-0.13965485717908555</v>
      </c>
      <c r="O673">
        <v>933.49</v>
      </c>
      <c r="P673">
        <v>939.28372922305005</v>
      </c>
      <c r="Q673">
        <v>946.68969858844605</v>
      </c>
      <c r="R673">
        <v>48.922972627070799</v>
      </c>
      <c r="S673" s="2">
        <f>(Table2[[#This Row],[Close Price]]-Table2[[#This Row],[20D EMA]])/Table2[[#This Row],[20D EMA]]</f>
        <v>-8.0236531725031961E-3</v>
      </c>
      <c r="T673" s="2">
        <f>(Table2[[#This Row],[Close Price]]-Table2[[#This Row],[50D EMA]])/Table2[[#This Row],[50D EMA]]</f>
        <v>-1.4142403205512763E-2</v>
      </c>
      <c r="U673" s="2">
        <f>(Table2[[#This Row],[Close Price]]-Table2[[#This Row],[200D EMA]])/Table2[[#This Row],[200D EMA]]</f>
        <v>-2.1854783694483265E-2</v>
      </c>
      <c r="V673">
        <v>0.92707779958106196</v>
      </c>
      <c r="W673">
        <v>921.85</v>
      </c>
      <c r="X673">
        <v>943</v>
      </c>
      <c r="Y673">
        <v>910.05</v>
      </c>
      <c r="Z673">
        <v>943</v>
      </c>
      <c r="AA673">
        <v>869</v>
      </c>
      <c r="AB673">
        <v>1003.95</v>
      </c>
      <c r="AC673" s="2">
        <f>(Table2[[#This Row],[Close Price]]/Table2[[#This Row],[Day Low]])-1</f>
        <v>4.5018169984269996E-3</v>
      </c>
      <c r="AD673" s="2">
        <f>(Table2[[#This Row],[Day High]]/Table2[[#This Row],[Close Price]])-1</f>
        <v>1.8358531317494542E-2</v>
      </c>
      <c r="AE673" s="2">
        <f>(Table2[[#This Row],[Close Price]]/Table2[[#This Row],[Current Week Low]])-1</f>
        <v>1.752650953244328E-2</v>
      </c>
      <c r="AF673" s="2">
        <f>(Table2[[#This Row],[Current Week High]]/Table2[[#This Row],[Close Price]])-1</f>
        <v>1.8358531317494542E-2</v>
      </c>
      <c r="AG673" s="2">
        <f>(Table2[[#This Row],[Close Price]]/Table2[[#This Row],[Current Month Low]])-1</f>
        <v>6.5592635212888384E-2</v>
      </c>
      <c r="AH673" s="2">
        <f>(Table2[[#This Row],[Current Month High]]/Table2[[#This Row],[Close Price]])-1</f>
        <v>8.4179265658747449E-2</v>
      </c>
      <c r="AI673">
        <v>34.773218142548501</v>
      </c>
      <c r="AJ673">
        <v>18.406751486477798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-0.09</v>
      </c>
      <c r="AM673" t="s">
        <v>10344</v>
      </c>
      <c r="AN673">
        <v>-5.39</v>
      </c>
      <c r="AO673" t="s">
        <v>10344</v>
      </c>
      <c r="AP673">
        <v>-1.7750205989299999E-4</v>
      </c>
      <c r="AQ673" s="4">
        <f>(Table2[[#This Row],[Sharpe Ratio]]-AVERAGE(Table2[Sharpe Ratio]))/_xlfn.STDEV.P(Table2[Sharpe Ratio])</f>
        <v>-0.71828834040483291</v>
      </c>
      <c r="AR67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 s="4">
        <f>_xlfn.RANK.AVG(Table2[[#This Row],[1Y Return vs Nifty Z-Score]],Table2[1Y Return vs Nifty Z-Score])</f>
        <v>683</v>
      </c>
      <c r="AT673" s="4">
        <f>_xlfn.RANK.AVG(Table2[[#This Row],[6M Return vs Nifty Z-Score]],Table2[6M Return vs Nifty Z-Score])</f>
        <v>610</v>
      </c>
      <c r="AU673" s="4">
        <f>_xlfn.RANK.AVG(Table2[[#This Row],[Sharpe Ratio Z-Score]],Table2[Sharpe Ratio Z-Score])</f>
        <v>565</v>
      </c>
      <c r="AV673" s="4">
        <f>(Table2[[#This Row],[Rank 1Y]]+Table2[[#This Row],[Rank 6M]]+Table2[[#This Row],[Rank Sharpe]])/3</f>
        <v>619.33333333333337</v>
      </c>
    </row>
    <row r="674" spans="1:48" x14ac:dyDescent="0.3">
      <c r="A674" t="s">
        <v>2285</v>
      </c>
      <c r="B674" t="s">
        <v>2286</v>
      </c>
      <c r="C674" t="s">
        <v>6473</v>
      </c>
      <c r="D674" t="s">
        <v>77</v>
      </c>
      <c r="E674">
        <v>2332.167128</v>
      </c>
      <c r="F674">
        <v>90.28</v>
      </c>
      <c r="G674">
        <v>-44.350762381261099</v>
      </c>
      <c r="H674">
        <f>(Table2[[#This Row],[1Y Return vs Nifty]]-AVERAGE(Table2[1Y Return vs Nifty]))/_xlfn.STDEV.P(Table2[1Y Return vs Nifty])</f>
        <v>-1.1581779281926037</v>
      </c>
      <c r="I674">
        <v>-5.2585030148258696</v>
      </c>
      <c r="J674">
        <f>(Table2[[#This Row],[1M Return vs Nifty]]-AVERAGE(Table2[1M Return vs Nifty]))/_xlfn.STDEV.P(Table2[1M Return vs Nifty])</f>
        <v>-0.78198737575649302</v>
      </c>
      <c r="K674">
        <v>-32.653973041613099</v>
      </c>
      <c r="L674">
        <f>(Table2[[#This Row],[6M Return vs Nifty]]-AVERAGE(Table2[6M Return vs Nifty]))/_xlfn.STDEV.P(Table2[6M Return vs Nifty])</f>
        <v>-1.3685541020952801</v>
      </c>
      <c r="M674">
        <v>-1.4008463745278801</v>
      </c>
      <c r="N674">
        <f>(Table2[[#This Row],[1W Return vs Nifty]]-AVERAGE(Table2[1W Return vs Nifty]))/_xlfn.STDEV.P(Table2[1W Return vs Nifty])</f>
        <v>-0.1960423218488706</v>
      </c>
      <c r="O674">
        <v>92.64</v>
      </c>
      <c r="P674">
        <v>94.9850667416585</v>
      </c>
      <c r="Q674">
        <v>99.269130557871804</v>
      </c>
      <c r="R674">
        <v>39.187348390739501</v>
      </c>
      <c r="S674" s="2">
        <f>(Table2[[#This Row],[Close Price]]-Table2[[#This Row],[20D EMA]])/Table2[[#This Row],[20D EMA]]</f>
        <v>-2.5474956822107073E-2</v>
      </c>
      <c r="T674" s="2">
        <f>(Table2[[#This Row],[Close Price]]-Table2[[#This Row],[50D EMA]])/Table2[[#This Row],[50D EMA]]</f>
        <v>-4.9534804817849887E-2</v>
      </c>
      <c r="U674" s="2">
        <f>(Table2[[#This Row],[Close Price]]-Table2[[#This Row],[200D EMA]])/Table2[[#This Row],[200D EMA]]</f>
        <v>-9.0553130740188462E-2</v>
      </c>
      <c r="V674">
        <v>0.45075503496131097</v>
      </c>
      <c r="W674">
        <v>89.5</v>
      </c>
      <c r="X674">
        <v>91.54</v>
      </c>
      <c r="Y674">
        <v>89.5</v>
      </c>
      <c r="Z674">
        <v>92</v>
      </c>
      <c r="AA674">
        <v>88.69</v>
      </c>
      <c r="AB674">
        <v>96.44</v>
      </c>
      <c r="AC674" s="2">
        <f>(Table2[[#This Row],[Close Price]]/Table2[[#This Row],[Day Low]])-1</f>
        <v>8.7150837988827501E-3</v>
      </c>
      <c r="AD674" s="2">
        <f>(Table2[[#This Row],[Day High]]/Table2[[#This Row],[Close Price]])-1</f>
        <v>1.3956579530350011E-2</v>
      </c>
      <c r="AE674" s="2">
        <f>(Table2[[#This Row],[Close Price]]/Table2[[#This Row],[Current Week Low]])-1</f>
        <v>8.7150837988827501E-3</v>
      </c>
      <c r="AF674" s="2">
        <f>(Table2[[#This Row],[Current Week High]]/Table2[[#This Row],[Close Price]])-1</f>
        <v>1.9051838723969761E-2</v>
      </c>
      <c r="AG674" s="2">
        <f>(Table2[[#This Row],[Close Price]]/Table2[[#This Row],[Current Month Low]])-1</f>
        <v>1.7927613034163903E-2</v>
      </c>
      <c r="AH674" s="2">
        <f>(Table2[[#This Row],[Current Month High]]/Table2[[#This Row],[Close Price]])-1</f>
        <v>6.8232166592822274E-2</v>
      </c>
      <c r="AI674">
        <v>72.795746566238293</v>
      </c>
      <c r="AJ674">
        <v>8.9022919179734394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-0.08</v>
      </c>
      <c r="AM674" t="s">
        <v>10344</v>
      </c>
      <c r="AN674">
        <v>-5</v>
      </c>
      <c r="AO674" t="s">
        <v>10344</v>
      </c>
      <c r="AP674">
        <v>2.4916419485061E-2</v>
      </c>
      <c r="AQ674" s="4">
        <f>(Table2[[#This Row],[Sharpe Ratio]]-AVERAGE(Table2[Sharpe Ratio]))/_xlfn.STDEV.P(Table2[Sharpe Ratio])</f>
        <v>-0.43376280794079397</v>
      </c>
      <c r="AR67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 s="4">
        <f>_xlfn.RANK.AVG(Table2[[#This Row],[1Y Return vs Nifty Z-Score]],Table2[1Y Return vs Nifty Z-Score])</f>
        <v>705</v>
      </c>
      <c r="AT674" s="4">
        <f>_xlfn.RANK.AVG(Table2[[#This Row],[6M Return vs Nifty Z-Score]],Table2[6M Return vs Nifty Z-Score])</f>
        <v>706</v>
      </c>
      <c r="AU674" s="4">
        <f>_xlfn.RANK.AVG(Table2[[#This Row],[Sharpe Ratio Z-Score]],Table2[Sharpe Ratio Z-Score])</f>
        <v>450</v>
      </c>
      <c r="AV674" s="4">
        <f>(Table2[[#This Row],[Rank 1Y]]+Table2[[#This Row],[Rank 6M]]+Table2[[#This Row],[Rank Sharpe]])/3</f>
        <v>620.33333333333337</v>
      </c>
    </row>
    <row r="675" spans="1:48" x14ac:dyDescent="0.3">
      <c r="A675" t="s">
        <v>2295</v>
      </c>
      <c r="B675" t="s">
        <v>2296</v>
      </c>
      <c r="C675" t="s">
        <v>10310</v>
      </c>
      <c r="D675" t="s">
        <v>399</v>
      </c>
      <c r="E675">
        <v>2308.21270138</v>
      </c>
      <c r="F675">
        <v>434.9</v>
      </c>
      <c r="G675">
        <v>-37.450072457403998</v>
      </c>
      <c r="H675">
        <f>(Table2[[#This Row],[1Y Return vs Nifty]]-AVERAGE(Table2[1Y Return vs Nifty]))/_xlfn.STDEV.P(Table2[1Y Return vs Nifty])</f>
        <v>-1.0534677737325608</v>
      </c>
      <c r="I675">
        <v>-6.8239818776434502</v>
      </c>
      <c r="J675">
        <f>(Table2[[#This Row],[1M Return vs Nifty]]-AVERAGE(Table2[1M Return vs Nifty]))/_xlfn.STDEV.P(Table2[1M Return vs Nifty])</f>
        <v>-0.91874678077801508</v>
      </c>
      <c r="K675">
        <v>-21.5956208525016</v>
      </c>
      <c r="L675">
        <f>(Table2[[#This Row],[6M Return vs Nifty]]-AVERAGE(Table2[6M Return vs Nifty]))/_xlfn.STDEV.P(Table2[6M Return vs Nifty])</f>
        <v>-0.98812600832286357</v>
      </c>
      <c r="M675">
        <v>-6.5884134370673104</v>
      </c>
      <c r="N675">
        <f>(Table2[[#This Row],[1W Return vs Nifty]]-AVERAGE(Table2[1W Return vs Nifty]))/_xlfn.STDEV.P(Table2[1W Return vs Nifty])</f>
        <v>-1.3275320854335544</v>
      </c>
      <c r="O675">
        <v>458.93</v>
      </c>
      <c r="P675">
        <v>472.258970318683</v>
      </c>
      <c r="Q675">
        <v>496.97449679986602</v>
      </c>
      <c r="R675">
        <v>25.3642887419849</v>
      </c>
      <c r="S675" s="2">
        <f>(Table2[[#This Row],[Close Price]]-Table2[[#This Row],[20D EMA]])/Table2[[#This Row],[20D EMA]]</f>
        <v>-5.2360926502952584E-2</v>
      </c>
      <c r="T675" s="2">
        <f>(Table2[[#This Row],[Close Price]]-Table2[[#This Row],[50D EMA]])/Table2[[#This Row],[50D EMA]]</f>
        <v>-7.910695755227895E-2</v>
      </c>
      <c r="U675" s="2">
        <f>(Table2[[#This Row],[Close Price]]-Table2[[#This Row],[200D EMA]])/Table2[[#This Row],[200D EMA]]</f>
        <v>-0.12490479330343532</v>
      </c>
      <c r="V675">
        <v>1.2002873256456701</v>
      </c>
      <c r="W675">
        <v>435.2</v>
      </c>
      <c r="X675">
        <v>465.15</v>
      </c>
      <c r="Y675">
        <v>433.1</v>
      </c>
      <c r="Z675">
        <v>465.15</v>
      </c>
      <c r="AA675">
        <v>433.1</v>
      </c>
      <c r="AB675">
        <v>486.7</v>
      </c>
      <c r="AC675" s="2">
        <f>(Table2[[#This Row],[Close Price]]/Table2[[#This Row],[Day Low]])-1</f>
        <v>-6.8933823529415683E-4</v>
      </c>
      <c r="AD675" s="2">
        <f>(Table2[[#This Row],[Day High]]/Table2[[#This Row],[Close Price]])-1</f>
        <v>6.9556219820648524E-2</v>
      </c>
      <c r="AE675" s="2">
        <f>(Table2[[#This Row],[Close Price]]/Table2[[#This Row],[Current Week Low]])-1</f>
        <v>4.1560840452550263E-3</v>
      </c>
      <c r="AF675" s="2">
        <f>(Table2[[#This Row],[Current Week High]]/Table2[[#This Row],[Close Price]])-1</f>
        <v>6.9556219820648524E-2</v>
      </c>
      <c r="AG675" s="2">
        <f>(Table2[[#This Row],[Close Price]]/Table2[[#This Row],[Current Month Low]])-1</f>
        <v>4.1560840452550263E-3</v>
      </c>
      <c r="AH675" s="2">
        <f>(Table2[[#This Row],[Current Month High]]/Table2[[#This Row],[Close Price]])-1</f>
        <v>0.11910784088296156</v>
      </c>
      <c r="AI675">
        <v>33.823867555759897</v>
      </c>
      <c r="AJ675">
        <v>0.41560840452550202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-0.14000000000000001</v>
      </c>
      <c r="AM675" t="s">
        <v>10344</v>
      </c>
      <c r="AN675">
        <v>-3.32</v>
      </c>
      <c r="AO675" t="s">
        <v>10344</v>
      </c>
      <c r="AQ675" s="4">
        <f>(Table2[[#This Row],[Sharpe Ratio]]-AVERAGE(Table2[Sharpe Ratio]))/_xlfn.STDEV.P(Table2[Sharpe Ratio])</f>
        <v>-0.71627574671699312</v>
      </c>
      <c r="AR67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 s="4">
        <f>_xlfn.RANK.AVG(Table2[[#This Row],[1Y Return vs Nifty Z-Score]],Table2[1Y Return vs Nifty Z-Score])</f>
        <v>681</v>
      </c>
      <c r="AT675" s="4">
        <f>_xlfn.RANK.AVG(Table2[[#This Row],[6M Return vs Nifty Z-Score]],Table2[6M Return vs Nifty Z-Score])</f>
        <v>640</v>
      </c>
      <c r="AU675" s="4">
        <f>_xlfn.RANK.AVG(Table2[[#This Row],[Sharpe Ratio Z-Score]],Table2[Sharpe Ratio Z-Score])</f>
        <v>542.5</v>
      </c>
      <c r="AV675" s="4">
        <f>(Table2[[#This Row],[Rank 1Y]]+Table2[[#This Row],[Rank 6M]]+Table2[[#This Row],[Rank Sharpe]])/3</f>
        <v>621.16666666666663</v>
      </c>
    </row>
    <row r="676" spans="1:48" x14ac:dyDescent="0.3">
      <c r="A676" t="s">
        <v>2135</v>
      </c>
      <c r="B676" t="s">
        <v>2136</v>
      </c>
      <c r="C676" t="s">
        <v>10313</v>
      </c>
      <c r="D676" t="s">
        <v>136</v>
      </c>
      <c r="E676">
        <v>2712.2173351649999</v>
      </c>
      <c r="F676">
        <v>356.85</v>
      </c>
      <c r="G676">
        <v>-45.863523180558197</v>
      </c>
      <c r="H676">
        <f>(Table2[[#This Row],[1Y Return vs Nifty]]-AVERAGE(Table2[1Y Return vs Nifty]))/_xlfn.STDEV.P(Table2[1Y Return vs Nifty])</f>
        <v>-1.1811323600977195</v>
      </c>
      <c r="I676">
        <v>-12.037321196889501</v>
      </c>
      <c r="J676">
        <f>(Table2[[#This Row],[1M Return vs Nifty]]-AVERAGE(Table2[1M Return vs Nifty]))/_xlfn.STDEV.P(Table2[1M Return vs Nifty])</f>
        <v>-1.3741813448654367</v>
      </c>
      <c r="K676">
        <v>-37.542412403284402</v>
      </c>
      <c r="L676">
        <f>(Table2[[#This Row],[6M Return vs Nifty]]-AVERAGE(Table2[6M Return vs Nifty]))/_xlfn.STDEV.P(Table2[6M Return vs Nifty])</f>
        <v>-1.5367256014361852</v>
      </c>
      <c r="M676">
        <v>-3.9039697318092101</v>
      </c>
      <c r="N676">
        <f>(Table2[[#This Row],[1W Return vs Nifty]]-AVERAGE(Table2[1W Return vs Nifty]))/_xlfn.STDEV.P(Table2[1W Return vs Nifty])</f>
        <v>-0.74201279733552339</v>
      </c>
      <c r="O676">
        <v>378.04</v>
      </c>
      <c r="P676">
        <v>410.293523596044</v>
      </c>
      <c r="Q676">
        <v>447.75730278214701</v>
      </c>
      <c r="R676">
        <v>27.931078423515899</v>
      </c>
      <c r="S676" s="2">
        <f>(Table2[[#This Row],[Close Price]]-Table2[[#This Row],[20D EMA]])/Table2[[#This Row],[20D EMA]]</f>
        <v>-5.60522696011004E-2</v>
      </c>
      <c r="T676" s="2">
        <f>(Table2[[#This Row],[Close Price]]-Table2[[#This Row],[50D EMA]])/Table2[[#This Row],[50D EMA]]</f>
        <v>-0.1302568052442914</v>
      </c>
      <c r="U676" s="2">
        <f>(Table2[[#This Row],[Close Price]]-Table2[[#This Row],[200D EMA]])/Table2[[#This Row],[200D EMA]]</f>
        <v>-0.20302807395277092</v>
      </c>
      <c r="V676">
        <v>1.3082958850503199</v>
      </c>
      <c r="W676">
        <v>357</v>
      </c>
      <c r="X676">
        <v>362.35</v>
      </c>
      <c r="Y676">
        <v>354</v>
      </c>
      <c r="Z676">
        <v>377</v>
      </c>
      <c r="AA676">
        <v>345</v>
      </c>
      <c r="AB676">
        <v>393.3</v>
      </c>
      <c r="AC676" s="2">
        <f>(Table2[[#This Row],[Close Price]]/Table2[[#This Row],[Day Low]])-1</f>
        <v>-4.2016806722677824E-4</v>
      </c>
      <c r="AD676" s="2">
        <f>(Table2[[#This Row],[Day High]]/Table2[[#This Row],[Close Price]])-1</f>
        <v>1.5412638363458075E-2</v>
      </c>
      <c r="AE676" s="2">
        <f>(Table2[[#This Row],[Close Price]]/Table2[[#This Row],[Current Week Low]])-1</f>
        <v>8.050847457627075E-3</v>
      </c>
      <c r="AF676" s="2">
        <f>(Table2[[#This Row],[Current Week High]]/Table2[[#This Row],[Close Price]])-1</f>
        <v>5.6466302367941701E-2</v>
      </c>
      <c r="AG676" s="2">
        <f>(Table2[[#This Row],[Close Price]]/Table2[[#This Row],[Current Month Low]])-1</f>
        <v>3.4347826086956523E-2</v>
      </c>
      <c r="AH676" s="2">
        <f>(Table2[[#This Row],[Current Month High]]/Table2[[#This Row],[Close Price]])-1</f>
        <v>0.10214375788146279</v>
      </c>
      <c r="AI676">
        <v>63.934426229508098</v>
      </c>
      <c r="AJ676">
        <v>3.4347826086956501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-0.28000000000000003</v>
      </c>
      <c r="AM676" t="s">
        <v>10344</v>
      </c>
      <c r="AN676">
        <v>-6.64</v>
      </c>
      <c r="AO676" t="s">
        <v>10344</v>
      </c>
      <c r="AP676">
        <v>3.1511263821268003E-2</v>
      </c>
      <c r="AQ676" s="4">
        <f>(Table2[[#This Row],[Sharpe Ratio]]-AVERAGE(Table2[Sharpe Ratio]))/_xlfn.STDEV.P(Table2[Sharpe Ratio])</f>
        <v>-0.35898766397155402</v>
      </c>
      <c r="AR67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 s="4">
        <f>_xlfn.RANK.AVG(Table2[[#This Row],[1Y Return vs Nifty Z-Score]],Table2[1Y Return vs Nifty Z-Score])</f>
        <v>709</v>
      </c>
      <c r="AT676" s="4">
        <f>_xlfn.RANK.AVG(Table2[[#This Row],[6M Return vs Nifty Z-Score]],Table2[6M Return vs Nifty Z-Score])</f>
        <v>721</v>
      </c>
      <c r="AU676" s="4">
        <f>_xlfn.RANK.AVG(Table2[[#This Row],[Sharpe Ratio Z-Score]],Table2[Sharpe Ratio Z-Score])</f>
        <v>436</v>
      </c>
      <c r="AV676" s="4">
        <f>(Table2[[#This Row],[Rank 1Y]]+Table2[[#This Row],[Rank 6M]]+Table2[[#This Row],[Rank Sharpe]])/3</f>
        <v>622</v>
      </c>
    </row>
    <row r="677" spans="1:48" x14ac:dyDescent="0.3">
      <c r="A677" t="s">
        <v>1808</v>
      </c>
      <c r="B677" t="s">
        <v>1809</v>
      </c>
      <c r="C677" t="s">
        <v>10303</v>
      </c>
      <c r="D677" t="s">
        <v>268</v>
      </c>
      <c r="E677">
        <v>4086.6300361799999</v>
      </c>
      <c r="F677">
        <v>484.2</v>
      </c>
      <c r="G677">
        <v>-29.3651119733195</v>
      </c>
      <c r="H677">
        <f>(Table2[[#This Row],[1Y Return vs Nifty]]-AVERAGE(Table2[1Y Return vs Nifty]))/_xlfn.STDEV.P(Table2[1Y Return vs Nifty])</f>
        <v>-0.93078765472517888</v>
      </c>
      <c r="I677">
        <v>-1.0707256436649999</v>
      </c>
      <c r="J677">
        <f>(Table2[[#This Row],[1M Return vs Nifty]]-AVERAGE(Table2[1M Return vs Nifty]))/_xlfn.STDEV.P(Table2[1M Return vs Nifty])</f>
        <v>-0.41614536073767289</v>
      </c>
      <c r="K677">
        <v>-27.248904625093299</v>
      </c>
      <c r="L677">
        <f>(Table2[[#This Row],[6M Return vs Nifty]]-AVERAGE(Table2[6M Return vs Nifty]))/_xlfn.STDEV.P(Table2[6M Return vs Nifty])</f>
        <v>-1.1826095925298516</v>
      </c>
      <c r="M677">
        <v>-1.6953295958875001</v>
      </c>
      <c r="N677">
        <f>(Table2[[#This Row],[1W Return vs Nifty]]-AVERAGE(Table2[1W Return vs Nifty]))/_xlfn.STDEV.P(Table2[1W Return vs Nifty])</f>
        <v>-0.26027373254657471</v>
      </c>
      <c r="O677">
        <v>485.98</v>
      </c>
      <c r="P677">
        <v>495.751158176285</v>
      </c>
      <c r="Q677">
        <v>506.13449065492</v>
      </c>
      <c r="R677">
        <v>50.422183116441097</v>
      </c>
      <c r="S677" s="2">
        <f>(Table2[[#This Row],[Close Price]]-Table2[[#This Row],[20D EMA]])/Table2[[#This Row],[20D EMA]]</f>
        <v>-3.6627021688135919E-3</v>
      </c>
      <c r="T677" s="2">
        <f>(Table2[[#This Row],[Close Price]]-Table2[[#This Row],[50D EMA]])/Table2[[#This Row],[50D EMA]]</f>
        <v>-2.3300315058825377E-2</v>
      </c>
      <c r="U677" s="2">
        <f>(Table2[[#This Row],[Close Price]]-Table2[[#This Row],[200D EMA]])/Table2[[#This Row],[200D EMA]]</f>
        <v>-4.3337277067479758E-2</v>
      </c>
      <c r="V677">
        <v>0.80427851265551398</v>
      </c>
      <c r="W677">
        <v>483.2</v>
      </c>
      <c r="X677">
        <v>487.65</v>
      </c>
      <c r="Y677">
        <v>480.8</v>
      </c>
      <c r="Z677">
        <v>491.3</v>
      </c>
      <c r="AA677">
        <v>465.3</v>
      </c>
      <c r="AB677">
        <v>498.3</v>
      </c>
      <c r="AC677" s="2">
        <f>(Table2[[#This Row],[Close Price]]/Table2[[#This Row],[Day Low]])-1</f>
        <v>2.0695364238410008E-3</v>
      </c>
      <c r="AD677" s="2">
        <f>(Table2[[#This Row],[Day High]]/Table2[[#This Row],[Close Price]])-1</f>
        <v>7.1251548946715815E-3</v>
      </c>
      <c r="AE677" s="2">
        <f>(Table2[[#This Row],[Close Price]]/Table2[[#This Row],[Current Week Low]])-1</f>
        <v>7.071547420965052E-3</v>
      </c>
      <c r="AF677" s="2">
        <f>(Table2[[#This Row],[Current Week High]]/Table2[[#This Row],[Close Price]])-1</f>
        <v>1.4663362247005374E-2</v>
      </c>
      <c r="AG677" s="2">
        <f>(Table2[[#This Row],[Close Price]]/Table2[[#This Row],[Current Month Low]])-1</f>
        <v>4.0618955512572441E-2</v>
      </c>
      <c r="AH677" s="2">
        <f>(Table2[[#This Row],[Current Month High]]/Table2[[#This Row],[Close Price]])-1</f>
        <v>2.9120198265179642E-2</v>
      </c>
      <c r="AI677">
        <v>44.361833952912001</v>
      </c>
      <c r="AJ677">
        <v>8.3221476510067092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-0.08</v>
      </c>
      <c r="AM677" t="s">
        <v>10344</v>
      </c>
      <c r="AN677">
        <v>-1.91</v>
      </c>
      <c r="AO677" t="s">
        <v>10344</v>
      </c>
      <c r="AQ677" s="4">
        <f>(Table2[[#This Row],[Sharpe Ratio]]-AVERAGE(Table2[Sharpe Ratio]))/_xlfn.STDEV.P(Table2[Sharpe Ratio])</f>
        <v>-0.71627574671699312</v>
      </c>
      <c r="AR67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 s="4">
        <f>_xlfn.RANK.AVG(Table2[[#This Row],[1Y Return vs Nifty Z-Score]],Table2[1Y Return vs Nifty Z-Score])</f>
        <v>645</v>
      </c>
      <c r="AT677" s="4">
        <f>_xlfn.RANK.AVG(Table2[[#This Row],[6M Return vs Nifty Z-Score]],Table2[6M Return vs Nifty Z-Score])</f>
        <v>681</v>
      </c>
      <c r="AU677" s="4">
        <f>_xlfn.RANK.AVG(Table2[[#This Row],[Sharpe Ratio Z-Score]],Table2[Sharpe Ratio Z-Score])</f>
        <v>542.5</v>
      </c>
      <c r="AV677" s="4">
        <f>(Table2[[#This Row],[Rank 1Y]]+Table2[[#This Row],[Rank 6M]]+Table2[[#This Row],[Rank Sharpe]])/3</f>
        <v>622.83333333333337</v>
      </c>
    </row>
    <row r="678" spans="1:48" x14ac:dyDescent="0.3">
      <c r="A678" t="s">
        <v>1554</v>
      </c>
      <c r="B678" t="s">
        <v>1555</v>
      </c>
      <c r="C678" t="s">
        <v>10309</v>
      </c>
      <c r="D678" t="s">
        <v>471</v>
      </c>
      <c r="E678">
        <v>6197.8009589200001</v>
      </c>
      <c r="F678">
        <v>1147.55</v>
      </c>
      <c r="G678">
        <v>-36.3322519809563</v>
      </c>
      <c r="H678">
        <f>(Table2[[#This Row],[1Y Return vs Nifty]]-AVERAGE(Table2[1Y Return vs Nifty]))/_xlfn.STDEV.P(Table2[1Y Return vs Nifty])</f>
        <v>-1.0365061139508656</v>
      </c>
      <c r="I678">
        <v>8.7055180639113807</v>
      </c>
      <c r="J678">
        <f>(Table2[[#This Row],[1M Return vs Nifty]]-AVERAGE(Table2[1M Return vs Nifty]))/_xlfn.STDEV.P(Table2[1M Return vs Nifty])</f>
        <v>0.43790211607539514</v>
      </c>
      <c r="K678">
        <v>-10.9722014401191</v>
      </c>
      <c r="L678">
        <f>(Table2[[#This Row],[6M Return vs Nifty]]-AVERAGE(Table2[6M Return vs Nifty]))/_xlfn.STDEV.P(Table2[6M Return vs Nifty])</f>
        <v>-0.62266041930165916</v>
      </c>
      <c r="M678">
        <v>1.15022432549104</v>
      </c>
      <c r="N678">
        <f>(Table2[[#This Row],[1W Return vs Nifty]]-AVERAGE(Table2[1W Return vs Nifty]))/_xlfn.STDEV.P(Table2[1W Return vs Nifty])</f>
        <v>0.36038622133013742</v>
      </c>
      <c r="O678">
        <v>1115.54</v>
      </c>
      <c r="P678">
        <v>1089.16179175459</v>
      </c>
      <c r="Q678">
        <v>1114.6381828942301</v>
      </c>
      <c r="R678">
        <v>67.062670761990205</v>
      </c>
      <c r="S678" s="2">
        <f>(Table2[[#This Row],[Close Price]]-Table2[[#This Row],[20D EMA]])/Table2[[#This Row],[20D EMA]]</f>
        <v>2.8694623231798045E-2</v>
      </c>
      <c r="T678" s="2">
        <f>(Table2[[#This Row],[Close Price]]-Table2[[#This Row],[50D EMA]])/Table2[[#This Row],[50D EMA]]</f>
        <v>5.3608388292201471E-2</v>
      </c>
      <c r="U678" s="2">
        <f>(Table2[[#This Row],[Close Price]]-Table2[[#This Row],[200D EMA]])/Table2[[#This Row],[200D EMA]]</f>
        <v>2.9526906229169522E-2</v>
      </c>
      <c r="V678">
        <v>0.301298385574018</v>
      </c>
      <c r="W678">
        <v>1130.1500000000001</v>
      </c>
      <c r="X678">
        <v>1160.95</v>
      </c>
      <c r="Y678">
        <v>1123.05</v>
      </c>
      <c r="Z678">
        <v>1160.95</v>
      </c>
      <c r="AA678">
        <v>1082.7</v>
      </c>
      <c r="AB678">
        <v>1171.1500000000001</v>
      </c>
      <c r="AC678" s="2">
        <f>(Table2[[#This Row],[Close Price]]/Table2[[#This Row],[Day Low]])-1</f>
        <v>1.5396186346944951E-2</v>
      </c>
      <c r="AD678" s="2">
        <f>(Table2[[#This Row],[Day High]]/Table2[[#This Row],[Close Price]])-1</f>
        <v>1.1677051108884173E-2</v>
      </c>
      <c r="AE678" s="2">
        <f>(Table2[[#This Row],[Close Price]]/Table2[[#This Row],[Current Week Low]])-1</f>
        <v>2.1815591469658502E-2</v>
      </c>
      <c r="AF678" s="2">
        <f>(Table2[[#This Row],[Current Week High]]/Table2[[#This Row],[Close Price]])-1</f>
        <v>1.1677051108884173E-2</v>
      </c>
      <c r="AG678" s="2">
        <f>(Table2[[#This Row],[Close Price]]/Table2[[#This Row],[Current Month Low]])-1</f>
        <v>5.9896554909023569E-2</v>
      </c>
      <c r="AH678" s="2">
        <f>(Table2[[#This Row],[Current Month High]]/Table2[[#This Row],[Close Price]])-1</f>
        <v>2.0565552699228995E-2</v>
      </c>
      <c r="AI678">
        <v>22.4086096466384</v>
      </c>
      <c r="AJ678">
        <v>22.9561770063216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7.0000000000000007E-2</v>
      </c>
      <c r="AM678" t="s">
        <v>10345</v>
      </c>
      <c r="AN678">
        <v>0.41</v>
      </c>
      <c r="AO678" t="s">
        <v>10345</v>
      </c>
      <c r="AP678">
        <v>-5.6110110459694003E-2</v>
      </c>
      <c r="AQ678" s="4">
        <f>(Table2[[#This Row],[Sharpe Ratio]]-AVERAGE(Table2[Sharpe Ratio]))/_xlfn.STDEV.P(Table2[Sharpe Ratio])</f>
        <v>-1.35247599252396</v>
      </c>
      <c r="AR67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 s="4">
        <f>_xlfn.RANK.AVG(Table2[[#This Row],[1Y Return vs Nifty Z-Score]],Table2[1Y Return vs Nifty Z-Score])</f>
        <v>676</v>
      </c>
      <c r="AT678" s="4">
        <f>_xlfn.RANK.AVG(Table2[[#This Row],[6M Return vs Nifty Z-Score]],Table2[6M Return vs Nifty Z-Score])</f>
        <v>531</v>
      </c>
      <c r="AU678" s="4">
        <f>_xlfn.RANK.AVG(Table2[[#This Row],[Sharpe Ratio Z-Score]],Table2[Sharpe Ratio Z-Score])</f>
        <v>664</v>
      </c>
      <c r="AV678" s="4">
        <f>(Table2[[#This Row],[Rank 1Y]]+Table2[[#This Row],[Rank 6M]]+Table2[[#This Row],[Rank Sharpe]])/3</f>
        <v>623.66666666666663</v>
      </c>
    </row>
    <row r="679" spans="1:48" x14ac:dyDescent="0.3">
      <c r="A679" t="s">
        <v>1503</v>
      </c>
      <c r="B679" t="s">
        <v>1504</v>
      </c>
      <c r="C679" t="s">
        <v>10311</v>
      </c>
      <c r="D679" t="s">
        <v>450</v>
      </c>
      <c r="E679">
        <v>6635.87596158</v>
      </c>
      <c r="F679">
        <v>600.20000000000005</v>
      </c>
      <c r="G679">
        <v>-40.203921169353002</v>
      </c>
      <c r="H679">
        <f>(Table2[[#This Row],[1Y Return vs Nifty]]-AVERAGE(Table2[1Y Return vs Nifty]))/_xlfn.STDEV.P(Table2[1Y Return vs Nifty])</f>
        <v>-1.0952543091615567</v>
      </c>
      <c r="I679">
        <v>-10.668254948559801</v>
      </c>
      <c r="J679">
        <f>(Table2[[#This Row],[1M Return vs Nifty]]-AVERAGE(Table2[1M Return vs Nifty]))/_xlfn.STDEV.P(Table2[1M Return vs Nifty])</f>
        <v>-1.2545804419061772</v>
      </c>
      <c r="K679">
        <v>-9.2312064613879095</v>
      </c>
      <c r="L679">
        <f>(Table2[[#This Row],[6M Return vs Nifty]]-AVERAGE(Table2[6M Return vs Nifty]))/_xlfn.STDEV.P(Table2[6M Return vs Nifty])</f>
        <v>-0.56276692073157319</v>
      </c>
      <c r="M679">
        <v>-0.86011933469477597</v>
      </c>
      <c r="N679">
        <f>(Table2[[#This Row],[1W Return vs Nifty]]-AVERAGE(Table2[1W Return vs Nifty]))/_xlfn.STDEV.P(Table2[1W Return vs Nifty])</f>
        <v>-7.8101271046319309E-2</v>
      </c>
      <c r="O679">
        <v>620.12</v>
      </c>
      <c r="P679">
        <v>641.14207230953002</v>
      </c>
      <c r="Q679">
        <v>644.86295955274204</v>
      </c>
      <c r="R679">
        <v>40.922991184064998</v>
      </c>
      <c r="S679" s="2">
        <f>(Table2[[#This Row],[Close Price]]-Table2[[#This Row],[20D EMA]])/Table2[[#This Row],[20D EMA]]</f>
        <v>-3.2122814939043988E-2</v>
      </c>
      <c r="T679" s="2">
        <f>(Table2[[#This Row],[Close Price]]-Table2[[#This Row],[50D EMA]])/Table2[[#This Row],[50D EMA]]</f>
        <v>-6.3858034089149585E-2</v>
      </c>
      <c r="U679" s="2">
        <f>(Table2[[#This Row],[Close Price]]-Table2[[#This Row],[200D EMA]])/Table2[[#This Row],[200D EMA]]</f>
        <v>-6.9259613831315278E-2</v>
      </c>
      <c r="V679">
        <v>0.838317017876681</v>
      </c>
      <c r="W679">
        <v>599</v>
      </c>
      <c r="X679">
        <v>605.20000000000005</v>
      </c>
      <c r="Y679">
        <v>598.04999999999995</v>
      </c>
      <c r="Z679">
        <v>606.85</v>
      </c>
      <c r="AA679">
        <v>577.5</v>
      </c>
      <c r="AB679">
        <v>680.3</v>
      </c>
      <c r="AC679" s="2">
        <f>(Table2[[#This Row],[Close Price]]/Table2[[#This Row],[Day Low]])-1</f>
        <v>2.0033388981637312E-3</v>
      </c>
      <c r="AD679" s="2">
        <f>(Table2[[#This Row],[Day High]]/Table2[[#This Row],[Close Price]])-1</f>
        <v>8.3305564811728683E-3</v>
      </c>
      <c r="AE679" s="2">
        <f>(Table2[[#This Row],[Close Price]]/Table2[[#This Row],[Current Week Low]])-1</f>
        <v>3.5950171390353169E-3</v>
      </c>
      <c r="AF679" s="2">
        <f>(Table2[[#This Row],[Current Week High]]/Table2[[#This Row],[Close Price]])-1</f>
        <v>1.1079640119959988E-2</v>
      </c>
      <c r="AG679" s="2">
        <f>(Table2[[#This Row],[Close Price]]/Table2[[#This Row],[Current Month Low]])-1</f>
        <v>3.9307359307359402E-2</v>
      </c>
      <c r="AH679" s="2">
        <f>(Table2[[#This Row],[Current Month High]]/Table2[[#This Row],[Close Price]])-1</f>
        <v>0.13345551482839046</v>
      </c>
      <c r="AI679">
        <v>29.290236587803999</v>
      </c>
      <c r="AJ679">
        <v>15.1241967967776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</v>
      </c>
      <c r="AM679" t="s">
        <v>10344</v>
      </c>
      <c r="AN679">
        <v>-6.87</v>
      </c>
      <c r="AO679" t="s">
        <v>10344</v>
      </c>
      <c r="AP679">
        <v>-6.0183826807856E-2</v>
      </c>
      <c r="AQ679" s="4">
        <f>(Table2[[#This Row],[Sharpe Ratio]]-AVERAGE(Table2[Sharpe Ratio]))/_xlfn.STDEV.P(Table2[Sharpe Ratio])</f>
        <v>-1.3986655173852633</v>
      </c>
      <c r="AR67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 s="4">
        <f>_xlfn.RANK.AVG(Table2[[#This Row],[1Y Return vs Nifty Z-Score]],Table2[1Y Return vs Nifty Z-Score])</f>
        <v>692</v>
      </c>
      <c r="AT679" s="4">
        <f>_xlfn.RANK.AVG(Table2[[#This Row],[6M Return vs Nifty Z-Score]],Table2[6M Return vs Nifty Z-Score])</f>
        <v>512</v>
      </c>
      <c r="AU679" s="4">
        <f>_xlfn.RANK.AVG(Table2[[#This Row],[Sharpe Ratio Z-Score]],Table2[Sharpe Ratio Z-Score])</f>
        <v>671</v>
      </c>
      <c r="AV679" s="4">
        <f>(Table2[[#This Row],[Rank 1Y]]+Table2[[#This Row],[Rank 6M]]+Table2[[#This Row],[Rank Sharpe]])/3</f>
        <v>625</v>
      </c>
    </row>
    <row r="680" spans="1:48" x14ac:dyDescent="0.3">
      <c r="A680" t="s">
        <v>2139</v>
      </c>
      <c r="B680" t="s">
        <v>2140</v>
      </c>
      <c r="C680" t="s">
        <v>10305</v>
      </c>
      <c r="D680" t="s">
        <v>210</v>
      </c>
      <c r="E680">
        <v>2694.1607044799998</v>
      </c>
      <c r="F680">
        <v>171.84</v>
      </c>
      <c r="G680">
        <v>-15.4866534426511</v>
      </c>
      <c r="H680">
        <f>(Table2[[#This Row],[1Y Return vs Nifty]]-AVERAGE(Table2[1Y Return vs Nifty]))/_xlfn.STDEV.P(Table2[1Y Return vs Nifty])</f>
        <v>-0.72019776408402381</v>
      </c>
      <c r="I680">
        <v>7.8984814150640998</v>
      </c>
      <c r="J680">
        <f>(Table2[[#This Row],[1M Return vs Nifty]]-AVERAGE(Table2[1M Return vs Nifty]))/_xlfn.STDEV.P(Table2[1M Return vs Nifty])</f>
        <v>0.36739982150702816</v>
      </c>
      <c r="K680">
        <v>-34.243223222356299</v>
      </c>
      <c r="L680">
        <f>(Table2[[#This Row],[6M Return vs Nifty]]-AVERAGE(Table2[6M Return vs Nifty]))/_xlfn.STDEV.P(Table2[6M Return vs Nifty])</f>
        <v>-1.4232272944885296</v>
      </c>
      <c r="M680">
        <v>-13.1996283249286</v>
      </c>
      <c r="N680">
        <f>(Table2[[#This Row],[1W Return vs Nifty]]-AVERAGE(Table2[1W Return vs Nifty]))/_xlfn.STDEV.P(Table2[1W Return vs Nifty])</f>
        <v>-2.7695417751958735</v>
      </c>
      <c r="O680">
        <v>180.27</v>
      </c>
      <c r="P680">
        <v>180.69088931048299</v>
      </c>
      <c r="Q680">
        <v>183.883253012219</v>
      </c>
      <c r="R680">
        <v>37.562650387555301</v>
      </c>
      <c r="S680" s="2">
        <f>(Table2[[#This Row],[Close Price]]-Table2[[#This Row],[20D EMA]])/Table2[[#This Row],[20D EMA]]</f>
        <v>-4.6763188550507609E-2</v>
      </c>
      <c r="T680" s="2">
        <f>(Table2[[#This Row],[Close Price]]-Table2[[#This Row],[50D EMA]])/Table2[[#This Row],[50D EMA]]</f>
        <v>-4.8983594824609067E-2</v>
      </c>
      <c r="U680" s="2">
        <f>(Table2[[#This Row],[Close Price]]-Table2[[#This Row],[200D EMA]])/Table2[[#This Row],[200D EMA]]</f>
        <v>-6.5494017616812145E-2</v>
      </c>
      <c r="V680">
        <v>1.14993367520746</v>
      </c>
      <c r="W680">
        <v>169.1</v>
      </c>
      <c r="X680">
        <v>174.77</v>
      </c>
      <c r="Y680">
        <v>169.1</v>
      </c>
      <c r="Z680">
        <v>176.3</v>
      </c>
      <c r="AA680">
        <v>169.1</v>
      </c>
      <c r="AB680">
        <v>207.45</v>
      </c>
      <c r="AC680" s="2">
        <f>(Table2[[#This Row],[Close Price]]/Table2[[#This Row],[Day Low]])-1</f>
        <v>1.6203429923122403E-2</v>
      </c>
      <c r="AD680" s="2">
        <f>(Table2[[#This Row],[Day High]]/Table2[[#This Row],[Close Price]])-1</f>
        <v>1.7050744878957191E-2</v>
      </c>
      <c r="AE680" s="2">
        <f>(Table2[[#This Row],[Close Price]]/Table2[[#This Row],[Current Week Low]])-1</f>
        <v>1.6203429923122403E-2</v>
      </c>
      <c r="AF680" s="2">
        <f>(Table2[[#This Row],[Current Week High]]/Table2[[#This Row],[Close Price]])-1</f>
        <v>2.5954376163873416E-2</v>
      </c>
      <c r="AG680" s="2">
        <f>(Table2[[#This Row],[Close Price]]/Table2[[#This Row],[Current Month Low]])-1</f>
        <v>1.6203429923122403E-2</v>
      </c>
      <c r="AH680" s="2">
        <f>(Table2[[#This Row],[Current Month High]]/Table2[[#This Row],[Close Price]])-1</f>
        <v>0.20722765363128492</v>
      </c>
      <c r="AI680">
        <v>64.688081936685293</v>
      </c>
      <c r="AJ680">
        <v>29.203007518796898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-0.17</v>
      </c>
      <c r="AM680" t="s">
        <v>10344</v>
      </c>
      <c r="AN680">
        <v>-9.81</v>
      </c>
      <c r="AO680" t="s">
        <v>10344</v>
      </c>
      <c r="AP680">
        <v>-8.8780257992669993E-3</v>
      </c>
      <c r="AQ680" s="4">
        <f>(Table2[[#This Row],[Sharpe Ratio]]-AVERAGE(Table2[Sharpe Ratio]))/_xlfn.STDEV.P(Table2[Sharpe Ratio])</f>
        <v>-0.81693857110817969</v>
      </c>
      <c r="AR68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 s="4">
        <f>_xlfn.RANK.AVG(Table2[[#This Row],[1Y Return vs Nifty Z-Score]],Table2[1Y Return vs Nifty Z-Score])</f>
        <v>581</v>
      </c>
      <c r="AT680" s="4">
        <f>_xlfn.RANK.AVG(Table2[[#This Row],[6M Return vs Nifty Z-Score]],Table2[6M Return vs Nifty Z-Score])</f>
        <v>710</v>
      </c>
      <c r="AU680" s="4">
        <f>_xlfn.RANK.AVG(Table2[[#This Row],[Sharpe Ratio Z-Score]],Table2[Sharpe Ratio Z-Score])</f>
        <v>586</v>
      </c>
      <c r="AV680" s="4">
        <f>(Table2[[#This Row],[Rank 1Y]]+Table2[[#This Row],[Rank 6M]]+Table2[[#This Row],[Rank Sharpe]])/3</f>
        <v>625.66666666666663</v>
      </c>
    </row>
    <row r="681" spans="1:48" x14ac:dyDescent="0.3">
      <c r="A681" t="s">
        <v>2237</v>
      </c>
      <c r="B681" t="s">
        <v>2238</v>
      </c>
      <c r="C681" t="s">
        <v>10309</v>
      </c>
      <c r="D681" t="s">
        <v>493</v>
      </c>
      <c r="E681">
        <v>2478.2013463500002</v>
      </c>
      <c r="F681">
        <v>634.25</v>
      </c>
      <c r="G681">
        <v>-35.843198706233302</v>
      </c>
      <c r="H681">
        <f>(Table2[[#This Row],[1Y Return vs Nifty]]-AVERAGE(Table2[1Y Return vs Nifty]))/_xlfn.STDEV.P(Table2[1Y Return vs Nifty])</f>
        <v>-1.0290852843670879</v>
      </c>
      <c r="I681">
        <v>19.004928623494699</v>
      </c>
      <c r="J681">
        <f>(Table2[[#This Row],[1M Return vs Nifty]]-AVERAGE(Table2[1M Return vs Nifty]))/_xlfn.STDEV.P(Table2[1M Return vs Nifty])</f>
        <v>1.3376531722256366</v>
      </c>
      <c r="K681">
        <v>-8.2215857208220804</v>
      </c>
      <c r="L681">
        <f>(Table2[[#This Row],[6M Return vs Nifty]]-AVERAGE(Table2[6M Return vs Nifty]))/_xlfn.STDEV.P(Table2[6M Return vs Nifty])</f>
        <v>-0.52803407019487736</v>
      </c>
      <c r="M681">
        <v>11.5089301132716</v>
      </c>
      <c r="N681">
        <f>(Table2[[#This Row],[1W Return vs Nifty]]-AVERAGE(Table2[1W Return vs Nifty]))/_xlfn.STDEV.P(Table2[1W Return vs Nifty])</f>
        <v>2.6197824703921286</v>
      </c>
      <c r="O681">
        <v>578.13</v>
      </c>
      <c r="P681">
        <v>560.87888139570998</v>
      </c>
      <c r="Q681">
        <v>591.82232260113005</v>
      </c>
      <c r="R681">
        <v>84.361609535244398</v>
      </c>
      <c r="S681" s="2">
        <f>(Table2[[#This Row],[Close Price]]-Table2[[#This Row],[20D EMA]])/Table2[[#This Row],[20D EMA]]</f>
        <v>9.7071592894331732E-2</v>
      </c>
      <c r="T681" s="2">
        <f>(Table2[[#This Row],[Close Price]]-Table2[[#This Row],[50D EMA]])/Table2[[#This Row],[50D EMA]]</f>
        <v>0.13081455023179131</v>
      </c>
      <c r="U681" s="2">
        <f>(Table2[[#This Row],[Close Price]]-Table2[[#This Row],[200D EMA]])/Table2[[#This Row],[200D EMA]]</f>
        <v>7.1689890324506886E-2</v>
      </c>
      <c r="V681">
        <v>1.84879892936618</v>
      </c>
      <c r="W681">
        <v>618</v>
      </c>
      <c r="X681">
        <v>639.45000000000005</v>
      </c>
      <c r="Y681">
        <v>618</v>
      </c>
      <c r="Z681">
        <v>656.05</v>
      </c>
      <c r="AA681">
        <v>535</v>
      </c>
      <c r="AB681">
        <v>658</v>
      </c>
      <c r="AC681" s="2">
        <f>(Table2[[#This Row],[Close Price]]/Table2[[#This Row],[Day Low]])-1</f>
        <v>2.6294498381876918E-2</v>
      </c>
      <c r="AD681" s="2">
        <f>(Table2[[#This Row],[Day High]]/Table2[[#This Row],[Close Price]])-1</f>
        <v>8.1986598344501171E-3</v>
      </c>
      <c r="AE681" s="2">
        <f>(Table2[[#This Row],[Close Price]]/Table2[[#This Row],[Current Week Low]])-1</f>
        <v>2.6294498381876918E-2</v>
      </c>
      <c r="AF681" s="2">
        <f>(Table2[[#This Row],[Current Week High]]/Table2[[#This Row],[Close Price]])-1</f>
        <v>3.4371304690579363E-2</v>
      </c>
      <c r="AG681" s="2">
        <f>(Table2[[#This Row],[Close Price]]/Table2[[#This Row],[Current Month Low]])-1</f>
        <v>0.18551401869158868</v>
      </c>
      <c r="AH681" s="2">
        <f>(Table2[[#This Row],[Current Month High]]/Table2[[#This Row],[Close Price]])-1</f>
        <v>3.744580212849824E-2</v>
      </c>
      <c r="AI681">
        <v>24.8245959795033</v>
      </c>
      <c r="AJ681">
        <v>37.566424465893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</v>
      </c>
      <c r="AM681" t="s">
        <v>10345</v>
      </c>
      <c r="AN681">
        <v>10.75</v>
      </c>
      <c r="AO681" t="s">
        <v>10345</v>
      </c>
      <c r="AP681">
        <v>-8.9594083418633993E-2</v>
      </c>
      <c r="AQ681" s="4">
        <f>(Table2[[#This Row],[Sharpe Ratio]]-AVERAGE(Table2[Sharpe Ratio]))/_xlfn.STDEV.P(Table2[Sharpe Ratio])</f>
        <v>-1.7321314887000696</v>
      </c>
      <c r="AR68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 s="4">
        <f>_xlfn.RANK.AVG(Table2[[#This Row],[1Y Return vs Nifty Z-Score]],Table2[1Y Return vs Nifty Z-Score])</f>
        <v>675</v>
      </c>
      <c r="AT681" s="4">
        <f>_xlfn.RANK.AVG(Table2[[#This Row],[6M Return vs Nifty Z-Score]],Table2[6M Return vs Nifty Z-Score])</f>
        <v>496</v>
      </c>
      <c r="AU681" s="4">
        <f>_xlfn.RANK.AVG(Table2[[#This Row],[Sharpe Ratio Z-Score]],Table2[Sharpe Ratio Z-Score])</f>
        <v>707</v>
      </c>
      <c r="AV681" s="4">
        <f>(Table2[[#This Row],[Rank 1Y]]+Table2[[#This Row],[Rank 6M]]+Table2[[#This Row],[Rank Sharpe]])/3</f>
        <v>626</v>
      </c>
    </row>
    <row r="682" spans="1:48" x14ac:dyDescent="0.3">
      <c r="A682" t="s">
        <v>2341</v>
      </c>
      <c r="B682" t="s">
        <v>2342</v>
      </c>
      <c r="C682" t="s">
        <v>10306</v>
      </c>
      <c r="D682" t="s">
        <v>259</v>
      </c>
      <c r="E682">
        <v>2206.6902835999999</v>
      </c>
      <c r="F682">
        <v>493</v>
      </c>
      <c r="G682">
        <v>-42.653622502303101</v>
      </c>
      <c r="H682">
        <f>(Table2[[#This Row],[1Y Return vs Nifty]]-AVERAGE(Table2[1Y Return vs Nifty]))/_xlfn.STDEV.P(Table2[1Y Return vs Nifty])</f>
        <v>-1.1324257525656973</v>
      </c>
      <c r="I682">
        <v>-1.89450328877465</v>
      </c>
      <c r="J682">
        <f>(Table2[[#This Row],[1M Return vs Nifty]]-AVERAGE(Table2[1M Return vs Nifty]))/_xlfn.STDEV.P(Table2[1M Return vs Nifty])</f>
        <v>-0.48811013988036905</v>
      </c>
      <c r="K682">
        <v>-21.5722316401184</v>
      </c>
      <c r="L682">
        <f>(Table2[[#This Row],[6M Return vs Nifty]]-AVERAGE(Table2[6M Return vs Nifty]))/_xlfn.STDEV.P(Table2[6M Return vs Nifty])</f>
        <v>-0.98732137546892529</v>
      </c>
      <c r="M682">
        <v>0.722676305088916</v>
      </c>
      <c r="N682">
        <f>(Table2[[#This Row],[1W Return vs Nifty]]-AVERAGE(Table2[1W Return vs Nifty]))/_xlfn.STDEV.P(Table2[1W Return vs Nifty])</f>
        <v>0.26713129032032323</v>
      </c>
      <c r="O682">
        <v>494.72</v>
      </c>
      <c r="P682">
        <v>505.67352886945599</v>
      </c>
      <c r="Q682">
        <v>534.75485927150601</v>
      </c>
      <c r="R682">
        <v>52.052453379046703</v>
      </c>
      <c r="S682" s="2">
        <f>(Table2[[#This Row],[Close Price]]-Table2[[#This Row],[20D EMA]])/Table2[[#This Row],[20D EMA]]</f>
        <v>-3.4767141009056177E-3</v>
      </c>
      <c r="T682" s="2">
        <f>(Table2[[#This Row],[Close Price]]-Table2[[#This Row],[50D EMA]])/Table2[[#This Row],[50D EMA]]</f>
        <v>-2.5062670173363524E-2</v>
      </c>
      <c r="U682" s="2">
        <f>(Table2[[#This Row],[Close Price]]-Table2[[#This Row],[200D EMA]])/Table2[[#This Row],[200D EMA]]</f>
        <v>-7.8082243756304431E-2</v>
      </c>
      <c r="V682">
        <v>1.1651901014650901</v>
      </c>
      <c r="W682">
        <v>489.2</v>
      </c>
      <c r="X682">
        <v>504</v>
      </c>
      <c r="Y682">
        <v>476.75</v>
      </c>
      <c r="Z682">
        <v>504</v>
      </c>
      <c r="AA682">
        <v>467.1</v>
      </c>
      <c r="AB682">
        <v>521.95000000000005</v>
      </c>
      <c r="AC682" s="2">
        <f>(Table2[[#This Row],[Close Price]]/Table2[[#This Row],[Day Low]])-1</f>
        <v>7.7677841373671175E-3</v>
      </c>
      <c r="AD682" s="2">
        <f>(Table2[[#This Row],[Day High]]/Table2[[#This Row],[Close Price]])-1</f>
        <v>2.2312373225152227E-2</v>
      </c>
      <c r="AE682" s="2">
        <f>(Table2[[#This Row],[Close Price]]/Table2[[#This Row],[Current Week Low]])-1</f>
        <v>3.4084950183534302E-2</v>
      </c>
      <c r="AF682" s="2">
        <f>(Table2[[#This Row],[Current Week High]]/Table2[[#This Row],[Close Price]])-1</f>
        <v>2.2312373225152227E-2</v>
      </c>
      <c r="AG682" s="2">
        <f>(Table2[[#This Row],[Close Price]]/Table2[[#This Row],[Current Month Low]])-1</f>
        <v>5.5448512095910951E-2</v>
      </c>
      <c r="AH682" s="2">
        <f>(Table2[[#This Row],[Current Month High]]/Table2[[#This Row],[Close Price]])-1</f>
        <v>5.872210953346868E-2</v>
      </c>
      <c r="AI682">
        <v>30.841784989857999</v>
      </c>
      <c r="AJ682">
        <v>8.5903083700440401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-0.09</v>
      </c>
      <c r="AM682" t="s">
        <v>10344</v>
      </c>
      <c r="AN682">
        <v>-2.21</v>
      </c>
      <c r="AO682" t="s">
        <v>10344</v>
      </c>
      <c r="AQ682" s="4">
        <f>(Table2[[#This Row],[Sharpe Ratio]]-AVERAGE(Table2[Sharpe Ratio]))/_xlfn.STDEV.P(Table2[Sharpe Ratio])</f>
        <v>-0.71627574671699312</v>
      </c>
      <c r="AR68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 s="4">
        <f>_xlfn.RANK.AVG(Table2[[#This Row],[1Y Return vs Nifty Z-Score]],Table2[1Y Return vs Nifty Z-Score])</f>
        <v>699</v>
      </c>
      <c r="AT682" s="4">
        <f>_xlfn.RANK.AVG(Table2[[#This Row],[6M Return vs Nifty Z-Score]],Table2[6M Return vs Nifty Z-Score])</f>
        <v>638</v>
      </c>
      <c r="AU682" s="4">
        <f>_xlfn.RANK.AVG(Table2[[#This Row],[Sharpe Ratio Z-Score]],Table2[Sharpe Ratio Z-Score])</f>
        <v>542.5</v>
      </c>
      <c r="AV682" s="4">
        <f>(Table2[[#This Row],[Rank 1Y]]+Table2[[#This Row],[Rank 6M]]+Table2[[#This Row],[Rank Sharpe]])/3</f>
        <v>626.5</v>
      </c>
    </row>
    <row r="683" spans="1:48" x14ac:dyDescent="0.3">
      <c r="A683" t="s">
        <v>966</v>
      </c>
      <c r="B683" t="s">
        <v>967</v>
      </c>
      <c r="C683" t="s">
        <v>10301</v>
      </c>
      <c r="D683" t="s">
        <v>544</v>
      </c>
      <c r="E683">
        <v>15213.71729049</v>
      </c>
      <c r="F683">
        <v>304.89999999999998</v>
      </c>
      <c r="G683">
        <v>-12.886415578307</v>
      </c>
      <c r="H683">
        <f>(Table2[[#This Row],[1Y Return vs Nifty]]-AVERAGE(Table2[1Y Return vs Nifty]))/_xlfn.STDEV.P(Table2[1Y Return vs Nifty])</f>
        <v>-0.68074209930085117</v>
      </c>
      <c r="I683">
        <v>-4.2896903663870898</v>
      </c>
      <c r="J683">
        <f>(Table2[[#This Row],[1M Return vs Nifty]]-AVERAGE(Table2[1M Return vs Nifty]))/_xlfn.STDEV.P(Table2[1M Return vs Nifty])</f>
        <v>-0.69735241547389493</v>
      </c>
      <c r="K683">
        <v>-22.855684078331301</v>
      </c>
      <c r="L683">
        <f>(Table2[[#This Row],[6M Return vs Nifty]]-AVERAGE(Table2[6M Return vs Nifty]))/_xlfn.STDEV.P(Table2[6M Return vs Nifty])</f>
        <v>-1.0314745509300629</v>
      </c>
      <c r="M683">
        <v>-2.2376999610469599</v>
      </c>
      <c r="N683">
        <f>(Table2[[#This Row],[1W Return vs Nifty]]-AVERAGE(Table2[1W Return vs Nifty]))/_xlfn.STDEV.P(Table2[1W Return vs Nifty])</f>
        <v>-0.37857321838477842</v>
      </c>
      <c r="O683">
        <v>311.51</v>
      </c>
      <c r="P683">
        <v>318.707637205053</v>
      </c>
      <c r="Q683">
        <v>317.89846724850298</v>
      </c>
      <c r="R683">
        <v>35.274814575407603</v>
      </c>
      <c r="S683" s="2">
        <f>(Table2[[#This Row],[Close Price]]-Table2[[#This Row],[20D EMA]])/Table2[[#This Row],[20D EMA]]</f>
        <v>-2.1219222496870128E-2</v>
      </c>
      <c r="T683" s="2">
        <f>(Table2[[#This Row],[Close Price]]-Table2[[#This Row],[50D EMA]])/Table2[[#This Row],[50D EMA]]</f>
        <v>-4.3323835368806504E-2</v>
      </c>
      <c r="U683" s="2">
        <f>(Table2[[#This Row],[Close Price]]-Table2[[#This Row],[200D EMA]])/Table2[[#This Row],[200D EMA]]</f>
        <v>-4.0888738347838689E-2</v>
      </c>
      <c r="V683">
        <v>0.38844310507651802</v>
      </c>
      <c r="W683">
        <v>303.55</v>
      </c>
      <c r="X683">
        <v>309</v>
      </c>
      <c r="Y683">
        <v>303.5</v>
      </c>
      <c r="Z683">
        <v>309.14999999999998</v>
      </c>
      <c r="AA683">
        <v>299.5</v>
      </c>
      <c r="AB683">
        <v>323.5</v>
      </c>
      <c r="AC683" s="2">
        <f>(Table2[[#This Row],[Close Price]]/Table2[[#This Row],[Day Low]])-1</f>
        <v>4.4473727557237108E-3</v>
      </c>
      <c r="AD683" s="2">
        <f>(Table2[[#This Row],[Day High]]/Table2[[#This Row],[Close Price]])-1</f>
        <v>1.3447031813709431E-2</v>
      </c>
      <c r="AE683" s="2">
        <f>(Table2[[#This Row],[Close Price]]/Table2[[#This Row],[Current Week Low]])-1</f>
        <v>4.6128500823723328E-3</v>
      </c>
      <c r="AF683" s="2">
        <f>(Table2[[#This Row],[Current Week High]]/Table2[[#This Row],[Close Price]])-1</f>
        <v>1.3938996392259817E-2</v>
      </c>
      <c r="AG683" s="2">
        <f>(Table2[[#This Row],[Close Price]]/Table2[[#This Row],[Current Month Low]])-1</f>
        <v>1.8030050083472471E-2</v>
      </c>
      <c r="AH683" s="2">
        <f>(Table2[[#This Row],[Current Month High]]/Table2[[#This Row],[Close Price]])-1</f>
        <v>6.1003607740242716E-2</v>
      </c>
      <c r="AI683">
        <v>28.566743194489899</v>
      </c>
      <c r="AJ683">
        <v>18.638132295719799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-7.0000000000000007E-2</v>
      </c>
      <c r="AM683" t="s">
        <v>10344</v>
      </c>
      <c r="AN683">
        <v>-2.33</v>
      </c>
      <c r="AO683" t="s">
        <v>10344</v>
      </c>
      <c r="AP683">
        <v>-5.5845382718433999E-2</v>
      </c>
      <c r="AQ683" s="4">
        <f>(Table2[[#This Row],[Sharpe Ratio]]-AVERAGE(Table2[Sharpe Ratio]))/_xlfn.STDEV.P(Table2[Sharpe Ratio])</f>
        <v>-1.3494743970417602</v>
      </c>
      <c r="AR68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 s="4">
        <f>_xlfn.RANK.AVG(Table2[[#This Row],[1Y Return vs Nifty Z-Score]],Table2[1Y Return vs Nifty Z-Score])</f>
        <v>566</v>
      </c>
      <c r="AT683" s="4">
        <f>_xlfn.RANK.AVG(Table2[[#This Row],[6M Return vs Nifty Z-Score]],Table2[6M Return vs Nifty Z-Score])</f>
        <v>654</v>
      </c>
      <c r="AU683" s="4">
        <f>_xlfn.RANK.AVG(Table2[[#This Row],[Sharpe Ratio Z-Score]],Table2[Sharpe Ratio Z-Score])</f>
        <v>663</v>
      </c>
      <c r="AV683" s="4">
        <f>(Table2[[#This Row],[Rank 1Y]]+Table2[[#This Row],[Rank 6M]]+Table2[[#This Row],[Rank Sharpe]])/3</f>
        <v>627.66666666666663</v>
      </c>
    </row>
    <row r="684" spans="1:48" x14ac:dyDescent="0.3">
      <c r="A684" t="s">
        <v>1694</v>
      </c>
      <c r="B684" t="s">
        <v>1695</v>
      </c>
      <c r="C684" t="s">
        <v>10305</v>
      </c>
      <c r="D684" t="s">
        <v>54</v>
      </c>
      <c r="E684">
        <v>4841.7567749999998</v>
      </c>
      <c r="F684">
        <v>526.65</v>
      </c>
      <c r="G684">
        <v>-32.938395353336702</v>
      </c>
      <c r="H684">
        <f>(Table2[[#This Row],[1Y Return vs Nifty]]-AVERAGE(Table2[1Y Return vs Nifty]))/_xlfn.STDEV.P(Table2[1Y Return vs Nifty])</f>
        <v>-0.98500818322009953</v>
      </c>
      <c r="I684">
        <v>3.2059964977918698</v>
      </c>
      <c r="J684">
        <f>(Table2[[#This Row],[1M Return vs Nifty]]-AVERAGE(Table2[1M Return vs Nifty]))/_xlfn.STDEV.P(Table2[1M Return vs Nifty])</f>
        <v>-4.2533177654389839E-2</v>
      </c>
      <c r="K684">
        <v>-14.028898077284399</v>
      </c>
      <c r="L684">
        <f>(Table2[[#This Row],[6M Return vs Nifty]]-AVERAGE(Table2[6M Return vs Nifty]))/_xlfn.STDEV.P(Table2[6M Return vs Nifty])</f>
        <v>-0.72781652710426126</v>
      </c>
      <c r="M684">
        <v>2.4088142550262601</v>
      </c>
      <c r="N684">
        <f>(Table2[[#This Row],[1W Return vs Nifty]]-AVERAGE(Table2[1W Return vs Nifty]))/_xlfn.STDEV.P(Table2[1W Return vs Nifty])</f>
        <v>0.63490443085912418</v>
      </c>
      <c r="O684">
        <v>513.38</v>
      </c>
      <c r="P684">
        <v>512.55469740903504</v>
      </c>
      <c r="Q684">
        <v>503.15876835635601</v>
      </c>
      <c r="R684">
        <v>64.444694691799796</v>
      </c>
      <c r="S684" s="2">
        <f>(Table2[[#This Row],[Close Price]]-Table2[[#This Row],[20D EMA]])/Table2[[#This Row],[20D EMA]]</f>
        <v>2.5848299505239748E-2</v>
      </c>
      <c r="T684" s="2">
        <f>(Table2[[#This Row],[Close Price]]-Table2[[#This Row],[50D EMA]])/Table2[[#This Row],[50D EMA]]</f>
        <v>2.7500094452780777E-2</v>
      </c>
      <c r="U684" s="2">
        <f>(Table2[[#This Row],[Close Price]]-Table2[[#This Row],[200D EMA]])/Table2[[#This Row],[200D EMA]]</f>
        <v>4.6687513208567587E-2</v>
      </c>
      <c r="V684">
        <v>0.75234646380199399</v>
      </c>
      <c r="W684">
        <v>521.15</v>
      </c>
      <c r="X684">
        <v>531.29999999999995</v>
      </c>
      <c r="Y684">
        <v>494.75</v>
      </c>
      <c r="Z684">
        <v>534</v>
      </c>
      <c r="AA684">
        <v>492.05</v>
      </c>
      <c r="AB684">
        <v>534</v>
      </c>
      <c r="AC684" s="2">
        <f>(Table2[[#This Row],[Close Price]]/Table2[[#This Row],[Day Low]])-1</f>
        <v>1.0553583421279766E-2</v>
      </c>
      <c r="AD684" s="2">
        <f>(Table2[[#This Row],[Day High]]/Table2[[#This Row],[Close Price]])-1</f>
        <v>8.8293933352321385E-3</v>
      </c>
      <c r="AE684" s="2">
        <f>(Table2[[#This Row],[Close Price]]/Table2[[#This Row],[Current Week Low]])-1</f>
        <v>6.4477008590197116E-2</v>
      </c>
      <c r="AF684" s="2">
        <f>(Table2[[#This Row],[Current Week High]]/Table2[[#This Row],[Close Price]])-1</f>
        <v>1.3956137852463746E-2</v>
      </c>
      <c r="AG684" s="2">
        <f>(Table2[[#This Row],[Close Price]]/Table2[[#This Row],[Current Month Low]])-1</f>
        <v>7.0318057108017307E-2</v>
      </c>
      <c r="AH684" s="2">
        <f>(Table2[[#This Row],[Current Month High]]/Table2[[#This Row],[Close Price]])-1</f>
        <v>1.3956137852463746E-2</v>
      </c>
      <c r="AI684">
        <v>18.674641602582302</v>
      </c>
      <c r="AJ684">
        <v>22.178401577543202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-0.01</v>
      </c>
      <c r="AM684" t="s">
        <v>10344</v>
      </c>
      <c r="AN684">
        <v>4.1100000000000003</v>
      </c>
      <c r="AO684" t="s">
        <v>10345</v>
      </c>
      <c r="AP684">
        <v>-5.4308824856590998E-2</v>
      </c>
      <c r="AQ684" s="4">
        <f>(Table2[[#This Row],[Sharpe Ratio]]-AVERAGE(Table2[Sharpe Ratio]))/_xlfn.STDEV.P(Table2[Sharpe Ratio])</f>
        <v>-1.3320522518812485</v>
      </c>
      <c r="AR68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-2.4525057090008753</v>
      </c>
      <c r="AS684" s="4">
        <f>_xlfn.RANK.AVG(Table2[[#This Row],[1Y Return vs Nifty Z-Score]],Table2[1Y Return vs Nifty Z-Score])</f>
        <v>662</v>
      </c>
      <c r="AT684" s="4">
        <f>_xlfn.RANK.AVG(Table2[[#This Row],[6M Return vs Nifty Z-Score]],Table2[6M Return vs Nifty Z-Score])</f>
        <v>561</v>
      </c>
      <c r="AU684" s="4">
        <f>_xlfn.RANK.AVG(Table2[[#This Row],[Sharpe Ratio Z-Score]],Table2[Sharpe Ratio Z-Score])</f>
        <v>661</v>
      </c>
      <c r="AV684" s="4">
        <f>(Table2[[#This Row],[Rank 1Y]]+Table2[[#This Row],[Rank 6M]]+Table2[[#This Row],[Rank Sharpe]])/3</f>
        <v>628</v>
      </c>
    </row>
    <row r="685" spans="1:48" x14ac:dyDescent="0.3">
      <c r="A685" t="s">
        <v>366</v>
      </c>
      <c r="B685" t="s">
        <v>367</v>
      </c>
      <c r="C685" t="s">
        <v>10312</v>
      </c>
      <c r="D685" t="s">
        <v>101</v>
      </c>
      <c r="E685">
        <v>65605.172657475006</v>
      </c>
      <c r="F685">
        <v>562.75</v>
      </c>
      <c r="G685">
        <v>-31.5738445905614</v>
      </c>
      <c r="H685">
        <f>(Table2[[#This Row],[1Y Return vs Nifty]]-AVERAGE(Table2[1Y Return vs Nifty]))/_xlfn.STDEV.P(Table2[1Y Return vs Nifty])</f>
        <v>-0.96430267076912002</v>
      </c>
      <c r="I685">
        <v>7.6156712658214802</v>
      </c>
      <c r="J685">
        <f>(Table2[[#This Row],[1M Return vs Nifty]]-AVERAGE(Table2[1M Return vs Nifty]))/_xlfn.STDEV.P(Table2[1M Return vs Nifty])</f>
        <v>0.34269367652921795</v>
      </c>
      <c r="K685">
        <v>-10.2512116273919</v>
      </c>
      <c r="L685">
        <f>(Table2[[#This Row],[6M Return vs Nifty]]-AVERAGE(Table2[6M Return vs Nifty]))/_xlfn.STDEV.P(Table2[6M Return vs Nifty])</f>
        <v>-0.59785701501551125</v>
      </c>
      <c r="M685">
        <v>6.6427224963312996</v>
      </c>
      <c r="N685">
        <f>(Table2[[#This Row],[1W Return vs Nifty]]-AVERAGE(Table2[1W Return vs Nifty]))/_xlfn.STDEV.P(Table2[1W Return vs Nifty])</f>
        <v>1.5583862436703044</v>
      </c>
      <c r="O685">
        <v>540.65</v>
      </c>
      <c r="P685">
        <v>526.75858710480998</v>
      </c>
      <c r="Q685">
        <v>535.55443774041896</v>
      </c>
      <c r="R685">
        <v>71.091704351711101</v>
      </c>
      <c r="S685" s="2">
        <f>(Table2[[#This Row],[Close Price]]-Table2[[#This Row],[20D EMA]])/Table2[[#This Row],[20D EMA]]</f>
        <v>4.0876722463701144E-2</v>
      </c>
      <c r="T685" s="2">
        <f>(Table2[[#This Row],[Close Price]]-Table2[[#This Row],[50D EMA]])/Table2[[#This Row],[50D EMA]]</f>
        <v>6.8326200609291177E-2</v>
      </c>
      <c r="U685" s="2">
        <f>(Table2[[#This Row],[Close Price]]-Table2[[#This Row],[200D EMA]])/Table2[[#This Row],[200D EMA]]</f>
        <v>5.0780201494217879E-2</v>
      </c>
      <c r="V685">
        <v>0.68492536936335602</v>
      </c>
      <c r="W685">
        <v>561</v>
      </c>
      <c r="X685">
        <v>570.54999999999995</v>
      </c>
      <c r="Y685">
        <v>548.04999999999995</v>
      </c>
      <c r="Z685">
        <v>570.54999999999995</v>
      </c>
      <c r="AA685">
        <v>514.79999999999995</v>
      </c>
      <c r="AB685">
        <v>570.54999999999995</v>
      </c>
      <c r="AC685" s="2">
        <f>(Table2[[#This Row],[Close Price]]/Table2[[#This Row],[Day Low]])-1</f>
        <v>3.1194295900178748E-3</v>
      </c>
      <c r="AD685" s="2">
        <f>(Table2[[#This Row],[Day High]]/Table2[[#This Row],[Close Price]])-1</f>
        <v>1.3860506441581544E-2</v>
      </c>
      <c r="AE685" s="2">
        <f>(Table2[[#This Row],[Close Price]]/Table2[[#This Row],[Current Week Low]])-1</f>
        <v>2.6822370221695202E-2</v>
      </c>
      <c r="AF685" s="2">
        <f>(Table2[[#This Row],[Current Week High]]/Table2[[#This Row],[Close Price]])-1</f>
        <v>1.3860506441581544E-2</v>
      </c>
      <c r="AG685" s="2">
        <f>(Table2[[#This Row],[Close Price]]/Table2[[#This Row],[Current Month Low]])-1</f>
        <v>9.3142968142968297E-2</v>
      </c>
      <c r="AH685" s="2">
        <f>(Table2[[#This Row],[Current Month High]]/Table2[[#This Row],[Close Price]])-1</f>
        <v>1.3860506441581544E-2</v>
      </c>
      <c r="AI685">
        <v>20.790759662372199</v>
      </c>
      <c r="AJ685">
        <v>28.1890660592255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0.08</v>
      </c>
      <c r="AM685" t="s">
        <v>10345</v>
      </c>
      <c r="AN685">
        <v>2.71</v>
      </c>
      <c r="AO685" t="s">
        <v>10345</v>
      </c>
      <c r="AP685">
        <v>-9.2725032149420003E-2</v>
      </c>
      <c r="AQ685" s="4">
        <f>(Table2[[#This Row],[Sharpe Ratio]]-AVERAGE(Table2[Sharpe Ratio]))/_xlfn.STDEV.P(Table2[Sharpe Ratio])</f>
        <v>-1.7676315142002144</v>
      </c>
      <c r="AR68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 s="4">
        <f>_xlfn.RANK.AVG(Table2[[#This Row],[1Y Return vs Nifty Z-Score]],Table2[1Y Return vs Nifty Z-Score])</f>
        <v>655</v>
      </c>
      <c r="AT685" s="4">
        <f>_xlfn.RANK.AVG(Table2[[#This Row],[6M Return vs Nifty Z-Score]],Table2[6M Return vs Nifty Z-Score])</f>
        <v>522</v>
      </c>
      <c r="AU685" s="4">
        <f>_xlfn.RANK.AVG(Table2[[#This Row],[Sharpe Ratio Z-Score]],Table2[Sharpe Ratio Z-Score])</f>
        <v>713</v>
      </c>
      <c r="AV685" s="4">
        <f>(Table2[[#This Row],[Rank 1Y]]+Table2[[#This Row],[Rank 6M]]+Table2[[#This Row],[Rank Sharpe]])/3</f>
        <v>630</v>
      </c>
    </row>
    <row r="686" spans="1:48" x14ac:dyDescent="0.3">
      <c r="A686" t="s">
        <v>1189</v>
      </c>
      <c r="B686" t="s">
        <v>1190</v>
      </c>
      <c r="C686" t="s">
        <v>6473</v>
      </c>
      <c r="D686" t="s">
        <v>77</v>
      </c>
      <c r="E686">
        <v>9992.2138267199898</v>
      </c>
      <c r="F686">
        <v>1297.5999999999999</v>
      </c>
      <c r="G686">
        <v>-12.079205720989799</v>
      </c>
      <c r="H686">
        <f>(Table2[[#This Row],[1Y Return vs Nifty]]-AVERAGE(Table2[1Y Return vs Nifty]))/_xlfn.STDEV.P(Table2[1Y Return vs Nifty])</f>
        <v>-0.66849360389329204</v>
      </c>
      <c r="I686">
        <v>-13.374206888967599</v>
      </c>
      <c r="J686">
        <f>(Table2[[#This Row],[1M Return vs Nifty]]-AVERAGE(Table2[1M Return vs Nifty]))/_xlfn.STDEV.P(Table2[1M Return vs Nifty])</f>
        <v>-1.4909709714601533</v>
      </c>
      <c r="K686">
        <v>-35.584154329273602</v>
      </c>
      <c r="L686">
        <f>(Table2[[#This Row],[6M Return vs Nifty]]-AVERAGE(Table2[6M Return vs Nifty]))/_xlfn.STDEV.P(Table2[6M Return vs Nifty])</f>
        <v>-1.469357844154598</v>
      </c>
      <c r="M686">
        <v>-2.17490564347453</v>
      </c>
      <c r="N686">
        <f>(Table2[[#This Row],[1W Return vs Nifty]]-AVERAGE(Table2[1W Return vs Nifty]))/_xlfn.STDEV.P(Table2[1W Return vs Nifty])</f>
        <v>-0.36487679254817262</v>
      </c>
      <c r="O686">
        <v>1396.17</v>
      </c>
      <c r="P686">
        <v>1470.3257861852601</v>
      </c>
      <c r="Q686">
        <v>1439.89461471338</v>
      </c>
      <c r="R686">
        <v>32.841566008260799</v>
      </c>
      <c r="S686" s="2">
        <f>(Table2[[#This Row],[Close Price]]-Table2[[#This Row],[20D EMA]])/Table2[[#This Row],[20D EMA]]</f>
        <v>-7.0600285065572352E-2</v>
      </c>
      <c r="T686" s="2">
        <f>(Table2[[#This Row],[Close Price]]-Table2[[#This Row],[50D EMA]])/Table2[[#This Row],[50D EMA]]</f>
        <v>-0.11747449973886048</v>
      </c>
      <c r="U686" s="2">
        <f>(Table2[[#This Row],[Close Price]]-Table2[[#This Row],[200D EMA]])/Table2[[#This Row],[200D EMA]]</f>
        <v>-9.8822936942301626E-2</v>
      </c>
      <c r="V686">
        <v>1.2845447025664301</v>
      </c>
      <c r="W686">
        <v>1275.05</v>
      </c>
      <c r="X686">
        <v>1306.05</v>
      </c>
      <c r="Y686">
        <v>1275.05</v>
      </c>
      <c r="Z686">
        <v>1306.05</v>
      </c>
      <c r="AA686">
        <v>1212</v>
      </c>
      <c r="AB686">
        <v>1554.95</v>
      </c>
      <c r="AC686" s="2">
        <f>(Table2[[#This Row],[Close Price]]/Table2[[#This Row],[Day Low]])-1</f>
        <v>1.7685580957609526E-2</v>
      </c>
      <c r="AD686" s="2">
        <f>(Table2[[#This Row],[Day High]]/Table2[[#This Row],[Close Price]])-1</f>
        <v>6.5120221948211654E-3</v>
      </c>
      <c r="AE686" s="2">
        <f>(Table2[[#This Row],[Close Price]]/Table2[[#This Row],[Current Week Low]])-1</f>
        <v>1.7685580957609526E-2</v>
      </c>
      <c r="AF686" s="2">
        <f>(Table2[[#This Row],[Current Week High]]/Table2[[#This Row],[Close Price]])-1</f>
        <v>6.5120221948211654E-3</v>
      </c>
      <c r="AG686" s="2">
        <f>(Table2[[#This Row],[Close Price]]/Table2[[#This Row],[Current Month Low]])-1</f>
        <v>7.0627062706270616E-2</v>
      </c>
      <c r="AH686" s="2">
        <f>(Table2[[#This Row],[Current Month High]]/Table2[[#This Row],[Close Price]])-1</f>
        <v>0.19832768187422944</v>
      </c>
      <c r="AI686">
        <v>38.871763255240403</v>
      </c>
      <c r="AJ686">
        <v>18.8332799120838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-0.19</v>
      </c>
      <c r="AM686" t="s">
        <v>10344</v>
      </c>
      <c r="AN686">
        <v>-17.41</v>
      </c>
      <c r="AO686" t="s">
        <v>10344</v>
      </c>
      <c r="AP686">
        <v>-2.5844345287037E-2</v>
      </c>
      <c r="AQ686" s="4">
        <f>(Table2[[#This Row],[Sharpe Ratio]]-AVERAGE(Table2[Sharpe Ratio]))/_xlfn.STDEV.P(Table2[Sharpe Ratio])</f>
        <v>-1.0093099020524046</v>
      </c>
      <c r="AR68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 s="4">
        <f>_xlfn.RANK.AVG(Table2[[#This Row],[1Y Return vs Nifty Z-Score]],Table2[1Y Return vs Nifty Z-Score])</f>
        <v>558</v>
      </c>
      <c r="AT686" s="4">
        <f>_xlfn.RANK.AVG(Table2[[#This Row],[6M Return vs Nifty Z-Score]],Table2[6M Return vs Nifty Z-Score])</f>
        <v>715</v>
      </c>
      <c r="AU686" s="4">
        <f>_xlfn.RANK.AVG(Table2[[#This Row],[Sharpe Ratio Z-Score]],Table2[Sharpe Ratio Z-Score])</f>
        <v>621</v>
      </c>
      <c r="AV686" s="4">
        <f>(Table2[[#This Row],[Rank 1Y]]+Table2[[#This Row],[Rank 6M]]+Table2[[#This Row],[Rank Sharpe]])/3</f>
        <v>631.33333333333337</v>
      </c>
    </row>
    <row r="687" spans="1:48" x14ac:dyDescent="0.3">
      <c r="A687" t="s">
        <v>597</v>
      </c>
      <c r="B687" t="s">
        <v>598</v>
      </c>
      <c r="C687" t="s">
        <v>10310</v>
      </c>
      <c r="D687" t="s">
        <v>399</v>
      </c>
      <c r="E687">
        <v>31961.531986475002</v>
      </c>
      <c r="F687">
        <v>432.25</v>
      </c>
      <c r="G687">
        <v>-21.152850743799299</v>
      </c>
      <c r="H687">
        <f>(Table2[[#This Row],[1Y Return vs Nifty]]-AVERAGE(Table2[1Y Return vs Nifty]))/_xlfn.STDEV.P(Table2[1Y Return vs Nifty])</f>
        <v>-0.80617589107580712</v>
      </c>
      <c r="I687">
        <v>15.4819804020023</v>
      </c>
      <c r="J687">
        <f>(Table2[[#This Row],[1M Return vs Nifty]]-AVERAGE(Table2[1M Return vs Nifty]))/_xlfn.STDEV.P(Table2[1M Return vs Nifty])</f>
        <v>1.0298902799015694</v>
      </c>
      <c r="K687">
        <v>-18.247481539175901</v>
      </c>
      <c r="L687">
        <f>(Table2[[#This Row],[6M Return vs Nifty]]-AVERAGE(Table2[6M Return vs Nifty]))/_xlfn.STDEV.P(Table2[6M Return vs Nifty])</f>
        <v>-0.87294372484421423</v>
      </c>
      <c r="M687">
        <v>5.0427921612594497</v>
      </c>
      <c r="N687">
        <f>(Table2[[#This Row],[1W Return vs Nifty]]-AVERAGE(Table2[1W Return vs Nifty]))/_xlfn.STDEV.P(Table2[1W Return vs Nifty])</f>
        <v>1.2094163364367145</v>
      </c>
      <c r="O687">
        <v>409.39</v>
      </c>
      <c r="P687">
        <v>404.085861855583</v>
      </c>
      <c r="Q687">
        <v>414.92579422777601</v>
      </c>
      <c r="R687">
        <v>77.209976808430795</v>
      </c>
      <c r="S687" s="2">
        <f>(Table2[[#This Row],[Close Price]]-Table2[[#This Row],[20D EMA]])/Table2[[#This Row],[20D EMA]]</f>
        <v>5.5839175358460183E-2</v>
      </c>
      <c r="T687" s="2">
        <f>(Table2[[#This Row],[Close Price]]-Table2[[#This Row],[50D EMA]])/Table2[[#This Row],[50D EMA]]</f>
        <v>6.9698400273362271E-2</v>
      </c>
      <c r="U687" s="2">
        <f>(Table2[[#This Row],[Close Price]]-Table2[[#This Row],[200D EMA]])/Table2[[#This Row],[200D EMA]]</f>
        <v>4.1752539883586424E-2</v>
      </c>
      <c r="V687">
        <v>1.6035831215373899</v>
      </c>
      <c r="W687">
        <v>432.15</v>
      </c>
      <c r="X687">
        <v>441.8</v>
      </c>
      <c r="Y687">
        <v>417.6</v>
      </c>
      <c r="Z687">
        <v>441.8</v>
      </c>
      <c r="AA687">
        <v>395.05</v>
      </c>
      <c r="AB687">
        <v>441.8</v>
      </c>
      <c r="AC687" s="2">
        <f>(Table2[[#This Row],[Close Price]]/Table2[[#This Row],[Day Low]])-1</f>
        <v>2.3140113386554972E-4</v>
      </c>
      <c r="AD687" s="2">
        <f>(Table2[[#This Row],[Day High]]/Table2[[#This Row],[Close Price]])-1</f>
        <v>2.2093695777906319E-2</v>
      </c>
      <c r="AE687" s="2">
        <f>(Table2[[#This Row],[Close Price]]/Table2[[#This Row],[Current Week Low]])-1</f>
        <v>3.5081417624521105E-2</v>
      </c>
      <c r="AF687" s="2">
        <f>(Table2[[#This Row],[Current Week High]]/Table2[[#This Row],[Close Price]])-1</f>
        <v>2.2093695777906319E-2</v>
      </c>
      <c r="AG687" s="2">
        <f>(Table2[[#This Row],[Close Price]]/Table2[[#This Row],[Current Month Low]])-1</f>
        <v>9.416529553221098E-2</v>
      </c>
      <c r="AH687" s="2">
        <f>(Table2[[#This Row],[Current Month High]]/Table2[[#This Row],[Close Price]])-1</f>
        <v>2.2093695777906319E-2</v>
      </c>
      <c r="AI687">
        <v>12.8976286871023</v>
      </c>
      <c r="AJ687">
        <v>22.035573122529598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0.02</v>
      </c>
      <c r="AM687" t="s">
        <v>10345</v>
      </c>
      <c r="AN687">
        <v>7.65</v>
      </c>
      <c r="AO687" t="s">
        <v>10345</v>
      </c>
      <c r="AP687">
        <v>-6.8530371334596996E-2</v>
      </c>
      <c r="AQ687" s="4">
        <f>(Table2[[#This Row],[Sharpe Ratio]]-AVERAGE(Table2[Sharpe Ratio]))/_xlfn.STDEV.P(Table2[Sharpe Ratio])</f>
        <v>-1.4933021815452074</v>
      </c>
      <c r="AR68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 s="4">
        <f>_xlfn.RANK.AVG(Table2[[#This Row],[1Y Return vs Nifty Z-Score]],Table2[1Y Return vs Nifty Z-Score])</f>
        <v>609</v>
      </c>
      <c r="AT687" s="4">
        <f>_xlfn.RANK.AVG(Table2[[#This Row],[6M Return vs Nifty Z-Score]],Table2[6M Return vs Nifty Z-Score])</f>
        <v>604</v>
      </c>
      <c r="AU687" s="4">
        <f>_xlfn.RANK.AVG(Table2[[#This Row],[Sharpe Ratio Z-Score]],Table2[Sharpe Ratio Z-Score])</f>
        <v>682</v>
      </c>
      <c r="AV687" s="4">
        <f>(Table2[[#This Row],[Rank 1Y]]+Table2[[#This Row],[Rank 6M]]+Table2[[#This Row],[Rank Sharpe]])/3</f>
        <v>631.66666666666663</v>
      </c>
    </row>
    <row r="688" spans="1:48" x14ac:dyDescent="0.3">
      <c r="A688" t="s">
        <v>55</v>
      </c>
      <c r="B688" t="s">
        <v>56</v>
      </c>
      <c r="C688" t="s">
        <v>10301</v>
      </c>
      <c r="D688" t="s">
        <v>57</v>
      </c>
      <c r="E688">
        <v>409214.33010607498</v>
      </c>
      <c r="F688">
        <v>6616.35</v>
      </c>
      <c r="G688">
        <v>-33.379603381088899</v>
      </c>
      <c r="H688">
        <f>(Table2[[#This Row],[1Y Return vs Nifty]]-AVERAGE(Table2[1Y Return vs Nifty]))/_xlfn.STDEV.P(Table2[1Y Return vs Nifty])</f>
        <v>-0.99170301536655259</v>
      </c>
      <c r="I688">
        <v>-3.8048226201164499</v>
      </c>
      <c r="J688">
        <f>(Table2[[#This Row],[1M Return vs Nifty]]-AVERAGE(Table2[1M Return vs Nifty]))/_xlfn.STDEV.P(Table2[1M Return vs Nifty])</f>
        <v>-0.65499462574637823</v>
      </c>
      <c r="K688">
        <v>-11.6887310587369</v>
      </c>
      <c r="L688">
        <f>(Table2[[#This Row],[6M Return vs Nifty]]-AVERAGE(Table2[6M Return vs Nifty]))/_xlfn.STDEV.P(Table2[6M Return vs Nifty])</f>
        <v>-0.64731038452981027</v>
      </c>
      <c r="M688">
        <v>-1.35646104743924</v>
      </c>
      <c r="N688">
        <f>(Table2[[#This Row],[1W Return vs Nifty]]-AVERAGE(Table2[1W Return vs Nifty]))/_xlfn.STDEV.P(Table2[1W Return vs Nifty])</f>
        <v>-0.18636118565367515</v>
      </c>
      <c r="O688">
        <v>6685</v>
      </c>
      <c r="P688">
        <v>6819.4299446278301</v>
      </c>
      <c r="Q688">
        <v>6954.1525861789096</v>
      </c>
      <c r="R688">
        <v>48.2017135315294</v>
      </c>
      <c r="S688" s="2">
        <f>(Table2[[#This Row],[Close Price]]-Table2[[#This Row],[20D EMA]])/Table2[[#This Row],[20D EMA]]</f>
        <v>-1.0269259536275189E-2</v>
      </c>
      <c r="T688" s="2">
        <f>(Table2[[#This Row],[Close Price]]-Table2[[#This Row],[50D EMA]])/Table2[[#This Row],[50D EMA]]</f>
        <v>-2.977960713385007E-2</v>
      </c>
      <c r="U688" s="2">
        <f>(Table2[[#This Row],[Close Price]]-Table2[[#This Row],[200D EMA]])/Table2[[#This Row],[200D EMA]]</f>
        <v>-4.8575664970348494E-2</v>
      </c>
      <c r="V688">
        <v>0.71210806860160003</v>
      </c>
      <c r="W688">
        <v>6616.35</v>
      </c>
      <c r="X688">
        <v>6773.9</v>
      </c>
      <c r="Y688">
        <v>6593.6</v>
      </c>
      <c r="Z688">
        <v>6773.9</v>
      </c>
      <c r="AA688">
        <v>6425</v>
      </c>
      <c r="AB688">
        <v>6844</v>
      </c>
      <c r="AC688" s="2">
        <f>(Table2[[#This Row],[Close Price]]/Table2[[#This Row],[Day Low]])-1</f>
        <v>0</v>
      </c>
      <c r="AD688" s="2">
        <f>(Table2[[#This Row],[Day High]]/Table2[[#This Row],[Close Price]])-1</f>
        <v>2.3812222751214751E-2</v>
      </c>
      <c r="AE688" s="2">
        <f>(Table2[[#This Row],[Close Price]]/Table2[[#This Row],[Current Week Low]])-1</f>
        <v>3.4503154574132555E-3</v>
      </c>
      <c r="AF688" s="2">
        <f>(Table2[[#This Row],[Current Week High]]/Table2[[#This Row],[Close Price]])-1</f>
        <v>2.3812222751214751E-2</v>
      </c>
      <c r="AG688" s="2">
        <f>(Table2[[#This Row],[Close Price]]/Table2[[#This Row],[Current Month Low]])-1</f>
        <v>2.9782101167315167E-2</v>
      </c>
      <c r="AH688" s="2">
        <f>(Table2[[#This Row],[Current Month High]]/Table2[[#This Row],[Close Price]])-1</f>
        <v>3.4407188253342103E-2</v>
      </c>
      <c r="AI688">
        <v>23.814489862235199</v>
      </c>
      <c r="AJ688">
        <v>6.9257248133423897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-0.05</v>
      </c>
      <c r="AM688" t="s">
        <v>10344</v>
      </c>
      <c r="AN688">
        <v>-0.73</v>
      </c>
      <c r="AO688" t="s">
        <v>10344</v>
      </c>
      <c r="AP688">
        <v>-7.5278236382573999E-2</v>
      </c>
      <c r="AQ688" s="4">
        <f>(Table2[[#This Row],[Sharpe Ratio]]-AVERAGE(Table2[Sharpe Ratio]))/_xlfn.STDEV.P(Table2[Sharpe Ratio])</f>
        <v>-1.5698123392872603</v>
      </c>
      <c r="AR68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 s="4">
        <f>_xlfn.RANK.AVG(Table2[[#This Row],[1Y Return vs Nifty Z-Score]],Table2[1Y Return vs Nifty Z-Score])</f>
        <v>665</v>
      </c>
      <c r="AT688" s="4">
        <f>_xlfn.RANK.AVG(Table2[[#This Row],[6M Return vs Nifty Z-Score]],Table2[6M Return vs Nifty Z-Score])</f>
        <v>539</v>
      </c>
      <c r="AU688" s="4">
        <f>_xlfn.RANK.AVG(Table2[[#This Row],[Sharpe Ratio Z-Score]],Table2[Sharpe Ratio Z-Score])</f>
        <v>692</v>
      </c>
      <c r="AV688" s="4">
        <f>(Table2[[#This Row],[Rank 1Y]]+Table2[[#This Row],[Rank 6M]]+Table2[[#This Row],[Rank Sharpe]])/3</f>
        <v>632</v>
      </c>
    </row>
    <row r="689" spans="1:48" x14ac:dyDescent="0.3">
      <c r="A689" t="s">
        <v>307</v>
      </c>
      <c r="B689" t="s">
        <v>308</v>
      </c>
      <c r="C689" t="s">
        <v>6473</v>
      </c>
      <c r="D689" t="s">
        <v>77</v>
      </c>
      <c r="E689">
        <v>89656.870301460003</v>
      </c>
      <c r="F689">
        <v>24848.95</v>
      </c>
      <c r="G689">
        <v>-22.507312227785501</v>
      </c>
      <c r="H689">
        <f>(Table2[[#This Row],[1Y Return vs Nifty]]-AVERAGE(Table2[1Y Return vs Nifty]))/_xlfn.STDEV.P(Table2[1Y Return vs Nifty])</f>
        <v>-0.82672831014742099</v>
      </c>
      <c r="I689">
        <v>-8.8954706985589596</v>
      </c>
      <c r="J689">
        <f>(Table2[[#This Row],[1M Return vs Nifty]]-AVERAGE(Table2[1M Return vs Nifty]))/_xlfn.STDEV.P(Table2[1M Return vs Nifty])</f>
        <v>-1.0997109479640597</v>
      </c>
      <c r="K689">
        <v>-17.841406732705401</v>
      </c>
      <c r="L689">
        <f>(Table2[[#This Row],[6M Return vs Nifty]]-AVERAGE(Table2[6M Return vs Nifty]))/_xlfn.STDEV.P(Table2[6M Return vs Nifty])</f>
        <v>-0.85897398849355933</v>
      </c>
      <c r="M689">
        <v>0.49747748329215902</v>
      </c>
      <c r="N689">
        <f>(Table2[[#This Row],[1W Return vs Nifty]]-AVERAGE(Table2[1W Return vs Nifty]))/_xlfn.STDEV.P(Table2[1W Return vs Nifty])</f>
        <v>0.21801189416361574</v>
      </c>
      <c r="O689">
        <v>25683.82</v>
      </c>
      <c r="P689">
        <v>26384.9775620006</v>
      </c>
      <c r="Q689">
        <v>26212.621059142199</v>
      </c>
      <c r="R689">
        <v>37.2069900298834</v>
      </c>
      <c r="S689" s="2">
        <f>(Table2[[#This Row],[Close Price]]-Table2[[#This Row],[20D EMA]])/Table2[[#This Row],[20D EMA]]</f>
        <v>-3.2505678672409284E-2</v>
      </c>
      <c r="T689" s="2">
        <f>(Table2[[#This Row],[Close Price]]-Table2[[#This Row],[50D EMA]])/Table2[[#This Row],[50D EMA]]</f>
        <v>-5.8215988942616051E-2</v>
      </c>
      <c r="U689" s="2">
        <f>(Table2[[#This Row],[Close Price]]-Table2[[#This Row],[200D EMA]])/Table2[[#This Row],[200D EMA]]</f>
        <v>-5.2023452979593932E-2</v>
      </c>
      <c r="V689">
        <v>2.1076396410757101</v>
      </c>
      <c r="W689">
        <v>24600</v>
      </c>
      <c r="X689">
        <v>24960</v>
      </c>
      <c r="Y689">
        <v>24600</v>
      </c>
      <c r="Z689">
        <v>24965.9</v>
      </c>
      <c r="AA689">
        <v>23850</v>
      </c>
      <c r="AB689">
        <v>27899.8</v>
      </c>
      <c r="AC689" s="2">
        <f>(Table2[[#This Row],[Close Price]]/Table2[[#This Row],[Day Low]])-1</f>
        <v>1.0119918699186936E-2</v>
      </c>
      <c r="AD689" s="2">
        <f>(Table2[[#This Row],[Day High]]/Table2[[#This Row],[Close Price]])-1</f>
        <v>4.4690017083215405E-3</v>
      </c>
      <c r="AE689" s="2">
        <f>(Table2[[#This Row],[Close Price]]/Table2[[#This Row],[Current Week Low]])-1</f>
        <v>1.0119918699186936E-2</v>
      </c>
      <c r="AF689" s="2">
        <f>(Table2[[#This Row],[Current Week High]]/Table2[[#This Row],[Close Price]])-1</f>
        <v>4.7064362880524513E-3</v>
      </c>
      <c r="AG689" s="2">
        <f>(Table2[[#This Row],[Close Price]]/Table2[[#This Row],[Current Month Low]])-1</f>
        <v>4.1884696016771583E-2</v>
      </c>
      <c r="AH689" s="2">
        <f>(Table2[[#This Row],[Current Month High]]/Table2[[#This Row],[Close Price]])-1</f>
        <v>0.1227758114527977</v>
      </c>
      <c r="AI689">
        <v>23.698385646073501</v>
      </c>
      <c r="AJ689">
        <v>5.63121034676983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</v>
      </c>
      <c r="AM689" t="s">
        <v>10344</v>
      </c>
      <c r="AN689">
        <v>-10.94</v>
      </c>
      <c r="AO689" t="s">
        <v>10344</v>
      </c>
      <c r="AP689">
        <v>-6.7581300327416993E-2</v>
      </c>
      <c r="AQ689" s="4">
        <f>(Table2[[#This Row],[Sharpe Ratio]]-AVERAGE(Table2[Sharpe Ratio]))/_xlfn.STDEV.P(Table2[Sharpe Ratio])</f>
        <v>-1.4825412116752601</v>
      </c>
      <c r="AR68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 s="4">
        <f>_xlfn.RANK.AVG(Table2[[#This Row],[1Y Return vs Nifty Z-Score]],Table2[1Y Return vs Nifty Z-Score])</f>
        <v>617</v>
      </c>
      <c r="AT689" s="4">
        <f>_xlfn.RANK.AVG(Table2[[#This Row],[6M Return vs Nifty Z-Score]],Table2[6M Return vs Nifty Z-Score])</f>
        <v>599</v>
      </c>
      <c r="AU689" s="4">
        <f>_xlfn.RANK.AVG(Table2[[#This Row],[Sharpe Ratio Z-Score]],Table2[Sharpe Ratio Z-Score])</f>
        <v>680</v>
      </c>
      <c r="AV689" s="4">
        <f>(Table2[[#This Row],[Rank 1Y]]+Table2[[#This Row],[Rank 6M]]+Table2[[#This Row],[Rank Sharpe]])/3</f>
        <v>632</v>
      </c>
    </row>
    <row r="690" spans="1:48" x14ac:dyDescent="0.3">
      <c r="A690" t="s">
        <v>1215</v>
      </c>
      <c r="B690" t="s">
        <v>1216</v>
      </c>
      <c r="C690" t="s">
        <v>10302</v>
      </c>
      <c r="D690" t="s">
        <v>21</v>
      </c>
      <c r="E690">
        <v>9623.2843569800007</v>
      </c>
      <c r="F690">
        <v>1532.65</v>
      </c>
      <c r="G690">
        <v>-27.418609237717099</v>
      </c>
      <c r="H690">
        <f>(Table2[[#This Row],[1Y Return vs Nifty]]-AVERAGE(Table2[1Y Return vs Nifty]))/_xlfn.STDEV.P(Table2[1Y Return vs Nifty])</f>
        <v>-0.90125168015585633</v>
      </c>
      <c r="I690">
        <v>-9.9081204839504693</v>
      </c>
      <c r="J690">
        <f>(Table2[[#This Row],[1M Return vs Nifty]]-AVERAGE(Table2[1M Return vs Nifty]))/_xlfn.STDEV.P(Table2[1M Return vs Nifty])</f>
        <v>-1.1881754973327168</v>
      </c>
      <c r="K690">
        <v>-16.1513959081271</v>
      </c>
      <c r="L690">
        <f>(Table2[[#This Row],[6M Return vs Nifty]]-AVERAGE(Table2[6M Return vs Nifty]))/_xlfn.STDEV.P(Table2[6M Return vs Nifty])</f>
        <v>-0.8008344406247434</v>
      </c>
      <c r="M690">
        <v>-1.72616098180261</v>
      </c>
      <c r="N690">
        <f>(Table2[[#This Row],[1W Return vs Nifty]]-AVERAGE(Table2[1W Return vs Nifty]))/_xlfn.STDEV.P(Table2[1W Return vs Nifty])</f>
        <v>-0.26699854152533292</v>
      </c>
      <c r="O690">
        <v>1592.29</v>
      </c>
      <c r="P690">
        <v>1621.7948676184899</v>
      </c>
      <c r="Q690">
        <v>1580.09204141999</v>
      </c>
      <c r="R690">
        <v>38.059025974941001</v>
      </c>
      <c r="S690" s="2">
        <f>(Table2[[#This Row],[Close Price]]-Table2[[#This Row],[20D EMA]])/Table2[[#This Row],[20D EMA]]</f>
        <v>-3.7455488635863989E-2</v>
      </c>
      <c r="T690" s="2">
        <f>(Table2[[#This Row],[Close Price]]-Table2[[#This Row],[50D EMA]])/Table2[[#This Row],[50D EMA]]</f>
        <v>-5.4966795985360209E-2</v>
      </c>
      <c r="U690" s="2">
        <f>(Table2[[#This Row],[Close Price]]-Table2[[#This Row],[200D EMA]])/Table2[[#This Row],[200D EMA]]</f>
        <v>-3.0024859423603507E-2</v>
      </c>
      <c r="V690">
        <v>0.57210490726333096</v>
      </c>
      <c r="W690">
        <v>1515.1</v>
      </c>
      <c r="X690">
        <v>1559.95</v>
      </c>
      <c r="Y690">
        <v>1515.1</v>
      </c>
      <c r="Z690">
        <v>1559.95</v>
      </c>
      <c r="AA690">
        <v>1491</v>
      </c>
      <c r="AB690">
        <v>1650.65</v>
      </c>
      <c r="AC690" s="2">
        <f>(Table2[[#This Row],[Close Price]]/Table2[[#This Row],[Day Low]])-1</f>
        <v>1.1583393835390421E-2</v>
      </c>
      <c r="AD690" s="2">
        <f>(Table2[[#This Row],[Day High]]/Table2[[#This Row],[Close Price]])-1</f>
        <v>1.781228591002515E-2</v>
      </c>
      <c r="AE690" s="2">
        <f>(Table2[[#This Row],[Close Price]]/Table2[[#This Row],[Current Week Low]])-1</f>
        <v>1.1583393835390421E-2</v>
      </c>
      <c r="AF690" s="2">
        <f>(Table2[[#This Row],[Current Week High]]/Table2[[#This Row],[Close Price]])-1</f>
        <v>1.781228591002515E-2</v>
      </c>
      <c r="AG690" s="2">
        <f>(Table2[[#This Row],[Close Price]]/Table2[[#This Row],[Current Month Low]])-1</f>
        <v>2.7934272300469631E-2</v>
      </c>
      <c r="AH690" s="2">
        <f>(Table2[[#This Row],[Current Month High]]/Table2[[#This Row],[Close Price]])-1</f>
        <v>7.6990832871170811E-2</v>
      </c>
      <c r="AI690">
        <v>26.7380028055981</v>
      </c>
      <c r="AJ690">
        <v>10.5768190180729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</v>
      </c>
      <c r="AM690" t="s">
        <v>10346</v>
      </c>
      <c r="AN690">
        <v>-5.46</v>
      </c>
      <c r="AO690" t="s">
        <v>10344</v>
      </c>
      <c r="AP690">
        <v>-6.7228063264521007E-2</v>
      </c>
      <c r="AQ690" s="4">
        <f>(Table2[[#This Row],[Sharpe Ratio]]-AVERAGE(Table2[Sharpe Ratio]))/_xlfn.STDEV.P(Table2[Sharpe Ratio])</f>
        <v>-1.4785360599405475</v>
      </c>
      <c r="AR69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 s="4">
        <f>_xlfn.RANK.AVG(Table2[[#This Row],[1Y Return vs Nifty Z-Score]],Table2[1Y Return vs Nifty Z-Score])</f>
        <v>634</v>
      </c>
      <c r="AT690" s="4">
        <f>_xlfn.RANK.AVG(Table2[[#This Row],[6M Return vs Nifty Z-Score]],Table2[6M Return vs Nifty Z-Score])</f>
        <v>583</v>
      </c>
      <c r="AU690" s="4">
        <f>_xlfn.RANK.AVG(Table2[[#This Row],[Sharpe Ratio Z-Score]],Table2[Sharpe Ratio Z-Score])</f>
        <v>679</v>
      </c>
      <c r="AV690" s="4">
        <f>(Table2[[#This Row],[Rank 1Y]]+Table2[[#This Row],[Rank 6M]]+Table2[[#This Row],[Rank Sharpe]])/3</f>
        <v>632</v>
      </c>
    </row>
    <row r="691" spans="1:48" x14ac:dyDescent="0.3">
      <c r="A691" t="s">
        <v>908</v>
      </c>
      <c r="B691" t="s">
        <v>909</v>
      </c>
      <c r="C691" t="s">
        <v>10314</v>
      </c>
      <c r="D691" t="s">
        <v>539</v>
      </c>
      <c r="E691">
        <v>16269.553125</v>
      </c>
      <c r="F691">
        <v>3281.25</v>
      </c>
      <c r="G691">
        <v>-53.725566830272399</v>
      </c>
      <c r="H691">
        <f>(Table2[[#This Row],[1Y Return vs Nifty]]-AVERAGE(Table2[1Y Return vs Nifty]))/_xlfn.STDEV.P(Table2[1Y Return vs Nifty])</f>
        <v>-1.3004299686001795</v>
      </c>
      <c r="I691">
        <v>-6.6872875281351902</v>
      </c>
      <c r="J691">
        <f>(Table2[[#This Row],[1M Return vs Nifty]]-AVERAGE(Table2[1M Return vs Nifty]))/_xlfn.STDEV.P(Table2[1M Return vs Nifty])</f>
        <v>-0.90680523474212216</v>
      </c>
      <c r="K691">
        <v>-8.3998711997074906</v>
      </c>
      <c r="L691">
        <f>(Table2[[#This Row],[6M Return vs Nifty]]-AVERAGE(Table2[6M Return vs Nifty]))/_xlfn.STDEV.P(Table2[6M Return vs Nifty])</f>
        <v>-0.53416742566410014</v>
      </c>
      <c r="M691">
        <v>-6.2817362646835999</v>
      </c>
      <c r="N691">
        <f>(Table2[[#This Row],[1W Return vs Nifty]]-AVERAGE(Table2[1W Return vs Nifty]))/_xlfn.STDEV.P(Table2[1W Return vs Nifty])</f>
        <v>-1.2606409827077616</v>
      </c>
      <c r="O691">
        <v>3460.85</v>
      </c>
      <c r="P691">
        <v>3503.9609811594801</v>
      </c>
      <c r="Q691">
        <v>3548.8579400591102</v>
      </c>
      <c r="R691">
        <v>32.950072270880199</v>
      </c>
      <c r="S691" s="2">
        <f>(Table2[[#This Row],[Close Price]]-Table2[[#This Row],[20D EMA]])/Table2[[#This Row],[20D EMA]]</f>
        <v>-5.1894765736740948E-2</v>
      </c>
      <c r="T691" s="2">
        <f>(Table2[[#This Row],[Close Price]]-Table2[[#This Row],[50D EMA]])/Table2[[#This Row],[50D EMA]]</f>
        <v>-6.3559777736390141E-2</v>
      </c>
      <c r="U691" s="2">
        <f>(Table2[[#This Row],[Close Price]]-Table2[[#This Row],[200D EMA]])/Table2[[#This Row],[200D EMA]]</f>
        <v>-7.5406777216518533E-2</v>
      </c>
      <c r="V691">
        <v>0.90563860239868299</v>
      </c>
      <c r="W691">
        <v>3262.2</v>
      </c>
      <c r="X691">
        <v>3308.65</v>
      </c>
      <c r="Y691">
        <v>3262.2</v>
      </c>
      <c r="Z691">
        <v>3350.85</v>
      </c>
      <c r="AA691">
        <v>3226.4</v>
      </c>
      <c r="AB691">
        <v>3790</v>
      </c>
      <c r="AC691" s="2">
        <f>(Table2[[#This Row],[Close Price]]/Table2[[#This Row],[Day Low]])-1</f>
        <v>5.8396174360861863E-3</v>
      </c>
      <c r="AD691" s="2">
        <f>(Table2[[#This Row],[Day High]]/Table2[[#This Row],[Close Price]])-1</f>
        <v>8.3504761904762415E-3</v>
      </c>
      <c r="AE691" s="2">
        <f>(Table2[[#This Row],[Close Price]]/Table2[[#This Row],[Current Week Low]])-1</f>
        <v>5.8396174360861863E-3</v>
      </c>
      <c r="AF691" s="2">
        <f>(Table2[[#This Row],[Current Week High]]/Table2[[#This Row],[Close Price]])-1</f>
        <v>2.1211428571428437E-2</v>
      </c>
      <c r="AG691" s="2">
        <f>(Table2[[#This Row],[Close Price]]/Table2[[#This Row],[Current Month Low]])-1</f>
        <v>1.7000371931564562E-2</v>
      </c>
      <c r="AH691" s="2">
        <f>(Table2[[#This Row],[Current Month High]]/Table2[[#This Row],[Close Price]])-1</f>
        <v>0.1550476190476191</v>
      </c>
      <c r="AI691">
        <v>43.977142857142802</v>
      </c>
      <c r="AJ691">
        <v>14.092734574662201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10344</v>
      </c>
      <c r="AN691">
        <v>-10.77</v>
      </c>
      <c r="AO691" t="s">
        <v>10344</v>
      </c>
      <c r="AP691">
        <v>-6.8306222897325006E-2</v>
      </c>
      <c r="AQ691" s="4">
        <f>(Table2[[#This Row],[Sharpe Ratio]]-AVERAGE(Table2[Sharpe Ratio]))/_xlfn.STDEV.P(Table2[Sharpe Ratio])</f>
        <v>-1.4907606914336859</v>
      </c>
      <c r="AR69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 s="4">
        <f>_xlfn.RANK.AVG(Table2[[#This Row],[1Y Return vs Nifty Z-Score]],Table2[1Y Return vs Nifty Z-Score])</f>
        <v>720</v>
      </c>
      <c r="AT691" s="4">
        <f>_xlfn.RANK.AVG(Table2[[#This Row],[6M Return vs Nifty Z-Score]],Table2[6M Return vs Nifty Z-Score])</f>
        <v>499</v>
      </c>
      <c r="AU691" s="4">
        <f>_xlfn.RANK.AVG(Table2[[#This Row],[Sharpe Ratio Z-Score]],Table2[Sharpe Ratio Z-Score])</f>
        <v>681</v>
      </c>
      <c r="AV691" s="4">
        <f>(Table2[[#This Row],[Rank 1Y]]+Table2[[#This Row],[Rank 6M]]+Table2[[#This Row],[Rank Sharpe]])/3</f>
        <v>633.33333333333337</v>
      </c>
    </row>
    <row r="692" spans="1:48" x14ac:dyDescent="0.3">
      <c r="A692" t="s">
        <v>1423</v>
      </c>
      <c r="B692" t="s">
        <v>1424</v>
      </c>
      <c r="C692" t="s">
        <v>10311</v>
      </c>
      <c r="D692" t="s">
        <v>133</v>
      </c>
      <c r="E692">
        <v>7524.2798819700001</v>
      </c>
      <c r="F692">
        <v>423.7</v>
      </c>
      <c r="G692">
        <v>-36.631183178612503</v>
      </c>
      <c r="H692">
        <f>(Table2[[#This Row],[1Y Return vs Nifty]]-AVERAGE(Table2[1Y Return vs Nifty]))/_xlfn.STDEV.P(Table2[1Y Return vs Nifty])</f>
        <v>-1.0410420563312488</v>
      </c>
      <c r="I692">
        <v>-4.5268526532533597</v>
      </c>
      <c r="J692">
        <f>(Table2[[#This Row],[1M Return vs Nifty]]-AVERAGE(Table2[1M Return vs Nifty]))/_xlfn.STDEV.P(Table2[1M Return vs Nifty])</f>
        <v>-0.71807078735085461</v>
      </c>
      <c r="K692">
        <v>-27.348878206669301</v>
      </c>
      <c r="L692">
        <f>(Table2[[#This Row],[6M Return vs Nifty]]-AVERAGE(Table2[6M Return vs Nifty]))/_xlfn.STDEV.P(Table2[6M Return vs Nifty])</f>
        <v>-1.1860488715848276</v>
      </c>
      <c r="M692">
        <v>3.0486518917058198</v>
      </c>
      <c r="N692">
        <f>(Table2[[#This Row],[1W Return vs Nifty]]-AVERAGE(Table2[1W Return vs Nifty]))/_xlfn.STDEV.P(Table2[1W Return vs Nifty])</f>
        <v>0.77446305777058788</v>
      </c>
      <c r="O692">
        <v>439.12</v>
      </c>
      <c r="P692">
        <v>459.42110064149301</v>
      </c>
      <c r="Q692">
        <v>484.72317355182503</v>
      </c>
      <c r="R692">
        <v>44.200918110443098</v>
      </c>
      <c r="S692" s="2">
        <f>(Table2[[#This Row],[Close Price]]-Table2[[#This Row],[20D EMA]])/Table2[[#This Row],[20D EMA]]</f>
        <v>-3.5115685917289162E-2</v>
      </c>
      <c r="T692" s="2">
        <f>(Table2[[#This Row],[Close Price]]-Table2[[#This Row],[50D EMA]])/Table2[[#This Row],[50D EMA]]</f>
        <v>-7.775241622906609E-2</v>
      </c>
      <c r="U692" s="2">
        <f>(Table2[[#This Row],[Close Price]]-Table2[[#This Row],[200D EMA]])/Table2[[#This Row],[200D EMA]]</f>
        <v>-0.12589283302606666</v>
      </c>
      <c r="V692">
        <v>1.0950356231707301</v>
      </c>
      <c r="W692">
        <v>423.85</v>
      </c>
      <c r="X692">
        <v>433.7</v>
      </c>
      <c r="Y692">
        <v>414.2</v>
      </c>
      <c r="Z692">
        <v>433.7</v>
      </c>
      <c r="AA692">
        <v>390.6</v>
      </c>
      <c r="AB692">
        <v>505.7</v>
      </c>
      <c r="AC692" s="2">
        <f>(Table2[[#This Row],[Close Price]]/Table2[[#This Row],[Day Low]])-1</f>
        <v>-3.5389878494762605E-4</v>
      </c>
      <c r="AD692" s="2">
        <f>(Table2[[#This Row],[Day High]]/Table2[[#This Row],[Close Price]])-1</f>
        <v>2.3601604909133878E-2</v>
      </c>
      <c r="AE692" s="2">
        <f>(Table2[[#This Row],[Close Price]]/Table2[[#This Row],[Current Week Low]])-1</f>
        <v>2.2935779816513735E-2</v>
      </c>
      <c r="AF692" s="2">
        <f>(Table2[[#This Row],[Current Week High]]/Table2[[#This Row],[Close Price]])-1</f>
        <v>2.3601604909133878E-2</v>
      </c>
      <c r="AG692" s="2">
        <f>(Table2[[#This Row],[Close Price]]/Table2[[#This Row],[Current Month Low]])-1</f>
        <v>8.4741423451100806E-2</v>
      </c>
      <c r="AH692" s="2">
        <f>(Table2[[#This Row],[Current Month High]]/Table2[[#This Row],[Close Price]])-1</f>
        <v>0.19353316025489731</v>
      </c>
      <c r="AI692">
        <v>66.438517819211697</v>
      </c>
      <c r="AJ692">
        <v>9.7384097384097306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-0.18</v>
      </c>
      <c r="AM692" t="s">
        <v>10344</v>
      </c>
      <c r="AN692">
        <v>-14.52</v>
      </c>
      <c r="AO692" t="s">
        <v>10344</v>
      </c>
      <c r="AQ692" s="4">
        <f>(Table2[[#This Row],[Sharpe Ratio]]-AVERAGE(Table2[Sharpe Ratio]))/_xlfn.STDEV.P(Table2[Sharpe Ratio])</f>
        <v>-0.71627574671699312</v>
      </c>
      <c r="AR69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 s="4">
        <f>_xlfn.RANK.AVG(Table2[[#This Row],[1Y Return vs Nifty Z-Score]],Table2[1Y Return vs Nifty Z-Score])</f>
        <v>677</v>
      </c>
      <c r="AT692" s="4">
        <f>_xlfn.RANK.AVG(Table2[[#This Row],[6M Return vs Nifty Z-Score]],Table2[6M Return vs Nifty Z-Score])</f>
        <v>682</v>
      </c>
      <c r="AU692" s="4">
        <f>_xlfn.RANK.AVG(Table2[[#This Row],[Sharpe Ratio Z-Score]],Table2[Sharpe Ratio Z-Score])</f>
        <v>542.5</v>
      </c>
      <c r="AV692" s="4">
        <f>(Table2[[#This Row],[Rank 1Y]]+Table2[[#This Row],[Rank 6M]]+Table2[[#This Row],[Rank Sharpe]])/3</f>
        <v>633.83333333333337</v>
      </c>
    </row>
    <row r="693" spans="1:48" x14ac:dyDescent="0.3">
      <c r="A693" t="s">
        <v>1483</v>
      </c>
      <c r="B693" t="s">
        <v>1484</v>
      </c>
      <c r="C693" t="s">
        <v>10303</v>
      </c>
      <c r="D693" t="s">
        <v>372</v>
      </c>
      <c r="E693">
        <v>6757.9740613000004</v>
      </c>
      <c r="F693">
        <v>295.25</v>
      </c>
      <c r="G693">
        <v>-54.134626962505202</v>
      </c>
      <c r="H693">
        <f>(Table2[[#This Row],[1Y Return vs Nifty]]-AVERAGE(Table2[1Y Return vs Nifty]))/_xlfn.STDEV.P(Table2[1Y Return vs Nifty])</f>
        <v>-1.3066369928400978</v>
      </c>
      <c r="I693">
        <v>-3.0165245409852299</v>
      </c>
      <c r="J693">
        <f>(Table2[[#This Row],[1M Return vs Nifty]]-AVERAGE(Table2[1M Return vs Nifty]))/_xlfn.STDEV.P(Table2[1M Return vs Nifty])</f>
        <v>-0.58612932271216112</v>
      </c>
      <c r="K693">
        <v>-25.911795828847598</v>
      </c>
      <c r="L693">
        <f>(Table2[[#This Row],[6M Return vs Nifty]]-AVERAGE(Table2[6M Return vs Nifty]))/_xlfn.STDEV.P(Table2[6M Return vs Nifty])</f>
        <v>-1.1366105375329467</v>
      </c>
      <c r="M693">
        <v>2.9430246625860299</v>
      </c>
      <c r="N693">
        <f>(Table2[[#This Row],[1W Return vs Nifty]]-AVERAGE(Table2[1W Return vs Nifty]))/_xlfn.STDEV.P(Table2[1W Return vs Nifty])</f>
        <v>0.75142410192403919</v>
      </c>
      <c r="O693">
        <v>294.11</v>
      </c>
      <c r="P693">
        <v>297.37004962953699</v>
      </c>
      <c r="Q693">
        <v>317.80487411117599</v>
      </c>
      <c r="R693">
        <v>55.489132745995498</v>
      </c>
      <c r="S693" s="2">
        <f>(Table2[[#This Row],[Close Price]]-Table2[[#This Row],[20D EMA]])/Table2[[#This Row],[20D EMA]]</f>
        <v>3.8761007786201978E-3</v>
      </c>
      <c r="T693" s="2">
        <f>(Table2[[#This Row],[Close Price]]-Table2[[#This Row],[50D EMA]])/Table2[[#This Row],[50D EMA]]</f>
        <v>-7.1293313908988029E-3</v>
      </c>
      <c r="U693" s="2">
        <f>(Table2[[#This Row],[Close Price]]-Table2[[#This Row],[200D EMA]])/Table2[[#This Row],[200D EMA]]</f>
        <v>-7.0970825020404624E-2</v>
      </c>
      <c r="V693">
        <v>0.48374933611406301</v>
      </c>
      <c r="W693">
        <v>293.2</v>
      </c>
      <c r="X693">
        <v>299.5</v>
      </c>
      <c r="Y693">
        <v>293.2</v>
      </c>
      <c r="Z693">
        <v>301</v>
      </c>
      <c r="AA693">
        <v>275</v>
      </c>
      <c r="AB693">
        <v>304.89999999999998</v>
      </c>
      <c r="AC693" s="2">
        <f>(Table2[[#This Row],[Close Price]]/Table2[[#This Row],[Day Low]])-1</f>
        <v>6.9918144611187394E-3</v>
      </c>
      <c r="AD693" s="2">
        <f>(Table2[[#This Row],[Day High]]/Table2[[#This Row],[Close Price]])-1</f>
        <v>1.4394580863674955E-2</v>
      </c>
      <c r="AE693" s="2">
        <f>(Table2[[#This Row],[Close Price]]/Table2[[#This Row],[Current Week Low]])-1</f>
        <v>6.9918144611187394E-3</v>
      </c>
      <c r="AF693" s="2">
        <f>(Table2[[#This Row],[Current Week High]]/Table2[[#This Row],[Close Price]])-1</f>
        <v>1.9475021168501305E-2</v>
      </c>
      <c r="AG693" s="2">
        <f>(Table2[[#This Row],[Close Price]]/Table2[[#This Row],[Current Month Low]])-1</f>
        <v>7.3636363636363722E-2</v>
      </c>
      <c r="AH693" s="2">
        <f>(Table2[[#This Row],[Current Month High]]/Table2[[#This Row],[Close Price]])-1</f>
        <v>3.2684165961049949E-2</v>
      </c>
      <c r="AI693">
        <v>59.491955969517299</v>
      </c>
      <c r="AJ693">
        <v>14.3714894441216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</v>
      </c>
      <c r="AM693" t="s">
        <v>10346</v>
      </c>
      <c r="AN693">
        <v>-0.08</v>
      </c>
      <c r="AO693" t="s">
        <v>10344</v>
      </c>
      <c r="AP693">
        <v>4.1944772010469996E-3</v>
      </c>
      <c r="AQ693" s="4">
        <f>(Table2[[#This Row],[Sharpe Ratio]]-AVERAGE(Table2[Sharpe Ratio]))/_xlfn.STDEV.P(Table2[Sharpe Ratio])</f>
        <v>-0.66871698405416213</v>
      </c>
      <c r="AR69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 s="4">
        <f>_xlfn.RANK.AVG(Table2[[#This Row],[1Y Return vs Nifty Z-Score]],Table2[1Y Return vs Nifty Z-Score])</f>
        <v>721</v>
      </c>
      <c r="AT693" s="4">
        <f>_xlfn.RANK.AVG(Table2[[#This Row],[6M Return vs Nifty Z-Score]],Table2[6M Return vs Nifty Z-Score])</f>
        <v>673</v>
      </c>
      <c r="AU693" s="4">
        <f>_xlfn.RANK.AVG(Table2[[#This Row],[Sharpe Ratio Z-Score]],Table2[Sharpe Ratio Z-Score])</f>
        <v>511</v>
      </c>
      <c r="AV693" s="4">
        <f>(Table2[[#This Row],[Rank 1Y]]+Table2[[#This Row],[Rank 6M]]+Table2[[#This Row],[Rank Sharpe]])/3</f>
        <v>635</v>
      </c>
    </row>
    <row r="694" spans="1:48" x14ac:dyDescent="0.3">
      <c r="A694" t="s">
        <v>1664</v>
      </c>
      <c r="B694" t="s">
        <v>1665</v>
      </c>
      <c r="C694" t="s">
        <v>10301</v>
      </c>
      <c r="D694" t="s">
        <v>420</v>
      </c>
      <c r="E694">
        <v>5045.3111474850002</v>
      </c>
      <c r="F694">
        <v>278.05</v>
      </c>
      <c r="G694">
        <v>-26.112767786243701</v>
      </c>
      <c r="H694">
        <f>(Table2[[#This Row],[1Y Return vs Nifty]]-AVERAGE(Table2[1Y Return vs Nifty]))/_xlfn.STDEV.P(Table2[1Y Return vs Nifty])</f>
        <v>-0.88143701501471072</v>
      </c>
      <c r="I694">
        <v>-3.1534454300921202</v>
      </c>
      <c r="J694">
        <f>(Table2[[#This Row],[1M Return vs Nifty]]-AVERAGE(Table2[1M Return vs Nifty]))/_xlfn.STDEV.P(Table2[1M Return vs Nifty])</f>
        <v>-0.59809065912750814</v>
      </c>
      <c r="K694">
        <v>-28.6831472844096</v>
      </c>
      <c r="L694">
        <f>(Table2[[#This Row],[6M Return vs Nifty]]-AVERAGE(Table2[6M Return vs Nifty]))/_xlfn.STDEV.P(Table2[6M Return vs Nifty])</f>
        <v>-1.2319502349293607</v>
      </c>
      <c r="M694">
        <v>-1.4455917730329</v>
      </c>
      <c r="N694">
        <f>(Table2[[#This Row],[1W Return vs Nifty]]-AVERAGE(Table2[1W Return vs Nifty]))/_xlfn.STDEV.P(Table2[1W Return vs Nifty])</f>
        <v>-0.20580199526910462</v>
      </c>
      <c r="O694">
        <v>282.77999999999997</v>
      </c>
      <c r="P694">
        <v>289.16335692218098</v>
      </c>
      <c r="Q694">
        <v>292.86783119560903</v>
      </c>
      <c r="R694">
        <v>39.699475443926097</v>
      </c>
      <c r="S694" s="2">
        <f>(Table2[[#This Row],[Close Price]]-Table2[[#This Row],[20D EMA]])/Table2[[#This Row],[20D EMA]]</f>
        <v>-1.6726784072423659E-2</v>
      </c>
      <c r="T694" s="2">
        <f>(Table2[[#This Row],[Close Price]]-Table2[[#This Row],[50D EMA]])/Table2[[#This Row],[50D EMA]]</f>
        <v>-3.8432798126533621E-2</v>
      </c>
      <c r="U694" s="2">
        <f>(Table2[[#This Row],[Close Price]]-Table2[[#This Row],[200D EMA]])/Table2[[#This Row],[200D EMA]]</f>
        <v>-5.0595625798560501E-2</v>
      </c>
      <c r="V694">
        <v>0.85612661103221099</v>
      </c>
      <c r="W694">
        <v>273.89999999999998</v>
      </c>
      <c r="X694">
        <v>280.95</v>
      </c>
      <c r="Y694">
        <v>273.89999999999998</v>
      </c>
      <c r="Z694">
        <v>284</v>
      </c>
      <c r="AA694">
        <v>271.39999999999998</v>
      </c>
      <c r="AB694">
        <v>294.2</v>
      </c>
      <c r="AC694" s="2">
        <f>(Table2[[#This Row],[Close Price]]/Table2[[#This Row],[Day Low]])-1</f>
        <v>1.515151515151536E-2</v>
      </c>
      <c r="AD694" s="2">
        <f>(Table2[[#This Row],[Day High]]/Table2[[#This Row],[Close Price]])-1</f>
        <v>1.042977881675955E-2</v>
      </c>
      <c r="AE694" s="2">
        <f>(Table2[[#This Row],[Close Price]]/Table2[[#This Row],[Current Week Low]])-1</f>
        <v>1.515151515151536E-2</v>
      </c>
      <c r="AF694" s="2">
        <f>(Table2[[#This Row],[Current Week High]]/Table2[[#This Row],[Close Price]])-1</f>
        <v>2.1399028951627264E-2</v>
      </c>
      <c r="AG694" s="2">
        <f>(Table2[[#This Row],[Close Price]]/Table2[[#This Row],[Current Month Low]])-1</f>
        <v>2.4502579218865339E-2</v>
      </c>
      <c r="AH694" s="2">
        <f>(Table2[[#This Row],[Current Month High]]/Table2[[#This Row],[Close Price]])-1</f>
        <v>5.8083078582988668E-2</v>
      </c>
      <c r="AI694">
        <v>39.525265240064698</v>
      </c>
      <c r="AJ694">
        <v>4.8783554410008101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-0.11</v>
      </c>
      <c r="AM694" t="s">
        <v>10344</v>
      </c>
      <c r="AN694">
        <v>-5.31</v>
      </c>
      <c r="AO694" t="s">
        <v>10344</v>
      </c>
      <c r="AP694">
        <v>-9.1078717160559992E-3</v>
      </c>
      <c r="AQ694" s="4">
        <f>(Table2[[#This Row],[Sharpe Ratio]]-AVERAGE(Table2[Sharpe Ratio]))/_xlfn.STDEV.P(Table2[Sharpe Ratio])</f>
        <v>-0.8195446616605041</v>
      </c>
      <c r="AR69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 s="4">
        <f>_xlfn.RANK.AVG(Table2[[#This Row],[1Y Return vs Nifty Z-Score]],Table2[1Y Return vs Nifty Z-Score])</f>
        <v>627</v>
      </c>
      <c r="AT694" s="4">
        <f>_xlfn.RANK.AVG(Table2[[#This Row],[6M Return vs Nifty Z-Score]],Table2[6M Return vs Nifty Z-Score])</f>
        <v>692</v>
      </c>
      <c r="AU694" s="4">
        <f>_xlfn.RANK.AVG(Table2[[#This Row],[Sharpe Ratio Z-Score]],Table2[Sharpe Ratio Z-Score])</f>
        <v>587</v>
      </c>
      <c r="AV694" s="4">
        <f>(Table2[[#This Row],[Rank 1Y]]+Table2[[#This Row],[Rank 6M]]+Table2[[#This Row],[Rank Sharpe]])/3</f>
        <v>635.33333333333337</v>
      </c>
    </row>
    <row r="695" spans="1:48" x14ac:dyDescent="0.3">
      <c r="A695" t="s">
        <v>2053</v>
      </c>
      <c r="B695" t="s">
        <v>2054</v>
      </c>
      <c r="C695" t="s">
        <v>6473</v>
      </c>
      <c r="D695" t="s">
        <v>77</v>
      </c>
      <c r="E695">
        <v>2967.7148773399999</v>
      </c>
      <c r="F695">
        <v>227.05</v>
      </c>
      <c r="G695">
        <v>-27.581356129588301</v>
      </c>
      <c r="H695">
        <f>(Table2[[#This Row],[1Y Return vs Nifty]]-AVERAGE(Table2[1Y Return vs Nifty]))/_xlfn.STDEV.P(Table2[1Y Return vs Nifty])</f>
        <v>-0.90372117992671419</v>
      </c>
      <c r="I695">
        <v>-4.7710338471756204</v>
      </c>
      <c r="J695">
        <f>(Table2[[#This Row],[1M Return vs Nifty]]-AVERAGE(Table2[1M Return vs Nifty]))/_xlfn.STDEV.P(Table2[1M Return vs Nifty])</f>
        <v>-0.73940232723389732</v>
      </c>
      <c r="K695">
        <v>-17.443732297594501</v>
      </c>
      <c r="L695">
        <f>(Table2[[#This Row],[6M Return vs Nifty]]-AVERAGE(Table2[6M Return vs Nifty]))/_xlfn.STDEV.P(Table2[6M Return vs Nifty])</f>
        <v>-0.84529324070183809</v>
      </c>
      <c r="M695">
        <v>-6.7264459459881404E-3</v>
      </c>
      <c r="N695">
        <f>(Table2[[#This Row],[1W Return vs Nifty]]-AVERAGE(Table2[1W Return vs Nifty]))/_xlfn.STDEV.P(Table2[1W Return vs Nifty])</f>
        <v>0.10803710678942297</v>
      </c>
      <c r="O695">
        <v>233.73</v>
      </c>
      <c r="P695">
        <v>236.17762372155499</v>
      </c>
      <c r="Q695">
        <v>236.06752277847801</v>
      </c>
      <c r="R695">
        <v>39.897631250094797</v>
      </c>
      <c r="S695" s="2">
        <f>(Table2[[#This Row],[Close Price]]-Table2[[#This Row],[20D EMA]])/Table2[[#This Row],[20D EMA]]</f>
        <v>-2.8579985453300726E-2</v>
      </c>
      <c r="T695" s="2">
        <f>(Table2[[#This Row],[Close Price]]-Table2[[#This Row],[50D EMA]])/Table2[[#This Row],[50D EMA]]</f>
        <v>-3.8647284097989426E-2</v>
      </c>
      <c r="U695" s="2">
        <f>(Table2[[#This Row],[Close Price]]-Table2[[#This Row],[200D EMA]])/Table2[[#This Row],[200D EMA]]</f>
        <v>-3.819891305819266E-2</v>
      </c>
      <c r="V695">
        <v>0.406913487959631</v>
      </c>
      <c r="W695">
        <v>228.14</v>
      </c>
      <c r="X695">
        <v>236</v>
      </c>
      <c r="Y695">
        <v>225.3</v>
      </c>
      <c r="Z695">
        <v>236</v>
      </c>
      <c r="AA695">
        <v>219.52</v>
      </c>
      <c r="AB695">
        <v>252.99</v>
      </c>
      <c r="AC695" s="2">
        <f>(Table2[[#This Row],[Close Price]]/Table2[[#This Row],[Day Low]])-1</f>
        <v>-4.7777680371700049E-3</v>
      </c>
      <c r="AD695" s="2">
        <f>(Table2[[#This Row],[Day High]]/Table2[[#This Row],[Close Price]])-1</f>
        <v>3.9418630257652465E-2</v>
      </c>
      <c r="AE695" s="2">
        <f>(Table2[[#This Row],[Close Price]]/Table2[[#This Row],[Current Week Low]])-1</f>
        <v>7.7674212161562561E-3</v>
      </c>
      <c r="AF695" s="2">
        <f>(Table2[[#This Row],[Current Week High]]/Table2[[#This Row],[Close Price]])-1</f>
        <v>3.9418630257652465E-2</v>
      </c>
      <c r="AG695" s="2">
        <f>(Table2[[#This Row],[Close Price]]/Table2[[#This Row],[Current Month Low]])-1</f>
        <v>3.4302113702623815E-2</v>
      </c>
      <c r="AH695" s="2">
        <f>(Table2[[#This Row],[Current Month High]]/Table2[[#This Row],[Close Price]])-1</f>
        <v>0.11424796300374362</v>
      </c>
      <c r="AI695">
        <v>34.3316450121118</v>
      </c>
      <c r="AJ695">
        <v>17.036082474226799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0.01</v>
      </c>
      <c r="AM695" t="s">
        <v>10345</v>
      </c>
      <c r="AN695">
        <v>-5.49</v>
      </c>
      <c r="AO695" t="s">
        <v>10344</v>
      </c>
      <c r="AP695">
        <v>-6.5769759255937005E-2</v>
      </c>
      <c r="AQ695" s="4">
        <f>(Table2[[#This Row],[Sharpe Ratio]]-AVERAGE(Table2[Sharpe Ratio]))/_xlfn.STDEV.P(Table2[Sharpe Ratio])</f>
        <v>-1.4620011901796175</v>
      </c>
      <c r="AR69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 s="4">
        <f>_xlfn.RANK.AVG(Table2[[#This Row],[1Y Return vs Nifty Z-Score]],Table2[1Y Return vs Nifty Z-Score])</f>
        <v>637</v>
      </c>
      <c r="AT695" s="4">
        <f>_xlfn.RANK.AVG(Table2[[#This Row],[6M Return vs Nifty Z-Score]],Table2[6M Return vs Nifty Z-Score])</f>
        <v>595</v>
      </c>
      <c r="AU695" s="4">
        <f>_xlfn.RANK.AVG(Table2[[#This Row],[Sharpe Ratio Z-Score]],Table2[Sharpe Ratio Z-Score])</f>
        <v>678</v>
      </c>
      <c r="AV695" s="4">
        <f>(Table2[[#This Row],[Rank 1Y]]+Table2[[#This Row],[Rank 6M]]+Table2[[#This Row],[Rank Sharpe]])/3</f>
        <v>636.66666666666663</v>
      </c>
    </row>
    <row r="696" spans="1:48" x14ac:dyDescent="0.3">
      <c r="A696" t="s">
        <v>1618</v>
      </c>
      <c r="B696" t="s">
        <v>1619</v>
      </c>
      <c r="C696" t="s">
        <v>10301</v>
      </c>
      <c r="D696" t="s">
        <v>24</v>
      </c>
      <c r="E696">
        <v>5446.2164154499997</v>
      </c>
      <c r="F696">
        <v>322.10000000000002</v>
      </c>
      <c r="G696">
        <v>-27.299054812591798</v>
      </c>
      <c r="H696">
        <f>(Table2[[#This Row],[1Y Return vs Nifty]]-AVERAGE(Table2[1Y Return vs Nifty]))/_xlfn.STDEV.P(Table2[1Y Return vs Nifty])</f>
        <v>-0.89943757715175343</v>
      </c>
      <c r="I696">
        <v>-9.5654115138541105</v>
      </c>
      <c r="J696">
        <f>(Table2[[#This Row],[1M Return vs Nifty]]-AVERAGE(Table2[1M Return vs Nifty]))/_xlfn.STDEV.P(Table2[1M Return vs Nifty])</f>
        <v>-1.1582366230629222</v>
      </c>
      <c r="K696">
        <v>-23.330997805909899</v>
      </c>
      <c r="L696">
        <f>(Table2[[#This Row],[6M Return vs Nifty]]-AVERAGE(Table2[6M Return vs Nifty]))/_xlfn.STDEV.P(Table2[6M Return vs Nifty])</f>
        <v>-1.0478262362656623</v>
      </c>
      <c r="M696">
        <v>-1.55923149182957</v>
      </c>
      <c r="N696">
        <f>(Table2[[#This Row],[1W Return vs Nifty]]-AVERAGE(Table2[1W Return vs Nifty]))/_xlfn.STDEV.P(Table2[1W Return vs Nifty])</f>
        <v>-0.23058860082136712</v>
      </c>
      <c r="O696">
        <v>332.33</v>
      </c>
      <c r="P696">
        <v>344.87137483925102</v>
      </c>
      <c r="Q696">
        <v>349.99592218223398</v>
      </c>
      <c r="R696">
        <v>35.994624691424299</v>
      </c>
      <c r="S696" s="2">
        <f>(Table2[[#This Row],[Close Price]]-Table2[[#This Row],[20D EMA]])/Table2[[#This Row],[20D EMA]]</f>
        <v>-3.0782655793939642E-2</v>
      </c>
      <c r="T696" s="2">
        <f>(Table2[[#This Row],[Close Price]]-Table2[[#This Row],[50D EMA]])/Table2[[#This Row],[50D EMA]]</f>
        <v>-6.6028602257479405E-2</v>
      </c>
      <c r="U696" s="2">
        <f>(Table2[[#This Row],[Close Price]]-Table2[[#This Row],[200D EMA]])/Table2[[#This Row],[200D EMA]]</f>
        <v>-7.9703563425259749E-2</v>
      </c>
      <c r="V696">
        <v>0.49614688120649397</v>
      </c>
      <c r="W696">
        <v>318.60000000000002</v>
      </c>
      <c r="X696">
        <v>323</v>
      </c>
      <c r="Y696">
        <v>318.35000000000002</v>
      </c>
      <c r="Z696">
        <v>323.8</v>
      </c>
      <c r="AA696">
        <v>314.3</v>
      </c>
      <c r="AB696">
        <v>339</v>
      </c>
      <c r="AC696" s="2">
        <f>(Table2[[#This Row],[Close Price]]/Table2[[#This Row],[Day Low]])-1</f>
        <v>1.0985561833019464E-2</v>
      </c>
      <c r="AD696" s="2">
        <f>(Table2[[#This Row],[Day High]]/Table2[[#This Row],[Close Price]])-1</f>
        <v>2.7941633033219393E-3</v>
      </c>
      <c r="AE696" s="2">
        <f>(Table2[[#This Row],[Close Price]]/Table2[[#This Row],[Current Week Low]])-1</f>
        <v>1.1779487984922232E-2</v>
      </c>
      <c r="AF696" s="2">
        <f>(Table2[[#This Row],[Current Week High]]/Table2[[#This Row],[Close Price]])-1</f>
        <v>5.277864017385836E-3</v>
      </c>
      <c r="AG696" s="2">
        <f>(Table2[[#This Row],[Close Price]]/Table2[[#This Row],[Current Month Low]])-1</f>
        <v>2.4817053770283204E-2</v>
      </c>
      <c r="AH696" s="2">
        <f>(Table2[[#This Row],[Current Month High]]/Table2[[#This Row],[Close Price]])-1</f>
        <v>5.2468177584600983E-2</v>
      </c>
      <c r="AI696">
        <v>31.0928283141881</v>
      </c>
      <c r="AJ696">
        <v>3.5025706940874102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-0.12</v>
      </c>
      <c r="AM696" t="s">
        <v>10344</v>
      </c>
      <c r="AN696">
        <v>-4.6100000000000003</v>
      </c>
      <c r="AO696" t="s">
        <v>10344</v>
      </c>
      <c r="AP696">
        <v>-2.9255003549933999E-2</v>
      </c>
      <c r="AQ696" s="4">
        <f>(Table2[[#This Row],[Sharpe Ratio]]-AVERAGE(Table2[Sharpe Ratio]))/_xlfn.STDEV.P(Table2[Sharpe Ratio])</f>
        <v>-1.0479813929377653</v>
      </c>
      <c r="AR69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 s="4">
        <f>_xlfn.RANK.AVG(Table2[[#This Row],[1Y Return vs Nifty Z-Score]],Table2[1Y Return vs Nifty Z-Score])</f>
        <v>633</v>
      </c>
      <c r="AT696" s="4">
        <f>_xlfn.RANK.AVG(Table2[[#This Row],[6M Return vs Nifty Z-Score]],Table2[6M Return vs Nifty Z-Score])</f>
        <v>658</v>
      </c>
      <c r="AU696" s="4">
        <f>_xlfn.RANK.AVG(Table2[[#This Row],[Sharpe Ratio Z-Score]],Table2[Sharpe Ratio Z-Score])</f>
        <v>628</v>
      </c>
      <c r="AV696" s="4">
        <f>(Table2[[#This Row],[Rank 1Y]]+Table2[[#This Row],[Rank 6M]]+Table2[[#This Row],[Rank Sharpe]])/3</f>
        <v>639.66666666666663</v>
      </c>
    </row>
    <row r="697" spans="1:48" x14ac:dyDescent="0.3">
      <c r="A697" t="s">
        <v>2152</v>
      </c>
      <c r="B697" t="s">
        <v>2153</v>
      </c>
      <c r="C697" t="s">
        <v>10316</v>
      </c>
      <c r="D697" t="s">
        <v>1887</v>
      </c>
      <c r="E697">
        <v>2679.0277040699998</v>
      </c>
      <c r="F697">
        <v>14.55</v>
      </c>
      <c r="G697">
        <v>-48.603858452539001</v>
      </c>
      <c r="H697">
        <f>(Table2[[#This Row],[1Y Return vs Nifty]]-AVERAGE(Table2[1Y Return vs Nifty]))/_xlfn.STDEV.P(Table2[1Y Return vs Nifty])</f>
        <v>-1.2227138443793708</v>
      </c>
      <c r="I697">
        <v>-2.5191867996317701</v>
      </c>
      <c r="J697">
        <f>(Table2[[#This Row],[1M Return vs Nifty]]-AVERAGE(Table2[1M Return vs Nifty]))/_xlfn.STDEV.P(Table2[1M Return vs Nifty])</f>
        <v>-0.54268216081319365</v>
      </c>
      <c r="K697">
        <v>-52.167540084591899</v>
      </c>
      <c r="L697">
        <f>(Table2[[#This Row],[6M Return vs Nifty]]-AVERAGE(Table2[6M Return vs Nifty]))/_xlfn.STDEV.P(Table2[6M Return vs Nifty])</f>
        <v>-2.0398574740542741</v>
      </c>
      <c r="M697">
        <v>-4.37737226549919</v>
      </c>
      <c r="N697">
        <f>(Table2[[#This Row],[1W Return vs Nifty]]-AVERAGE(Table2[1W Return vs Nifty]))/_xlfn.STDEV.P(Table2[1W Return vs Nifty])</f>
        <v>-0.84526931710050413</v>
      </c>
      <c r="O697">
        <v>15.04</v>
      </c>
      <c r="P697">
        <v>15.532267934497099</v>
      </c>
      <c r="Q697">
        <v>17.083696955034199</v>
      </c>
      <c r="R697">
        <v>28.9895741540256</v>
      </c>
      <c r="S697" s="2">
        <f>(Table2[[#This Row],[Close Price]]-Table2[[#This Row],[20D EMA]])/Table2[[#This Row],[20D EMA]]</f>
        <v>-3.2579787234042451E-2</v>
      </c>
      <c r="T697" s="2">
        <f>(Table2[[#This Row],[Close Price]]-Table2[[#This Row],[50D EMA]])/Table2[[#This Row],[50D EMA]]</f>
        <v>-6.3240470653708317E-2</v>
      </c>
      <c r="U697" s="2">
        <f>(Table2[[#This Row],[Close Price]]-Table2[[#This Row],[200D EMA]])/Table2[[#This Row],[200D EMA]]</f>
        <v>-0.14831081127832652</v>
      </c>
      <c r="V697">
        <v>0.620797170529648</v>
      </c>
      <c r="W697">
        <v>14.56</v>
      </c>
      <c r="X697">
        <v>14.7</v>
      </c>
      <c r="Y697">
        <v>14.5</v>
      </c>
      <c r="Z697">
        <v>14.72</v>
      </c>
      <c r="AA697">
        <v>14.37</v>
      </c>
      <c r="AB697">
        <v>16.579999999999998</v>
      </c>
      <c r="AC697" s="2">
        <f>(Table2[[#This Row],[Close Price]]/Table2[[#This Row],[Day Low]])-1</f>
        <v>-6.8681318681318437E-4</v>
      </c>
      <c r="AD697" s="2">
        <f>(Table2[[#This Row],[Day High]]/Table2[[#This Row],[Close Price]])-1</f>
        <v>1.0309278350515427E-2</v>
      </c>
      <c r="AE697" s="2">
        <f>(Table2[[#This Row],[Close Price]]/Table2[[#This Row],[Current Week Low]])-1</f>
        <v>3.4482758620690834E-3</v>
      </c>
      <c r="AF697" s="2">
        <f>(Table2[[#This Row],[Current Week High]]/Table2[[#This Row],[Close Price]])-1</f>
        <v>1.1683848797250818E-2</v>
      </c>
      <c r="AG697" s="2">
        <f>(Table2[[#This Row],[Close Price]]/Table2[[#This Row],[Current Month Low]])-1</f>
        <v>1.2526096033403045E-2</v>
      </c>
      <c r="AH697" s="2">
        <f>(Table2[[#This Row],[Current Month High]]/Table2[[#This Row],[Close Price]])-1</f>
        <v>0.13951890034364234</v>
      </c>
      <c r="AI697">
        <v>79.037800687285198</v>
      </c>
      <c r="AJ697">
        <v>13.2295719844358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-0.14000000000000001</v>
      </c>
      <c r="AM697" t="s">
        <v>10344</v>
      </c>
      <c r="AN697">
        <v>-9.61</v>
      </c>
      <c r="AO697" t="s">
        <v>10344</v>
      </c>
      <c r="AP697">
        <v>1.7197796032978999E-2</v>
      </c>
      <c r="AQ697" s="4">
        <f>(Table2[[#This Row],[Sharpe Ratio]]-AVERAGE(Table2[Sharpe Ratio]))/_xlfn.STDEV.P(Table2[Sharpe Ratio])</f>
        <v>-0.52127983646337106</v>
      </c>
      <c r="AR69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 s="4">
        <f>_xlfn.RANK.AVG(Table2[[#This Row],[1Y Return vs Nifty Z-Score]],Table2[1Y Return vs Nifty Z-Score])</f>
        <v>716</v>
      </c>
      <c r="AT697" s="4">
        <f>_xlfn.RANK.AVG(Table2[[#This Row],[6M Return vs Nifty Z-Score]],Table2[6M Return vs Nifty Z-Score])</f>
        <v>729</v>
      </c>
      <c r="AU697" s="4">
        <f>_xlfn.RANK.AVG(Table2[[#This Row],[Sharpe Ratio Z-Score]],Table2[Sharpe Ratio Z-Score])</f>
        <v>474</v>
      </c>
      <c r="AV697" s="4">
        <f>(Table2[[#This Row],[Rank 1Y]]+Table2[[#This Row],[Rank 6M]]+Table2[[#This Row],[Rank Sharpe]])/3</f>
        <v>639.66666666666663</v>
      </c>
    </row>
    <row r="698" spans="1:48" x14ac:dyDescent="0.3">
      <c r="A698" t="s">
        <v>1521</v>
      </c>
      <c r="B698" t="s">
        <v>1522</v>
      </c>
      <c r="C698" t="s">
        <v>10302</v>
      </c>
      <c r="D698" t="s">
        <v>655</v>
      </c>
      <c r="E698">
        <v>6560.9420810780002</v>
      </c>
      <c r="F698">
        <v>134.54</v>
      </c>
      <c r="G698">
        <v>-38.359213411065397</v>
      </c>
      <c r="H698">
        <f>(Table2[[#This Row],[1Y Return vs Nifty]]-AVERAGE(Table2[1Y Return vs Nifty]))/_xlfn.STDEV.P(Table2[1Y Return vs Nifty])</f>
        <v>-1.067262958088653</v>
      </c>
      <c r="I698">
        <v>-2.0374436933898199</v>
      </c>
      <c r="J698">
        <f>(Table2[[#This Row],[1M Return vs Nifty]]-AVERAGE(Table2[1M Return vs Nifty]))/_xlfn.STDEV.P(Table2[1M Return vs Nifty])</f>
        <v>-0.50059733798505801</v>
      </c>
      <c r="K698">
        <v>-10.2882338200123</v>
      </c>
      <c r="L698">
        <f>(Table2[[#This Row],[6M Return vs Nifty]]-AVERAGE(Table2[6M Return vs Nifty]))/_xlfn.STDEV.P(Table2[6M Return vs Nifty])</f>
        <v>-0.59913064800576121</v>
      </c>
      <c r="M698">
        <v>-2.9726764508697801</v>
      </c>
      <c r="N698">
        <f>(Table2[[#This Row],[1W Return vs Nifty]]-AVERAGE(Table2[1W Return vs Nifty]))/_xlfn.STDEV.P(Table2[1W Return vs Nifty])</f>
        <v>-0.53888312179117948</v>
      </c>
      <c r="O698">
        <v>138.01</v>
      </c>
      <c r="P698">
        <v>137.78377819828501</v>
      </c>
      <c r="Q698">
        <v>139.456284530668</v>
      </c>
      <c r="R698">
        <v>41.104846673277599</v>
      </c>
      <c r="S698" s="2">
        <f>(Table2[[#This Row],[Close Price]]-Table2[[#This Row],[20D EMA]])/Table2[[#This Row],[20D EMA]]</f>
        <v>-2.5143105572059989E-2</v>
      </c>
      <c r="T698" s="2">
        <f>(Table2[[#This Row],[Close Price]]-Table2[[#This Row],[50D EMA]])/Table2[[#This Row],[50D EMA]]</f>
        <v>-2.3542526128270951E-2</v>
      </c>
      <c r="U698" s="2">
        <f>(Table2[[#This Row],[Close Price]]-Table2[[#This Row],[200D EMA]])/Table2[[#This Row],[200D EMA]]</f>
        <v>-3.5253230409898535E-2</v>
      </c>
      <c r="V698">
        <v>0.81588193744576898</v>
      </c>
      <c r="W698">
        <v>134.80000000000001</v>
      </c>
      <c r="X698">
        <v>137.19999999999999</v>
      </c>
      <c r="Y698">
        <v>132.61000000000001</v>
      </c>
      <c r="Z698">
        <v>137.19999999999999</v>
      </c>
      <c r="AA698">
        <v>131.4</v>
      </c>
      <c r="AB698">
        <v>144.82</v>
      </c>
      <c r="AC698" s="2">
        <f>(Table2[[#This Row],[Close Price]]/Table2[[#This Row],[Day Low]])-1</f>
        <v>-1.9287833827894563E-3</v>
      </c>
      <c r="AD698" s="2">
        <f>(Table2[[#This Row],[Day High]]/Table2[[#This Row],[Close Price]])-1</f>
        <v>1.9771071800207984E-2</v>
      </c>
      <c r="AE698" s="2">
        <f>(Table2[[#This Row],[Close Price]]/Table2[[#This Row],[Current Week Low]])-1</f>
        <v>1.455395520699776E-2</v>
      </c>
      <c r="AF698" s="2">
        <f>(Table2[[#This Row],[Current Week High]]/Table2[[#This Row],[Close Price]])-1</f>
        <v>1.9771071800207984E-2</v>
      </c>
      <c r="AG698" s="2">
        <f>(Table2[[#This Row],[Close Price]]/Table2[[#This Row],[Current Month Low]])-1</f>
        <v>2.3896499238964974E-2</v>
      </c>
      <c r="AH698" s="2">
        <f>(Table2[[#This Row],[Current Month High]]/Table2[[#This Row],[Close Price]])-1</f>
        <v>7.6408503047420862E-2</v>
      </c>
      <c r="AI698">
        <v>33.083097963430902</v>
      </c>
      <c r="AJ698">
        <v>22.867579908675701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-0.01</v>
      </c>
      <c r="AM698" t="s">
        <v>10344</v>
      </c>
      <c r="AN698">
        <v>-0.44</v>
      </c>
      <c r="AO698" t="s">
        <v>10344</v>
      </c>
      <c r="AP698">
        <v>-9.3359361029103E-2</v>
      </c>
      <c r="AQ698" s="4">
        <f>(Table2[[#This Row],[Sharpe Ratio]]-AVERAGE(Table2[Sharpe Ratio]))/_xlfn.STDEV.P(Table2[Sharpe Ratio])</f>
        <v>-1.7748238042504481</v>
      </c>
      <c r="AR69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 s="4">
        <f>_xlfn.RANK.AVG(Table2[[#This Row],[1Y Return vs Nifty Z-Score]],Table2[1Y Return vs Nifty Z-Score])</f>
        <v>686</v>
      </c>
      <c r="AT698" s="4">
        <f>_xlfn.RANK.AVG(Table2[[#This Row],[6M Return vs Nifty Z-Score]],Table2[6M Return vs Nifty Z-Score])</f>
        <v>523</v>
      </c>
      <c r="AU698" s="4">
        <f>_xlfn.RANK.AVG(Table2[[#This Row],[Sharpe Ratio Z-Score]],Table2[Sharpe Ratio Z-Score])</f>
        <v>714</v>
      </c>
      <c r="AV698" s="4">
        <f>(Table2[[#This Row],[Rank 1Y]]+Table2[[#This Row],[Rank 6M]]+Table2[[#This Row],[Rank Sharpe]])/3</f>
        <v>641</v>
      </c>
    </row>
    <row r="699" spans="1:48" x14ac:dyDescent="0.3">
      <c r="A699" t="s">
        <v>1088</v>
      </c>
      <c r="B699" t="s">
        <v>1089</v>
      </c>
      <c r="C699" t="s">
        <v>6473</v>
      </c>
      <c r="D699" t="s">
        <v>77</v>
      </c>
      <c r="E699">
        <v>11905.800360255</v>
      </c>
      <c r="F699">
        <v>333.35</v>
      </c>
      <c r="G699">
        <v>-29.237217480487899</v>
      </c>
      <c r="H699">
        <f>(Table2[[#This Row],[1Y Return vs Nifty]]-AVERAGE(Table2[1Y Return vs Nifty]))/_xlfn.STDEV.P(Table2[1Y Return vs Nifty])</f>
        <v>-0.92884700063888426</v>
      </c>
      <c r="I699">
        <v>-0.64787674734509204</v>
      </c>
      <c r="J699">
        <f>(Table2[[#This Row],[1M Return vs Nifty]]-AVERAGE(Table2[1M Return vs Nifty]))/_xlfn.STDEV.P(Table2[1M Return vs Nifty])</f>
        <v>-0.37920550492215777</v>
      </c>
      <c r="K699">
        <v>-13.2215585299147</v>
      </c>
      <c r="L699">
        <f>(Table2[[#This Row],[6M Return vs Nifty]]-AVERAGE(Table2[6M Return vs Nifty]))/_xlfn.STDEV.P(Table2[6M Return vs Nifty])</f>
        <v>-0.7000425296966406</v>
      </c>
      <c r="M699">
        <v>-2.2733604653824102</v>
      </c>
      <c r="N699">
        <f>(Table2[[#This Row],[1W Return vs Nifty]]-AVERAGE(Table2[1W Return vs Nifty]))/_xlfn.STDEV.P(Table2[1W Return vs Nifty])</f>
        <v>-0.38635133385459125</v>
      </c>
      <c r="O699">
        <v>338.71</v>
      </c>
      <c r="P699">
        <v>341.28900493369201</v>
      </c>
      <c r="Q699">
        <v>342.108817786759</v>
      </c>
      <c r="R699">
        <v>41.157515423890899</v>
      </c>
      <c r="S699" s="2">
        <f>(Table2[[#This Row],[Close Price]]-Table2[[#This Row],[20D EMA]])/Table2[[#This Row],[20D EMA]]</f>
        <v>-1.5824746833574318E-2</v>
      </c>
      <c r="T699" s="2">
        <f>(Table2[[#This Row],[Close Price]]-Table2[[#This Row],[50D EMA]])/Table2[[#This Row],[50D EMA]]</f>
        <v>-2.3261824491634105E-2</v>
      </c>
      <c r="U699" s="2">
        <f>(Table2[[#This Row],[Close Price]]-Table2[[#This Row],[200D EMA]])/Table2[[#This Row],[200D EMA]]</f>
        <v>-2.5602432125027746E-2</v>
      </c>
      <c r="V699">
        <v>0.55327632475121302</v>
      </c>
      <c r="W699">
        <v>333.95</v>
      </c>
      <c r="X699">
        <v>341.65</v>
      </c>
      <c r="Y699">
        <v>330.35</v>
      </c>
      <c r="Z699">
        <v>341.65</v>
      </c>
      <c r="AA699">
        <v>323.95</v>
      </c>
      <c r="AB699">
        <v>351</v>
      </c>
      <c r="AC699" s="2">
        <f>(Table2[[#This Row],[Close Price]]/Table2[[#This Row],[Day Low]])-1</f>
        <v>-1.7966761491240435E-3</v>
      </c>
      <c r="AD699" s="2">
        <f>(Table2[[#This Row],[Day High]]/Table2[[#This Row],[Close Price]])-1</f>
        <v>2.4898755062246813E-2</v>
      </c>
      <c r="AE699" s="2">
        <f>(Table2[[#This Row],[Close Price]]/Table2[[#This Row],[Current Week Low]])-1</f>
        <v>9.0812774330255586E-3</v>
      </c>
      <c r="AF699" s="2">
        <f>(Table2[[#This Row],[Current Week High]]/Table2[[#This Row],[Close Price]])-1</f>
        <v>2.4898755062246813E-2</v>
      </c>
      <c r="AG699" s="2">
        <f>(Table2[[#This Row],[Close Price]]/Table2[[#This Row],[Current Month Low]])-1</f>
        <v>2.9016823583886575E-2</v>
      </c>
      <c r="AH699" s="2">
        <f>(Table2[[#This Row],[Current Month High]]/Table2[[#This Row],[Close Price]])-1</f>
        <v>5.2947352632368272E-2</v>
      </c>
      <c r="AI699">
        <v>19.394030298484999</v>
      </c>
      <c r="AJ699">
        <v>14.435290078956401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-0.01</v>
      </c>
      <c r="AM699" t="s">
        <v>10344</v>
      </c>
      <c r="AN699">
        <v>-2.54</v>
      </c>
      <c r="AO699" t="s">
        <v>10344</v>
      </c>
      <c r="AP699">
        <v>-0.11567327756516101</v>
      </c>
      <c r="AQ699" s="4">
        <f>(Table2[[#This Row],[Sharpe Ratio]]-AVERAGE(Table2[Sharpe Ratio]))/_xlfn.STDEV.P(Table2[Sharpe Ratio])</f>
        <v>-2.0278284600754239</v>
      </c>
      <c r="AR69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 s="4">
        <f>_xlfn.RANK.AVG(Table2[[#This Row],[1Y Return vs Nifty Z-Score]],Table2[1Y Return vs Nifty Z-Score])</f>
        <v>644</v>
      </c>
      <c r="AT699" s="4">
        <f>_xlfn.RANK.AVG(Table2[[#This Row],[6M Return vs Nifty Z-Score]],Table2[6M Return vs Nifty Z-Score])</f>
        <v>553</v>
      </c>
      <c r="AU699" s="4">
        <f>_xlfn.RANK.AVG(Table2[[#This Row],[Sharpe Ratio Z-Score]],Table2[Sharpe Ratio Z-Score])</f>
        <v>727</v>
      </c>
      <c r="AV699" s="4">
        <f>(Table2[[#This Row],[Rank 1Y]]+Table2[[#This Row],[Rank 6M]]+Table2[[#This Row],[Rank Sharpe]])/3</f>
        <v>641.33333333333337</v>
      </c>
    </row>
    <row r="700" spans="1:48" x14ac:dyDescent="0.3">
      <c r="A700" t="s">
        <v>1461</v>
      </c>
      <c r="B700" t="s">
        <v>1462</v>
      </c>
      <c r="C700" t="s">
        <v>10314</v>
      </c>
      <c r="D700" t="s">
        <v>539</v>
      </c>
      <c r="E700">
        <v>6974.4772549999998</v>
      </c>
      <c r="F700">
        <v>2152.5500000000002</v>
      </c>
      <c r="G700">
        <v>-23.279652925464301</v>
      </c>
      <c r="H700">
        <f>(Table2[[#This Row],[1Y Return vs Nifty]]-AVERAGE(Table2[1Y Return vs Nifty]))/_xlfn.STDEV.P(Table2[1Y Return vs Nifty])</f>
        <v>-0.83844770554731196</v>
      </c>
      <c r="I700">
        <v>-3.2019298896252999</v>
      </c>
      <c r="J700">
        <f>(Table2[[#This Row],[1M Return vs Nifty]]-AVERAGE(Table2[1M Return vs Nifty]))/_xlfn.STDEV.P(Table2[1M Return vs Nifty])</f>
        <v>-0.60232623585488321</v>
      </c>
      <c r="K700">
        <v>-17.656606679684899</v>
      </c>
      <c r="L700">
        <f>(Table2[[#This Row],[6M Return vs Nifty]]-AVERAGE(Table2[6M Return vs Nifty]))/_xlfn.STDEV.P(Table2[6M Return vs Nifty])</f>
        <v>-0.85261651943330863</v>
      </c>
      <c r="M700">
        <v>-3.1724939712296898</v>
      </c>
      <c r="N700">
        <f>(Table2[[#This Row],[1W Return vs Nifty]]-AVERAGE(Table2[1W Return vs Nifty]))/_xlfn.STDEV.P(Table2[1W Return vs Nifty])</f>
        <v>-0.58246645789969331</v>
      </c>
      <c r="O700">
        <v>2251.83</v>
      </c>
      <c r="P700">
        <v>2279.83003012263</v>
      </c>
      <c r="Q700">
        <v>2266.8310713549199</v>
      </c>
      <c r="R700">
        <v>35.626030064309397</v>
      </c>
      <c r="S700" s="2">
        <f>(Table2[[#This Row],[Close Price]]-Table2[[#This Row],[20D EMA]])/Table2[[#This Row],[20D EMA]]</f>
        <v>-4.4088585728052181E-2</v>
      </c>
      <c r="T700" s="2">
        <f>(Table2[[#This Row],[Close Price]]-Table2[[#This Row],[50D EMA]])/Table2[[#This Row],[50D EMA]]</f>
        <v>-5.5828736546550149E-2</v>
      </c>
      <c r="U700" s="2">
        <f>(Table2[[#This Row],[Close Price]]-Table2[[#This Row],[200D EMA]])/Table2[[#This Row],[200D EMA]]</f>
        <v>-5.0414463079779551E-2</v>
      </c>
      <c r="V700">
        <v>1.2062629095242701</v>
      </c>
      <c r="W700">
        <v>2146.65</v>
      </c>
      <c r="X700">
        <v>2200</v>
      </c>
      <c r="Y700">
        <v>2146.65</v>
      </c>
      <c r="Z700">
        <v>2209.1</v>
      </c>
      <c r="AA700">
        <v>2089.25</v>
      </c>
      <c r="AB700">
        <v>2549.75</v>
      </c>
      <c r="AC700" s="2">
        <f>(Table2[[#This Row],[Close Price]]/Table2[[#This Row],[Day Low]])-1</f>
        <v>2.7484685440104517E-3</v>
      </c>
      <c r="AD700" s="2">
        <f>(Table2[[#This Row],[Day High]]/Table2[[#This Row],[Close Price]])-1</f>
        <v>2.2043622680077091E-2</v>
      </c>
      <c r="AE700" s="2">
        <f>(Table2[[#This Row],[Close Price]]/Table2[[#This Row],[Current Week Low]])-1</f>
        <v>2.7484685440104517E-3</v>
      </c>
      <c r="AF700" s="2">
        <f>(Table2[[#This Row],[Current Week High]]/Table2[[#This Row],[Close Price]])-1</f>
        <v>2.6271166755708286E-2</v>
      </c>
      <c r="AG700" s="2">
        <f>(Table2[[#This Row],[Close Price]]/Table2[[#This Row],[Current Month Low]])-1</f>
        <v>3.0297953811176281E-2</v>
      </c>
      <c r="AH700" s="2">
        <f>(Table2[[#This Row],[Current Month High]]/Table2[[#This Row],[Close Price]])-1</f>
        <v>0.18452533042205754</v>
      </c>
      <c r="AI700">
        <v>27.058604910454999</v>
      </c>
      <c r="AJ700">
        <v>9.8239795918367392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-7.0000000000000007E-2</v>
      </c>
      <c r="AM700" t="s">
        <v>10344</v>
      </c>
      <c r="AN700">
        <v>-12.61</v>
      </c>
      <c r="AO700" t="s">
        <v>10344</v>
      </c>
      <c r="AP700">
        <v>-9.0825254289085999E-2</v>
      </c>
      <c r="AQ700" s="4">
        <f>(Table2[[#This Row],[Sharpe Ratio]]-AVERAGE(Table2[Sharpe Ratio]))/_xlfn.STDEV.P(Table2[Sharpe Ratio])</f>
        <v>-1.7460910265444054</v>
      </c>
      <c r="AR70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 s="4">
        <f>_xlfn.RANK.AVG(Table2[[#This Row],[1Y Return vs Nifty Z-Score]],Table2[1Y Return vs Nifty Z-Score])</f>
        <v>619</v>
      </c>
      <c r="AT700" s="4">
        <f>_xlfn.RANK.AVG(Table2[[#This Row],[6M Return vs Nifty Z-Score]],Table2[6M Return vs Nifty Z-Score])</f>
        <v>597</v>
      </c>
      <c r="AU700" s="4">
        <f>_xlfn.RANK.AVG(Table2[[#This Row],[Sharpe Ratio Z-Score]],Table2[Sharpe Ratio Z-Score])</f>
        <v>709</v>
      </c>
      <c r="AV700" s="4">
        <f>(Table2[[#This Row],[Rank 1Y]]+Table2[[#This Row],[Rank 6M]]+Table2[[#This Row],[Rank Sharpe]])/3</f>
        <v>641.66666666666663</v>
      </c>
    </row>
    <row r="701" spans="1:48" x14ac:dyDescent="0.3">
      <c r="A701" t="s">
        <v>1582</v>
      </c>
      <c r="B701" t="s">
        <v>1583</v>
      </c>
      <c r="C701" t="s">
        <v>10311</v>
      </c>
      <c r="D701" t="s">
        <v>259</v>
      </c>
      <c r="E701">
        <v>5845.7878367200001</v>
      </c>
      <c r="F701">
        <v>1300.3</v>
      </c>
      <c r="G701">
        <v>-40.790641285641399</v>
      </c>
      <c r="H701">
        <f>(Table2[[#This Row],[1Y Return vs Nifty]]-AVERAGE(Table2[1Y Return vs Nifty]))/_xlfn.STDEV.P(Table2[1Y Return vs Nifty])</f>
        <v>-1.1041571224569315</v>
      </c>
      <c r="I701">
        <v>-6.2619856606818898</v>
      </c>
      <c r="J701">
        <f>(Table2[[#This Row],[1M Return vs Nifty]]-AVERAGE(Table2[1M Return vs Nifty]))/_xlfn.STDEV.P(Table2[1M Return vs Nifty])</f>
        <v>-0.86965108866647922</v>
      </c>
      <c r="K701">
        <v>-14.496754559437401</v>
      </c>
      <c r="L701">
        <f>(Table2[[#This Row],[6M Return vs Nifty]]-AVERAGE(Table2[6M Return vs Nifty]))/_xlfn.STDEV.P(Table2[6M Return vs Nifty])</f>
        <v>-0.74391166918517526</v>
      </c>
      <c r="M701">
        <v>-2.7909591743897799</v>
      </c>
      <c r="N701">
        <f>(Table2[[#This Row],[1W Return vs Nifty]]-AVERAGE(Table2[1W Return vs Nifty]))/_xlfn.STDEV.P(Table2[1W Return vs Nifty])</f>
        <v>-0.49924773284587359</v>
      </c>
      <c r="O701">
        <v>1357.85</v>
      </c>
      <c r="P701">
        <v>1372.88278999198</v>
      </c>
      <c r="Q701">
        <v>1421.4576495774099</v>
      </c>
      <c r="R701">
        <v>30.774989716407301</v>
      </c>
      <c r="S701" s="2">
        <f>(Table2[[#This Row],[Close Price]]-Table2[[#This Row],[20D EMA]])/Table2[[#This Row],[20D EMA]]</f>
        <v>-4.2383179290790558E-2</v>
      </c>
      <c r="T701" s="2">
        <f>(Table2[[#This Row],[Close Price]]-Table2[[#This Row],[50D EMA]])/Table2[[#This Row],[50D EMA]]</f>
        <v>-5.2868890571790193E-2</v>
      </c>
      <c r="U701" s="2">
        <f>(Table2[[#This Row],[Close Price]]-Table2[[#This Row],[200D EMA]])/Table2[[#This Row],[200D EMA]]</f>
        <v>-8.5234793743893367E-2</v>
      </c>
      <c r="V701">
        <v>0.97672440127736904</v>
      </c>
      <c r="W701">
        <v>1294.8</v>
      </c>
      <c r="X701">
        <v>1323</v>
      </c>
      <c r="Y701">
        <v>1275.05</v>
      </c>
      <c r="Z701">
        <v>1325</v>
      </c>
      <c r="AA701">
        <v>1265.55</v>
      </c>
      <c r="AB701">
        <v>1466.95</v>
      </c>
      <c r="AC701" s="2">
        <f>(Table2[[#This Row],[Close Price]]/Table2[[#This Row],[Day Low]])-1</f>
        <v>4.2477602718566931E-3</v>
      </c>
      <c r="AD701" s="2">
        <f>(Table2[[#This Row],[Day High]]/Table2[[#This Row],[Close Price]])-1</f>
        <v>1.7457509805429483E-2</v>
      </c>
      <c r="AE701" s="2">
        <f>(Table2[[#This Row],[Close Price]]/Table2[[#This Row],[Current Week Low]])-1</f>
        <v>1.9803144974706921E-2</v>
      </c>
      <c r="AF701" s="2">
        <f>(Table2[[#This Row],[Current Week High]]/Table2[[#This Row],[Close Price]])-1</f>
        <v>1.8995616396216386E-2</v>
      </c>
      <c r="AG701" s="2">
        <f>(Table2[[#This Row],[Close Price]]/Table2[[#This Row],[Current Month Low]])-1</f>
        <v>2.745841728892584E-2</v>
      </c>
      <c r="AH701" s="2">
        <f>(Table2[[#This Row],[Current Month High]]/Table2[[#This Row],[Close Price]])-1</f>
        <v>0.1281627316773053</v>
      </c>
      <c r="AI701">
        <v>45.9624701991848</v>
      </c>
      <c r="AJ701">
        <v>13.7520776834922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10344</v>
      </c>
      <c r="AN701">
        <v>-9.57</v>
      </c>
      <c r="AO701" t="s">
        <v>10344</v>
      </c>
      <c r="AP701">
        <v>-6.0443249929488997E-2</v>
      </c>
      <c r="AQ701" s="4">
        <f>(Table2[[#This Row],[Sharpe Ratio]]-AVERAGE(Table2[Sharpe Ratio]))/_xlfn.STDEV.P(Table2[Sharpe Ratio])</f>
        <v>-1.4016069668388247</v>
      </c>
      <c r="AR70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 s="4">
        <f>_xlfn.RANK.AVG(Table2[[#This Row],[1Y Return vs Nifty Z-Score]],Table2[1Y Return vs Nifty Z-Score])</f>
        <v>694</v>
      </c>
      <c r="AT701" s="4">
        <f>_xlfn.RANK.AVG(Table2[[#This Row],[6M Return vs Nifty Z-Score]],Table2[6M Return vs Nifty Z-Score])</f>
        <v>568</v>
      </c>
      <c r="AU701" s="4">
        <f>_xlfn.RANK.AVG(Table2[[#This Row],[Sharpe Ratio Z-Score]],Table2[Sharpe Ratio Z-Score])</f>
        <v>672</v>
      </c>
      <c r="AV701" s="4">
        <f>(Table2[[#This Row],[Rank 1Y]]+Table2[[#This Row],[Rank 6M]]+Table2[[#This Row],[Rank Sharpe]])/3</f>
        <v>644.66666666666663</v>
      </c>
    </row>
    <row r="702" spans="1:48" x14ac:dyDescent="0.3">
      <c r="A702" t="s">
        <v>2113</v>
      </c>
      <c r="B702" t="s">
        <v>2114</v>
      </c>
      <c r="C702" t="s">
        <v>10299</v>
      </c>
      <c r="D702" t="s">
        <v>413</v>
      </c>
      <c r="E702">
        <v>2827.0390348870001</v>
      </c>
      <c r="F702">
        <v>85.09</v>
      </c>
      <c r="G702">
        <v>-27.5202603025846</v>
      </c>
      <c r="H702">
        <f>(Table2[[#This Row],[1Y Return vs Nifty]]-AVERAGE(Table2[1Y Return vs Nifty]))/_xlfn.STDEV.P(Table2[1Y Return vs Nifty])</f>
        <v>-0.90279411994387027</v>
      </c>
      <c r="I702">
        <v>7.96298732515148</v>
      </c>
      <c r="J702">
        <f>(Table2[[#This Row],[1M Return vs Nifty]]-AVERAGE(Table2[1M Return vs Nifty]))/_xlfn.STDEV.P(Table2[1M Return vs Nifty])</f>
        <v>0.37303502367644248</v>
      </c>
      <c r="K702">
        <v>-35.662898599316598</v>
      </c>
      <c r="L702">
        <f>(Table2[[#This Row],[6M Return vs Nifty]]-AVERAGE(Table2[6M Return vs Nifty]))/_xlfn.STDEV.P(Table2[6M Return vs Nifty])</f>
        <v>-1.4720667950033017</v>
      </c>
      <c r="M702">
        <v>2.3126967435271899</v>
      </c>
      <c r="N702">
        <f>(Table2[[#This Row],[1W Return vs Nifty]]-AVERAGE(Table2[1W Return vs Nifty]))/_xlfn.STDEV.P(Table2[1W Return vs Nifty])</f>
        <v>0.61393969362270717</v>
      </c>
      <c r="O702">
        <v>84.27</v>
      </c>
      <c r="P702">
        <v>84.224808790976994</v>
      </c>
      <c r="Q702">
        <v>85.730739352031804</v>
      </c>
      <c r="R702">
        <v>54.4608918493199</v>
      </c>
      <c r="S702" s="2">
        <f>(Table2[[#This Row],[Close Price]]-Table2[[#This Row],[20D EMA]])/Table2[[#This Row],[20D EMA]]</f>
        <v>9.730627744155779E-3</v>
      </c>
      <c r="T702" s="2">
        <f>(Table2[[#This Row],[Close Price]]-Table2[[#This Row],[50D EMA]])/Table2[[#This Row],[50D EMA]]</f>
        <v>1.0272403362412832E-2</v>
      </c>
      <c r="U702" s="2">
        <f>(Table2[[#This Row],[Close Price]]-Table2[[#This Row],[200D EMA]])/Table2[[#This Row],[200D EMA]]</f>
        <v>-7.4738577653082564E-3</v>
      </c>
      <c r="V702">
        <v>0.89164113664029099</v>
      </c>
      <c r="W702">
        <v>83.81</v>
      </c>
      <c r="X702">
        <v>86.88</v>
      </c>
      <c r="Y702">
        <v>81.25</v>
      </c>
      <c r="Z702">
        <v>86.88</v>
      </c>
      <c r="AA702">
        <v>80.489999999999995</v>
      </c>
      <c r="AB702">
        <v>90.9</v>
      </c>
      <c r="AC702" s="2">
        <f>(Table2[[#This Row],[Close Price]]/Table2[[#This Row],[Day Low]])-1</f>
        <v>1.527264049636079E-2</v>
      </c>
      <c r="AD702" s="2">
        <f>(Table2[[#This Row],[Day High]]/Table2[[#This Row],[Close Price]])-1</f>
        <v>2.1036549535785598E-2</v>
      </c>
      <c r="AE702" s="2">
        <f>(Table2[[#This Row],[Close Price]]/Table2[[#This Row],[Current Week Low]])-1</f>
        <v>4.7261538461538466E-2</v>
      </c>
      <c r="AF702" s="2">
        <f>(Table2[[#This Row],[Current Week High]]/Table2[[#This Row],[Close Price]])-1</f>
        <v>2.1036549535785598E-2</v>
      </c>
      <c r="AG702" s="2">
        <f>(Table2[[#This Row],[Close Price]]/Table2[[#This Row],[Current Month Low]])-1</f>
        <v>5.7149956516337586E-2</v>
      </c>
      <c r="AH702" s="2">
        <f>(Table2[[#This Row],[Current Month High]]/Table2[[#This Row],[Close Price]])-1</f>
        <v>6.8280644023974713E-2</v>
      </c>
      <c r="AI702">
        <v>41.027147725937198</v>
      </c>
      <c r="AJ702">
        <v>36.035171862509998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-0.06</v>
      </c>
      <c r="AM702" t="s">
        <v>10344</v>
      </c>
      <c r="AN702">
        <v>-2.6</v>
      </c>
      <c r="AO702" t="s">
        <v>10344</v>
      </c>
      <c r="AP702">
        <v>-1.0464144795407001E-2</v>
      </c>
      <c r="AQ702" s="4">
        <f>(Table2[[#This Row],[Sharpe Ratio]]-AVERAGE(Table2[Sharpe Ratio]))/_xlfn.STDEV.P(Table2[Sharpe Ratio])</f>
        <v>-0.83492266144334726</v>
      </c>
      <c r="AR70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 s="4">
        <f>_xlfn.RANK.AVG(Table2[[#This Row],[1Y Return vs Nifty Z-Score]],Table2[1Y Return vs Nifty Z-Score])</f>
        <v>635</v>
      </c>
      <c r="AT702" s="4">
        <f>_xlfn.RANK.AVG(Table2[[#This Row],[6M Return vs Nifty Z-Score]],Table2[6M Return vs Nifty Z-Score])</f>
        <v>716</v>
      </c>
      <c r="AU702" s="4">
        <f>_xlfn.RANK.AVG(Table2[[#This Row],[Sharpe Ratio Z-Score]],Table2[Sharpe Ratio Z-Score])</f>
        <v>590</v>
      </c>
      <c r="AV702" s="4">
        <f>(Table2[[#This Row],[Rank 1Y]]+Table2[[#This Row],[Rank 6M]]+Table2[[#This Row],[Rank Sharpe]])/3</f>
        <v>647</v>
      </c>
    </row>
    <row r="703" spans="1:48" x14ac:dyDescent="0.3">
      <c r="A703" t="s">
        <v>2031</v>
      </c>
      <c r="B703" t="s">
        <v>2032</v>
      </c>
      <c r="C703" t="s">
        <v>10305</v>
      </c>
      <c r="D703" t="s">
        <v>54</v>
      </c>
      <c r="E703">
        <v>3045.2391421749999</v>
      </c>
      <c r="F703">
        <v>330.35</v>
      </c>
      <c r="G703">
        <v>-26.948878742298898</v>
      </c>
      <c r="H703">
        <f>(Table2[[#This Row],[1Y Return vs Nifty]]-AVERAGE(Table2[1Y Return vs Nifty]))/_xlfn.STDEV.P(Table2[1Y Return vs Nifty])</f>
        <v>-0.89412405186469268</v>
      </c>
      <c r="I703">
        <v>0.97799999783818603</v>
      </c>
      <c r="J703">
        <f>(Table2[[#This Row],[1M Return vs Nifty]]-AVERAGE(Table2[1M Return vs Nifty]))/_xlfn.STDEV.P(Table2[1M Return vs Nifty])</f>
        <v>-0.23716977285906438</v>
      </c>
      <c r="K703">
        <v>-18.468714844186199</v>
      </c>
      <c r="L703">
        <f>(Table2[[#This Row],[6M Return vs Nifty]]-AVERAGE(Table2[6M Return vs Nifty]))/_xlfn.STDEV.P(Table2[6M Return vs Nifty])</f>
        <v>-0.88055456623041184</v>
      </c>
      <c r="M703">
        <v>-1.8118967398444299</v>
      </c>
      <c r="N703">
        <f>(Table2[[#This Row],[1W Return vs Nifty]]-AVERAGE(Table2[1W Return vs Nifty]))/_xlfn.STDEV.P(Table2[1W Return vs Nifty])</f>
        <v>-0.285698855454384</v>
      </c>
      <c r="O703">
        <v>327.92</v>
      </c>
      <c r="P703">
        <v>327.80803533648901</v>
      </c>
      <c r="Q703">
        <v>337.33589659200697</v>
      </c>
      <c r="R703">
        <v>56.640619887856502</v>
      </c>
      <c r="S703" s="2">
        <f>(Table2[[#This Row],[Close Price]]-Table2[[#This Row],[20D EMA]])/Table2[[#This Row],[20D EMA]]</f>
        <v>7.4103439863381516E-3</v>
      </c>
      <c r="T703" s="2">
        <f>(Table2[[#This Row],[Close Price]]-Table2[[#This Row],[50D EMA]])/Table2[[#This Row],[50D EMA]]</f>
        <v>7.7544306102860748E-3</v>
      </c>
      <c r="U703" s="2">
        <f>(Table2[[#This Row],[Close Price]]-Table2[[#This Row],[200D EMA]])/Table2[[#This Row],[200D EMA]]</f>
        <v>-2.0709022261144325E-2</v>
      </c>
      <c r="V703">
        <v>0.49762846463397498</v>
      </c>
      <c r="W703">
        <v>329.05</v>
      </c>
      <c r="X703">
        <v>338</v>
      </c>
      <c r="Y703">
        <v>325.85000000000002</v>
      </c>
      <c r="Z703">
        <v>338</v>
      </c>
      <c r="AA703">
        <v>315.14999999999998</v>
      </c>
      <c r="AB703">
        <v>338.8</v>
      </c>
      <c r="AC703" s="2">
        <f>(Table2[[#This Row],[Close Price]]/Table2[[#This Row],[Day Low]])-1</f>
        <v>3.9507673605836402E-3</v>
      </c>
      <c r="AD703" s="2">
        <f>(Table2[[#This Row],[Day High]]/Table2[[#This Row],[Close Price]])-1</f>
        <v>2.3157257454215152E-2</v>
      </c>
      <c r="AE703" s="2">
        <f>(Table2[[#This Row],[Close Price]]/Table2[[#This Row],[Current Week Low]])-1</f>
        <v>1.3810035292312506E-2</v>
      </c>
      <c r="AF703" s="2">
        <f>(Table2[[#This Row],[Current Week High]]/Table2[[#This Row],[Close Price]])-1</f>
        <v>2.3157257454215152E-2</v>
      </c>
      <c r="AG703" s="2">
        <f>(Table2[[#This Row],[Close Price]]/Table2[[#This Row],[Current Month Low]])-1</f>
        <v>4.8231001110582428E-2</v>
      </c>
      <c r="AH703" s="2">
        <f>(Table2[[#This Row],[Current Month High]]/Table2[[#This Row],[Close Price]])-1</f>
        <v>2.5578931436355257E-2</v>
      </c>
      <c r="AI703">
        <v>25.624337823520399</v>
      </c>
      <c r="AJ703">
        <v>15.26517794836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10344</v>
      </c>
      <c r="AN703">
        <v>1.48</v>
      </c>
      <c r="AO703" t="s">
        <v>10345</v>
      </c>
      <c r="AP703">
        <v>-9.4832625675635995E-2</v>
      </c>
      <c r="AQ703" s="4">
        <f>(Table2[[#This Row],[Sharpe Ratio]]-AVERAGE(Table2[Sharpe Ratio]))/_xlfn.STDEV.P(Table2[Sharpe Ratio])</f>
        <v>-1.7915283040738144</v>
      </c>
      <c r="AR70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 s="4">
        <f>_xlfn.RANK.AVG(Table2[[#This Row],[1Y Return vs Nifty Z-Score]],Table2[1Y Return vs Nifty Z-Score])</f>
        <v>632</v>
      </c>
      <c r="AT703" s="4">
        <f>_xlfn.RANK.AVG(Table2[[#This Row],[6M Return vs Nifty Z-Score]],Table2[6M Return vs Nifty Z-Score])</f>
        <v>606</v>
      </c>
      <c r="AU703" s="4">
        <f>_xlfn.RANK.AVG(Table2[[#This Row],[Sharpe Ratio Z-Score]],Table2[Sharpe Ratio Z-Score])</f>
        <v>715</v>
      </c>
      <c r="AV703" s="4">
        <f>(Table2[[#This Row],[Rank 1Y]]+Table2[[#This Row],[Rank 6M]]+Table2[[#This Row],[Rank Sharpe]])/3</f>
        <v>651</v>
      </c>
    </row>
    <row r="704" spans="1:48" x14ac:dyDescent="0.3">
      <c r="A704" t="s">
        <v>1469</v>
      </c>
      <c r="B704" t="s">
        <v>1470</v>
      </c>
      <c r="C704" t="s">
        <v>10312</v>
      </c>
      <c r="D704" t="s">
        <v>101</v>
      </c>
      <c r="E704">
        <v>6888.3757695499999</v>
      </c>
      <c r="F704">
        <v>1446.5</v>
      </c>
      <c r="G704">
        <v>-32.312890403891799</v>
      </c>
      <c r="H704">
        <f>(Table2[[#This Row],[1Y Return vs Nifty]]-AVERAGE(Table2[1Y Return vs Nifty]))/_xlfn.STDEV.P(Table2[1Y Return vs Nifty])</f>
        <v>-0.97551685400597821</v>
      </c>
      <c r="I704">
        <v>-0.68943287695018596</v>
      </c>
      <c r="J704">
        <f>(Table2[[#This Row],[1M Return vs Nifty]]-AVERAGE(Table2[1M Return vs Nifty]))/_xlfn.STDEV.P(Table2[1M Return vs Nifty])</f>
        <v>-0.38283582641341146</v>
      </c>
      <c r="K704">
        <v>-14.3489954765561</v>
      </c>
      <c r="L704">
        <f>(Table2[[#This Row],[6M Return vs Nifty]]-AVERAGE(Table2[6M Return vs Nifty]))/_xlfn.STDEV.P(Table2[6M Return vs Nifty])</f>
        <v>-0.73882847909710392</v>
      </c>
      <c r="M704">
        <v>-0.26220612236069202</v>
      </c>
      <c r="N704">
        <f>(Table2[[#This Row],[1W Return vs Nifty]]-AVERAGE(Table2[1W Return vs Nifty]))/_xlfn.STDEV.P(Table2[1W Return vs Nifty])</f>
        <v>5.2312981167101431E-2</v>
      </c>
      <c r="O704">
        <v>1453.78</v>
      </c>
      <c r="P704">
        <v>1436.9842597117799</v>
      </c>
      <c r="Q704">
        <v>1417.6569744564499</v>
      </c>
      <c r="R704">
        <v>46.606683949859502</v>
      </c>
      <c r="S704" s="2">
        <f>(Table2[[#This Row],[Close Price]]-Table2[[#This Row],[20D EMA]])/Table2[[#This Row],[20D EMA]]</f>
        <v>-5.0076352680597982E-3</v>
      </c>
      <c r="T704" s="2">
        <f>(Table2[[#This Row],[Close Price]]-Table2[[#This Row],[50D EMA]])/Table2[[#This Row],[50D EMA]]</f>
        <v>6.6220212392087427E-3</v>
      </c>
      <c r="U704" s="2">
        <f>(Table2[[#This Row],[Close Price]]-Table2[[#This Row],[200D EMA]])/Table2[[#This Row],[200D EMA]]</f>
        <v>2.0345560359979829E-2</v>
      </c>
      <c r="V704">
        <v>0.69352464110372203</v>
      </c>
      <c r="W704">
        <v>1441.2</v>
      </c>
      <c r="X704">
        <v>1463.95</v>
      </c>
      <c r="Y704">
        <v>1435</v>
      </c>
      <c r="Z704">
        <v>1463.95</v>
      </c>
      <c r="AA704">
        <v>1410</v>
      </c>
      <c r="AB704">
        <v>1517.3</v>
      </c>
      <c r="AC704" s="2">
        <f>(Table2[[#This Row],[Close Price]]/Table2[[#This Row],[Day Low]])-1</f>
        <v>3.6774909797390176E-3</v>
      </c>
      <c r="AD704" s="2">
        <f>(Table2[[#This Row],[Day High]]/Table2[[#This Row],[Close Price]])-1</f>
        <v>1.2063601797442036E-2</v>
      </c>
      <c r="AE704" s="2">
        <f>(Table2[[#This Row],[Close Price]]/Table2[[#This Row],[Current Week Low]])-1</f>
        <v>8.0139372822298771E-3</v>
      </c>
      <c r="AF704" s="2">
        <f>(Table2[[#This Row],[Current Week High]]/Table2[[#This Row],[Close Price]])-1</f>
        <v>1.2063601797442036E-2</v>
      </c>
      <c r="AG704" s="2">
        <f>(Table2[[#This Row],[Close Price]]/Table2[[#This Row],[Current Month Low]])-1</f>
        <v>2.5886524822694934E-2</v>
      </c>
      <c r="AH704" s="2">
        <f>(Table2[[#This Row],[Current Month High]]/Table2[[#This Row],[Close Price]])-1</f>
        <v>4.8945731075008547E-2</v>
      </c>
      <c r="AI704">
        <v>10.9574835810577</v>
      </c>
      <c r="AJ704">
        <v>15.72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-0.02</v>
      </c>
      <c r="AM704" t="s">
        <v>10344</v>
      </c>
      <c r="AN704">
        <v>-3.22</v>
      </c>
      <c r="AO704" t="s">
        <v>10344</v>
      </c>
      <c r="AP704">
        <v>-0.144341305309649</v>
      </c>
      <c r="AQ704" s="4">
        <f>(Table2[[#This Row],[Sharpe Ratio]]-AVERAGE(Table2[Sharpe Ratio]))/_xlfn.STDEV.P(Table2[Sharpe Ratio])</f>
        <v>-2.3528787254985457</v>
      </c>
      <c r="AR704" s="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-4.3977469038479384</v>
      </c>
      <c r="AS704" s="4">
        <f>_xlfn.RANK.AVG(Table2[[#This Row],[1Y Return vs Nifty Z-Score]],Table2[1Y Return vs Nifty Z-Score])</f>
        <v>659</v>
      </c>
      <c r="AT704" s="4">
        <f>_xlfn.RANK.AVG(Table2[[#This Row],[6M Return vs Nifty Z-Score]],Table2[6M Return vs Nifty Z-Score])</f>
        <v>566</v>
      </c>
      <c r="AU704" s="4">
        <f>_xlfn.RANK.AVG(Table2[[#This Row],[Sharpe Ratio Z-Score]],Table2[Sharpe Ratio Z-Score])</f>
        <v>731</v>
      </c>
      <c r="AV704" s="4">
        <f>(Table2[[#This Row],[Rank 1Y]]+Table2[[#This Row],[Rank 6M]]+Table2[[#This Row],[Rank Sharpe]])/3</f>
        <v>652</v>
      </c>
    </row>
    <row r="705" spans="1:48" x14ac:dyDescent="0.3">
      <c r="A705" t="s">
        <v>2293</v>
      </c>
      <c r="B705" t="s">
        <v>2294</v>
      </c>
      <c r="C705" t="s">
        <v>10306</v>
      </c>
      <c r="D705" t="s">
        <v>1560</v>
      </c>
      <c r="E705">
        <v>2311.8444508500002</v>
      </c>
      <c r="F705">
        <v>559.35</v>
      </c>
      <c r="G705">
        <v>-49.6189193149281</v>
      </c>
      <c r="H705">
        <f>(Table2[[#This Row],[1Y Return vs Nifty]]-AVERAGE(Table2[1Y Return vs Nifty]))/_xlfn.STDEV.P(Table2[1Y Return vs Nifty])</f>
        <v>-1.2381162433945259</v>
      </c>
      <c r="I705">
        <v>-12.360146415279701</v>
      </c>
      <c r="J705">
        <f>(Table2[[#This Row],[1M Return vs Nifty]]-AVERAGE(Table2[1M Return vs Nifty]))/_xlfn.STDEV.P(Table2[1M Return vs Nifty])</f>
        <v>-1.4023831851084445</v>
      </c>
      <c r="K705">
        <v>-31.975583342449301</v>
      </c>
      <c r="L705">
        <f>(Table2[[#This Row],[6M Return vs Nifty]]-AVERAGE(Table2[6M Return vs Nifty]))/_xlfn.STDEV.P(Table2[6M Return vs Nifty])</f>
        <v>-1.3452162217606458</v>
      </c>
      <c r="M705">
        <v>-8.4722627764480993</v>
      </c>
      <c r="N705">
        <f>(Table2[[#This Row],[1W Return vs Nifty]]-AVERAGE(Table2[1W Return vs Nifty]))/_xlfn.STDEV.P(Table2[1W Return vs Nifty])</f>
        <v>-1.738429181885101</v>
      </c>
      <c r="O705">
        <v>606.28</v>
      </c>
      <c r="P705">
        <v>649.51530803545495</v>
      </c>
      <c r="Q705">
        <v>704.34743688905496</v>
      </c>
      <c r="R705">
        <v>20.948293287617201</v>
      </c>
      <c r="S705" s="2">
        <f>(Table2[[#This Row],[Close Price]]-Table2[[#This Row],[20D EMA]])/Table2[[#This Row],[20D EMA]]</f>
        <v>-7.7406478854654542E-2</v>
      </c>
      <c r="T705" s="2">
        <f>(Table2[[#This Row],[Close Price]]-Table2[[#This Row],[50D EMA]])/Table2[[#This Row],[50D EMA]]</f>
        <v>-0.13881937333882374</v>
      </c>
      <c r="U705" s="2">
        <f>(Table2[[#This Row],[Close Price]]-Table2[[#This Row],[200D EMA]])/Table2[[#This Row],[200D EMA]]</f>
        <v>-0.20586067229757543</v>
      </c>
      <c r="V705">
        <v>1.1793724960976999</v>
      </c>
      <c r="W705">
        <v>559</v>
      </c>
      <c r="X705">
        <v>602.79999999999995</v>
      </c>
      <c r="Y705">
        <v>550.45000000000005</v>
      </c>
      <c r="Z705">
        <v>602.79999999999995</v>
      </c>
      <c r="AA705">
        <v>541.20000000000005</v>
      </c>
      <c r="AB705">
        <v>649.54999999999995</v>
      </c>
      <c r="AC705" s="2">
        <f>(Table2[[#This Row],[Close Price]]/Table2[[#This Row],[Day Low]])-1</f>
        <v>6.2611806797852054E-4</v>
      </c>
      <c r="AD705" s="2">
        <f>(Table2[[#This Row],[Day High]]/Table2[[#This Row],[Close Price]])-1</f>
        <v>7.7679449360865238E-2</v>
      </c>
      <c r="AE705" s="2">
        <f>(Table2[[#This Row],[Close Price]]/Table2[[#This Row],[Current Week Low]])-1</f>
        <v>1.6168589335997741E-2</v>
      </c>
      <c r="AF705" s="2">
        <f>(Table2[[#This Row],[Current Week High]]/Table2[[#This Row],[Close Price]])-1</f>
        <v>7.7679449360865238E-2</v>
      </c>
      <c r="AG705" s="2">
        <f>(Table2[[#This Row],[Close Price]]/Table2[[#This Row],[Current Month Low]])-1</f>
        <v>3.3536585365853577E-2</v>
      </c>
      <c r="AH705" s="2">
        <f>(Table2[[#This Row],[Current Month High]]/Table2[[#This Row],[Close Price]])-1</f>
        <v>0.16125860373647982</v>
      </c>
      <c r="AI705">
        <v>61.794940556002501</v>
      </c>
      <c r="AJ705">
        <v>3.3536585365853502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-0.21</v>
      </c>
      <c r="AM705" t="s">
        <v>10344</v>
      </c>
      <c r="AN705">
        <v>-7.6</v>
      </c>
      <c r="AO705" t="s">
        <v>10344</v>
      </c>
      <c r="AQ705" s="4">
        <f>(Table2[[#This Row],[Sharpe Ratio]]-AVERAGE(Table2[Sharpe Ratio]))/_xlfn.STDEV.P(Table2[Sharpe Ratio])</f>
        <v>-0.71627574671699312</v>
      </c>
      <c r="AR70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 s="4">
        <f>_xlfn.RANK.AVG(Table2[[#This Row],[1Y Return vs Nifty Z-Score]],Table2[1Y Return vs Nifty Z-Score])</f>
        <v>718</v>
      </c>
      <c r="AT705" s="4">
        <f>_xlfn.RANK.AVG(Table2[[#This Row],[6M Return vs Nifty Z-Score]],Table2[6M Return vs Nifty Z-Score])</f>
        <v>699</v>
      </c>
      <c r="AU705" s="4">
        <f>_xlfn.RANK.AVG(Table2[[#This Row],[Sharpe Ratio Z-Score]],Table2[Sharpe Ratio Z-Score])</f>
        <v>542.5</v>
      </c>
      <c r="AV705" s="4">
        <f>(Table2[[#This Row],[Rank 1Y]]+Table2[[#This Row],[Rank 6M]]+Table2[[#This Row],[Rank Sharpe]])/3</f>
        <v>653.16666666666663</v>
      </c>
    </row>
    <row r="706" spans="1:48" x14ac:dyDescent="0.3">
      <c r="A706" t="s">
        <v>610</v>
      </c>
      <c r="B706" t="s">
        <v>611</v>
      </c>
      <c r="C706" t="s">
        <v>10301</v>
      </c>
      <c r="D706" t="s">
        <v>24</v>
      </c>
      <c r="E706">
        <v>30933.863701850001</v>
      </c>
      <c r="F706">
        <v>192.02</v>
      </c>
      <c r="G706">
        <v>-43.964717033957101</v>
      </c>
      <c r="H706">
        <f>(Table2[[#This Row],[1Y Return vs Nifty]]-AVERAGE(Table2[1Y Return vs Nifty]))/_xlfn.STDEV.P(Table2[1Y Return vs Nifty])</f>
        <v>-1.1523201272493919</v>
      </c>
      <c r="I706">
        <v>0.47976979748173398</v>
      </c>
      <c r="J706">
        <f>(Table2[[#This Row],[1M Return vs Nifty]]-AVERAGE(Table2[1M Return vs Nifty]))/_xlfn.STDEV.P(Table2[1M Return vs Nifty])</f>
        <v>-0.28069489950425369</v>
      </c>
      <c r="K706">
        <v>-13.9330690795239</v>
      </c>
      <c r="L706">
        <f>(Table2[[#This Row],[6M Return vs Nifty]]-AVERAGE(Table2[6M Return vs Nifty]))/_xlfn.STDEV.P(Table2[6M Return vs Nifty])</f>
        <v>-0.72451982952014526</v>
      </c>
      <c r="M706">
        <v>-3.47451428052663</v>
      </c>
      <c r="N706">
        <f>(Table2[[#This Row],[1W Return vs Nifty]]-AVERAGE(Table2[1W Return vs Nifty]))/_xlfn.STDEV.P(Table2[1W Return vs Nifty])</f>
        <v>-0.64834182572518062</v>
      </c>
      <c r="O706">
        <v>198.48</v>
      </c>
      <c r="P706">
        <v>198.39108178436399</v>
      </c>
      <c r="Q706">
        <v>205.579789782924</v>
      </c>
      <c r="R706">
        <v>35.963023815185899</v>
      </c>
      <c r="S706" s="2">
        <f>(Table2[[#This Row],[Close Price]]-Table2[[#This Row],[20D EMA]])/Table2[[#This Row],[20D EMA]]</f>
        <v>-3.2547359935509772E-2</v>
      </c>
      <c r="T706" s="2">
        <f>(Table2[[#This Row],[Close Price]]-Table2[[#This Row],[50D EMA]])/Table2[[#This Row],[50D EMA]]</f>
        <v>-3.2113750915925048E-2</v>
      </c>
      <c r="U706" s="2">
        <f>(Table2[[#This Row],[Close Price]]-Table2[[#This Row],[200D EMA]])/Table2[[#This Row],[200D EMA]]</f>
        <v>-6.5958768599005041E-2</v>
      </c>
      <c r="V706">
        <v>0.61243414782195005</v>
      </c>
      <c r="W706">
        <v>192.6</v>
      </c>
      <c r="X706">
        <v>197.2</v>
      </c>
      <c r="Y706">
        <v>191.5</v>
      </c>
      <c r="Z706">
        <v>197.2</v>
      </c>
      <c r="AA706">
        <v>189.5</v>
      </c>
      <c r="AB706">
        <v>218.49</v>
      </c>
      <c r="AC706" s="2">
        <f>(Table2[[#This Row],[Close Price]]/Table2[[#This Row],[Day Low]])-1</f>
        <v>-3.0114226375907993E-3</v>
      </c>
      <c r="AD706" s="2">
        <f>(Table2[[#This Row],[Day High]]/Table2[[#This Row],[Close Price]])-1</f>
        <v>2.6976356629517584E-2</v>
      </c>
      <c r="AE706" s="2">
        <f>(Table2[[#This Row],[Close Price]]/Table2[[#This Row],[Current Week Low]])-1</f>
        <v>2.7154046997388548E-3</v>
      </c>
      <c r="AF706" s="2">
        <f>(Table2[[#This Row],[Current Week High]]/Table2[[#This Row],[Close Price]])-1</f>
        <v>2.6976356629517584E-2</v>
      </c>
      <c r="AG706" s="2">
        <f>(Table2[[#This Row],[Close Price]]/Table2[[#This Row],[Current Month Low]])-1</f>
        <v>1.3298153034300819E-2</v>
      </c>
      <c r="AH706" s="2">
        <f>(Table2[[#This Row],[Current Month High]]/Table2[[#This Row],[Close Price]])-1</f>
        <v>0.13785022393500679</v>
      </c>
      <c r="AI706">
        <v>37.016977398187699</v>
      </c>
      <c r="AJ706">
        <v>13.520543895950301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-0.04</v>
      </c>
      <c r="AM706" t="s">
        <v>10344</v>
      </c>
      <c r="AN706">
        <v>-7.86</v>
      </c>
      <c r="AO706" t="s">
        <v>10344</v>
      </c>
      <c r="AP706">
        <v>-7.9724613048151996E-2</v>
      </c>
      <c r="AQ706" s="4">
        <f>(Table2[[#This Row],[Sharpe Ratio]]-AVERAGE(Table2[Sharpe Ratio]))/_xlfn.STDEV.P(Table2[Sharpe Ratio])</f>
        <v>-1.620227244986352</v>
      </c>
      <c r="AR70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 s="4">
        <f>_xlfn.RANK.AVG(Table2[[#This Row],[1Y Return vs Nifty Z-Score]],Table2[1Y Return vs Nifty Z-Score])</f>
        <v>704</v>
      </c>
      <c r="AT706" s="4">
        <f>_xlfn.RANK.AVG(Table2[[#This Row],[6M Return vs Nifty Z-Score]],Table2[6M Return vs Nifty Z-Score])</f>
        <v>560</v>
      </c>
      <c r="AU706" s="4">
        <f>_xlfn.RANK.AVG(Table2[[#This Row],[Sharpe Ratio Z-Score]],Table2[Sharpe Ratio Z-Score])</f>
        <v>696</v>
      </c>
      <c r="AV706" s="4">
        <f>(Table2[[#This Row],[Rank 1Y]]+Table2[[#This Row],[Rank 6M]]+Table2[[#This Row],[Rank Sharpe]])/3</f>
        <v>653.33333333333337</v>
      </c>
    </row>
    <row r="707" spans="1:48" x14ac:dyDescent="0.3">
      <c r="A707" t="s">
        <v>1633</v>
      </c>
      <c r="B707" t="s">
        <v>1634</v>
      </c>
      <c r="C707" t="s">
        <v>10309</v>
      </c>
      <c r="D707" t="s">
        <v>493</v>
      </c>
      <c r="E707">
        <v>5296.7650043100002</v>
      </c>
      <c r="F707">
        <v>106.35</v>
      </c>
      <c r="G707">
        <v>-34.613134278887998</v>
      </c>
      <c r="H707">
        <f>(Table2[[#This Row],[1Y Return vs Nifty]]-AVERAGE(Table2[1Y Return vs Nifty]))/_xlfn.STDEV.P(Table2[1Y Return vs Nifty])</f>
        <v>-1.0104204497484737</v>
      </c>
      <c r="I707">
        <v>-1.9344647100066299</v>
      </c>
      <c r="J707">
        <f>(Table2[[#This Row],[1M Return vs Nifty]]-AVERAGE(Table2[1M Return vs Nifty]))/_xlfn.STDEV.P(Table2[1M Return vs Nifty])</f>
        <v>-0.49160114849204956</v>
      </c>
      <c r="K707">
        <v>-15.973860663030401</v>
      </c>
      <c r="L707">
        <f>(Table2[[#This Row],[6M Return vs Nifty]]-AVERAGE(Table2[6M Return vs Nifty]))/_xlfn.STDEV.P(Table2[6M Return vs Nifty])</f>
        <v>-0.79472689460752954</v>
      </c>
      <c r="M707">
        <v>-1.3947539492902301</v>
      </c>
      <c r="N707">
        <f>(Table2[[#This Row],[1W Return vs Nifty]]-AVERAGE(Table2[1W Return vs Nifty]))/_xlfn.STDEV.P(Table2[1W Return vs Nifty])</f>
        <v>-0.19471346832106071</v>
      </c>
      <c r="O707">
        <v>107.82</v>
      </c>
      <c r="P707">
        <v>107.72524605418199</v>
      </c>
      <c r="Q707">
        <v>108.68694681399199</v>
      </c>
      <c r="R707">
        <v>40.917114315626101</v>
      </c>
      <c r="S707" s="2">
        <f>(Table2[[#This Row],[Close Price]]-Table2[[#This Row],[20D EMA]])/Table2[[#This Row],[20D EMA]]</f>
        <v>-1.3633834168057864E-2</v>
      </c>
      <c r="T707" s="2">
        <f>(Table2[[#This Row],[Close Price]]-Table2[[#This Row],[50D EMA]])/Table2[[#This Row],[50D EMA]]</f>
        <v>-1.2766237298639353E-2</v>
      </c>
      <c r="U707" s="2">
        <f>(Table2[[#This Row],[Close Price]]-Table2[[#This Row],[200D EMA]])/Table2[[#This Row],[200D EMA]]</f>
        <v>-2.1501632739683783E-2</v>
      </c>
      <c r="V707">
        <v>0.64576326860269095</v>
      </c>
      <c r="W707">
        <v>106</v>
      </c>
      <c r="X707">
        <v>107</v>
      </c>
      <c r="Y707">
        <v>105.9</v>
      </c>
      <c r="Z707">
        <v>108.37</v>
      </c>
      <c r="AA707">
        <v>104.43</v>
      </c>
      <c r="AB707">
        <v>114.74</v>
      </c>
      <c r="AC707" s="2">
        <f>(Table2[[#This Row],[Close Price]]/Table2[[#This Row],[Day Low]])-1</f>
        <v>3.3018867924528017E-3</v>
      </c>
      <c r="AD707" s="2">
        <f>(Table2[[#This Row],[Day High]]/Table2[[#This Row],[Close Price]])-1</f>
        <v>6.11189468735307E-3</v>
      </c>
      <c r="AE707" s="2">
        <f>(Table2[[#This Row],[Close Price]]/Table2[[#This Row],[Current Week Low]])-1</f>
        <v>4.249291784702347E-3</v>
      </c>
      <c r="AF707" s="2">
        <f>(Table2[[#This Row],[Current Week High]]/Table2[[#This Row],[Close Price]])-1</f>
        <v>1.8993888105312662E-2</v>
      </c>
      <c r="AG707" s="2">
        <f>(Table2[[#This Row],[Close Price]]/Table2[[#This Row],[Current Month Low]])-1</f>
        <v>1.8385521401895977E-2</v>
      </c>
      <c r="AH707" s="2">
        <f>(Table2[[#This Row],[Current Month High]]/Table2[[#This Row],[Close Price]])-1</f>
        <v>7.8890456041372792E-2</v>
      </c>
      <c r="AI707">
        <v>29.478138222849001</v>
      </c>
      <c r="AJ707">
        <v>16.229508196721302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-0.01</v>
      </c>
      <c r="AM707" t="s">
        <v>10344</v>
      </c>
      <c r="AN707">
        <v>-3.96</v>
      </c>
      <c r="AO707" t="s">
        <v>10344</v>
      </c>
      <c r="AP707">
        <v>-0.106914841507415</v>
      </c>
      <c r="AQ707" s="4">
        <f>(Table2[[#This Row],[Sharpe Ratio]]-AVERAGE(Table2[Sharpe Ratio]))/_xlfn.STDEV.P(Table2[Sharpe Ratio])</f>
        <v>-1.9285215949280938</v>
      </c>
      <c r="AR70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 s="4">
        <f>_xlfn.RANK.AVG(Table2[[#This Row],[1Y Return vs Nifty Z-Score]],Table2[1Y Return vs Nifty Z-Score])</f>
        <v>667</v>
      </c>
      <c r="AT707" s="4">
        <f>_xlfn.RANK.AVG(Table2[[#This Row],[6M Return vs Nifty Z-Score]],Table2[6M Return vs Nifty Z-Score])</f>
        <v>581</v>
      </c>
      <c r="AU707" s="4">
        <f>_xlfn.RANK.AVG(Table2[[#This Row],[Sharpe Ratio Z-Score]],Table2[Sharpe Ratio Z-Score])</f>
        <v>719</v>
      </c>
      <c r="AV707" s="4">
        <f>(Table2[[#This Row],[Rank 1Y]]+Table2[[#This Row],[Rank 6M]]+Table2[[#This Row],[Rank Sharpe]])/3</f>
        <v>655.66666666666663</v>
      </c>
    </row>
    <row r="708" spans="1:48" x14ac:dyDescent="0.3">
      <c r="A708" t="s">
        <v>2119</v>
      </c>
      <c r="B708" t="s">
        <v>2120</v>
      </c>
      <c r="C708" t="s">
        <v>10312</v>
      </c>
      <c r="D708" t="s">
        <v>1184</v>
      </c>
      <c r="E708">
        <v>2804.3771620500002</v>
      </c>
      <c r="F708">
        <v>387.9</v>
      </c>
      <c r="G708">
        <v>-54.686797625928101</v>
      </c>
      <c r="H708">
        <f>(Table2[[#This Row],[1Y Return vs Nifty]]-AVERAGE(Table2[1Y Return vs Nifty]))/_xlfn.STDEV.P(Table2[1Y Return vs Nifty])</f>
        <v>-1.3150155573160103</v>
      </c>
      <c r="I708">
        <v>-5.5719737817398798</v>
      </c>
      <c r="J708">
        <f>(Table2[[#This Row],[1M Return vs Nifty]]-AVERAGE(Table2[1M Return vs Nifty]))/_xlfn.STDEV.P(Table2[1M Return vs Nifty])</f>
        <v>-0.8093720160688137</v>
      </c>
      <c r="K708">
        <v>-21.673278514489301</v>
      </c>
      <c r="L708">
        <f>(Table2[[#This Row],[6M Return vs Nifty]]-AVERAGE(Table2[6M Return vs Nifty]))/_xlfn.STDEV.P(Table2[6M Return vs Nifty])</f>
        <v>-0.99079757781274591</v>
      </c>
      <c r="M708">
        <v>-3.0587623119825902</v>
      </c>
      <c r="N708">
        <f>(Table2[[#This Row],[1W Return vs Nifty]]-AVERAGE(Table2[1W Return vs Nifty]))/_xlfn.STDEV.P(Table2[1W Return vs Nifty])</f>
        <v>-0.55765979869274707</v>
      </c>
      <c r="O708">
        <v>409.34</v>
      </c>
      <c r="P708">
        <v>417.36469847927998</v>
      </c>
      <c r="Q708">
        <v>429.608047857597</v>
      </c>
      <c r="R708">
        <v>37.500594449864003</v>
      </c>
      <c r="S708" s="2">
        <f>(Table2[[#This Row],[Close Price]]-Table2[[#This Row],[20D EMA]])/Table2[[#This Row],[20D EMA]]</f>
        <v>-5.2376997117310788E-2</v>
      </c>
      <c r="T708" s="2">
        <f>(Table2[[#This Row],[Close Price]]-Table2[[#This Row],[50D EMA]])/Table2[[#This Row],[50D EMA]]</f>
        <v>-7.0597006854289032E-2</v>
      </c>
      <c r="U708" s="2">
        <f>(Table2[[#This Row],[Close Price]]-Table2[[#This Row],[200D EMA]])/Table2[[#This Row],[200D EMA]]</f>
        <v>-9.7083953770396011E-2</v>
      </c>
      <c r="V708">
        <v>0.88640024895244496</v>
      </c>
      <c r="W708">
        <v>376.1</v>
      </c>
      <c r="X708">
        <v>390.7</v>
      </c>
      <c r="Y708">
        <v>368</v>
      </c>
      <c r="Z708">
        <v>405.1</v>
      </c>
      <c r="AA708">
        <v>359.65</v>
      </c>
      <c r="AB708">
        <v>453.8</v>
      </c>
      <c r="AC708" s="2">
        <f>(Table2[[#This Row],[Close Price]]/Table2[[#This Row],[Day Low]])-1</f>
        <v>3.1374634405743063E-2</v>
      </c>
      <c r="AD708" s="2">
        <f>(Table2[[#This Row],[Day High]]/Table2[[#This Row],[Close Price]])-1</f>
        <v>7.2183552461975165E-3</v>
      </c>
      <c r="AE708" s="2">
        <f>(Table2[[#This Row],[Close Price]]/Table2[[#This Row],[Current Week Low]])-1</f>
        <v>5.4076086956521774E-2</v>
      </c>
      <c r="AF708" s="2">
        <f>(Table2[[#This Row],[Current Week High]]/Table2[[#This Row],[Close Price]])-1</f>
        <v>4.4341325083784522E-2</v>
      </c>
      <c r="AG708" s="2">
        <f>(Table2[[#This Row],[Close Price]]/Table2[[#This Row],[Current Month Low]])-1</f>
        <v>7.854858890588079E-2</v>
      </c>
      <c r="AH708" s="2">
        <f>(Table2[[#This Row],[Current Month High]]/Table2[[#This Row],[Close Price]])-1</f>
        <v>0.16988914668729072</v>
      </c>
      <c r="AI708">
        <v>58.533127094611999</v>
      </c>
      <c r="AJ708">
        <v>23.1428571428571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-0.08</v>
      </c>
      <c r="AM708" t="s">
        <v>10344</v>
      </c>
      <c r="AN708">
        <v>-13.72</v>
      </c>
      <c r="AO708" t="s">
        <v>10344</v>
      </c>
      <c r="AP708">
        <v>-1.9205389514284001E-2</v>
      </c>
      <c r="AQ708" s="4">
        <f>(Table2[[#This Row],[Sharpe Ratio]]-AVERAGE(Table2[Sharpe Ratio]))/_xlfn.STDEV.P(Table2[Sharpe Ratio])</f>
        <v>-0.93403460389448911</v>
      </c>
      <c r="AR70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 s="4">
        <f>_xlfn.RANK.AVG(Table2[[#This Row],[1Y Return vs Nifty Z-Score]],Table2[1Y Return vs Nifty Z-Score])</f>
        <v>722</v>
      </c>
      <c r="AT708" s="4">
        <f>_xlfn.RANK.AVG(Table2[[#This Row],[6M Return vs Nifty Z-Score]],Table2[6M Return vs Nifty Z-Score])</f>
        <v>641</v>
      </c>
      <c r="AU708" s="4">
        <f>_xlfn.RANK.AVG(Table2[[#This Row],[Sharpe Ratio Z-Score]],Table2[Sharpe Ratio Z-Score])</f>
        <v>608</v>
      </c>
      <c r="AV708" s="4">
        <f>(Table2[[#This Row],[Rank 1Y]]+Table2[[#This Row],[Rank 6M]]+Table2[[#This Row],[Rank Sharpe]])/3</f>
        <v>657</v>
      </c>
    </row>
    <row r="709" spans="1:48" x14ac:dyDescent="0.3">
      <c r="A709" t="s">
        <v>846</v>
      </c>
      <c r="B709" t="s">
        <v>847</v>
      </c>
      <c r="C709" t="s">
        <v>10312</v>
      </c>
      <c r="D709" t="s">
        <v>559</v>
      </c>
      <c r="E709">
        <v>18315.817087700001</v>
      </c>
      <c r="F709">
        <v>1425.05</v>
      </c>
      <c r="G709">
        <v>-45.005659786380903</v>
      </c>
      <c r="H709">
        <f>(Table2[[#This Row],[1Y Return vs Nifty]]-AVERAGE(Table2[1Y Return vs Nifty]))/_xlfn.STDEV.P(Table2[1Y Return vs Nifty])</f>
        <v>-1.1681152546341962</v>
      </c>
      <c r="I709">
        <v>-5.9208548867025499</v>
      </c>
      <c r="J709">
        <f>(Table2[[#This Row],[1M Return vs Nifty]]-AVERAGE(Table2[1M Return vs Nifty]))/_xlfn.STDEV.P(Table2[1M Return vs Nifty])</f>
        <v>-0.83985008477430334</v>
      </c>
      <c r="K709">
        <v>-12.3702290741501</v>
      </c>
      <c r="L709">
        <f>(Table2[[#This Row],[6M Return vs Nifty]]-AVERAGE(Table2[6M Return vs Nifty]))/_xlfn.STDEV.P(Table2[6M Return vs Nifty])</f>
        <v>-0.6707551967839005</v>
      </c>
      <c r="M709">
        <v>0.14415173212569499</v>
      </c>
      <c r="N709">
        <f>(Table2[[#This Row],[1W Return vs Nifty]]-AVERAGE(Table2[1W Return vs Nifty]))/_xlfn.STDEV.P(Table2[1W Return vs Nifty])</f>
        <v>0.14094600454020148</v>
      </c>
      <c r="O709">
        <v>1478.8</v>
      </c>
      <c r="P709">
        <v>1485.18265157529</v>
      </c>
      <c r="Q709">
        <v>1486.8933588449299</v>
      </c>
      <c r="R709">
        <v>32.810755858124899</v>
      </c>
      <c r="S709" s="2">
        <f>(Table2[[#This Row],[Close Price]]-Table2[[#This Row],[20D EMA]])/Table2[[#This Row],[20D EMA]]</f>
        <v>-3.6347038139031645E-2</v>
      </c>
      <c r="T709" s="2">
        <f>(Table2[[#This Row],[Close Price]]-Table2[[#This Row],[50D EMA]])/Table2[[#This Row],[50D EMA]]</f>
        <v>-4.0488388085808256E-2</v>
      </c>
      <c r="U709" s="2">
        <f>(Table2[[#This Row],[Close Price]]-Table2[[#This Row],[200D EMA]])/Table2[[#This Row],[200D EMA]]</f>
        <v>-4.1592329723613826E-2</v>
      </c>
      <c r="V709">
        <v>0.90085059561404301</v>
      </c>
      <c r="W709">
        <v>1410</v>
      </c>
      <c r="X709">
        <v>1437.85</v>
      </c>
      <c r="Y709">
        <v>1410</v>
      </c>
      <c r="Z709">
        <v>1453.2</v>
      </c>
      <c r="AA709">
        <v>1384.25</v>
      </c>
      <c r="AB709">
        <v>1628</v>
      </c>
      <c r="AC709" s="2">
        <f>(Table2[[#This Row],[Close Price]]/Table2[[#This Row],[Day Low]])-1</f>
        <v>1.0673758865248129E-2</v>
      </c>
      <c r="AD709" s="2">
        <f>(Table2[[#This Row],[Day High]]/Table2[[#This Row],[Close Price]])-1</f>
        <v>8.9821409775094896E-3</v>
      </c>
      <c r="AE709" s="2">
        <f>(Table2[[#This Row],[Close Price]]/Table2[[#This Row],[Current Week Low]])-1</f>
        <v>1.0673758865248129E-2</v>
      </c>
      <c r="AF709" s="2">
        <f>(Table2[[#This Row],[Current Week High]]/Table2[[#This Row],[Close Price]])-1</f>
        <v>1.975369285288231E-2</v>
      </c>
      <c r="AG709" s="2">
        <f>(Table2[[#This Row],[Close Price]]/Table2[[#This Row],[Current Month Low]])-1</f>
        <v>2.9474444645114728E-2</v>
      </c>
      <c r="AH709" s="2">
        <f>(Table2[[#This Row],[Current Month High]]/Table2[[#This Row],[Close Price]])-1</f>
        <v>0.14241605557699732</v>
      </c>
      <c r="AI709">
        <v>22.729027051682401</v>
      </c>
      <c r="AJ709">
        <v>12.2970843183609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-0.06</v>
      </c>
      <c r="AM709" t="s">
        <v>10344</v>
      </c>
      <c r="AN709">
        <v>-12.4</v>
      </c>
      <c r="AO709" t="s">
        <v>10344</v>
      </c>
      <c r="AP709">
        <v>-0.107186531730081</v>
      </c>
      <c r="AQ709" s="4">
        <f>(Table2[[#This Row],[Sharpe Ratio]]-AVERAGE(Table2[Sharpe Ratio]))/_xlfn.STDEV.P(Table2[Sharpe Ratio])</f>
        <v>-1.931602133979387</v>
      </c>
      <c r="AR70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 s="4">
        <f>_xlfn.RANK.AVG(Table2[[#This Row],[1Y Return vs Nifty Z-Score]],Table2[1Y Return vs Nifty Z-Score])</f>
        <v>707</v>
      </c>
      <c r="AT709" s="4">
        <f>_xlfn.RANK.AVG(Table2[[#This Row],[6M Return vs Nifty Z-Score]],Table2[6M Return vs Nifty Z-Score])</f>
        <v>546</v>
      </c>
      <c r="AU709" s="4">
        <f>_xlfn.RANK.AVG(Table2[[#This Row],[Sharpe Ratio Z-Score]],Table2[Sharpe Ratio Z-Score])</f>
        <v>720</v>
      </c>
      <c r="AV709" s="4">
        <f>(Table2[[#This Row],[Rank 1Y]]+Table2[[#This Row],[Rank 6M]]+Table2[[#This Row],[Rank Sharpe]])/3</f>
        <v>657.66666666666663</v>
      </c>
    </row>
    <row r="710" spans="1:48" x14ac:dyDescent="0.3">
      <c r="A710" t="s">
        <v>1944</v>
      </c>
      <c r="B710" t="s">
        <v>1945</v>
      </c>
      <c r="C710" t="s">
        <v>10312</v>
      </c>
      <c r="D710" t="s">
        <v>1491</v>
      </c>
      <c r="E710">
        <v>3436.0050000000001</v>
      </c>
      <c r="F710">
        <v>309.55</v>
      </c>
      <c r="G710">
        <v>-57.792168270266501</v>
      </c>
      <c r="H710">
        <f>(Table2[[#This Row],[1Y Return vs Nifty]]-AVERAGE(Table2[1Y Return vs Nifty]))/_xlfn.STDEV.P(Table2[1Y Return vs Nifty])</f>
        <v>-1.3621360399651725</v>
      </c>
      <c r="I710">
        <v>-2.48953715256846</v>
      </c>
      <c r="J710">
        <f>(Table2[[#This Row],[1M Return vs Nifty]]-AVERAGE(Table2[1M Return vs Nifty]))/_xlfn.STDEV.P(Table2[1M Return vs Nifty])</f>
        <v>-0.54009198333601038</v>
      </c>
      <c r="K710">
        <v>-22.628721709487198</v>
      </c>
      <c r="L710">
        <f>(Table2[[#This Row],[6M Return vs Nifty]]-AVERAGE(Table2[6M Return vs Nifty]))/_xlfn.STDEV.P(Table2[6M Return vs Nifty])</f>
        <v>-1.0236666189831629</v>
      </c>
      <c r="M710">
        <v>-1.72796189226578</v>
      </c>
      <c r="N710">
        <f>(Table2[[#This Row],[1W Return vs Nifty]]-AVERAGE(Table2[1W Return vs Nifty]))/_xlfn.STDEV.P(Table2[1W Return vs Nifty])</f>
        <v>-0.26739134835166278</v>
      </c>
      <c r="O710">
        <v>314.29000000000002</v>
      </c>
      <c r="P710">
        <v>319.79528908385799</v>
      </c>
      <c r="Q710">
        <v>342.544173749327</v>
      </c>
      <c r="R710">
        <v>43.139597950273298</v>
      </c>
      <c r="S710" s="2">
        <f>(Table2[[#This Row],[Close Price]]-Table2[[#This Row],[20D EMA]])/Table2[[#This Row],[20D EMA]]</f>
        <v>-1.5081612523465618E-2</v>
      </c>
      <c r="T710" s="2">
        <f>(Table2[[#This Row],[Close Price]]-Table2[[#This Row],[50D EMA]])/Table2[[#This Row],[50D EMA]]</f>
        <v>-3.2037023163188072E-2</v>
      </c>
      <c r="U710" s="2">
        <f>(Table2[[#This Row],[Close Price]]-Table2[[#This Row],[200D EMA]])/Table2[[#This Row],[200D EMA]]</f>
        <v>-9.632093107346805E-2</v>
      </c>
      <c r="V710">
        <v>0.69383833946715301</v>
      </c>
      <c r="W710">
        <v>310.05</v>
      </c>
      <c r="X710">
        <v>313.05</v>
      </c>
      <c r="Y710">
        <v>308.3</v>
      </c>
      <c r="Z710">
        <v>313.05</v>
      </c>
      <c r="AA710">
        <v>298.95</v>
      </c>
      <c r="AB710">
        <v>324.60000000000002</v>
      </c>
      <c r="AC710" s="2">
        <f>(Table2[[#This Row],[Close Price]]/Table2[[#This Row],[Day Low]])-1</f>
        <v>-1.6126431220770954E-3</v>
      </c>
      <c r="AD710" s="2">
        <f>(Table2[[#This Row],[Day High]]/Table2[[#This Row],[Close Price]])-1</f>
        <v>1.1306735583912042E-2</v>
      </c>
      <c r="AE710" s="2">
        <f>(Table2[[#This Row],[Close Price]]/Table2[[#This Row],[Current Week Low]])-1</f>
        <v>4.0544923775542863E-3</v>
      </c>
      <c r="AF710" s="2">
        <f>(Table2[[#This Row],[Current Week High]]/Table2[[#This Row],[Close Price]])-1</f>
        <v>1.1306735583912042E-2</v>
      </c>
      <c r="AG710" s="2">
        <f>(Table2[[#This Row],[Close Price]]/Table2[[#This Row],[Current Month Low]])-1</f>
        <v>3.545743435357096E-2</v>
      </c>
      <c r="AH710" s="2">
        <f>(Table2[[#This Row],[Current Month High]]/Table2[[#This Row],[Close Price]])-1</f>
        <v>4.8618963010822247E-2</v>
      </c>
      <c r="AI710">
        <v>50.767242771765403</v>
      </c>
      <c r="AJ710">
        <v>6.5943526170798998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</v>
      </c>
      <c r="AM710" t="s">
        <v>10344</v>
      </c>
      <c r="AN710">
        <v>-1.9</v>
      </c>
      <c r="AO710" t="s">
        <v>10344</v>
      </c>
      <c r="AP710">
        <v>-1.4445068859942E-2</v>
      </c>
      <c r="AQ710" s="4">
        <f>(Table2[[#This Row],[Sharpe Ratio]]-AVERAGE(Table2[Sharpe Ratio]))/_xlfn.STDEV.P(Table2[Sharpe Ratio])</f>
        <v>-0.88006006801137293</v>
      </c>
      <c r="AR71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 s="4">
        <f>_xlfn.RANK.AVG(Table2[[#This Row],[1Y Return vs Nifty Z-Score]],Table2[1Y Return vs Nifty Z-Score])</f>
        <v>727</v>
      </c>
      <c r="AT710" s="4">
        <f>_xlfn.RANK.AVG(Table2[[#This Row],[6M Return vs Nifty Z-Score]],Table2[6M Return vs Nifty Z-Score])</f>
        <v>650</v>
      </c>
      <c r="AU710" s="4">
        <f>_xlfn.RANK.AVG(Table2[[#This Row],[Sharpe Ratio Z-Score]],Table2[Sharpe Ratio Z-Score])</f>
        <v>597</v>
      </c>
      <c r="AV710" s="4">
        <f>(Table2[[#This Row],[Rank 1Y]]+Table2[[#This Row],[Rank 6M]]+Table2[[#This Row],[Rank Sharpe]])/3</f>
        <v>658</v>
      </c>
    </row>
    <row r="711" spans="1:48" x14ac:dyDescent="0.3">
      <c r="A711" t="s">
        <v>2012</v>
      </c>
      <c r="B711" t="s">
        <v>2013</v>
      </c>
      <c r="C711" t="s">
        <v>10315</v>
      </c>
      <c r="D711" t="s">
        <v>399</v>
      </c>
      <c r="E711">
        <v>3176.3732868000002</v>
      </c>
      <c r="F711">
        <v>20.6</v>
      </c>
      <c r="G711">
        <v>-43.202402717054099</v>
      </c>
      <c r="H711">
        <f>(Table2[[#This Row],[1Y Return vs Nifty]]-AVERAGE(Table2[1Y Return vs Nifty]))/_xlfn.STDEV.P(Table2[1Y Return vs Nifty])</f>
        <v>-1.1407528708227477</v>
      </c>
      <c r="I711">
        <v>11.0609080008378</v>
      </c>
      <c r="J711">
        <f>(Table2[[#This Row],[1M Return vs Nifty]]-AVERAGE(Table2[1M Return vs Nifty]))/_xlfn.STDEV.P(Table2[1M Return vs Nifty])</f>
        <v>0.64366773451880011</v>
      </c>
      <c r="K711">
        <v>-59.261959179011001</v>
      </c>
      <c r="L711">
        <f>(Table2[[#This Row],[6M Return vs Nifty]]-AVERAGE(Table2[6M Return vs Nifty]))/_xlfn.STDEV.P(Table2[6M Return vs Nifty])</f>
        <v>-2.2839188212023562</v>
      </c>
      <c r="M711">
        <v>-3.2501842385800801</v>
      </c>
      <c r="N711">
        <f>(Table2[[#This Row],[1W Return vs Nifty]]-AVERAGE(Table2[1W Return vs Nifty]))/_xlfn.STDEV.P(Table2[1W Return vs Nifty])</f>
        <v>-0.59941192408400745</v>
      </c>
      <c r="O711">
        <v>19.55</v>
      </c>
      <c r="P711">
        <v>20.3771670565724</v>
      </c>
      <c r="Q711">
        <v>24.007141565032001</v>
      </c>
      <c r="R711">
        <v>59.863425400907303</v>
      </c>
      <c r="S711" s="2">
        <f>(Table2[[#This Row],[Close Price]]-Table2[[#This Row],[20D EMA]])/Table2[[#This Row],[20D EMA]]</f>
        <v>5.3708439897698246E-2</v>
      </c>
      <c r="T711" s="2">
        <f>(Table2[[#This Row],[Close Price]]-Table2[[#This Row],[50D EMA]])/Table2[[#This Row],[50D EMA]]</f>
        <v>1.0935423104151729E-2</v>
      </c>
      <c r="U711" s="2">
        <f>(Table2[[#This Row],[Close Price]]-Table2[[#This Row],[200D EMA]])/Table2[[#This Row],[200D EMA]]</f>
        <v>-0.14192200082640108</v>
      </c>
      <c r="V711">
        <v>1.72136150102457</v>
      </c>
      <c r="W711">
        <v>20.05</v>
      </c>
      <c r="X711">
        <v>20.94</v>
      </c>
      <c r="Y711">
        <v>20.05</v>
      </c>
      <c r="Z711">
        <v>21.28</v>
      </c>
      <c r="AA711">
        <v>17.07</v>
      </c>
      <c r="AB711">
        <v>23.15</v>
      </c>
      <c r="AC711" s="2">
        <f>(Table2[[#This Row],[Close Price]]/Table2[[#This Row],[Day Low]])-1</f>
        <v>2.7431421446383997E-2</v>
      </c>
      <c r="AD711" s="2">
        <f>(Table2[[#This Row],[Day High]]/Table2[[#This Row],[Close Price]])-1</f>
        <v>1.650485436893212E-2</v>
      </c>
      <c r="AE711" s="2">
        <f>(Table2[[#This Row],[Close Price]]/Table2[[#This Row],[Current Week Low]])-1</f>
        <v>2.7431421446383997E-2</v>
      </c>
      <c r="AF711" s="2">
        <f>(Table2[[#This Row],[Current Week High]]/Table2[[#This Row],[Close Price]])-1</f>
        <v>3.3009708737864019E-2</v>
      </c>
      <c r="AG711" s="2">
        <f>(Table2[[#This Row],[Close Price]]/Table2[[#This Row],[Current Month Low]])-1</f>
        <v>0.20679554774458131</v>
      </c>
      <c r="AH711" s="2">
        <f>(Table2[[#This Row],[Current Month High]]/Table2[[#This Row],[Close Price]])-1</f>
        <v>0.12378640776699013</v>
      </c>
      <c r="AI711">
        <v>119.174757281553</v>
      </c>
      <c r="AJ711">
        <v>23.353293413173599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-0.25</v>
      </c>
      <c r="AM711" t="s">
        <v>10344</v>
      </c>
      <c r="AN711">
        <v>9.4</v>
      </c>
      <c r="AO711" t="s">
        <v>10345</v>
      </c>
      <c r="AQ711" s="4">
        <f>(Table2[[#This Row],[Sharpe Ratio]]-AVERAGE(Table2[Sharpe Ratio]))/_xlfn.STDEV.P(Table2[Sharpe Ratio])</f>
        <v>-0.71627574671699312</v>
      </c>
      <c r="AR71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 s="4">
        <f>_xlfn.RANK.AVG(Table2[[#This Row],[1Y Return vs Nifty Z-Score]],Table2[1Y Return vs Nifty Z-Score])</f>
        <v>700</v>
      </c>
      <c r="AT711" s="4">
        <f>_xlfn.RANK.AVG(Table2[[#This Row],[6M Return vs Nifty Z-Score]],Table2[6M Return vs Nifty Z-Score])</f>
        <v>733</v>
      </c>
      <c r="AU711" s="4">
        <f>_xlfn.RANK.AVG(Table2[[#This Row],[Sharpe Ratio Z-Score]],Table2[Sharpe Ratio Z-Score])</f>
        <v>542.5</v>
      </c>
      <c r="AV711" s="4">
        <f>(Table2[[#This Row],[Rank 1Y]]+Table2[[#This Row],[Rank 6M]]+Table2[[#This Row],[Rank Sharpe]])/3</f>
        <v>658.5</v>
      </c>
    </row>
    <row r="712" spans="1:48" x14ac:dyDescent="0.3">
      <c r="A712" t="s">
        <v>1277</v>
      </c>
      <c r="B712" t="s">
        <v>1278</v>
      </c>
      <c r="C712" t="s">
        <v>10314</v>
      </c>
      <c r="D712" t="s">
        <v>539</v>
      </c>
      <c r="E712">
        <v>8814.2337119999993</v>
      </c>
      <c r="F712">
        <v>802.5</v>
      </c>
      <c r="G712">
        <v>-45.734908442037899</v>
      </c>
      <c r="H712">
        <f>(Table2[[#This Row],[1Y Return vs Nifty]]-AVERAGE(Table2[1Y Return vs Nifty]))/_xlfn.STDEV.P(Table2[1Y Return vs Nifty])</f>
        <v>-1.1791807770987879</v>
      </c>
      <c r="I712">
        <v>3.7805836910313602</v>
      </c>
      <c r="J712">
        <f>(Table2[[#This Row],[1M Return vs Nifty]]-AVERAGE(Table2[1M Return vs Nifty]))/_xlfn.STDEV.P(Table2[1M Return vs Nifty])</f>
        <v>7.6624554817796529E-3</v>
      </c>
      <c r="K712">
        <v>-22.906707087184699</v>
      </c>
      <c r="L712">
        <f>(Table2[[#This Row],[6M Return vs Nifty]]-AVERAGE(Table2[6M Return vs Nifty]))/_xlfn.STDEV.P(Table2[6M Return vs Nifty])</f>
        <v>-1.0332298383060377</v>
      </c>
      <c r="M712">
        <v>2.4748152711324498</v>
      </c>
      <c r="N712">
        <f>(Table2[[#This Row],[1W Return vs Nifty]]-AVERAGE(Table2[1W Return vs Nifty]))/_xlfn.STDEV.P(Table2[1W Return vs Nifty])</f>
        <v>0.64930028795553041</v>
      </c>
      <c r="O712">
        <v>786.11</v>
      </c>
      <c r="P712">
        <v>785.024513110729</v>
      </c>
      <c r="Q712">
        <v>846.94605377234495</v>
      </c>
      <c r="R712">
        <v>70.392167969138299</v>
      </c>
      <c r="S712" s="2">
        <f>(Table2[[#This Row],[Close Price]]-Table2[[#This Row],[20D EMA]])/Table2[[#This Row],[20D EMA]]</f>
        <v>2.0849499433921444E-2</v>
      </c>
      <c r="T712" s="2">
        <f>(Table2[[#This Row],[Close Price]]-Table2[[#This Row],[50D EMA]])/Table2[[#This Row],[50D EMA]]</f>
        <v>2.2261071593831935E-2</v>
      </c>
      <c r="U712" s="2">
        <f>(Table2[[#This Row],[Close Price]]-Table2[[#This Row],[200D EMA]])/Table2[[#This Row],[200D EMA]]</f>
        <v>-5.2478022153099067E-2</v>
      </c>
      <c r="V712">
        <v>0.74136721313286102</v>
      </c>
      <c r="W712">
        <v>800.25</v>
      </c>
      <c r="X712">
        <v>808.25</v>
      </c>
      <c r="Y712">
        <v>799.75</v>
      </c>
      <c r="Z712">
        <v>809.95</v>
      </c>
      <c r="AA712">
        <v>733.35</v>
      </c>
      <c r="AB712">
        <v>819.9</v>
      </c>
      <c r="AC712" s="2">
        <f>(Table2[[#This Row],[Close Price]]/Table2[[#This Row],[Day Low]])-1</f>
        <v>2.81162136832247E-3</v>
      </c>
      <c r="AD712" s="2">
        <f>(Table2[[#This Row],[Day High]]/Table2[[#This Row],[Close Price]])-1</f>
        <v>7.1651090342679247E-3</v>
      </c>
      <c r="AE712" s="2">
        <f>(Table2[[#This Row],[Close Price]]/Table2[[#This Row],[Current Week Low]])-1</f>
        <v>3.4385745545482127E-3</v>
      </c>
      <c r="AF712" s="2">
        <f>(Table2[[#This Row],[Current Week High]]/Table2[[#This Row],[Close Price]])-1</f>
        <v>9.283489096573172E-3</v>
      </c>
      <c r="AG712" s="2">
        <f>(Table2[[#This Row],[Close Price]]/Table2[[#This Row],[Current Month Low]])-1</f>
        <v>9.4293311515647238E-2</v>
      </c>
      <c r="AH712" s="2">
        <f>(Table2[[#This Row],[Current Month High]]/Table2[[#This Row],[Close Price]])-1</f>
        <v>2.1682242990654244E-2</v>
      </c>
      <c r="AI712">
        <v>37.856697819314597</v>
      </c>
      <c r="AJ712">
        <v>11.3964464186563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-0.04</v>
      </c>
      <c r="AM712" t="s">
        <v>10344</v>
      </c>
      <c r="AN712">
        <v>1.19</v>
      </c>
      <c r="AO712" t="s">
        <v>10345</v>
      </c>
      <c r="AP712">
        <v>-2.3380050768872999E-2</v>
      </c>
      <c r="AQ712" s="4">
        <f>(Table2[[#This Row],[Sharpe Ratio]]-AVERAGE(Table2[Sharpe Ratio]))/_xlfn.STDEV.P(Table2[Sharpe Ratio])</f>
        <v>-0.98136868494639118</v>
      </c>
      <c r="AR71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 s="4">
        <f>_xlfn.RANK.AVG(Table2[[#This Row],[1Y Return vs Nifty Z-Score]],Table2[1Y Return vs Nifty Z-Score])</f>
        <v>708</v>
      </c>
      <c r="AT712" s="4">
        <f>_xlfn.RANK.AVG(Table2[[#This Row],[6M Return vs Nifty Z-Score]],Table2[6M Return vs Nifty Z-Score])</f>
        <v>655</v>
      </c>
      <c r="AU712" s="4">
        <f>_xlfn.RANK.AVG(Table2[[#This Row],[Sharpe Ratio Z-Score]],Table2[Sharpe Ratio Z-Score])</f>
        <v>613</v>
      </c>
      <c r="AV712" s="4">
        <f>(Table2[[#This Row],[Rank 1Y]]+Table2[[#This Row],[Rank 6M]]+Table2[[#This Row],[Rank Sharpe]])/3</f>
        <v>658.66666666666663</v>
      </c>
    </row>
    <row r="713" spans="1:48" x14ac:dyDescent="0.3">
      <c r="A713" t="s">
        <v>2202</v>
      </c>
      <c r="B713" t="s">
        <v>2203</v>
      </c>
      <c r="C713" t="s">
        <v>10303</v>
      </c>
      <c r="D713" t="s">
        <v>372</v>
      </c>
      <c r="E713">
        <v>2541.9073525200001</v>
      </c>
      <c r="F713">
        <v>50.76</v>
      </c>
      <c r="G713">
        <v>-46.106657236086903</v>
      </c>
      <c r="H713">
        <f>(Table2[[#This Row],[1Y Return vs Nifty]]-AVERAGE(Table2[1Y Return vs Nifty]))/_xlfn.STDEV.P(Table2[1Y Return vs Nifty])</f>
        <v>-1.1848216440374155</v>
      </c>
      <c r="I713">
        <v>-3.42919865683877</v>
      </c>
      <c r="J713">
        <f>(Table2[[#This Row],[1M Return vs Nifty]]-AVERAGE(Table2[1M Return vs Nifty]))/_xlfn.STDEV.P(Table2[1M Return vs Nifty])</f>
        <v>-0.62218031509051619</v>
      </c>
      <c r="K713">
        <v>-42.214678131729897</v>
      </c>
      <c r="L713">
        <f>(Table2[[#This Row],[6M Return vs Nifty]]-AVERAGE(Table2[6M Return vs Nifty]))/_xlfn.STDEV.P(Table2[6M Return vs Nifty])</f>
        <v>-1.6974603216073216</v>
      </c>
      <c r="M713">
        <v>-4.1120075443637596</v>
      </c>
      <c r="N713">
        <f>(Table2[[#This Row],[1W Return vs Nifty]]-AVERAGE(Table2[1W Return vs Nifty]))/_xlfn.STDEV.P(Table2[1W Return vs Nifty])</f>
        <v>-0.78738910813906837</v>
      </c>
      <c r="O713">
        <v>51.76</v>
      </c>
      <c r="P713">
        <v>53.217556220076702</v>
      </c>
      <c r="Q713">
        <v>60.043461739268103</v>
      </c>
      <c r="R713">
        <v>43.040673463746998</v>
      </c>
      <c r="S713" s="2">
        <f>(Table2[[#This Row],[Close Price]]-Table2[[#This Row],[20D EMA]])/Table2[[#This Row],[20D EMA]]</f>
        <v>-1.9319938176197836E-2</v>
      </c>
      <c r="T713" s="2">
        <f>(Table2[[#This Row],[Close Price]]-Table2[[#This Row],[50D EMA]])/Table2[[#This Row],[50D EMA]]</f>
        <v>-4.6179426389172926E-2</v>
      </c>
      <c r="U713" s="2">
        <f>(Table2[[#This Row],[Close Price]]-Table2[[#This Row],[200D EMA]])/Table2[[#This Row],[200D EMA]]</f>
        <v>-0.15461236694813635</v>
      </c>
      <c r="V713">
        <v>0.89787754062187097</v>
      </c>
      <c r="W713">
        <v>50.31</v>
      </c>
      <c r="X713">
        <v>52.52</v>
      </c>
      <c r="Y713">
        <v>49.56</v>
      </c>
      <c r="Z713">
        <v>52.52</v>
      </c>
      <c r="AA713">
        <v>48</v>
      </c>
      <c r="AB713">
        <v>54</v>
      </c>
      <c r="AC713" s="2">
        <f>(Table2[[#This Row],[Close Price]]/Table2[[#This Row],[Day Low]])-1</f>
        <v>8.9445438282647061E-3</v>
      </c>
      <c r="AD713" s="2">
        <f>(Table2[[#This Row],[Day High]]/Table2[[#This Row],[Close Price]])-1</f>
        <v>3.4672970843183659E-2</v>
      </c>
      <c r="AE713" s="2">
        <f>(Table2[[#This Row],[Close Price]]/Table2[[#This Row],[Current Week Low]])-1</f>
        <v>2.4213075060532496E-2</v>
      </c>
      <c r="AF713" s="2">
        <f>(Table2[[#This Row],[Current Week High]]/Table2[[#This Row],[Close Price]])-1</f>
        <v>3.4672970843183659E-2</v>
      </c>
      <c r="AG713" s="2">
        <f>(Table2[[#This Row],[Close Price]]/Table2[[#This Row],[Current Month Low]])-1</f>
        <v>5.7499999999999885E-2</v>
      </c>
      <c r="AH713" s="2">
        <f>(Table2[[#This Row],[Current Month High]]/Table2[[#This Row],[Close Price]])-1</f>
        <v>6.3829787234042534E-2</v>
      </c>
      <c r="AI713">
        <v>65.583136327817101</v>
      </c>
      <c r="AJ713">
        <v>5.7499999999999796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-0.15</v>
      </c>
      <c r="AM713" t="s">
        <v>10344</v>
      </c>
      <c r="AN713">
        <v>-3.93</v>
      </c>
      <c r="AO713" t="s">
        <v>10344</v>
      </c>
      <c r="AQ713" s="4">
        <f>(Table2[[#This Row],[Sharpe Ratio]]-AVERAGE(Table2[Sharpe Ratio]))/_xlfn.STDEV.P(Table2[Sharpe Ratio])</f>
        <v>-0.71627574671699312</v>
      </c>
      <c r="AR71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 s="4">
        <f>_xlfn.RANK.AVG(Table2[[#This Row],[1Y Return vs Nifty Z-Score]],Table2[1Y Return vs Nifty Z-Score])</f>
        <v>711</v>
      </c>
      <c r="AT713" s="4">
        <f>_xlfn.RANK.AVG(Table2[[#This Row],[6M Return vs Nifty Z-Score]],Table2[6M Return vs Nifty Z-Score])</f>
        <v>725</v>
      </c>
      <c r="AU713" s="4">
        <f>_xlfn.RANK.AVG(Table2[[#This Row],[Sharpe Ratio Z-Score]],Table2[Sharpe Ratio Z-Score])</f>
        <v>542.5</v>
      </c>
      <c r="AV713" s="4">
        <f>(Table2[[#This Row],[Rank 1Y]]+Table2[[#This Row],[Rank 6M]]+Table2[[#This Row],[Rank Sharpe]])/3</f>
        <v>659.5</v>
      </c>
    </row>
    <row r="714" spans="1:48" x14ac:dyDescent="0.3">
      <c r="A714" t="s">
        <v>830</v>
      </c>
      <c r="B714" t="s">
        <v>831</v>
      </c>
      <c r="C714" t="s">
        <v>6473</v>
      </c>
      <c r="D714" t="s">
        <v>77</v>
      </c>
      <c r="E714">
        <v>19209.3890321</v>
      </c>
      <c r="F714">
        <v>812.95</v>
      </c>
      <c r="G714">
        <v>-32.353773662793898</v>
      </c>
      <c r="H714">
        <f>(Table2[[#This Row],[1Y Return vs Nifty]]-AVERAGE(Table2[1Y Return vs Nifty]))/_xlfn.STDEV.P(Table2[1Y Return vs Nifty])</f>
        <v>-0.97613721115891583</v>
      </c>
      <c r="I714">
        <v>4.74011749683081</v>
      </c>
      <c r="J714">
        <f>(Table2[[#This Row],[1M Return vs Nifty]]-AVERAGE(Table2[1M Return vs Nifty]))/_xlfn.STDEV.P(Table2[1M Return vs Nifty])</f>
        <v>9.1486820981667424E-2</v>
      </c>
      <c r="K714">
        <v>-19.3873193994799</v>
      </c>
      <c r="L714">
        <f>(Table2[[#This Row],[6M Return vs Nifty]]-AVERAGE(Table2[6M Return vs Nifty]))/_xlfn.STDEV.P(Table2[6M Return vs Nifty])</f>
        <v>-0.91215628897578949</v>
      </c>
      <c r="M714">
        <v>1.24751464967005</v>
      </c>
      <c r="N714">
        <f>(Table2[[#This Row],[1W Return vs Nifty]]-AVERAGE(Table2[1W Return vs Nifty]))/_xlfn.STDEV.P(Table2[1W Return vs Nifty])</f>
        <v>0.38160676741219562</v>
      </c>
      <c r="O714">
        <v>806.31</v>
      </c>
      <c r="P714">
        <v>809.81881655941902</v>
      </c>
      <c r="Q714">
        <v>843.44478677887003</v>
      </c>
      <c r="R714">
        <v>56.322312445400598</v>
      </c>
      <c r="S714" s="2">
        <f>(Table2[[#This Row],[Close Price]]-Table2[[#This Row],[20D EMA]])/Table2[[#This Row],[20D EMA]]</f>
        <v>8.2350460740907346E-3</v>
      </c>
      <c r="T714" s="2">
        <f>(Table2[[#This Row],[Close Price]]-Table2[[#This Row],[50D EMA]])/Table2[[#This Row],[50D EMA]]</f>
        <v>3.8665234451875459E-3</v>
      </c>
      <c r="U714" s="2">
        <f>(Table2[[#This Row],[Close Price]]-Table2[[#This Row],[200D EMA]])/Table2[[#This Row],[200D EMA]]</f>
        <v>-3.6155048032640157E-2</v>
      </c>
      <c r="V714">
        <v>0.33033159653934902</v>
      </c>
      <c r="W714">
        <v>805.55</v>
      </c>
      <c r="X714">
        <v>824</v>
      </c>
      <c r="Y714">
        <v>805.55</v>
      </c>
      <c r="Z714">
        <v>828.6</v>
      </c>
      <c r="AA714">
        <v>777.8</v>
      </c>
      <c r="AB714">
        <v>840.9</v>
      </c>
      <c r="AC714" s="2">
        <f>(Table2[[#This Row],[Close Price]]/Table2[[#This Row],[Day Low]])-1</f>
        <v>9.1862702501397386E-3</v>
      </c>
      <c r="AD714" s="2">
        <f>(Table2[[#This Row],[Day High]]/Table2[[#This Row],[Close Price]])-1</f>
        <v>1.3592471861737954E-2</v>
      </c>
      <c r="AE714" s="2">
        <f>(Table2[[#This Row],[Close Price]]/Table2[[#This Row],[Current Week Low]])-1</f>
        <v>9.1862702501397386E-3</v>
      </c>
      <c r="AF714" s="2">
        <f>(Table2[[#This Row],[Current Week High]]/Table2[[#This Row],[Close Price]])-1</f>
        <v>1.9250876437665321E-2</v>
      </c>
      <c r="AG714" s="2">
        <f>(Table2[[#This Row],[Close Price]]/Table2[[#This Row],[Current Month Low]])-1</f>
        <v>4.5191565955258639E-2</v>
      </c>
      <c r="AH714" s="2">
        <f>(Table2[[#This Row],[Current Month High]]/Table2[[#This Row],[Close Price]])-1</f>
        <v>3.4380958238513948E-2</v>
      </c>
      <c r="AI714">
        <v>30.167907005350798</v>
      </c>
      <c r="AJ714">
        <v>16.135714285714201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-0.01</v>
      </c>
      <c r="AM714" t="s">
        <v>10344</v>
      </c>
      <c r="AN714">
        <v>-1.85</v>
      </c>
      <c r="AO714" t="s">
        <v>10344</v>
      </c>
      <c r="AP714">
        <v>-8.8140943098053995E-2</v>
      </c>
      <c r="AQ714" s="4">
        <f>(Table2[[#This Row],[Sharpe Ratio]]-AVERAGE(Table2[Sharpe Ratio]))/_xlfn.STDEV.P(Table2[Sharpe Ratio])</f>
        <v>-1.7156551670252245</v>
      </c>
      <c r="AR71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 s="4">
        <f>_xlfn.RANK.AVG(Table2[[#This Row],[1Y Return vs Nifty Z-Score]],Table2[1Y Return vs Nifty Z-Score])</f>
        <v>660</v>
      </c>
      <c r="AT714" s="4">
        <f>_xlfn.RANK.AVG(Table2[[#This Row],[6M Return vs Nifty Z-Score]],Table2[6M Return vs Nifty Z-Score])</f>
        <v>617</v>
      </c>
      <c r="AU714" s="4">
        <f>_xlfn.RANK.AVG(Table2[[#This Row],[Sharpe Ratio Z-Score]],Table2[Sharpe Ratio Z-Score])</f>
        <v>705</v>
      </c>
      <c r="AV714" s="4">
        <f>(Table2[[#This Row],[Rank 1Y]]+Table2[[#This Row],[Rank 6M]]+Table2[[#This Row],[Rank Sharpe]])/3</f>
        <v>660.66666666666663</v>
      </c>
    </row>
    <row r="715" spans="1:48" x14ac:dyDescent="0.3">
      <c r="A715" t="s">
        <v>707</v>
      </c>
      <c r="B715" t="s">
        <v>708</v>
      </c>
      <c r="C715" t="s">
        <v>10312</v>
      </c>
      <c r="D715" t="s">
        <v>101</v>
      </c>
      <c r="E715">
        <v>23871.504070849998</v>
      </c>
      <c r="F715">
        <v>295.3</v>
      </c>
      <c r="G715">
        <v>-36.6557898132601</v>
      </c>
      <c r="H715">
        <f>(Table2[[#This Row],[1Y Return vs Nifty]]-AVERAGE(Table2[1Y Return vs Nifty]))/_xlfn.STDEV.P(Table2[1Y Return vs Nifty])</f>
        <v>-1.0414154341446444</v>
      </c>
      <c r="I715">
        <v>8.7162371674249002</v>
      </c>
      <c r="J715">
        <f>(Table2[[#This Row],[1M Return vs Nifty]]-AVERAGE(Table2[1M Return vs Nifty]))/_xlfn.STDEV.P(Table2[1M Return vs Nifty])</f>
        <v>0.43883853128590433</v>
      </c>
      <c r="K715">
        <v>-16.062156886252701</v>
      </c>
      <c r="L715">
        <f>(Table2[[#This Row],[6M Return vs Nifty]]-AVERAGE(Table2[6M Return vs Nifty]))/_xlfn.STDEV.P(Table2[6M Return vs Nifty])</f>
        <v>-0.7977644505935686</v>
      </c>
      <c r="M715">
        <v>-1.48245733016849</v>
      </c>
      <c r="N715">
        <f>(Table2[[#This Row],[1W Return vs Nifty]]-AVERAGE(Table2[1W Return vs Nifty]))/_xlfn.STDEV.P(Table2[1W Return vs Nifty])</f>
        <v>-0.21384295166058631</v>
      </c>
      <c r="O715">
        <v>291.01</v>
      </c>
      <c r="P715">
        <v>284.88572837778997</v>
      </c>
      <c r="Q715">
        <v>291.56047879431298</v>
      </c>
      <c r="R715">
        <v>57.207536473341101</v>
      </c>
      <c r="S715" s="2">
        <f>(Table2[[#This Row],[Close Price]]-Table2[[#This Row],[20D EMA]])/Table2[[#This Row],[20D EMA]]</f>
        <v>1.4741761451496582E-2</v>
      </c>
      <c r="T715" s="2">
        <f>(Table2[[#This Row],[Close Price]]-Table2[[#This Row],[50D EMA]])/Table2[[#This Row],[50D EMA]]</f>
        <v>3.6555961162082373E-2</v>
      </c>
      <c r="U715" s="2">
        <f>(Table2[[#This Row],[Close Price]]-Table2[[#This Row],[200D EMA]])/Table2[[#This Row],[200D EMA]]</f>
        <v>1.2825885117046829E-2</v>
      </c>
      <c r="V715">
        <v>0.835277326523161</v>
      </c>
      <c r="W715">
        <v>294.35000000000002</v>
      </c>
      <c r="X715">
        <v>299.8</v>
      </c>
      <c r="Y715">
        <v>291</v>
      </c>
      <c r="Z715">
        <v>299.8</v>
      </c>
      <c r="AA715">
        <v>285</v>
      </c>
      <c r="AB715">
        <v>310</v>
      </c>
      <c r="AC715" s="2">
        <f>(Table2[[#This Row],[Close Price]]/Table2[[#This Row],[Day Low]])-1</f>
        <v>3.2274503142517563E-3</v>
      </c>
      <c r="AD715" s="2">
        <f>(Table2[[#This Row],[Day High]]/Table2[[#This Row],[Close Price]])-1</f>
        <v>1.5238740264138073E-2</v>
      </c>
      <c r="AE715" s="2">
        <f>(Table2[[#This Row],[Close Price]]/Table2[[#This Row],[Current Week Low]])-1</f>
        <v>1.4776632302405446E-2</v>
      </c>
      <c r="AF715" s="2">
        <f>(Table2[[#This Row],[Current Week High]]/Table2[[#This Row],[Close Price]])-1</f>
        <v>1.5238740264138073E-2</v>
      </c>
      <c r="AG715" s="2">
        <f>(Table2[[#This Row],[Close Price]]/Table2[[#This Row],[Current Month Low]])-1</f>
        <v>3.6140350877192917E-2</v>
      </c>
      <c r="AH715" s="2">
        <f>(Table2[[#This Row],[Current Month High]]/Table2[[#This Row],[Close Price]])-1</f>
        <v>4.9779884862851231E-2</v>
      </c>
      <c r="AI715">
        <v>20.995597697257001</v>
      </c>
      <c r="AJ715">
        <v>17.252332737740701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</v>
      </c>
      <c r="AM715" t="s">
        <v>10346</v>
      </c>
      <c r="AN715">
        <v>-3.18</v>
      </c>
      <c r="AO715" t="s">
        <v>10344</v>
      </c>
      <c r="AP715">
        <v>-0.11487123691069499</v>
      </c>
      <c r="AQ715" s="4">
        <f>(Table2[[#This Row],[Sharpe Ratio]]-AVERAGE(Table2[Sharpe Ratio]))/_xlfn.STDEV.P(Table2[Sharpe Ratio])</f>
        <v>-2.0187345827449739</v>
      </c>
      <c r="AR71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 s="4">
        <f>_xlfn.RANK.AVG(Table2[[#This Row],[1Y Return vs Nifty Z-Score]],Table2[1Y Return vs Nifty Z-Score])</f>
        <v>678</v>
      </c>
      <c r="AT715" s="4">
        <f>_xlfn.RANK.AVG(Table2[[#This Row],[6M Return vs Nifty Z-Score]],Table2[6M Return vs Nifty Z-Score])</f>
        <v>582</v>
      </c>
      <c r="AU715" s="4">
        <f>_xlfn.RANK.AVG(Table2[[#This Row],[Sharpe Ratio Z-Score]],Table2[Sharpe Ratio Z-Score])</f>
        <v>725</v>
      </c>
      <c r="AV715" s="4">
        <f>(Table2[[#This Row],[Rank 1Y]]+Table2[[#This Row],[Rank 6M]]+Table2[[#This Row],[Rank Sharpe]])/3</f>
        <v>661.66666666666663</v>
      </c>
    </row>
    <row r="716" spans="1:48" x14ac:dyDescent="0.3">
      <c r="A716" t="s">
        <v>2235</v>
      </c>
      <c r="B716" t="s">
        <v>2236</v>
      </c>
      <c r="C716" t="s">
        <v>10309</v>
      </c>
      <c r="D716" t="s">
        <v>632</v>
      </c>
      <c r="E716">
        <v>2486.235993191</v>
      </c>
      <c r="F716">
        <v>168.73</v>
      </c>
      <c r="G716">
        <v>-58.354997913764201</v>
      </c>
      <c r="H716">
        <f>(Table2[[#This Row],[1Y Return vs Nifty]]-AVERAGE(Table2[1Y Return vs Nifty]))/_xlfn.STDEV.P(Table2[1Y Return vs Nifty])</f>
        <v>-1.3706763423922657</v>
      </c>
      <c r="I716">
        <v>0.85968493935101398</v>
      </c>
      <c r="J716">
        <f>(Table2[[#This Row],[1M Return vs Nifty]]-AVERAGE(Table2[1M Return vs Nifty]))/_xlfn.STDEV.P(Table2[1M Return vs Nifty])</f>
        <v>-0.24750571375747413</v>
      </c>
      <c r="K716">
        <v>-38.051689616577697</v>
      </c>
      <c r="L716">
        <f>(Table2[[#This Row],[6M Return vs Nifty]]-AVERAGE(Table2[6M Return vs Nifty]))/_xlfn.STDEV.P(Table2[6M Return vs Nifty])</f>
        <v>-1.5542456944972169</v>
      </c>
      <c r="M716">
        <v>7.6860015533643402</v>
      </c>
      <c r="N716">
        <f>(Table2[[#This Row],[1W Return vs Nifty]]-AVERAGE(Table2[1W Return vs Nifty]))/_xlfn.STDEV.P(Table2[1W Return vs Nifty])</f>
        <v>1.7859417739148247</v>
      </c>
      <c r="O716">
        <v>163.92</v>
      </c>
      <c r="P716">
        <v>171.29035150143099</v>
      </c>
      <c r="Q716">
        <v>214.352667017323</v>
      </c>
      <c r="R716">
        <v>62.483480757763701</v>
      </c>
      <c r="S716" s="2">
        <f>(Table2[[#This Row],[Close Price]]-Table2[[#This Row],[20D EMA]])/Table2[[#This Row],[20D EMA]]</f>
        <v>2.9343582235236716E-2</v>
      </c>
      <c r="T716" s="2">
        <f>(Table2[[#This Row],[Close Price]]-Table2[[#This Row],[50D EMA]])/Table2[[#This Row],[50D EMA]]</f>
        <v>-1.4947435620211282E-2</v>
      </c>
      <c r="U716" s="2">
        <f>(Table2[[#This Row],[Close Price]]-Table2[[#This Row],[200D EMA]])/Table2[[#This Row],[200D EMA]]</f>
        <v>-0.21283927861572161</v>
      </c>
      <c r="V716">
        <v>1.15231246833873</v>
      </c>
      <c r="W716">
        <v>166.75</v>
      </c>
      <c r="X716">
        <v>173.48</v>
      </c>
      <c r="Y716">
        <v>152.19999999999999</v>
      </c>
      <c r="Z716">
        <v>173.48</v>
      </c>
      <c r="AA716">
        <v>143.91999999999999</v>
      </c>
      <c r="AB716">
        <v>174.2</v>
      </c>
      <c r="AC716" s="2">
        <f>(Table2[[#This Row],[Close Price]]/Table2[[#This Row],[Day Low]])-1</f>
        <v>1.1874062968515675E-2</v>
      </c>
      <c r="AD716" s="2">
        <f>(Table2[[#This Row],[Day High]]/Table2[[#This Row],[Close Price]])-1</f>
        <v>2.8151484620399403E-2</v>
      </c>
      <c r="AE716" s="2">
        <f>(Table2[[#This Row],[Close Price]]/Table2[[#This Row],[Current Week Low]])-1</f>
        <v>0.10860709592641271</v>
      </c>
      <c r="AF716" s="2">
        <f>(Table2[[#This Row],[Current Week High]]/Table2[[#This Row],[Close Price]])-1</f>
        <v>2.8151484620399403E-2</v>
      </c>
      <c r="AG716" s="2">
        <f>(Table2[[#This Row],[Close Price]]/Table2[[#This Row],[Current Month Low]])-1</f>
        <v>0.17238743746525853</v>
      </c>
      <c r="AH716" s="2">
        <f>(Table2[[#This Row],[Current Month High]]/Table2[[#This Row],[Close Price]])-1</f>
        <v>3.2418657026017872E-2</v>
      </c>
      <c r="AI716">
        <v>84.910804243465904</v>
      </c>
      <c r="AJ716">
        <v>17.238743746525799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-0.09</v>
      </c>
      <c r="AM716" t="s">
        <v>10344</v>
      </c>
      <c r="AN716">
        <v>1.39</v>
      </c>
      <c r="AO716" t="s">
        <v>10345</v>
      </c>
      <c r="AQ716" s="4">
        <f>(Table2[[#This Row],[Sharpe Ratio]]-AVERAGE(Table2[Sharpe Ratio]))/_xlfn.STDEV.P(Table2[Sharpe Ratio])</f>
        <v>-0.71627574671699312</v>
      </c>
      <c r="AR71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 s="4">
        <f>_xlfn.RANK.AVG(Table2[[#This Row],[1Y Return vs Nifty Z-Score]],Table2[1Y Return vs Nifty Z-Score])</f>
        <v>728</v>
      </c>
      <c r="AT716" s="4">
        <f>_xlfn.RANK.AVG(Table2[[#This Row],[6M Return vs Nifty Z-Score]],Table2[6M Return vs Nifty Z-Score])</f>
        <v>722</v>
      </c>
      <c r="AU716" s="4">
        <f>_xlfn.RANK.AVG(Table2[[#This Row],[Sharpe Ratio Z-Score]],Table2[Sharpe Ratio Z-Score])</f>
        <v>542.5</v>
      </c>
      <c r="AV716" s="4">
        <f>(Table2[[#This Row],[Rank 1Y]]+Table2[[#This Row],[Rank 6M]]+Table2[[#This Row],[Rank Sharpe]])/3</f>
        <v>664.16666666666663</v>
      </c>
    </row>
    <row r="717" spans="1:48" x14ac:dyDescent="0.3">
      <c r="A717" t="s">
        <v>2233</v>
      </c>
      <c r="B717" t="s">
        <v>2234</v>
      </c>
      <c r="C717" t="s">
        <v>10305</v>
      </c>
      <c r="D717" t="s">
        <v>789</v>
      </c>
      <c r="E717">
        <v>2489.7879193949998</v>
      </c>
      <c r="F717">
        <v>467.95</v>
      </c>
      <c r="G717">
        <v>-37.158167478546197</v>
      </c>
      <c r="H717">
        <f>(Table2[[#This Row],[1Y Return vs Nifty]]-AVERAGE(Table2[1Y Return vs Nifty]))/_xlfn.STDEV.P(Table2[1Y Return vs Nifty])</f>
        <v>-1.0490384462651456</v>
      </c>
      <c r="I717">
        <v>-1.65440403735696</v>
      </c>
      <c r="J717">
        <f>(Table2[[#This Row],[1M Return vs Nifty]]-AVERAGE(Table2[1M Return vs Nifty]))/_xlfn.STDEV.P(Table2[1M Return vs Nifty])</f>
        <v>-0.4671351963344067</v>
      </c>
      <c r="K717">
        <v>-16.676144079501402</v>
      </c>
      <c r="L717">
        <f>(Table2[[#This Row],[6M Return vs Nifty]]-AVERAGE(Table2[6M Return vs Nifty]))/_xlfn.STDEV.P(Table2[6M Return vs Nifty])</f>
        <v>-0.8188867637134446</v>
      </c>
      <c r="M717">
        <v>-5.4365521346768597</v>
      </c>
      <c r="N717">
        <f>(Table2[[#This Row],[1W Return vs Nifty]]-AVERAGE(Table2[1W Return vs Nifty]))/_xlfn.STDEV.P(Table2[1W Return vs Nifty])</f>
        <v>-1.0762930639400927</v>
      </c>
      <c r="O717">
        <v>482.86</v>
      </c>
      <c r="P717">
        <v>483.30391318360398</v>
      </c>
      <c r="Q717">
        <v>486.90176911427699</v>
      </c>
      <c r="R717">
        <v>44.715254608323697</v>
      </c>
      <c r="S717" s="2">
        <f>(Table2[[#This Row],[Close Price]]-Table2[[#This Row],[20D EMA]])/Table2[[#This Row],[20D EMA]]</f>
        <v>-3.0878515511742585E-2</v>
      </c>
      <c r="T717" s="2">
        <f>(Table2[[#This Row],[Close Price]]-Table2[[#This Row],[50D EMA]])/Table2[[#This Row],[50D EMA]]</f>
        <v>-3.1768650666337855E-2</v>
      </c>
      <c r="U717" s="2">
        <f>(Table2[[#This Row],[Close Price]]-Table2[[#This Row],[200D EMA]])/Table2[[#This Row],[200D EMA]]</f>
        <v>-3.892318803596085E-2</v>
      </c>
      <c r="V717">
        <v>1.37777722223251</v>
      </c>
      <c r="W717">
        <v>455.05</v>
      </c>
      <c r="X717">
        <v>479.7</v>
      </c>
      <c r="Y717">
        <v>423.15</v>
      </c>
      <c r="Z717">
        <v>483</v>
      </c>
      <c r="AA717">
        <v>420</v>
      </c>
      <c r="AB717">
        <v>526.4</v>
      </c>
      <c r="AC717" s="2">
        <f>(Table2[[#This Row],[Close Price]]/Table2[[#This Row],[Day Low]])-1</f>
        <v>2.8348533128227604E-2</v>
      </c>
      <c r="AD717" s="2">
        <f>(Table2[[#This Row],[Day High]]/Table2[[#This Row],[Close Price]])-1</f>
        <v>2.5109520247889705E-2</v>
      </c>
      <c r="AE717" s="2">
        <f>(Table2[[#This Row],[Close Price]]/Table2[[#This Row],[Current Week Low]])-1</f>
        <v>0.10587262200165437</v>
      </c>
      <c r="AF717" s="2">
        <f>(Table2[[#This Row],[Current Week High]]/Table2[[#This Row],[Close Price]])-1</f>
        <v>3.2161555721765156E-2</v>
      </c>
      <c r="AG717" s="2">
        <f>(Table2[[#This Row],[Close Price]]/Table2[[#This Row],[Current Month Low]])-1</f>
        <v>0.11416666666666675</v>
      </c>
      <c r="AH717" s="2">
        <f>(Table2[[#This Row],[Current Month High]]/Table2[[#This Row],[Close Price]])-1</f>
        <v>0.12490650710546003</v>
      </c>
      <c r="AI717">
        <v>22.748156854364701</v>
      </c>
      <c r="AJ717">
        <v>20.264713441274701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10344</v>
      </c>
      <c r="AN717">
        <v>-8.32</v>
      </c>
      <c r="AO717" t="s">
        <v>10344</v>
      </c>
      <c r="AP717">
        <v>-0.11623835088699699</v>
      </c>
      <c r="AQ717" s="4">
        <f>(Table2[[#This Row],[Sharpe Ratio]]-AVERAGE(Table2[Sharpe Ratio]))/_xlfn.STDEV.P(Table2[Sharpe Ratio])</f>
        <v>-2.0342355012183786</v>
      </c>
      <c r="AR71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 s="4">
        <f>_xlfn.RANK.AVG(Table2[[#This Row],[1Y Return vs Nifty Z-Score]],Table2[1Y Return vs Nifty Z-Score])</f>
        <v>679</v>
      </c>
      <c r="AT717" s="4">
        <f>_xlfn.RANK.AVG(Table2[[#This Row],[6M Return vs Nifty Z-Score]],Table2[6M Return vs Nifty Z-Score])</f>
        <v>590</v>
      </c>
      <c r="AU717" s="4">
        <f>_xlfn.RANK.AVG(Table2[[#This Row],[Sharpe Ratio Z-Score]],Table2[Sharpe Ratio Z-Score])</f>
        <v>729</v>
      </c>
      <c r="AV717" s="4">
        <f>(Table2[[#This Row],[Rank 1Y]]+Table2[[#This Row],[Rank 6M]]+Table2[[#This Row],[Rank Sharpe]])/3</f>
        <v>666</v>
      </c>
    </row>
    <row r="718" spans="1:48" x14ac:dyDescent="0.3">
      <c r="A718" t="s">
        <v>361</v>
      </c>
      <c r="B718" t="s">
        <v>362</v>
      </c>
      <c r="C718" t="s">
        <v>10301</v>
      </c>
      <c r="D718" t="s">
        <v>363</v>
      </c>
      <c r="E718">
        <v>66566.161569659904</v>
      </c>
      <c r="F718">
        <v>699.9</v>
      </c>
      <c r="G718">
        <v>-43.487322492247401</v>
      </c>
      <c r="H718">
        <f>(Table2[[#This Row],[1Y Return vs Nifty]]-AVERAGE(Table2[1Y Return vs Nifty]))/_xlfn.STDEV.P(Table2[1Y Return vs Nifty])</f>
        <v>-1.1450762057354016</v>
      </c>
      <c r="I718">
        <v>-2.1861531918475499</v>
      </c>
      <c r="J718">
        <f>(Table2[[#This Row],[1M Return vs Nifty]]-AVERAGE(Table2[1M Return vs Nifty]))/_xlfn.STDEV.P(Table2[1M Return vs Nifty])</f>
        <v>-0.51358852107489195</v>
      </c>
      <c r="K718">
        <v>-15.0036333593469</v>
      </c>
      <c r="L718">
        <f>(Table2[[#This Row],[6M Return vs Nifty]]-AVERAGE(Table2[6M Return vs Nifty]))/_xlfn.STDEV.P(Table2[6M Return vs Nifty])</f>
        <v>-0.7613492523192239</v>
      </c>
      <c r="M718">
        <v>-1.3819355244084399</v>
      </c>
      <c r="N718">
        <f>(Table2[[#This Row],[1W Return vs Nifty]]-AVERAGE(Table2[1W Return vs Nifty]))/_xlfn.STDEV.P(Table2[1W Return vs Nifty])</f>
        <v>-0.19191756874729698</v>
      </c>
      <c r="O718">
        <v>709.78</v>
      </c>
      <c r="P718">
        <v>716.33421789149497</v>
      </c>
      <c r="Q718">
        <v>736.67969687351001</v>
      </c>
      <c r="R718">
        <v>42.916367563932297</v>
      </c>
      <c r="S718" s="2">
        <f>(Table2[[#This Row],[Close Price]]-Table2[[#This Row],[20D EMA]])/Table2[[#This Row],[20D EMA]]</f>
        <v>-1.3919806137112902E-2</v>
      </c>
      <c r="T718" s="2">
        <f>(Table2[[#This Row],[Close Price]]-Table2[[#This Row],[50D EMA]])/Table2[[#This Row],[50D EMA]]</f>
        <v>-2.294210925714054E-2</v>
      </c>
      <c r="U718" s="2">
        <f>(Table2[[#This Row],[Close Price]]-Table2[[#This Row],[200D EMA]])/Table2[[#This Row],[200D EMA]]</f>
        <v>-4.9926307226334773E-2</v>
      </c>
      <c r="V718">
        <v>0.63776136463554001</v>
      </c>
      <c r="W718">
        <v>700</v>
      </c>
      <c r="X718">
        <v>712.95</v>
      </c>
      <c r="Y718">
        <v>697</v>
      </c>
      <c r="Z718">
        <v>712.95</v>
      </c>
      <c r="AA718">
        <v>689</v>
      </c>
      <c r="AB718">
        <v>726.25</v>
      </c>
      <c r="AC718" s="2">
        <f>(Table2[[#This Row],[Close Price]]/Table2[[#This Row],[Day Low]])-1</f>
        <v>-1.4285714285722229E-4</v>
      </c>
      <c r="AD718" s="2">
        <f>(Table2[[#This Row],[Day High]]/Table2[[#This Row],[Close Price]])-1</f>
        <v>1.86455207886842E-2</v>
      </c>
      <c r="AE718" s="2">
        <f>(Table2[[#This Row],[Close Price]]/Table2[[#This Row],[Current Week Low]])-1</f>
        <v>4.1606886657101771E-3</v>
      </c>
      <c r="AF718" s="2">
        <f>(Table2[[#This Row],[Current Week High]]/Table2[[#This Row],[Close Price]])-1</f>
        <v>1.86455207886842E-2</v>
      </c>
      <c r="AG718" s="2">
        <f>(Table2[[#This Row],[Close Price]]/Table2[[#This Row],[Current Month Low]])-1</f>
        <v>1.5820029027576066E-2</v>
      </c>
      <c r="AH718" s="2">
        <f>(Table2[[#This Row],[Current Month High]]/Table2[[#This Row],[Close Price]])-1</f>
        <v>3.7648235462208968E-2</v>
      </c>
      <c r="AI718">
        <v>22.560365766537998</v>
      </c>
      <c r="AJ718">
        <v>8.0175939501504701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10344</v>
      </c>
      <c r="AN718">
        <v>-1.35</v>
      </c>
      <c r="AO718" t="s">
        <v>10344</v>
      </c>
      <c r="AP718">
        <v>-0.15756847820282899</v>
      </c>
      <c r="AQ718" s="4">
        <f>(Table2[[#This Row],[Sharpe Ratio]]-AVERAGE(Table2[Sharpe Ratio]))/_xlfn.STDEV.P(Table2[Sharpe Ratio])</f>
        <v>-2.5028540254405631</v>
      </c>
      <c r="AR71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 s="4">
        <f>_xlfn.RANK.AVG(Table2[[#This Row],[1Y Return vs Nifty Z-Score]],Table2[1Y Return vs Nifty Z-Score])</f>
        <v>702</v>
      </c>
      <c r="AT718" s="4">
        <f>_xlfn.RANK.AVG(Table2[[#This Row],[6M Return vs Nifty Z-Score]],Table2[6M Return vs Nifty Z-Score])</f>
        <v>571</v>
      </c>
      <c r="AU718" s="4">
        <f>_xlfn.RANK.AVG(Table2[[#This Row],[Sharpe Ratio Z-Score]],Table2[Sharpe Ratio Z-Score])</f>
        <v>732</v>
      </c>
      <c r="AV718" s="4">
        <f>(Table2[[#This Row],[Rank 1Y]]+Table2[[#This Row],[Rank 6M]]+Table2[[#This Row],[Rank Sharpe]])/3</f>
        <v>668.33333333333337</v>
      </c>
    </row>
    <row r="719" spans="1:48" x14ac:dyDescent="0.3">
      <c r="A719" t="s">
        <v>2101</v>
      </c>
      <c r="B719" t="s">
        <v>2102</v>
      </c>
      <c r="C719" t="s">
        <v>10301</v>
      </c>
      <c r="D719" t="s">
        <v>57</v>
      </c>
      <c r="E719">
        <v>2864.0264814000002</v>
      </c>
      <c r="F719">
        <v>284.55</v>
      </c>
      <c r="G719">
        <v>-76.589282673163098</v>
      </c>
      <c r="H719">
        <f>(Table2[[#This Row],[1Y Return vs Nifty]]-AVERAGE(Table2[1Y Return vs Nifty]))/_xlfn.STDEV.P(Table2[1Y Return vs Nifty])</f>
        <v>-1.6473609630160921</v>
      </c>
      <c r="I719">
        <v>-33.686548651228001</v>
      </c>
      <c r="J719">
        <f>(Table2[[#This Row],[1M Return vs Nifty]]-AVERAGE(Table2[1M Return vs Nifty]))/_xlfn.STDEV.P(Table2[1M Return vs Nifty])</f>
        <v>-3.2654463987430375</v>
      </c>
      <c r="K719">
        <v>-58.573689018485901</v>
      </c>
      <c r="L719">
        <f>(Table2[[#This Row],[6M Return vs Nifty]]-AVERAGE(Table2[6M Return vs Nifty]))/_xlfn.STDEV.P(Table2[6M Return vs Nifty])</f>
        <v>-2.2602410344316644</v>
      </c>
      <c r="M719">
        <v>-8.1639720451744804</v>
      </c>
      <c r="N719">
        <f>(Table2[[#This Row],[1W Return vs Nifty]]-AVERAGE(Table2[1W Return vs Nifty]))/_xlfn.STDEV.P(Table2[1W Return vs Nifty])</f>
        <v>-1.6711861366504477</v>
      </c>
      <c r="O719">
        <v>355.6</v>
      </c>
      <c r="P719">
        <v>410.90865079935298</v>
      </c>
      <c r="Q719">
        <v>480.22323243196502</v>
      </c>
      <c r="R719">
        <v>4.43348626931488</v>
      </c>
      <c r="S719" s="2">
        <f>(Table2[[#This Row],[Close Price]]-Table2[[#This Row],[20D EMA]])/Table2[[#This Row],[20D EMA]]</f>
        <v>-0.19980314960629922</v>
      </c>
      <c r="T719" s="2">
        <f>(Table2[[#This Row],[Close Price]]-Table2[[#This Row],[50D EMA]])/Table2[[#This Row],[50D EMA]]</f>
        <v>-0.30751032024646763</v>
      </c>
      <c r="U719" s="2">
        <f>(Table2[[#This Row],[Close Price]]-Table2[[#This Row],[200D EMA]])/Table2[[#This Row],[200D EMA]]</f>
        <v>-0.40746306970828772</v>
      </c>
      <c r="V719">
        <v>2.6047302256847802</v>
      </c>
      <c r="W719">
        <v>288</v>
      </c>
      <c r="X719">
        <v>301</v>
      </c>
      <c r="Y719">
        <v>282.10000000000002</v>
      </c>
      <c r="Z719">
        <v>301</v>
      </c>
      <c r="AA719">
        <v>281.2</v>
      </c>
      <c r="AB719">
        <v>450.5</v>
      </c>
      <c r="AC719" s="2">
        <f>(Table2[[#This Row],[Close Price]]/Table2[[#This Row],[Day Low]])-1</f>
        <v>-1.1979166666666652E-2</v>
      </c>
      <c r="AD719" s="2">
        <f>(Table2[[#This Row],[Day High]]/Table2[[#This Row],[Close Price]])-1</f>
        <v>5.7810578105780941E-2</v>
      </c>
      <c r="AE719" s="2">
        <f>(Table2[[#This Row],[Close Price]]/Table2[[#This Row],[Current Week Low]])-1</f>
        <v>8.6848635235732274E-3</v>
      </c>
      <c r="AF719" s="2">
        <f>(Table2[[#This Row],[Current Week High]]/Table2[[#This Row],[Close Price]])-1</f>
        <v>5.7810578105780941E-2</v>
      </c>
      <c r="AG719" s="2">
        <f>(Table2[[#This Row],[Close Price]]/Table2[[#This Row],[Current Month Low]])-1</f>
        <v>1.1913229018492233E-2</v>
      </c>
      <c r="AH719" s="2">
        <f>(Table2[[#This Row],[Current Month High]]/Table2[[#This Row],[Close Price]])-1</f>
        <v>0.58320154630117726</v>
      </c>
      <c r="AI719">
        <v>137.163943068002</v>
      </c>
      <c r="AJ719">
        <v>1.19132290184922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-0.42</v>
      </c>
      <c r="AM719" t="s">
        <v>10344</v>
      </c>
      <c r="AN719">
        <v>-33.82</v>
      </c>
      <c r="AO719" t="s">
        <v>10344</v>
      </c>
      <c r="AQ719" s="4">
        <f>(Table2[[#This Row],[Sharpe Ratio]]-AVERAGE(Table2[Sharpe Ratio]))/_xlfn.STDEV.P(Table2[Sharpe Ratio])</f>
        <v>-0.71627574671699312</v>
      </c>
      <c r="AR71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 s="4">
        <f>_xlfn.RANK.AVG(Table2[[#This Row],[1Y Return vs Nifty Z-Score]],Table2[1Y Return vs Nifty Z-Score])</f>
        <v>733</v>
      </c>
      <c r="AT719" s="4">
        <f>_xlfn.RANK.AVG(Table2[[#This Row],[6M Return vs Nifty Z-Score]],Table2[6M Return vs Nifty Z-Score])</f>
        <v>732</v>
      </c>
      <c r="AU719" s="4">
        <f>_xlfn.RANK.AVG(Table2[[#This Row],[Sharpe Ratio Z-Score]],Table2[Sharpe Ratio Z-Score])</f>
        <v>542.5</v>
      </c>
      <c r="AV719" s="4">
        <f>(Table2[[#This Row],[Rank 1Y]]+Table2[[#This Row],[Rank 6M]]+Table2[[#This Row],[Rank Sharpe]])/3</f>
        <v>669.16666666666663</v>
      </c>
    </row>
    <row r="720" spans="1:48" x14ac:dyDescent="0.3">
      <c r="A720" t="s">
        <v>584</v>
      </c>
      <c r="B720" t="s">
        <v>585</v>
      </c>
      <c r="C720" t="s">
        <v>6473</v>
      </c>
      <c r="D720" t="s">
        <v>77</v>
      </c>
      <c r="E720">
        <v>33176.237831954997</v>
      </c>
      <c r="F720">
        <v>1768.95</v>
      </c>
      <c r="G720">
        <v>-35.107696578984303</v>
      </c>
      <c r="H720">
        <f>(Table2[[#This Row],[1Y Return vs Nifty]]-AVERAGE(Table2[1Y Return vs Nifty]))/_xlfn.STDEV.P(Table2[1Y Return vs Nifty])</f>
        <v>-1.0179248725532377</v>
      </c>
      <c r="I720">
        <v>-1.7776691068917601</v>
      </c>
      <c r="J720">
        <f>(Table2[[#This Row],[1M Return vs Nifty]]-AVERAGE(Table2[1M Return vs Nifty]))/_xlfn.STDEV.P(Table2[1M Return vs Nifty])</f>
        <v>-0.47790356757844576</v>
      </c>
      <c r="K720">
        <v>-26.317215012287001</v>
      </c>
      <c r="L720">
        <f>(Table2[[#This Row],[6M Return vs Nifty]]-AVERAGE(Table2[6M Return vs Nifty]))/_xlfn.STDEV.P(Table2[6M Return vs Nifty])</f>
        <v>-1.1505577192194267</v>
      </c>
      <c r="M720">
        <v>0.83640870509342902</v>
      </c>
      <c r="N720">
        <f>(Table2[[#This Row],[1W Return vs Nifty]]-AVERAGE(Table2[1W Return vs Nifty]))/_xlfn.STDEV.P(Table2[1W Return vs Nifty])</f>
        <v>0.29193811109808304</v>
      </c>
      <c r="O720">
        <v>1777.68</v>
      </c>
      <c r="P720">
        <v>1811.79382461608</v>
      </c>
      <c r="Q720">
        <v>1933.94005581341</v>
      </c>
      <c r="R720">
        <v>50.675377581809897</v>
      </c>
      <c r="S720" s="2">
        <f>(Table2[[#This Row],[Close Price]]-Table2[[#This Row],[20D EMA]])/Table2[[#This Row],[20D EMA]]</f>
        <v>-4.9108950992304678E-3</v>
      </c>
      <c r="T720" s="2">
        <f>(Table2[[#This Row],[Close Price]]-Table2[[#This Row],[50D EMA]])/Table2[[#This Row],[50D EMA]]</f>
        <v>-2.3647185476613795E-2</v>
      </c>
      <c r="U720" s="2">
        <f>(Table2[[#This Row],[Close Price]]-Table2[[#This Row],[200D EMA]])/Table2[[#This Row],[200D EMA]]</f>
        <v>-8.5312910975420903E-2</v>
      </c>
      <c r="V720">
        <v>0.87316512740249996</v>
      </c>
      <c r="W720">
        <v>1751.7</v>
      </c>
      <c r="X720">
        <v>1782.55</v>
      </c>
      <c r="Y720">
        <v>1751.7</v>
      </c>
      <c r="Z720">
        <v>1786.35</v>
      </c>
      <c r="AA720">
        <v>1705.45</v>
      </c>
      <c r="AB720">
        <v>1866</v>
      </c>
      <c r="AC720" s="2">
        <f>(Table2[[#This Row],[Close Price]]/Table2[[#This Row],[Day Low]])-1</f>
        <v>9.8475766398355979E-3</v>
      </c>
      <c r="AD720" s="2">
        <f>(Table2[[#This Row],[Day High]]/Table2[[#This Row],[Close Price]])-1</f>
        <v>7.6881766019389897E-3</v>
      </c>
      <c r="AE720" s="2">
        <f>(Table2[[#This Row],[Close Price]]/Table2[[#This Row],[Current Week Low]])-1</f>
        <v>9.8475766398355979E-3</v>
      </c>
      <c r="AF720" s="2">
        <f>(Table2[[#This Row],[Current Week High]]/Table2[[#This Row],[Close Price]])-1</f>
        <v>9.8363435936572596E-3</v>
      </c>
      <c r="AG720" s="2">
        <f>(Table2[[#This Row],[Close Price]]/Table2[[#This Row],[Current Month Low]])-1</f>
        <v>3.7233574716350581E-2</v>
      </c>
      <c r="AH720" s="2">
        <f>(Table2[[#This Row],[Current Month High]]/Table2[[#This Row],[Close Price]])-1</f>
        <v>5.4863054354277851E-2</v>
      </c>
      <c r="AI720">
        <v>37.4091975465671</v>
      </c>
      <c r="AJ720">
        <v>7.1182027370715701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-0.09</v>
      </c>
      <c r="AM720" t="s">
        <v>10344</v>
      </c>
      <c r="AN720">
        <v>-2.5099999999999998</v>
      </c>
      <c r="AO720" t="s">
        <v>10344</v>
      </c>
      <c r="AP720">
        <v>-5.7582176513297001E-2</v>
      </c>
      <c r="AQ720" s="4">
        <f>(Table2[[#This Row],[Sharpe Ratio]]-AVERAGE(Table2[Sharpe Ratio]))/_xlfn.STDEV.P(Table2[Sharpe Ratio])</f>
        <v>-1.3691669021919968</v>
      </c>
      <c r="AR72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 s="4">
        <f>_xlfn.RANK.AVG(Table2[[#This Row],[1Y Return vs Nifty Z-Score]],Table2[1Y Return vs Nifty Z-Score])</f>
        <v>671</v>
      </c>
      <c r="AT720" s="4">
        <f>_xlfn.RANK.AVG(Table2[[#This Row],[6M Return vs Nifty Z-Score]],Table2[6M Return vs Nifty Z-Score])</f>
        <v>676</v>
      </c>
      <c r="AU720" s="4">
        <f>_xlfn.RANK.AVG(Table2[[#This Row],[Sharpe Ratio Z-Score]],Table2[Sharpe Ratio Z-Score])</f>
        <v>667</v>
      </c>
      <c r="AV720" s="4">
        <f>(Table2[[#This Row],[Rank 1Y]]+Table2[[#This Row],[Rank 6M]]+Table2[[#This Row],[Rank Sharpe]])/3</f>
        <v>671.33333333333337</v>
      </c>
    </row>
    <row r="721" spans="1:48" x14ac:dyDescent="0.3">
      <c r="A721" t="s">
        <v>1100</v>
      </c>
      <c r="B721" t="s">
        <v>1101</v>
      </c>
      <c r="C721" t="s">
        <v>10300</v>
      </c>
      <c r="D721" t="s">
        <v>21</v>
      </c>
      <c r="E721">
        <v>11564.055355050001</v>
      </c>
      <c r="F721">
        <v>773.25</v>
      </c>
      <c r="G721">
        <v>-41.259402118981299</v>
      </c>
      <c r="H721">
        <f>(Table2[[#This Row],[1Y Return vs Nifty]]-AVERAGE(Table2[1Y Return vs Nifty]))/_xlfn.STDEV.P(Table2[1Y Return vs Nifty])</f>
        <v>-1.1112700372242137</v>
      </c>
      <c r="I721">
        <v>-4.5774131920895096</v>
      </c>
      <c r="J721">
        <f>(Table2[[#This Row],[1M Return vs Nifty]]-AVERAGE(Table2[1M Return vs Nifty]))/_xlfn.STDEV.P(Table2[1M Return vs Nifty])</f>
        <v>-0.72248772926749893</v>
      </c>
      <c r="K721">
        <v>-16.807358724170701</v>
      </c>
      <c r="L721">
        <f>(Table2[[#This Row],[6M Return vs Nifty]]-AVERAGE(Table2[6M Return vs Nifty]))/_xlfn.STDEV.P(Table2[6M Return vs Nifty])</f>
        <v>-0.82340079404028821</v>
      </c>
      <c r="M721">
        <v>0.957373862688497</v>
      </c>
      <c r="N721">
        <f>(Table2[[#This Row],[1W Return vs Nifty]]-AVERAGE(Table2[1W Return vs Nifty]))/_xlfn.STDEV.P(Table2[1W Return vs Nifty])</f>
        <v>0.31832250978038673</v>
      </c>
      <c r="O721">
        <v>787.44</v>
      </c>
      <c r="P721">
        <v>807.14043730272397</v>
      </c>
      <c r="Q721">
        <v>835.983019872461</v>
      </c>
      <c r="R721">
        <v>43.331412656342202</v>
      </c>
      <c r="S721" s="2">
        <f>(Table2[[#This Row],[Close Price]]-Table2[[#This Row],[20D EMA]])/Table2[[#This Row],[20D EMA]]</f>
        <v>-1.802042060347462E-2</v>
      </c>
      <c r="T721" s="2">
        <f>(Table2[[#This Row],[Close Price]]-Table2[[#This Row],[50D EMA]])/Table2[[#This Row],[50D EMA]]</f>
        <v>-4.1988278292657402E-2</v>
      </c>
      <c r="U721" s="2">
        <f>(Table2[[#This Row],[Close Price]]-Table2[[#This Row],[200D EMA]])/Table2[[#This Row],[200D EMA]]</f>
        <v>-7.5041021625094323E-2</v>
      </c>
      <c r="V721">
        <v>0.48556889834398798</v>
      </c>
      <c r="W721">
        <v>776.05</v>
      </c>
      <c r="X721">
        <v>796</v>
      </c>
      <c r="Y721">
        <v>764.65</v>
      </c>
      <c r="Z721">
        <v>796</v>
      </c>
      <c r="AA721">
        <v>749.1</v>
      </c>
      <c r="AB721">
        <v>823.7</v>
      </c>
      <c r="AC721" s="2">
        <f>(Table2[[#This Row],[Close Price]]/Table2[[#This Row],[Day Low]])-1</f>
        <v>-3.6080149474904122E-3</v>
      </c>
      <c r="AD721" s="2">
        <f>(Table2[[#This Row],[Day High]]/Table2[[#This Row],[Close Price]])-1</f>
        <v>2.9421273844164153E-2</v>
      </c>
      <c r="AE721" s="2">
        <f>(Table2[[#This Row],[Close Price]]/Table2[[#This Row],[Current Week Low]])-1</f>
        <v>1.1246975740534904E-2</v>
      </c>
      <c r="AF721" s="2">
        <f>(Table2[[#This Row],[Current Week High]]/Table2[[#This Row],[Close Price]])-1</f>
        <v>2.9421273844164153E-2</v>
      </c>
      <c r="AG721" s="2">
        <f>(Table2[[#This Row],[Close Price]]/Table2[[#This Row],[Current Month Low]])-1</f>
        <v>3.2238686423708529E-2</v>
      </c>
      <c r="AH721" s="2">
        <f>(Table2[[#This Row],[Current Month High]]/Table2[[#This Row],[Close Price]])-1</f>
        <v>6.5244099579696124E-2</v>
      </c>
      <c r="AI721">
        <v>25.4445522146782</v>
      </c>
      <c r="AJ721">
        <v>4.3522267206477601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-0.09</v>
      </c>
      <c r="AM721" t="s">
        <v>10344</v>
      </c>
      <c r="AN721">
        <v>-3.27</v>
      </c>
      <c r="AO721" t="s">
        <v>10344</v>
      </c>
      <c r="AP721">
        <v>-0.15947033304713201</v>
      </c>
      <c r="AQ721" s="4">
        <f>(Table2[[#This Row],[Sharpe Ratio]]-AVERAGE(Table2[Sharpe Ratio]))/_xlfn.STDEV.P(Table2[Sharpe Ratio])</f>
        <v>-2.5244180628220954</v>
      </c>
      <c r="AR72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 s="4">
        <f>_xlfn.RANK.AVG(Table2[[#This Row],[1Y Return vs Nifty Z-Score]],Table2[1Y Return vs Nifty Z-Score])</f>
        <v>696</v>
      </c>
      <c r="AT721" s="4">
        <f>_xlfn.RANK.AVG(Table2[[#This Row],[6M Return vs Nifty Z-Score]],Table2[6M Return vs Nifty Z-Score])</f>
        <v>591</v>
      </c>
      <c r="AU721" s="4">
        <f>_xlfn.RANK.AVG(Table2[[#This Row],[Sharpe Ratio Z-Score]],Table2[Sharpe Ratio Z-Score])</f>
        <v>733</v>
      </c>
      <c r="AV721" s="4">
        <f>(Table2[[#This Row],[Rank 1Y]]+Table2[[#This Row],[Rank 6M]]+Table2[[#This Row],[Rank Sharpe]])/3</f>
        <v>673.33333333333337</v>
      </c>
    </row>
    <row r="722" spans="1:48" x14ac:dyDescent="0.3">
      <c r="A722" t="s">
        <v>1950</v>
      </c>
      <c r="B722" t="s">
        <v>1951</v>
      </c>
      <c r="C722" t="s">
        <v>10309</v>
      </c>
      <c r="D722" t="s">
        <v>1450</v>
      </c>
      <c r="E722">
        <v>3406.8516671309999</v>
      </c>
      <c r="F722">
        <v>127.23</v>
      </c>
      <c r="G722">
        <v>-56.8235007352868</v>
      </c>
      <c r="H722">
        <f>(Table2[[#This Row],[1Y Return vs Nifty]]-AVERAGE(Table2[1Y Return vs Nifty]))/_xlfn.STDEV.P(Table2[1Y Return vs Nifty])</f>
        <v>-1.3474376071523182</v>
      </c>
      <c r="I722">
        <v>-5.2295174420910797</v>
      </c>
      <c r="J722">
        <f>(Table2[[#This Row],[1M Return vs Nifty]]-AVERAGE(Table2[1M Return vs Nifty]))/_xlfn.STDEV.P(Table2[1M Return vs Nifty])</f>
        <v>-0.77945521146122854</v>
      </c>
      <c r="K722">
        <v>-22.570565135797199</v>
      </c>
      <c r="L722">
        <f>(Table2[[#This Row],[6M Return vs Nifty]]-AVERAGE(Table2[6M Return vs Nifty]))/_xlfn.STDEV.P(Table2[6M Return vs Nifty])</f>
        <v>-1.0216659235729546</v>
      </c>
      <c r="M722">
        <v>-2.2989012542493601</v>
      </c>
      <c r="N722">
        <f>(Table2[[#This Row],[1W Return vs Nifty]]-AVERAGE(Table2[1W Return vs Nifty]))/_xlfn.STDEV.P(Table2[1W Return vs Nifty])</f>
        <v>-0.39192218061347334</v>
      </c>
      <c r="O722">
        <v>129.84</v>
      </c>
      <c r="P722">
        <v>130.77308493386599</v>
      </c>
      <c r="Q722">
        <v>138.92973822620601</v>
      </c>
      <c r="R722">
        <v>43.084559971180703</v>
      </c>
      <c r="S722" s="2">
        <f>(Table2[[#This Row],[Close Price]]-Table2[[#This Row],[20D EMA]])/Table2[[#This Row],[20D EMA]]</f>
        <v>-2.0101663585951935E-2</v>
      </c>
      <c r="T722" s="2">
        <f>(Table2[[#This Row],[Close Price]]-Table2[[#This Row],[50D EMA]])/Table2[[#This Row],[50D EMA]]</f>
        <v>-2.7093380382192389E-2</v>
      </c>
      <c r="U722" s="2">
        <f>(Table2[[#This Row],[Close Price]]-Table2[[#This Row],[200D EMA]])/Table2[[#This Row],[200D EMA]]</f>
        <v>-8.4213346800930719E-2</v>
      </c>
      <c r="V722">
        <v>0.38825662188125498</v>
      </c>
      <c r="W722">
        <v>127.13</v>
      </c>
      <c r="X722">
        <v>129</v>
      </c>
      <c r="Y722">
        <v>125.6</v>
      </c>
      <c r="Z722">
        <v>129</v>
      </c>
      <c r="AA722">
        <v>123.1</v>
      </c>
      <c r="AB722">
        <v>136.69999999999999</v>
      </c>
      <c r="AC722" s="2">
        <f>(Table2[[#This Row],[Close Price]]/Table2[[#This Row],[Day Low]])-1</f>
        <v>7.8659639738853926E-4</v>
      </c>
      <c r="AD722" s="2">
        <f>(Table2[[#This Row],[Day High]]/Table2[[#This Row],[Close Price]])-1</f>
        <v>1.3911813251591632E-2</v>
      </c>
      <c r="AE722" s="2">
        <f>(Table2[[#This Row],[Close Price]]/Table2[[#This Row],[Current Week Low]])-1</f>
        <v>1.2977707006369466E-2</v>
      </c>
      <c r="AF722" s="2">
        <f>(Table2[[#This Row],[Current Week High]]/Table2[[#This Row],[Close Price]])-1</f>
        <v>1.3911813251591632E-2</v>
      </c>
      <c r="AG722" s="2">
        <f>(Table2[[#This Row],[Close Price]]/Table2[[#This Row],[Current Month Low]])-1</f>
        <v>3.3549959382615846E-2</v>
      </c>
      <c r="AH722" s="2">
        <f>(Table2[[#This Row],[Current Month High]]/Table2[[#This Row],[Close Price]])-1</f>
        <v>7.4432130786763917E-2</v>
      </c>
      <c r="AI722">
        <v>49.964630983258601</v>
      </c>
      <c r="AJ722">
        <v>21.809478219243601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0.02</v>
      </c>
      <c r="AM722" t="s">
        <v>10345</v>
      </c>
      <c r="AN722">
        <v>-4.6500000000000004</v>
      </c>
      <c r="AO722" t="s">
        <v>10344</v>
      </c>
      <c r="AP722">
        <v>-4.7662854795522999E-2</v>
      </c>
      <c r="AQ722" s="4">
        <f>(Table2[[#This Row],[Sharpe Ratio]]-AVERAGE(Table2[Sharpe Ratio]))/_xlfn.STDEV.P(Table2[Sharpe Ratio])</f>
        <v>-1.2566974227455181</v>
      </c>
      <c r="AR72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 s="4">
        <f>_xlfn.RANK.AVG(Table2[[#This Row],[1Y Return vs Nifty Z-Score]],Table2[1Y Return vs Nifty Z-Score])</f>
        <v>725</v>
      </c>
      <c r="AT722" s="4">
        <f>_xlfn.RANK.AVG(Table2[[#This Row],[6M Return vs Nifty Z-Score]],Table2[6M Return vs Nifty Z-Score])</f>
        <v>649</v>
      </c>
      <c r="AU722" s="4">
        <f>_xlfn.RANK.AVG(Table2[[#This Row],[Sharpe Ratio Z-Score]],Table2[Sharpe Ratio Z-Score])</f>
        <v>652</v>
      </c>
      <c r="AV722" s="4">
        <f>(Table2[[#This Row],[Rank 1Y]]+Table2[[#This Row],[Rank 6M]]+Table2[[#This Row],[Rank Sharpe]])/3</f>
        <v>675.33333333333337</v>
      </c>
    </row>
    <row r="723" spans="1:48" x14ac:dyDescent="0.3">
      <c r="A723" t="s">
        <v>2263</v>
      </c>
      <c r="B723" t="s">
        <v>2264</v>
      </c>
      <c r="C723" t="s">
        <v>10314</v>
      </c>
      <c r="D723" t="s">
        <v>392</v>
      </c>
      <c r="E723">
        <v>2401.965286356</v>
      </c>
      <c r="F723">
        <v>208.57</v>
      </c>
      <c r="G723">
        <v>-31.137299727915799</v>
      </c>
      <c r="H723">
        <f>(Table2[[#This Row],[1Y Return vs Nifty]]-AVERAGE(Table2[1Y Return vs Nifty]))/_xlfn.STDEV.P(Table2[1Y Return vs Nifty])</f>
        <v>-0.95767859687205537</v>
      </c>
      <c r="I723">
        <v>-0.533256617141601</v>
      </c>
      <c r="J723">
        <f>(Table2[[#This Row],[1M Return vs Nifty]]-AVERAGE(Table2[1M Return vs Nifty]))/_xlfn.STDEV.P(Table2[1M Return vs Nifty])</f>
        <v>-0.36919235100329495</v>
      </c>
      <c r="K723">
        <v>-57.235631122532197</v>
      </c>
      <c r="L723">
        <f>(Table2[[#This Row],[6M Return vs Nifty]]-AVERAGE(Table2[6M Return vs Nifty]))/_xlfn.STDEV.P(Table2[6M Return vs Nifty])</f>
        <v>-2.2142093286214606</v>
      </c>
      <c r="M723">
        <v>-3.4459706912665098</v>
      </c>
      <c r="N723">
        <f>(Table2[[#This Row],[1W Return vs Nifty]]-AVERAGE(Table2[1W Return vs Nifty]))/_xlfn.STDEV.P(Table2[1W Return vs Nifty])</f>
        <v>-0.64211602108989907</v>
      </c>
      <c r="O723">
        <v>212.67</v>
      </c>
      <c r="P723">
        <v>220.38135291885601</v>
      </c>
      <c r="Q723">
        <v>256.110713903472</v>
      </c>
      <c r="R723">
        <v>40.5096563972184</v>
      </c>
      <c r="S723" s="2">
        <f>(Table2[[#This Row],[Close Price]]-Table2[[#This Row],[20D EMA]])/Table2[[#This Row],[20D EMA]]</f>
        <v>-1.9278694691305755E-2</v>
      </c>
      <c r="T723" s="2">
        <f>(Table2[[#This Row],[Close Price]]-Table2[[#This Row],[50D EMA]])/Table2[[#This Row],[50D EMA]]</f>
        <v>-5.3595064929131887E-2</v>
      </c>
      <c r="U723" s="2">
        <f>(Table2[[#This Row],[Close Price]]-Table2[[#This Row],[200D EMA]])/Table2[[#This Row],[200D EMA]]</f>
        <v>-0.18562563501888515</v>
      </c>
      <c r="V723">
        <v>0.61739544714832095</v>
      </c>
      <c r="W723">
        <v>208.32</v>
      </c>
      <c r="X723">
        <v>210.79</v>
      </c>
      <c r="Y723">
        <v>208</v>
      </c>
      <c r="Z723">
        <v>211.2</v>
      </c>
      <c r="AA723">
        <v>205.6</v>
      </c>
      <c r="AB723">
        <v>228.44</v>
      </c>
      <c r="AC723" s="2">
        <f>(Table2[[#This Row],[Close Price]]/Table2[[#This Row],[Day Low]])-1</f>
        <v>1.2000768049154065E-3</v>
      </c>
      <c r="AD723" s="2">
        <f>(Table2[[#This Row],[Day High]]/Table2[[#This Row],[Close Price]])-1</f>
        <v>1.0643908519921474E-2</v>
      </c>
      <c r="AE723" s="2">
        <f>(Table2[[#This Row],[Close Price]]/Table2[[#This Row],[Current Week Low]])-1</f>
        <v>2.7403846153846168E-3</v>
      </c>
      <c r="AF723" s="2">
        <f>(Table2[[#This Row],[Current Week High]]/Table2[[#This Row],[Close Price]])-1</f>
        <v>1.2609675408735699E-2</v>
      </c>
      <c r="AG723" s="2">
        <f>(Table2[[#This Row],[Close Price]]/Table2[[#This Row],[Current Month Low]])-1</f>
        <v>1.4445525291828742E-2</v>
      </c>
      <c r="AH723" s="2">
        <f>(Table2[[#This Row],[Current Month High]]/Table2[[#This Row],[Close Price]])-1</f>
        <v>9.5267775806683552E-2</v>
      </c>
      <c r="AI723">
        <v>107.00484249892099</v>
      </c>
      <c r="AJ723">
        <v>8.9138381201044403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10344</v>
      </c>
      <c r="AN723">
        <v>-4.6100000000000003</v>
      </c>
      <c r="AO723" t="s">
        <v>10344</v>
      </c>
      <c r="AP723">
        <v>-4.3078750471269002E-2</v>
      </c>
      <c r="AQ723" s="4">
        <f>(Table2[[#This Row],[Sharpe Ratio]]-AVERAGE(Table2[Sharpe Ratio]))/_xlfn.STDEV.P(Table2[Sharpe Ratio])</f>
        <v>-1.2047209024000425</v>
      </c>
      <c r="AR72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 s="4">
        <f>_xlfn.RANK.AVG(Table2[[#This Row],[1Y Return vs Nifty Z-Score]],Table2[1Y Return vs Nifty Z-Score])</f>
        <v>651</v>
      </c>
      <c r="AT723" s="4">
        <f>_xlfn.RANK.AVG(Table2[[#This Row],[6M Return vs Nifty Z-Score]],Table2[6M Return vs Nifty Z-Score])</f>
        <v>731</v>
      </c>
      <c r="AU723" s="4">
        <f>_xlfn.RANK.AVG(Table2[[#This Row],[Sharpe Ratio Z-Score]],Table2[Sharpe Ratio Z-Score])</f>
        <v>645</v>
      </c>
      <c r="AV723" s="4">
        <f>(Table2[[#This Row],[Rank 1Y]]+Table2[[#This Row],[Rank 6M]]+Table2[[#This Row],[Rank Sharpe]])/3</f>
        <v>675.66666666666663</v>
      </c>
    </row>
    <row r="724" spans="1:48" x14ac:dyDescent="0.3">
      <c r="A724" t="s">
        <v>1463</v>
      </c>
      <c r="B724" t="s">
        <v>1464</v>
      </c>
      <c r="C724" t="s">
        <v>10305</v>
      </c>
      <c r="D724" t="s">
        <v>54</v>
      </c>
      <c r="E724">
        <v>6896.0837449999999</v>
      </c>
      <c r="F724">
        <v>212.5</v>
      </c>
      <c r="G724">
        <v>-33.094113101628899</v>
      </c>
      <c r="H724">
        <f>(Table2[[#This Row],[1Y Return vs Nifty]]-AVERAGE(Table2[1Y Return vs Nifty]))/_xlfn.STDEV.P(Table2[1Y Return vs Nifty])</f>
        <v>-0.98737102369775587</v>
      </c>
      <c r="I724">
        <v>-3.92489254632356</v>
      </c>
      <c r="J724">
        <f>(Table2[[#This Row],[1M Return vs Nifty]]-AVERAGE(Table2[1M Return vs Nifty]))/_xlfn.STDEV.P(Table2[1M Return vs Nifty])</f>
        <v>-0.66548387096014505</v>
      </c>
      <c r="K724">
        <v>-53.163469528282498</v>
      </c>
      <c r="L724">
        <f>(Table2[[#This Row],[6M Return vs Nifty]]-AVERAGE(Table2[6M Return vs Nifty]))/_xlfn.STDEV.P(Table2[6M Return vs Nifty])</f>
        <v>-2.0741193182527344</v>
      </c>
      <c r="M724">
        <v>-2.7743832887302702</v>
      </c>
      <c r="N724">
        <f>(Table2[[#This Row],[1W Return vs Nifty]]-AVERAGE(Table2[1W Return vs Nifty]))/_xlfn.STDEV.P(Table2[1W Return vs Nifty])</f>
        <v>-0.49563227212604549</v>
      </c>
      <c r="O724">
        <v>219.97</v>
      </c>
      <c r="P724">
        <v>231.07248259996999</v>
      </c>
      <c r="Q724">
        <v>263.758078588236</v>
      </c>
      <c r="R724">
        <v>28.155230104983701</v>
      </c>
      <c r="S724" s="2">
        <f>(Table2[[#This Row],[Close Price]]-Table2[[#This Row],[20D EMA]])/Table2[[#This Row],[20D EMA]]</f>
        <v>-3.395917625130699E-2</v>
      </c>
      <c r="T724" s="2">
        <f>(Table2[[#This Row],[Close Price]]-Table2[[#This Row],[50D EMA]])/Table2[[#This Row],[50D EMA]]</f>
        <v>-8.0375137666748725E-2</v>
      </c>
      <c r="U724" s="2">
        <f>(Table2[[#This Row],[Close Price]]-Table2[[#This Row],[200D EMA]])/Table2[[#This Row],[200D EMA]]</f>
        <v>-0.19433747342486968</v>
      </c>
      <c r="V724">
        <v>0.58526754887578702</v>
      </c>
      <c r="W724">
        <v>212.65</v>
      </c>
      <c r="X724">
        <v>217.09</v>
      </c>
      <c r="Y724">
        <v>208.5</v>
      </c>
      <c r="Z724">
        <v>218.29</v>
      </c>
      <c r="AA724">
        <v>208.5</v>
      </c>
      <c r="AB724">
        <v>232.76</v>
      </c>
      <c r="AC724" s="2">
        <f>(Table2[[#This Row],[Close Price]]/Table2[[#This Row],[Day Low]])-1</f>
        <v>-7.0538443451684252E-4</v>
      </c>
      <c r="AD724" s="2">
        <f>(Table2[[#This Row],[Day High]]/Table2[[#This Row],[Close Price]])-1</f>
        <v>2.1600000000000064E-2</v>
      </c>
      <c r="AE724" s="2">
        <f>(Table2[[#This Row],[Close Price]]/Table2[[#This Row],[Current Week Low]])-1</f>
        <v>1.9184652278177561E-2</v>
      </c>
      <c r="AF724" s="2">
        <f>(Table2[[#This Row],[Current Week High]]/Table2[[#This Row],[Close Price]])-1</f>
        <v>2.7247058823529402E-2</v>
      </c>
      <c r="AG724" s="2">
        <f>(Table2[[#This Row],[Close Price]]/Table2[[#This Row],[Current Month Low]])-1</f>
        <v>1.9184652278177561E-2</v>
      </c>
      <c r="AH724" s="2">
        <f>(Table2[[#This Row],[Current Month High]]/Table2[[#This Row],[Close Price]])-1</f>
        <v>9.5341176470588263E-2</v>
      </c>
      <c r="AI724">
        <v>122.494117647058</v>
      </c>
      <c r="AJ724">
        <v>8.3630800611932603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-0.06</v>
      </c>
      <c r="AM724" t="s">
        <v>10344</v>
      </c>
      <c r="AN724">
        <v>-6.09</v>
      </c>
      <c r="AO724" t="s">
        <v>10344</v>
      </c>
      <c r="AP724">
        <v>-3.3521592823905003E-2</v>
      </c>
      <c r="AQ724" s="4">
        <f>(Table2[[#This Row],[Sharpe Ratio]]-AVERAGE(Table2[Sharpe Ratio]))/_xlfn.STDEV.P(Table2[Sharpe Ratio])</f>
        <v>-1.0963577928881374</v>
      </c>
      <c r="AR72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 s="4">
        <f>_xlfn.RANK.AVG(Table2[[#This Row],[1Y Return vs Nifty Z-Score]],Table2[1Y Return vs Nifty Z-Score])</f>
        <v>663</v>
      </c>
      <c r="AT724" s="4">
        <f>_xlfn.RANK.AVG(Table2[[#This Row],[6M Return vs Nifty Z-Score]],Table2[6M Return vs Nifty Z-Score])</f>
        <v>730</v>
      </c>
      <c r="AU724" s="4">
        <f>_xlfn.RANK.AVG(Table2[[#This Row],[Sharpe Ratio Z-Score]],Table2[Sharpe Ratio Z-Score])</f>
        <v>635</v>
      </c>
      <c r="AV724" s="4">
        <f>(Table2[[#This Row],[Rank 1Y]]+Table2[[#This Row],[Rank 6M]]+Table2[[#This Row],[Rank Sharpe]])/3</f>
        <v>676</v>
      </c>
    </row>
    <row r="725" spans="1:48" x14ac:dyDescent="0.3">
      <c r="A725" t="s">
        <v>1637</v>
      </c>
      <c r="B725" t="s">
        <v>1638</v>
      </c>
      <c r="C725" t="s">
        <v>10314</v>
      </c>
      <c r="D725" t="s">
        <v>300</v>
      </c>
      <c r="E725">
        <v>5259.7737282019998</v>
      </c>
      <c r="F725">
        <v>156.38</v>
      </c>
      <c r="G725">
        <v>-27.995128491222601</v>
      </c>
      <c r="H725">
        <f>(Table2[[#This Row],[1Y Return vs Nifty]]-AVERAGE(Table2[1Y Return vs Nifty]))/_xlfn.STDEV.P(Table2[1Y Return vs Nifty])</f>
        <v>-0.90999970691113019</v>
      </c>
      <c r="I725">
        <v>-1.13909985009506</v>
      </c>
      <c r="J725">
        <f>(Table2[[#This Row],[1M Return vs Nifty]]-AVERAGE(Table2[1M Return vs Nifty]))/_xlfn.STDEV.P(Table2[1M Return vs Nifty])</f>
        <v>-0.42211849522852379</v>
      </c>
      <c r="K725">
        <v>-36.253601262677599</v>
      </c>
      <c r="L725">
        <f>(Table2[[#This Row],[6M Return vs Nifty]]-AVERAGE(Table2[6M Return vs Nifty]))/_xlfn.STDEV.P(Table2[6M Return vs Nifty])</f>
        <v>-1.4923880765437814</v>
      </c>
      <c r="M725">
        <v>-2.7783114005159399</v>
      </c>
      <c r="N725">
        <f>(Table2[[#This Row],[1W Return vs Nifty]]-AVERAGE(Table2[1W Return vs Nifty]))/_xlfn.STDEV.P(Table2[1W Return vs Nifty])</f>
        <v>-0.4964890549342712</v>
      </c>
      <c r="O725">
        <v>160.41999999999999</v>
      </c>
      <c r="P725">
        <v>163.570709731449</v>
      </c>
      <c r="Q725">
        <v>165.31001829736101</v>
      </c>
      <c r="R725">
        <v>39.302617133262203</v>
      </c>
      <c r="S725" s="2">
        <f>(Table2[[#This Row],[Close Price]]-Table2[[#This Row],[20D EMA]])/Table2[[#This Row],[20D EMA]]</f>
        <v>-2.5183892282757712E-2</v>
      </c>
      <c r="T725" s="2">
        <f>(Table2[[#This Row],[Close Price]]-Table2[[#This Row],[50D EMA]])/Table2[[#This Row],[50D EMA]]</f>
        <v>-4.3960864040112915E-2</v>
      </c>
      <c r="U725" s="2">
        <f>(Table2[[#This Row],[Close Price]]-Table2[[#This Row],[200D EMA]])/Table2[[#This Row],[200D EMA]]</f>
        <v>-5.4019825231025179E-2</v>
      </c>
      <c r="V725">
        <v>0.75893796704117999</v>
      </c>
      <c r="W725">
        <v>157</v>
      </c>
      <c r="X725">
        <v>160.22</v>
      </c>
      <c r="Y725">
        <v>154.35</v>
      </c>
      <c r="Z725">
        <v>160.22</v>
      </c>
      <c r="AA725">
        <v>151.5</v>
      </c>
      <c r="AB725">
        <v>176.01</v>
      </c>
      <c r="AC725" s="2">
        <f>(Table2[[#This Row],[Close Price]]/Table2[[#This Row],[Day Low]])-1</f>
        <v>-3.9490445859873269E-3</v>
      </c>
      <c r="AD725" s="2">
        <f>(Table2[[#This Row],[Day High]]/Table2[[#This Row],[Close Price]])-1</f>
        <v>2.4555569765954743E-2</v>
      </c>
      <c r="AE725" s="2">
        <f>(Table2[[#This Row],[Close Price]]/Table2[[#This Row],[Current Week Low]])-1</f>
        <v>1.3151927437641708E-2</v>
      </c>
      <c r="AF725" s="2">
        <f>(Table2[[#This Row],[Current Week High]]/Table2[[#This Row],[Close Price]])-1</f>
        <v>2.4555569765954743E-2</v>
      </c>
      <c r="AG725" s="2">
        <f>(Table2[[#This Row],[Close Price]]/Table2[[#This Row],[Current Month Low]])-1</f>
        <v>3.2211221122112166E-2</v>
      </c>
      <c r="AH725" s="2">
        <f>(Table2[[#This Row],[Current Month High]]/Table2[[#This Row],[Close Price]])-1</f>
        <v>0.12552756106919039</v>
      </c>
      <c r="AI725">
        <v>40.427164599053498</v>
      </c>
      <c r="AJ725">
        <v>20.2460592079969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-0.14000000000000001</v>
      </c>
      <c r="AM725" t="s">
        <v>10344</v>
      </c>
      <c r="AN725">
        <v>-7.55</v>
      </c>
      <c r="AO725" t="s">
        <v>10344</v>
      </c>
      <c r="AP725">
        <v>-6.1341630272868E-2</v>
      </c>
      <c r="AQ725" s="4">
        <f>(Table2[[#This Row],[Sharpe Ratio]]-AVERAGE(Table2[Sharpe Ratio]))/_xlfn.STDEV.P(Table2[Sharpe Ratio])</f>
        <v>-1.4117931844492217</v>
      </c>
      <c r="AR72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 s="4">
        <f>_xlfn.RANK.AVG(Table2[[#This Row],[1Y Return vs Nifty Z-Score]],Table2[1Y Return vs Nifty Z-Score])</f>
        <v>639</v>
      </c>
      <c r="AT725" s="4">
        <f>_xlfn.RANK.AVG(Table2[[#This Row],[6M Return vs Nifty Z-Score]],Table2[6M Return vs Nifty Z-Score])</f>
        <v>718</v>
      </c>
      <c r="AU725" s="4">
        <f>_xlfn.RANK.AVG(Table2[[#This Row],[Sharpe Ratio Z-Score]],Table2[Sharpe Ratio Z-Score])</f>
        <v>674</v>
      </c>
      <c r="AV725" s="4">
        <f>(Table2[[#This Row],[Rank 1Y]]+Table2[[#This Row],[Rank 6M]]+Table2[[#This Row],[Rank Sharpe]])/3</f>
        <v>677</v>
      </c>
    </row>
    <row r="726" spans="1:48" x14ac:dyDescent="0.3">
      <c r="A726" t="s">
        <v>1774</v>
      </c>
      <c r="B726" t="s">
        <v>1775</v>
      </c>
      <c r="C726" t="s">
        <v>10301</v>
      </c>
      <c r="D726" t="s">
        <v>57</v>
      </c>
      <c r="E726">
        <v>4343.9093724799995</v>
      </c>
      <c r="F726">
        <v>609.20000000000005</v>
      </c>
      <c r="G726">
        <v>-52.130736338501897</v>
      </c>
      <c r="H726">
        <f>(Table2[[#This Row],[1Y Return vs Nifty]]-AVERAGE(Table2[1Y Return vs Nifty]))/_xlfn.STDEV.P(Table2[1Y Return vs Nifty])</f>
        <v>-1.276230222056933</v>
      </c>
      <c r="I726">
        <v>-14.6324232217965</v>
      </c>
      <c r="J726">
        <f>(Table2[[#This Row],[1M Return vs Nifty]]-AVERAGE(Table2[1M Return vs Nifty]))/_xlfn.STDEV.P(Table2[1M Return vs Nifty])</f>
        <v>-1.600888084461821</v>
      </c>
      <c r="K726">
        <v>-50.111432379711999</v>
      </c>
      <c r="L726">
        <f>(Table2[[#This Row],[6M Return vs Nifty]]-AVERAGE(Table2[6M Return vs Nifty]))/_xlfn.STDEV.P(Table2[6M Return vs Nifty])</f>
        <v>-1.969123505612898</v>
      </c>
      <c r="M726">
        <v>-1.7812308853999299</v>
      </c>
      <c r="N726">
        <f>(Table2[[#This Row],[1W Return vs Nifty]]-AVERAGE(Table2[1W Return vs Nifty]))/_xlfn.STDEV.P(Table2[1W Return vs Nifty])</f>
        <v>-0.2790101514863732</v>
      </c>
      <c r="O726">
        <v>633.49</v>
      </c>
      <c r="P726">
        <v>692.45503396649599</v>
      </c>
      <c r="Q726">
        <v>797.39711467686197</v>
      </c>
      <c r="R726">
        <v>40.749859085577697</v>
      </c>
      <c r="S726" s="2">
        <f>(Table2[[#This Row],[Close Price]]-Table2[[#This Row],[20D EMA]])/Table2[[#This Row],[20D EMA]]</f>
        <v>-3.8343146695291104E-2</v>
      </c>
      <c r="T726" s="2">
        <f>(Table2[[#This Row],[Close Price]]-Table2[[#This Row],[50D EMA]])/Table2[[#This Row],[50D EMA]]</f>
        <v>-0.12023168275577037</v>
      </c>
      <c r="U726" s="2">
        <f>(Table2[[#This Row],[Close Price]]-Table2[[#This Row],[200D EMA]])/Table2[[#This Row],[200D EMA]]</f>
        <v>-0.23601429101374052</v>
      </c>
      <c r="V726">
        <v>1.0692870231379701</v>
      </c>
      <c r="W726">
        <v>604.5</v>
      </c>
      <c r="X726">
        <v>616.35</v>
      </c>
      <c r="Y726">
        <v>592</v>
      </c>
      <c r="Z726">
        <v>638</v>
      </c>
      <c r="AA726">
        <v>586.35</v>
      </c>
      <c r="AB726">
        <v>683.95</v>
      </c>
      <c r="AC726" s="2">
        <f>(Table2[[#This Row],[Close Price]]/Table2[[#This Row],[Day Low]])-1</f>
        <v>7.7750206782465359E-3</v>
      </c>
      <c r="AD726" s="2">
        <f>(Table2[[#This Row],[Day High]]/Table2[[#This Row],[Close Price]])-1</f>
        <v>1.1736703873932886E-2</v>
      </c>
      <c r="AE726" s="2">
        <f>(Table2[[#This Row],[Close Price]]/Table2[[#This Row],[Current Week Low]])-1</f>
        <v>2.9054054054054035E-2</v>
      </c>
      <c r="AF726" s="2">
        <f>(Table2[[#This Row],[Current Week High]]/Table2[[#This Row],[Close Price]])-1</f>
        <v>4.7275114904793192E-2</v>
      </c>
      <c r="AG726" s="2">
        <f>(Table2[[#This Row],[Close Price]]/Table2[[#This Row],[Current Month Low]])-1</f>
        <v>3.8969898524771951E-2</v>
      </c>
      <c r="AH726" s="2">
        <f>(Table2[[#This Row],[Current Month High]]/Table2[[#This Row],[Close Price]])-1</f>
        <v>0.12270190413657245</v>
      </c>
      <c r="AI726">
        <v>104.070912672357</v>
      </c>
      <c r="AJ726">
        <v>3.8969898524771902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-0.28000000000000003</v>
      </c>
      <c r="AM726" t="s">
        <v>10344</v>
      </c>
      <c r="AN726">
        <v>-9.4600000000000009</v>
      </c>
      <c r="AO726" t="s">
        <v>10344</v>
      </c>
      <c r="AP726">
        <v>-1.7638376317755E-2</v>
      </c>
      <c r="AQ726" s="4">
        <f>(Table2[[#This Row],[Sharpe Ratio]]-AVERAGE(Table2[Sharpe Ratio]))/_xlfn.STDEV.P(Table2[Sharpe Ratio])</f>
        <v>-0.91626714322390901</v>
      </c>
      <c r="AR726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 s="4">
        <f>_xlfn.RANK.AVG(Table2[[#This Row],[1Y Return vs Nifty Z-Score]],Table2[1Y Return vs Nifty Z-Score])</f>
        <v>719</v>
      </c>
      <c r="AT726" s="4">
        <f>_xlfn.RANK.AVG(Table2[[#This Row],[6M Return vs Nifty Z-Score]],Table2[6M Return vs Nifty Z-Score])</f>
        <v>728</v>
      </c>
      <c r="AU726" s="4">
        <f>_xlfn.RANK.AVG(Table2[[#This Row],[Sharpe Ratio Z-Score]],Table2[Sharpe Ratio Z-Score])</f>
        <v>602</v>
      </c>
      <c r="AV726" s="4">
        <f>(Table2[[#This Row],[Rank 1Y]]+Table2[[#This Row],[Rank 6M]]+Table2[[#This Row],[Rank Sharpe]])/3</f>
        <v>683</v>
      </c>
    </row>
    <row r="727" spans="1:48" x14ac:dyDescent="0.3">
      <c r="A727" t="s">
        <v>1167</v>
      </c>
      <c r="B727" t="s">
        <v>1168</v>
      </c>
      <c r="C727" t="s">
        <v>10314</v>
      </c>
      <c r="D727" t="s">
        <v>539</v>
      </c>
      <c r="E727">
        <v>10258.93026048</v>
      </c>
      <c r="F727">
        <v>2006.4</v>
      </c>
      <c r="G727">
        <v>-41.098396703351803</v>
      </c>
      <c r="H727">
        <f>(Table2[[#This Row],[1Y Return vs Nifty]]-AVERAGE(Table2[1Y Return vs Nifty]))/_xlfn.STDEV.P(Table2[1Y Return vs Nifty])</f>
        <v>-1.108826962383076</v>
      </c>
      <c r="I727">
        <v>0.232638825636591</v>
      </c>
      <c r="J727">
        <f>(Table2[[#This Row],[1M Return vs Nifty]]-AVERAGE(Table2[1M Return vs Nifty]))/_xlfn.STDEV.P(Table2[1M Return vs Nifty])</f>
        <v>-0.30228413042564917</v>
      </c>
      <c r="K727">
        <v>-19.676712489585299</v>
      </c>
      <c r="L727">
        <f>(Table2[[#This Row],[6M Return vs Nifty]]-AVERAGE(Table2[6M Return vs Nifty]))/_xlfn.STDEV.P(Table2[6M Return vs Nifty])</f>
        <v>-0.92211195504040511</v>
      </c>
      <c r="M727">
        <v>-3.38670127912189</v>
      </c>
      <c r="N727">
        <f>(Table2[[#This Row],[1W Return vs Nifty]]-AVERAGE(Table2[1W Return vs Nifty]))/_xlfn.STDEV.P(Table2[1W Return vs Nifty])</f>
        <v>-0.6291884324290038</v>
      </c>
      <c r="O727">
        <v>2050.8200000000002</v>
      </c>
      <c r="P727">
        <v>2055.3726806075802</v>
      </c>
      <c r="Q727">
        <v>2145.8310830154901</v>
      </c>
      <c r="R727">
        <v>33.070596070765298</v>
      </c>
      <c r="S727" s="2">
        <f>(Table2[[#This Row],[Close Price]]-Table2[[#This Row],[20D EMA]])/Table2[[#This Row],[20D EMA]]</f>
        <v>-2.1659628831394304E-2</v>
      </c>
      <c r="T727" s="2">
        <f>(Table2[[#This Row],[Close Price]]-Table2[[#This Row],[50D EMA]])/Table2[[#This Row],[50D EMA]]</f>
        <v>-2.3826667090419557E-2</v>
      </c>
      <c r="U727" s="2">
        <f>(Table2[[#This Row],[Close Price]]-Table2[[#This Row],[200D EMA]])/Table2[[#This Row],[200D EMA]]</f>
        <v>-6.4977660226428688E-2</v>
      </c>
      <c r="V727">
        <v>0.69270311928631001</v>
      </c>
      <c r="W727">
        <v>2002</v>
      </c>
      <c r="X727">
        <v>2045</v>
      </c>
      <c r="Y727">
        <v>1991</v>
      </c>
      <c r="Z727">
        <v>2045</v>
      </c>
      <c r="AA727">
        <v>1961.9</v>
      </c>
      <c r="AB727">
        <v>2154.65</v>
      </c>
      <c r="AC727" s="2">
        <f>(Table2[[#This Row],[Close Price]]/Table2[[#This Row],[Day Low]])-1</f>
        <v>2.19780219780219E-3</v>
      </c>
      <c r="AD727" s="2">
        <f>(Table2[[#This Row],[Day High]]/Table2[[#This Row],[Close Price]])-1</f>
        <v>1.9238437001594777E-2</v>
      </c>
      <c r="AE727" s="2">
        <f>(Table2[[#This Row],[Close Price]]/Table2[[#This Row],[Current Week Low]])-1</f>
        <v>7.7348066298343898E-3</v>
      </c>
      <c r="AF727" s="2">
        <f>(Table2[[#This Row],[Current Week High]]/Table2[[#This Row],[Close Price]])-1</f>
        <v>1.9238437001594777E-2</v>
      </c>
      <c r="AG727" s="2">
        <f>(Table2[[#This Row],[Close Price]]/Table2[[#This Row],[Current Month Low]])-1</f>
        <v>2.2682093888577448E-2</v>
      </c>
      <c r="AH727" s="2">
        <f>(Table2[[#This Row],[Current Month High]]/Table2[[#This Row],[Close Price]])-1</f>
        <v>7.3888556618819878E-2</v>
      </c>
      <c r="AI727">
        <v>36.313795853269497</v>
      </c>
      <c r="AJ727">
        <v>10.973451327433599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-0.04</v>
      </c>
      <c r="AM727" t="s">
        <v>10344</v>
      </c>
      <c r="AN727">
        <v>-4.26</v>
      </c>
      <c r="AO727" t="s">
        <v>10344</v>
      </c>
      <c r="AP727">
        <v>-0.170003523038807</v>
      </c>
      <c r="AQ727" s="4">
        <f>(Table2[[#This Row],[Sharpe Ratio]]-AVERAGE(Table2[Sharpe Ratio]))/_xlfn.STDEV.P(Table2[Sharpe Ratio])</f>
        <v>-2.6438478412868669</v>
      </c>
      <c r="AR727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 s="4">
        <f>_xlfn.RANK.AVG(Table2[[#This Row],[1Y Return vs Nifty Z-Score]],Table2[1Y Return vs Nifty Z-Score])</f>
        <v>695</v>
      </c>
      <c r="AT727" s="4">
        <f>_xlfn.RANK.AVG(Table2[[#This Row],[6M Return vs Nifty Z-Score]],Table2[6M Return vs Nifty Z-Score])</f>
        <v>621</v>
      </c>
      <c r="AU727" s="4">
        <f>_xlfn.RANK.AVG(Table2[[#This Row],[Sharpe Ratio Z-Score]],Table2[Sharpe Ratio Z-Score])</f>
        <v>734</v>
      </c>
      <c r="AV727" s="4">
        <f>(Table2[[#This Row],[Rank 1Y]]+Table2[[#This Row],[Rank 6M]]+Table2[[#This Row],[Rank Sharpe]])/3</f>
        <v>683.33333333333337</v>
      </c>
    </row>
    <row r="728" spans="1:48" x14ac:dyDescent="0.3">
      <c r="A728" t="s">
        <v>1182</v>
      </c>
      <c r="B728" t="s">
        <v>1183</v>
      </c>
      <c r="C728" t="s">
        <v>10312</v>
      </c>
      <c r="D728" t="s">
        <v>1184</v>
      </c>
      <c r="E728">
        <v>10051.24312227</v>
      </c>
      <c r="F728">
        <v>924.7</v>
      </c>
      <c r="G728">
        <v>-43.223542452451497</v>
      </c>
      <c r="H728">
        <f>(Table2[[#This Row],[1Y Return vs Nifty]]-AVERAGE(Table2[1Y Return vs Nifty]))/_xlfn.STDEV.P(Table2[1Y Return vs Nifty])</f>
        <v>-1.1410736423663368</v>
      </c>
      <c r="I728">
        <v>-6.5296871819272404</v>
      </c>
      <c r="J728">
        <f>(Table2[[#This Row],[1M Return vs Nifty]]-AVERAGE(Table2[1M Return vs Nifty]))/_xlfn.STDEV.P(Table2[1M Return vs Nifty])</f>
        <v>-0.89303735189776801</v>
      </c>
      <c r="K728">
        <v>-24.6532800824052</v>
      </c>
      <c r="L728">
        <f>(Table2[[#This Row],[6M Return vs Nifty]]-AVERAGE(Table2[6M Return vs Nifty]))/_xlfn.STDEV.P(Table2[6M Return vs Nifty])</f>
        <v>-1.0933152311243597</v>
      </c>
      <c r="M728">
        <v>-1.62483228597637</v>
      </c>
      <c r="N728">
        <f>(Table2[[#This Row],[1W Return vs Nifty]]-AVERAGE(Table2[1W Return vs Nifty]))/_xlfn.STDEV.P(Table2[1W Return vs Nifty])</f>
        <v>-0.24489716322938634</v>
      </c>
      <c r="O728">
        <v>956.53</v>
      </c>
      <c r="P728">
        <v>966.241182133851</v>
      </c>
      <c r="Q728">
        <v>1018.19613731401</v>
      </c>
      <c r="R728">
        <v>35.405961548228099</v>
      </c>
      <c r="S728" s="2">
        <f>(Table2[[#This Row],[Close Price]]-Table2[[#This Row],[20D EMA]])/Table2[[#This Row],[20D EMA]]</f>
        <v>-3.3276530793597617E-2</v>
      </c>
      <c r="T728" s="2">
        <f>(Table2[[#This Row],[Close Price]]-Table2[[#This Row],[50D EMA]])/Table2[[#This Row],[50D EMA]]</f>
        <v>-4.2992560141259177E-2</v>
      </c>
      <c r="U728" s="2">
        <f>(Table2[[#This Row],[Close Price]]-Table2[[#This Row],[200D EMA]])/Table2[[#This Row],[200D EMA]]</f>
        <v>-9.182527205480441E-2</v>
      </c>
      <c r="V728">
        <v>0.97125559827638897</v>
      </c>
      <c r="W728">
        <v>926</v>
      </c>
      <c r="X728">
        <v>940</v>
      </c>
      <c r="Y728">
        <v>908.85</v>
      </c>
      <c r="Z728">
        <v>940.7</v>
      </c>
      <c r="AA728">
        <v>903.05</v>
      </c>
      <c r="AB728">
        <v>1031.3</v>
      </c>
      <c r="AC728" s="2">
        <f>(Table2[[#This Row],[Close Price]]/Table2[[#This Row],[Day Low]])-1</f>
        <v>-1.4038876889848062E-3</v>
      </c>
      <c r="AD728" s="2">
        <f>(Table2[[#This Row],[Day High]]/Table2[[#This Row],[Close Price]])-1</f>
        <v>1.6545906780577324E-2</v>
      </c>
      <c r="AE728" s="2">
        <f>(Table2[[#This Row],[Close Price]]/Table2[[#This Row],[Current Week Low]])-1</f>
        <v>1.7439621499697466E-2</v>
      </c>
      <c r="AF728" s="2">
        <f>(Table2[[#This Row],[Current Week High]]/Table2[[#This Row],[Close Price]])-1</f>
        <v>1.7302909051584381E-2</v>
      </c>
      <c r="AG728" s="2">
        <f>(Table2[[#This Row],[Close Price]]/Table2[[#This Row],[Current Month Low]])-1</f>
        <v>2.3974309285200279E-2</v>
      </c>
      <c r="AH728" s="2">
        <f>(Table2[[#This Row],[Current Month High]]/Table2[[#This Row],[Close Price]])-1</f>
        <v>0.11528063155618029</v>
      </c>
      <c r="AI728">
        <v>40.2617064994052</v>
      </c>
      <c r="AJ728">
        <v>8.2786885245901694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-0.04</v>
      </c>
      <c r="AM728" t="s">
        <v>10344</v>
      </c>
      <c r="AN728">
        <v>-7.49</v>
      </c>
      <c r="AO728" t="s">
        <v>10344</v>
      </c>
      <c r="AP728">
        <v>-7.9361547523759998E-2</v>
      </c>
      <c r="AQ728" s="4">
        <f>(Table2[[#This Row],[Sharpe Ratio]]-AVERAGE(Table2[Sharpe Ratio]))/_xlfn.STDEV.P(Table2[Sharpe Ratio])</f>
        <v>-1.6161106539839487</v>
      </c>
      <c r="AR728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 s="4">
        <f>_xlfn.RANK.AVG(Table2[[#This Row],[1Y Return vs Nifty Z-Score]],Table2[1Y Return vs Nifty Z-Score])</f>
        <v>701</v>
      </c>
      <c r="AT728" s="4">
        <f>_xlfn.RANK.AVG(Table2[[#This Row],[6M Return vs Nifty Z-Score]],Table2[6M Return vs Nifty Z-Score])</f>
        <v>667</v>
      </c>
      <c r="AU728" s="4">
        <f>_xlfn.RANK.AVG(Table2[[#This Row],[Sharpe Ratio Z-Score]],Table2[Sharpe Ratio Z-Score])</f>
        <v>695</v>
      </c>
      <c r="AV728" s="4">
        <f>(Table2[[#This Row],[Rank 1Y]]+Table2[[#This Row],[Rank 6M]]+Table2[[#This Row],[Rank Sharpe]])/3</f>
        <v>687.66666666666663</v>
      </c>
    </row>
    <row r="729" spans="1:48" x14ac:dyDescent="0.3">
      <c r="A729" t="s">
        <v>1539</v>
      </c>
      <c r="B729" t="s">
        <v>1540</v>
      </c>
      <c r="C729" t="s">
        <v>10312</v>
      </c>
      <c r="D729" t="s">
        <v>471</v>
      </c>
      <c r="E729">
        <v>6394.4852689600002</v>
      </c>
      <c r="F729">
        <v>450.4</v>
      </c>
      <c r="G729">
        <v>-61.815924215817901</v>
      </c>
      <c r="H729">
        <f>(Table2[[#This Row],[1Y Return vs Nifty]]-AVERAGE(Table2[1Y Return vs Nifty]))/_xlfn.STDEV.P(Table2[1Y Return vs Nifty])</f>
        <v>-1.4231919794751604</v>
      </c>
      <c r="I729">
        <v>-3.0279525965582601</v>
      </c>
      <c r="J729">
        <f>(Table2[[#This Row],[1M Return vs Nifty]]-AVERAGE(Table2[1M Return vs Nifty]))/_xlfn.STDEV.P(Table2[1M Return vs Nifty])</f>
        <v>-0.58712767159941937</v>
      </c>
      <c r="K729">
        <v>-27.804202709378</v>
      </c>
      <c r="L729">
        <f>(Table2[[#This Row],[6M Return vs Nifty]]-AVERAGE(Table2[6M Return vs Nifty]))/_xlfn.STDEV.P(Table2[6M Return vs Nifty])</f>
        <v>-1.2017128900254685</v>
      </c>
      <c r="M729">
        <v>0.19577820816225699</v>
      </c>
      <c r="N729">
        <f>(Table2[[#This Row],[1W Return vs Nifty]]-AVERAGE(Table2[1W Return vs Nifty]))/_xlfn.STDEV.P(Table2[1W Return vs Nifty])</f>
        <v>0.15220654892663385</v>
      </c>
      <c r="O729">
        <v>453.71</v>
      </c>
      <c r="P729">
        <v>469.83365845867399</v>
      </c>
      <c r="Q729">
        <v>526.53983015638005</v>
      </c>
      <c r="R729">
        <v>51.154060424585801</v>
      </c>
      <c r="S729" s="2">
        <f>(Table2[[#This Row],[Close Price]]-Table2[[#This Row],[20D EMA]])/Table2[[#This Row],[20D EMA]]</f>
        <v>-7.2954089616715572E-3</v>
      </c>
      <c r="T729" s="2">
        <f>(Table2[[#This Row],[Close Price]]-Table2[[#This Row],[50D EMA]])/Table2[[#This Row],[50D EMA]]</f>
        <v>-4.1362848550330879E-2</v>
      </c>
      <c r="U729" s="2">
        <f>(Table2[[#This Row],[Close Price]]-Table2[[#This Row],[200D EMA]])/Table2[[#This Row],[200D EMA]]</f>
        <v>-0.14460412260505889</v>
      </c>
      <c r="V729">
        <v>0.87715909870811304</v>
      </c>
      <c r="W729">
        <v>449.4</v>
      </c>
      <c r="X729">
        <v>458.3</v>
      </c>
      <c r="Y729">
        <v>438</v>
      </c>
      <c r="Z729">
        <v>458.3</v>
      </c>
      <c r="AA729">
        <v>429.6</v>
      </c>
      <c r="AB729">
        <v>474</v>
      </c>
      <c r="AC729" s="2">
        <f>(Table2[[#This Row],[Close Price]]/Table2[[#This Row],[Day Low]])-1</f>
        <v>2.2251891410769442E-3</v>
      </c>
      <c r="AD729" s="2">
        <f>(Table2[[#This Row],[Day High]]/Table2[[#This Row],[Close Price]])-1</f>
        <v>1.7539964476021463E-2</v>
      </c>
      <c r="AE729" s="2">
        <f>(Table2[[#This Row],[Close Price]]/Table2[[#This Row],[Current Week Low]])-1</f>
        <v>2.8310502283104944E-2</v>
      </c>
      <c r="AF729" s="2">
        <f>(Table2[[#This Row],[Current Week High]]/Table2[[#This Row],[Close Price]])-1</f>
        <v>1.7539964476021463E-2</v>
      </c>
      <c r="AG729" s="2">
        <f>(Table2[[#This Row],[Close Price]]/Table2[[#This Row],[Current Month Low]])-1</f>
        <v>4.8417132216014735E-2</v>
      </c>
      <c r="AH729" s="2">
        <f>(Table2[[#This Row],[Current Month High]]/Table2[[#This Row],[Close Price]])-1</f>
        <v>5.2397868561278926E-2</v>
      </c>
      <c r="AI729">
        <v>60.490674955594997</v>
      </c>
      <c r="AJ729">
        <v>5.1108518086347701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-0.16</v>
      </c>
      <c r="AM729" t="s">
        <v>10344</v>
      </c>
      <c r="AN729">
        <v>-2.31</v>
      </c>
      <c r="AO729" t="s">
        <v>10344</v>
      </c>
      <c r="AP729">
        <v>-4.8866259713843001E-2</v>
      </c>
      <c r="AQ729" s="4">
        <f>(Table2[[#This Row],[Sharpe Ratio]]-AVERAGE(Table2[Sharpe Ratio]))/_xlfn.STDEV.P(Table2[Sharpe Ratio])</f>
        <v>-1.2703421384405702</v>
      </c>
      <c r="AR729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 s="4">
        <f>_xlfn.RANK.AVG(Table2[[#This Row],[1Y Return vs Nifty Z-Score]],Table2[1Y Return vs Nifty Z-Score])</f>
        <v>731</v>
      </c>
      <c r="AT729" s="4">
        <f>_xlfn.RANK.AVG(Table2[[#This Row],[6M Return vs Nifty Z-Score]],Table2[6M Return vs Nifty Z-Score])</f>
        <v>683</v>
      </c>
      <c r="AU729" s="4">
        <f>_xlfn.RANK.AVG(Table2[[#This Row],[Sharpe Ratio Z-Score]],Table2[Sharpe Ratio Z-Score])</f>
        <v>655</v>
      </c>
      <c r="AV729" s="4">
        <f>(Table2[[#This Row],[Rank 1Y]]+Table2[[#This Row],[Rank 6M]]+Table2[[#This Row],[Rank Sharpe]])/3</f>
        <v>689.66666666666663</v>
      </c>
    </row>
    <row r="730" spans="1:48" x14ac:dyDescent="0.3">
      <c r="A730" t="s">
        <v>1033</v>
      </c>
      <c r="B730" t="s">
        <v>1034</v>
      </c>
      <c r="C730" t="s">
        <v>10316</v>
      </c>
      <c r="D730" t="s">
        <v>596</v>
      </c>
      <c r="E730">
        <v>12974.696325360001</v>
      </c>
      <c r="F730">
        <v>135.08000000000001</v>
      </c>
      <c r="G730">
        <v>-77.425874862161507</v>
      </c>
      <c r="H730">
        <f>(Table2[[#This Row],[1Y Return vs Nifty]]-AVERAGE(Table2[1Y Return vs Nifty]))/_xlfn.STDEV.P(Table2[1Y Return vs Nifty])</f>
        <v>-1.6600553020309838</v>
      </c>
      <c r="I730">
        <v>-2.0657560065019802</v>
      </c>
      <c r="J730">
        <f>(Table2[[#This Row],[1M Return vs Nifty]]-AVERAGE(Table2[1M Return vs Nifty]))/_xlfn.STDEV.P(Table2[1M Return vs Nifty])</f>
        <v>-0.5030706866759711</v>
      </c>
      <c r="K730">
        <v>-40.8456421538177</v>
      </c>
      <c r="L730">
        <f>(Table2[[#This Row],[6M Return vs Nifty]]-AVERAGE(Table2[6M Return vs Nifty]))/_xlfn.STDEV.P(Table2[6M Return vs Nifty])</f>
        <v>-1.6503629115704255</v>
      </c>
      <c r="M730">
        <v>-2.3858102735964102</v>
      </c>
      <c r="N730">
        <f>(Table2[[#This Row],[1W Return vs Nifty]]-AVERAGE(Table2[1W Return vs Nifty]))/_xlfn.STDEV.P(Table2[1W Return vs Nifty])</f>
        <v>-0.41087840124037978</v>
      </c>
      <c r="O730">
        <v>138.69999999999999</v>
      </c>
      <c r="P730">
        <v>143.96381798439799</v>
      </c>
      <c r="Q730">
        <v>173.42072881626399</v>
      </c>
      <c r="R730">
        <v>39.459276173181799</v>
      </c>
      <c r="S730" s="2">
        <f>(Table2[[#This Row],[Close Price]]-Table2[[#This Row],[20D EMA]])/Table2[[#This Row],[20D EMA]]</f>
        <v>-2.6099495313626361E-2</v>
      </c>
      <c r="T730" s="2">
        <f>(Table2[[#This Row],[Close Price]]-Table2[[#This Row],[50D EMA]])/Table2[[#This Row],[50D EMA]]</f>
        <v>-6.1708685618220807E-2</v>
      </c>
      <c r="U730" s="2">
        <f>(Table2[[#This Row],[Close Price]]-Table2[[#This Row],[200D EMA]])/Table2[[#This Row],[200D EMA]]</f>
        <v>-0.22108504028307516</v>
      </c>
      <c r="V730">
        <v>0.471084805811742</v>
      </c>
      <c r="W730">
        <v>135.02000000000001</v>
      </c>
      <c r="X730">
        <v>136.18</v>
      </c>
      <c r="Y730">
        <v>134.4</v>
      </c>
      <c r="Z730">
        <v>136.49</v>
      </c>
      <c r="AA730">
        <v>133.41</v>
      </c>
      <c r="AB730">
        <v>150.19999999999999</v>
      </c>
      <c r="AC730" s="2">
        <f>(Table2[[#This Row],[Close Price]]/Table2[[#This Row],[Day Low]])-1</f>
        <v>4.4437861057633476E-4</v>
      </c>
      <c r="AD730" s="2">
        <f>(Table2[[#This Row],[Day High]]/Table2[[#This Row],[Close Price]])-1</f>
        <v>8.1433224755700362E-3</v>
      </c>
      <c r="AE730" s="2">
        <f>(Table2[[#This Row],[Close Price]]/Table2[[#This Row],[Current Week Low]])-1</f>
        <v>5.0595238095239026E-3</v>
      </c>
      <c r="AF730" s="2">
        <f>(Table2[[#This Row],[Current Week High]]/Table2[[#This Row],[Close Price]])-1</f>
        <v>1.043825880959437E-2</v>
      </c>
      <c r="AG730" s="2">
        <f>(Table2[[#This Row],[Close Price]]/Table2[[#This Row],[Current Month Low]])-1</f>
        <v>1.2517802263698474E-2</v>
      </c>
      <c r="AH730" s="2">
        <f>(Table2[[#This Row],[Current Month High]]/Table2[[#This Row],[Close Price]])-1</f>
        <v>0.11193366893692613</v>
      </c>
      <c r="AI730">
        <v>121.86852235712099</v>
      </c>
      <c r="AJ730">
        <v>7.6334661354581597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10344</v>
      </c>
      <c r="AN730">
        <v>-4.5599999999999996</v>
      </c>
      <c r="AO730" t="s">
        <v>10344</v>
      </c>
      <c r="AP730">
        <v>-2.5205325580508E-2</v>
      </c>
      <c r="AQ730" s="4">
        <f>(Table2[[#This Row],[Sharpe Ratio]]-AVERAGE(Table2[Sharpe Ratio]))/_xlfn.STDEV.P(Table2[Sharpe Ratio])</f>
        <v>-1.00206442541658</v>
      </c>
      <c r="AR730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 s="4">
        <f>_xlfn.RANK.AVG(Table2[[#This Row],[1Y Return vs Nifty Z-Score]],Table2[1Y Return vs Nifty Z-Score])</f>
        <v>734</v>
      </c>
      <c r="AT730" s="4">
        <f>_xlfn.RANK.AVG(Table2[[#This Row],[6M Return vs Nifty Z-Score]],Table2[6M Return vs Nifty Z-Score])</f>
        <v>723</v>
      </c>
      <c r="AU730" s="4">
        <f>_xlfn.RANK.AVG(Table2[[#This Row],[Sharpe Ratio Z-Score]],Table2[Sharpe Ratio Z-Score])</f>
        <v>616</v>
      </c>
      <c r="AV730" s="4">
        <f>(Table2[[#This Row],[Rank 1Y]]+Table2[[#This Row],[Rank 6M]]+Table2[[#This Row],[Rank Sharpe]])/3</f>
        <v>691</v>
      </c>
    </row>
    <row r="731" spans="1:48" x14ac:dyDescent="0.3">
      <c r="A731" t="s">
        <v>1411</v>
      </c>
      <c r="B731" t="s">
        <v>1412</v>
      </c>
      <c r="C731" t="s">
        <v>10309</v>
      </c>
      <c r="D731" t="s">
        <v>127</v>
      </c>
      <c r="E731">
        <v>7670.7469579500003</v>
      </c>
      <c r="F731">
        <v>642.15</v>
      </c>
      <c r="G731">
        <v>-55.711731700118101</v>
      </c>
      <c r="H731">
        <f>(Table2[[#This Row],[1Y Return vs Nifty]]-AVERAGE(Table2[1Y Return vs Nifty]))/_xlfn.STDEV.P(Table2[1Y Return vs Nifty])</f>
        <v>-1.3305677711386839</v>
      </c>
      <c r="I731">
        <v>-4.0399539900830899</v>
      </c>
      <c r="J731">
        <f>(Table2[[#This Row],[1M Return vs Nifty]]-AVERAGE(Table2[1M Return vs Nifty]))/_xlfn.STDEV.P(Table2[1M Return vs Nifty])</f>
        <v>-0.67553557779772522</v>
      </c>
      <c r="K731">
        <v>-21.275408826091301</v>
      </c>
      <c r="L731">
        <f>(Table2[[#This Row],[6M Return vs Nifty]]-AVERAGE(Table2[6M Return vs Nifty]))/_xlfn.STDEV.P(Table2[6M Return vs Nifty])</f>
        <v>-0.97711011294107064</v>
      </c>
      <c r="M731">
        <v>-1.27597024216674</v>
      </c>
      <c r="N731">
        <f>(Table2[[#This Row],[1W Return vs Nifty]]-AVERAGE(Table2[1W Return vs Nifty]))/_xlfn.STDEV.P(Table2[1W Return vs Nifty])</f>
        <v>-0.16880487821117651</v>
      </c>
      <c r="O731">
        <v>656.73</v>
      </c>
      <c r="P731">
        <v>672.10821643881695</v>
      </c>
      <c r="Q731">
        <v>705.90094149184097</v>
      </c>
      <c r="R731">
        <v>25.760316129353502</v>
      </c>
      <c r="S731" s="2">
        <f>(Table2[[#This Row],[Close Price]]-Table2[[#This Row],[20D EMA]])/Table2[[#This Row],[20D EMA]]</f>
        <v>-2.2200904481293745E-2</v>
      </c>
      <c r="T731" s="2">
        <f>(Table2[[#This Row],[Close Price]]-Table2[[#This Row],[50D EMA]])/Table2[[#This Row],[50D EMA]]</f>
        <v>-4.4573501269708278E-2</v>
      </c>
      <c r="U731" s="2">
        <f>(Table2[[#This Row],[Close Price]]-Table2[[#This Row],[200D EMA]])/Table2[[#This Row],[200D EMA]]</f>
        <v>-9.0311455538096691E-2</v>
      </c>
      <c r="V731">
        <v>0.97541847034209705</v>
      </c>
      <c r="W731">
        <v>634.9</v>
      </c>
      <c r="X731">
        <v>645.5</v>
      </c>
      <c r="Y731">
        <v>634.9</v>
      </c>
      <c r="Z731">
        <v>645.5</v>
      </c>
      <c r="AA731">
        <v>634.9</v>
      </c>
      <c r="AB731">
        <v>710.95</v>
      </c>
      <c r="AC731" s="2">
        <f>(Table2[[#This Row],[Close Price]]/Table2[[#This Row],[Day Low]])-1</f>
        <v>1.1419121121436504E-2</v>
      </c>
      <c r="AD731" s="2">
        <f>(Table2[[#This Row],[Day High]]/Table2[[#This Row],[Close Price]])-1</f>
        <v>5.2168496457214442E-3</v>
      </c>
      <c r="AE731" s="2">
        <f>(Table2[[#This Row],[Close Price]]/Table2[[#This Row],[Current Week Low]])-1</f>
        <v>1.1419121121436504E-2</v>
      </c>
      <c r="AF731" s="2">
        <f>(Table2[[#This Row],[Current Week High]]/Table2[[#This Row],[Close Price]])-1</f>
        <v>5.2168496457214442E-3</v>
      </c>
      <c r="AG731" s="2">
        <f>(Table2[[#This Row],[Close Price]]/Table2[[#This Row],[Current Month Low]])-1</f>
        <v>1.1419121121436504E-2</v>
      </c>
      <c r="AH731" s="2">
        <f>(Table2[[#This Row],[Current Month High]]/Table2[[#This Row],[Close Price]])-1</f>
        <v>0.10714007630615918</v>
      </c>
      <c r="AI731">
        <v>43.268706688468399</v>
      </c>
      <c r="AJ731">
        <v>7.2753090544604104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-0.17</v>
      </c>
      <c r="AM731" t="s">
        <v>10344</v>
      </c>
      <c r="AN731">
        <v>-6.28</v>
      </c>
      <c r="AO731" t="s">
        <v>10344</v>
      </c>
      <c r="AP731">
        <v>-0.110626270677166</v>
      </c>
      <c r="AQ731" s="4">
        <f>(Table2[[#This Row],[Sharpe Ratio]]-AVERAGE(Table2[Sharpe Ratio]))/_xlfn.STDEV.P(Table2[Sharpe Ratio])</f>
        <v>-1.9706033540040608</v>
      </c>
      <c r="AR731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 s="4">
        <f>_xlfn.RANK.AVG(Table2[[#This Row],[1Y Return vs Nifty Z-Score]],Table2[1Y Return vs Nifty Z-Score])</f>
        <v>724</v>
      </c>
      <c r="AT731" s="4">
        <f>_xlfn.RANK.AVG(Table2[[#This Row],[6M Return vs Nifty Z-Score]],Table2[6M Return vs Nifty Z-Score])</f>
        <v>632</v>
      </c>
      <c r="AU731" s="4">
        <f>_xlfn.RANK.AVG(Table2[[#This Row],[Sharpe Ratio Z-Score]],Table2[Sharpe Ratio Z-Score])</f>
        <v>721</v>
      </c>
      <c r="AV731" s="4">
        <f>(Table2[[#This Row],[Rank 1Y]]+Table2[[#This Row],[Rank 6M]]+Table2[[#This Row],[Rank Sharpe]])/3</f>
        <v>692.33333333333337</v>
      </c>
    </row>
    <row r="732" spans="1:48" x14ac:dyDescent="0.3">
      <c r="A732" t="s">
        <v>2571</v>
      </c>
      <c r="B732" t="s">
        <v>2572</v>
      </c>
      <c r="C732" t="s">
        <v>10314</v>
      </c>
      <c r="D732" t="s">
        <v>539</v>
      </c>
      <c r="E732">
        <v>1758.197187879</v>
      </c>
      <c r="F732">
        <v>104.97</v>
      </c>
      <c r="G732">
        <v>-59.288764789760002</v>
      </c>
      <c r="H732">
        <f>(Table2[[#This Row],[1Y Return vs Nifty]]-AVERAGE(Table2[1Y Return vs Nifty]))/_xlfn.STDEV.P(Table2[1Y Return vs Nifty])</f>
        <v>-1.3848451972305571</v>
      </c>
      <c r="I732">
        <v>-4.7429207837684499</v>
      </c>
      <c r="J732">
        <f>(Table2[[#This Row],[1M Return vs Nifty]]-AVERAGE(Table2[1M Return vs Nifty]))/_xlfn.STDEV.P(Table2[1M Return vs Nifty])</f>
        <v>-0.73694638489177111</v>
      </c>
      <c r="K732">
        <v>-29.211427231927299</v>
      </c>
      <c r="L732">
        <f>(Table2[[#This Row],[6M Return vs Nifty]]-AVERAGE(Table2[6M Return vs Nifty]))/_xlfn.STDEV.P(Table2[6M Return vs Nifty])</f>
        <v>-1.250124057753546</v>
      </c>
      <c r="M732">
        <v>-2.66789219617187</v>
      </c>
      <c r="N732">
        <f>(Table2[[#This Row],[1W Return vs Nifty]]-AVERAGE(Table2[1W Return vs Nifty]))/_xlfn.STDEV.P(Table2[1W Return vs Nifty])</f>
        <v>-0.47240489411046482</v>
      </c>
      <c r="O732">
        <v>108.36</v>
      </c>
      <c r="P732">
        <v>108.331824977523</v>
      </c>
      <c r="Q732">
        <v>117.097673895939</v>
      </c>
      <c r="R732">
        <v>41.334616716030197</v>
      </c>
      <c r="S732" s="2">
        <f>(Table2[[#This Row],[Close Price]]-Table2[[#This Row],[20D EMA]])/Table2[[#This Row],[20D EMA]]</f>
        <v>-3.1284606866002221E-2</v>
      </c>
      <c r="T732" s="2">
        <f>(Table2[[#This Row],[Close Price]]-Table2[[#This Row],[50D EMA]])/Table2[[#This Row],[50D EMA]]</f>
        <v>-3.1032662638338464E-2</v>
      </c>
      <c r="U732" s="2">
        <f>(Table2[[#This Row],[Close Price]]-Table2[[#This Row],[200D EMA]])/Table2[[#This Row],[200D EMA]]</f>
        <v>-0.10356887111793936</v>
      </c>
      <c r="V732">
        <v>0.61379605841190399</v>
      </c>
      <c r="W732">
        <v>104.1</v>
      </c>
      <c r="X732">
        <v>107.5</v>
      </c>
      <c r="Y732">
        <v>103.05</v>
      </c>
      <c r="Z732">
        <v>107.5</v>
      </c>
      <c r="AA732">
        <v>99.9</v>
      </c>
      <c r="AB732">
        <v>121.97</v>
      </c>
      <c r="AC732" s="2">
        <f>(Table2[[#This Row],[Close Price]]/Table2[[#This Row],[Day Low]])-1</f>
        <v>8.3573487031700644E-3</v>
      </c>
      <c r="AD732" s="2">
        <f>(Table2[[#This Row],[Day High]]/Table2[[#This Row],[Close Price]])-1</f>
        <v>2.4102124416500059E-2</v>
      </c>
      <c r="AE732" s="2">
        <f>(Table2[[#This Row],[Close Price]]/Table2[[#This Row],[Current Week Low]])-1</f>
        <v>1.8631732168850057E-2</v>
      </c>
      <c r="AF732" s="2">
        <f>(Table2[[#This Row],[Current Week High]]/Table2[[#This Row],[Close Price]])-1</f>
        <v>2.4102124416500059E-2</v>
      </c>
      <c r="AG732" s="2">
        <f>(Table2[[#This Row],[Close Price]]/Table2[[#This Row],[Current Month Low]])-1</f>
        <v>5.075075075075075E-2</v>
      </c>
      <c r="AH732" s="2">
        <f>(Table2[[#This Row],[Current Month High]]/Table2[[#This Row],[Close Price]])-1</f>
        <v>0.16195103362865582</v>
      </c>
      <c r="AI732">
        <v>77.5269124511765</v>
      </c>
      <c r="AJ732">
        <v>31.294559099437102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0.01</v>
      </c>
      <c r="AM732" t="s">
        <v>10345</v>
      </c>
      <c r="AN732">
        <v>-10.56</v>
      </c>
      <c r="AO732" t="s">
        <v>10344</v>
      </c>
      <c r="AP732">
        <v>-7.3343992826543997E-2</v>
      </c>
      <c r="AQ732" s="4">
        <f>(Table2[[#This Row],[Sharpe Ratio]]-AVERAGE(Table2[Sharpe Ratio]))/_xlfn.STDEV.P(Table2[Sharpe Ratio])</f>
        <v>-1.547881064946234</v>
      </c>
      <c r="AR732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 s="4">
        <f>_xlfn.RANK.AVG(Table2[[#This Row],[1Y Return vs Nifty Z-Score]],Table2[1Y Return vs Nifty Z-Score])</f>
        <v>730</v>
      </c>
      <c r="AT732" s="4">
        <f>_xlfn.RANK.AVG(Table2[[#This Row],[6M Return vs Nifty Z-Score]],Table2[6M Return vs Nifty Z-Score])</f>
        <v>694</v>
      </c>
      <c r="AU732" s="4">
        <f>_xlfn.RANK.AVG(Table2[[#This Row],[Sharpe Ratio Z-Score]],Table2[Sharpe Ratio Z-Score])</f>
        <v>689</v>
      </c>
      <c r="AV732" s="4">
        <f>(Table2[[#This Row],[Rank 1Y]]+Table2[[#This Row],[Rank 6M]]+Table2[[#This Row],[Rank Sharpe]])/3</f>
        <v>704.33333333333337</v>
      </c>
    </row>
    <row r="733" spans="1:48" x14ac:dyDescent="0.3">
      <c r="A733" t="s">
        <v>1295</v>
      </c>
      <c r="B733" t="s">
        <v>1296</v>
      </c>
      <c r="C733" t="s">
        <v>10312</v>
      </c>
      <c r="D733" t="s">
        <v>95</v>
      </c>
      <c r="E733">
        <v>8662.9271970600003</v>
      </c>
      <c r="F733">
        <v>293.39999999999998</v>
      </c>
      <c r="G733">
        <v>-71.951404471840803</v>
      </c>
      <c r="H733">
        <f>(Table2[[#This Row],[1Y Return vs Nifty]]-AVERAGE(Table2[1Y Return vs Nifty]))/_xlfn.STDEV.P(Table2[1Y Return vs Nifty])</f>
        <v>-1.5769864137774152</v>
      </c>
      <c r="I733">
        <v>-1.0150735380773299</v>
      </c>
      <c r="J733">
        <f>(Table2[[#This Row],[1M Return vs Nifty]]-AVERAGE(Table2[1M Return vs Nifty]))/_xlfn.STDEV.P(Table2[1M Return vs Nifty])</f>
        <v>-0.4112836222440171</v>
      </c>
      <c r="K733">
        <v>-26.0296317167486</v>
      </c>
      <c r="L733">
        <f>(Table2[[#This Row],[6M Return vs Nifty]]-AVERAGE(Table2[6M Return vs Nifty]))/_xlfn.STDEV.P(Table2[6M Return vs Nifty])</f>
        <v>-1.1406643134884908</v>
      </c>
      <c r="M733">
        <v>-3.4031253325391901</v>
      </c>
      <c r="N733">
        <f>(Table2[[#This Row],[1W Return vs Nifty]]-AVERAGE(Table2[1W Return vs Nifty]))/_xlfn.STDEV.P(Table2[1W Return vs Nifty])</f>
        <v>-0.63277077615472443</v>
      </c>
      <c r="O733">
        <v>298.08</v>
      </c>
      <c r="P733">
        <v>298.97618781397102</v>
      </c>
      <c r="Q733">
        <v>344.99150243752803</v>
      </c>
      <c r="R733">
        <v>41.036132760724101</v>
      </c>
      <c r="S733" s="2">
        <f>(Table2[[#This Row],[Close Price]]-Table2[[#This Row],[20D EMA]])/Table2[[#This Row],[20D EMA]]</f>
        <v>-1.5700483091787464E-2</v>
      </c>
      <c r="T733" s="2">
        <f>(Table2[[#This Row],[Close Price]]-Table2[[#This Row],[50D EMA]])/Table2[[#This Row],[50D EMA]]</f>
        <v>-1.8650942922051914E-2</v>
      </c>
      <c r="U733" s="2">
        <f>(Table2[[#This Row],[Close Price]]-Table2[[#This Row],[200D EMA]])/Table2[[#This Row],[200D EMA]]</f>
        <v>-0.14954427014291569</v>
      </c>
      <c r="V733">
        <v>0.37402702041577401</v>
      </c>
      <c r="W733">
        <v>292.8</v>
      </c>
      <c r="X733">
        <v>297.39999999999998</v>
      </c>
      <c r="Y733">
        <v>290.95</v>
      </c>
      <c r="Z733">
        <v>299.45</v>
      </c>
      <c r="AA733">
        <v>286.55</v>
      </c>
      <c r="AB733">
        <v>315.7</v>
      </c>
      <c r="AC733" s="2">
        <f>(Table2[[#This Row],[Close Price]]/Table2[[#This Row],[Day Low]])-1</f>
        <v>2.049180327868827E-3</v>
      </c>
      <c r="AD733" s="2">
        <f>(Table2[[#This Row],[Day High]]/Table2[[#This Row],[Close Price]])-1</f>
        <v>1.3633265167007469E-2</v>
      </c>
      <c r="AE733" s="2">
        <f>(Table2[[#This Row],[Close Price]]/Table2[[#This Row],[Current Week Low]])-1</f>
        <v>8.4206908403505754E-3</v>
      </c>
      <c r="AF733" s="2">
        <f>(Table2[[#This Row],[Current Week High]]/Table2[[#This Row],[Close Price]])-1</f>
        <v>2.0620313565098858E-2</v>
      </c>
      <c r="AG733" s="2">
        <f>(Table2[[#This Row],[Close Price]]/Table2[[#This Row],[Current Month Low]])-1</f>
        <v>2.3905077647879747E-2</v>
      </c>
      <c r="AH733" s="2">
        <f>(Table2[[#This Row],[Current Month High]]/Table2[[#This Row],[Close Price]])-1</f>
        <v>7.6005453306066784E-2</v>
      </c>
      <c r="AI733">
        <v>90.865712338104899</v>
      </c>
      <c r="AJ733">
        <v>12.413793103448199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-0.11</v>
      </c>
      <c r="AM733" t="s">
        <v>10344</v>
      </c>
      <c r="AN733">
        <v>-4.67</v>
      </c>
      <c r="AO733" t="s">
        <v>10344</v>
      </c>
      <c r="AP733">
        <v>-9.5718376779358003E-2</v>
      </c>
      <c r="AQ733" s="4">
        <f>(Table2[[#This Row],[Sharpe Ratio]]-AVERAGE(Table2[Sharpe Ratio]))/_xlfn.STDEV.P(Table2[Sharpe Ratio])</f>
        <v>-1.8015713260050672</v>
      </c>
      <c r="AR733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 s="4">
        <f>_xlfn.RANK.AVG(Table2[[#This Row],[1Y Return vs Nifty Z-Score]],Table2[1Y Return vs Nifty Z-Score])</f>
        <v>732</v>
      </c>
      <c r="AT733" s="4">
        <f>_xlfn.RANK.AVG(Table2[[#This Row],[6M Return vs Nifty Z-Score]],Table2[6M Return vs Nifty Z-Score])</f>
        <v>674</v>
      </c>
      <c r="AU733" s="4">
        <f>_xlfn.RANK.AVG(Table2[[#This Row],[Sharpe Ratio Z-Score]],Table2[Sharpe Ratio Z-Score])</f>
        <v>716</v>
      </c>
      <c r="AV733" s="4">
        <f>(Table2[[#This Row],[Rank 1Y]]+Table2[[#This Row],[Rank 6M]]+Table2[[#This Row],[Rank Sharpe]])/3</f>
        <v>707.33333333333337</v>
      </c>
    </row>
    <row r="734" spans="1:48" x14ac:dyDescent="0.3">
      <c r="A734" t="s">
        <v>2117</v>
      </c>
      <c r="B734" t="s">
        <v>2118</v>
      </c>
      <c r="C734" t="s">
        <v>10311</v>
      </c>
      <c r="D734" t="s">
        <v>259</v>
      </c>
      <c r="E734">
        <v>2805.0285732000002</v>
      </c>
      <c r="F734">
        <v>410.9</v>
      </c>
      <c r="G734">
        <v>-55.035161595569697</v>
      </c>
      <c r="H734">
        <f>(Table2[[#This Row],[1Y Return vs Nifty]]-AVERAGE(Table2[1Y Return vs Nifty]))/_xlfn.STDEV.P(Table2[1Y Return vs Nifty])</f>
        <v>-1.3203015860279186</v>
      </c>
      <c r="I734">
        <v>-4.1767348029463296</v>
      </c>
      <c r="J734">
        <f>(Table2[[#This Row],[1M Return vs Nifty]]-AVERAGE(Table2[1M Return vs Nifty]))/_xlfn.STDEV.P(Table2[1M Return vs Nifty])</f>
        <v>-0.68748467722655382</v>
      </c>
      <c r="K734">
        <v>-31.226102021538701</v>
      </c>
      <c r="L734">
        <f>(Table2[[#This Row],[6M Return vs Nifty]]-AVERAGE(Table2[6M Return vs Nifty]))/_xlfn.STDEV.P(Table2[6M Return vs Nifty])</f>
        <v>-1.3194326560579004</v>
      </c>
      <c r="M734">
        <v>-0.70729603587161105</v>
      </c>
      <c r="N734">
        <f>(Table2[[#This Row],[1W Return vs Nifty]]-AVERAGE(Table2[1W Return vs Nifty]))/_xlfn.STDEV.P(Table2[1W Return vs Nifty])</f>
        <v>-4.4768111942828683E-2</v>
      </c>
      <c r="O734">
        <v>422.55</v>
      </c>
      <c r="P734">
        <v>438.39312011741299</v>
      </c>
      <c r="Q734">
        <v>482.18395867649099</v>
      </c>
      <c r="R734">
        <v>39.150988756813298</v>
      </c>
      <c r="S734" s="2">
        <f>(Table2[[#This Row],[Close Price]]-Table2[[#This Row],[20D EMA]])/Table2[[#This Row],[20D EMA]]</f>
        <v>-2.7570701692107524E-2</v>
      </c>
      <c r="T734" s="2">
        <f>(Table2[[#This Row],[Close Price]]-Table2[[#This Row],[50D EMA]])/Table2[[#This Row],[50D EMA]]</f>
        <v>-6.2713393198437162E-2</v>
      </c>
      <c r="U734" s="2">
        <f>(Table2[[#This Row],[Close Price]]-Table2[[#This Row],[200D EMA]])/Table2[[#This Row],[200D EMA]]</f>
        <v>-0.14783560795376266</v>
      </c>
      <c r="V734">
        <v>0.66611615906339205</v>
      </c>
      <c r="W734">
        <v>408</v>
      </c>
      <c r="X734">
        <v>415.75</v>
      </c>
      <c r="Y734">
        <v>408</v>
      </c>
      <c r="Z734">
        <v>415.75</v>
      </c>
      <c r="AA734">
        <v>397.9</v>
      </c>
      <c r="AB734">
        <v>444.9</v>
      </c>
      <c r="AC734" s="2">
        <f>(Table2[[#This Row],[Close Price]]/Table2[[#This Row],[Day Low]])-1</f>
        <v>7.1078431372548767E-3</v>
      </c>
      <c r="AD734" s="2">
        <f>(Table2[[#This Row],[Day High]]/Table2[[#This Row],[Close Price]])-1</f>
        <v>1.1803358481382364E-2</v>
      </c>
      <c r="AE734" s="2">
        <f>(Table2[[#This Row],[Close Price]]/Table2[[#This Row],[Current Week Low]])-1</f>
        <v>7.1078431372548767E-3</v>
      </c>
      <c r="AF734" s="2">
        <f>(Table2[[#This Row],[Current Week High]]/Table2[[#This Row],[Close Price]])-1</f>
        <v>1.1803358481382364E-2</v>
      </c>
      <c r="AG734" s="2">
        <f>(Table2[[#This Row],[Close Price]]/Table2[[#This Row],[Current Month Low]])-1</f>
        <v>3.2671525508921828E-2</v>
      </c>
      <c r="AH734" s="2">
        <f>(Table2[[#This Row],[Current Month High]]/Table2[[#This Row],[Close Price]])-1</f>
        <v>8.2745193477731904E-2</v>
      </c>
      <c r="AI734">
        <v>47.444633730834703</v>
      </c>
      <c r="AJ734">
        <v>3.2671525508921802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</v>
      </c>
      <c r="AM734" t="s">
        <v>10344</v>
      </c>
      <c r="AN734">
        <v>-6.08</v>
      </c>
      <c r="AO734" t="s">
        <v>10344</v>
      </c>
      <c r="AP734">
        <v>-0.11470751909919701</v>
      </c>
      <c r="AQ734" s="4">
        <f>(Table2[[#This Row],[Sharpe Ratio]]-AVERAGE(Table2[Sharpe Ratio]))/_xlfn.STDEV.P(Table2[Sharpe Ratio])</f>
        <v>-2.0168782807155416</v>
      </c>
      <c r="AR734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 s="4">
        <f>_xlfn.RANK.AVG(Table2[[#This Row],[1Y Return vs Nifty Z-Score]],Table2[1Y Return vs Nifty Z-Score])</f>
        <v>723</v>
      </c>
      <c r="AT734" s="4">
        <f>_xlfn.RANK.AVG(Table2[[#This Row],[6M Return vs Nifty Z-Score]],Table2[6M Return vs Nifty Z-Score])</f>
        <v>697</v>
      </c>
      <c r="AU734" s="4">
        <f>_xlfn.RANK.AVG(Table2[[#This Row],[Sharpe Ratio Z-Score]],Table2[Sharpe Ratio Z-Score])</f>
        <v>724</v>
      </c>
      <c r="AV734" s="4">
        <f>(Table2[[#This Row],[Rank 1Y]]+Table2[[#This Row],[Rank 6M]]+Table2[[#This Row],[Rank Sharpe]])/3</f>
        <v>714.66666666666663</v>
      </c>
    </row>
    <row r="735" spans="1:48" x14ac:dyDescent="0.3">
      <c r="A735" t="s">
        <v>1666</v>
      </c>
      <c r="B735" t="s">
        <v>1667</v>
      </c>
      <c r="C735" t="s">
        <v>10312</v>
      </c>
      <c r="D735" t="s">
        <v>471</v>
      </c>
      <c r="E735">
        <v>5029.3434526999999</v>
      </c>
      <c r="F735">
        <v>303.10000000000002</v>
      </c>
      <c r="G735">
        <v>-44.977805689678398</v>
      </c>
      <c r="H735">
        <f>(Table2[[#This Row],[1Y Return vs Nifty]]-AVERAGE(Table2[1Y Return vs Nifty]))/_xlfn.STDEV.P(Table2[1Y Return vs Nifty])</f>
        <v>-1.1676926002619166</v>
      </c>
      <c r="I735">
        <v>-2.9916106319132298</v>
      </c>
      <c r="J735">
        <f>(Table2[[#This Row],[1M Return vs Nifty]]-AVERAGE(Table2[1M Return vs Nifty]))/_xlfn.STDEV.P(Table2[1M Return vs Nifty])</f>
        <v>-0.58395285679979814</v>
      </c>
      <c r="K735">
        <v>-36.744497093344798</v>
      </c>
      <c r="L735">
        <f>(Table2[[#This Row],[6M Return vs Nifty]]-AVERAGE(Table2[6M Return vs Nifty]))/_xlfn.STDEV.P(Table2[6M Return vs Nifty])</f>
        <v>-1.5092758155041512</v>
      </c>
      <c r="M735">
        <v>7.2858546747195302E-2</v>
      </c>
      <c r="N735">
        <f>(Table2[[#This Row],[1W Return vs Nifty]]-AVERAGE(Table2[1W Return vs Nifty]))/_xlfn.STDEV.P(Table2[1W Return vs Nifty])</f>
        <v>0.12539584229716552</v>
      </c>
      <c r="O735">
        <v>314.2</v>
      </c>
      <c r="P735">
        <v>324.84484831009098</v>
      </c>
      <c r="Q735">
        <v>365.47449509193001</v>
      </c>
      <c r="R735">
        <v>41.483455343217997</v>
      </c>
      <c r="S735" s="2">
        <f>(Table2[[#This Row],[Close Price]]-Table2[[#This Row],[20D EMA]])/Table2[[#This Row],[20D EMA]]</f>
        <v>-3.5327816677275511E-2</v>
      </c>
      <c r="T735" s="2">
        <f>(Table2[[#This Row],[Close Price]]-Table2[[#This Row],[50D EMA]])/Table2[[#This Row],[50D EMA]]</f>
        <v>-6.6939181653063257E-2</v>
      </c>
      <c r="U735" s="2">
        <f>(Table2[[#This Row],[Close Price]]-Table2[[#This Row],[200D EMA]])/Table2[[#This Row],[200D EMA]]</f>
        <v>-0.17066716263262244</v>
      </c>
      <c r="V735">
        <v>1.2770930745251501</v>
      </c>
      <c r="W735">
        <v>299.45</v>
      </c>
      <c r="X735">
        <v>344.5</v>
      </c>
      <c r="Y735">
        <v>299.45</v>
      </c>
      <c r="Z735">
        <v>344.5</v>
      </c>
      <c r="AA735">
        <v>291.05</v>
      </c>
      <c r="AB735">
        <v>352.75</v>
      </c>
      <c r="AC735" s="2">
        <f>(Table2[[#This Row],[Close Price]]/Table2[[#This Row],[Day Low]])-1</f>
        <v>1.2189013190849973E-2</v>
      </c>
      <c r="AD735" s="2">
        <f>(Table2[[#This Row],[Day High]]/Table2[[#This Row],[Close Price]])-1</f>
        <v>0.13658858462553614</v>
      </c>
      <c r="AE735" s="2">
        <f>(Table2[[#This Row],[Close Price]]/Table2[[#This Row],[Current Week Low]])-1</f>
        <v>1.2189013190849973E-2</v>
      </c>
      <c r="AF735" s="2">
        <f>(Table2[[#This Row],[Current Week High]]/Table2[[#This Row],[Close Price]])-1</f>
        <v>0.13658858462553614</v>
      </c>
      <c r="AG735" s="2">
        <f>(Table2[[#This Row],[Close Price]]/Table2[[#This Row],[Current Month Low]])-1</f>
        <v>4.1401820992956528E-2</v>
      </c>
      <c r="AH735" s="2">
        <f>(Table2[[#This Row],[Current Month High]]/Table2[[#This Row],[Close Price]])-1</f>
        <v>0.16380732431540745</v>
      </c>
      <c r="AI735">
        <v>78.950841306499399</v>
      </c>
      <c r="AJ735">
        <v>15.4007233961545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-0.09</v>
      </c>
      <c r="AM735" t="s">
        <v>10344</v>
      </c>
      <c r="AN735">
        <v>0.28000000000000003</v>
      </c>
      <c r="AO735" t="s">
        <v>10345</v>
      </c>
      <c r="AP735">
        <v>-0.116023115184684</v>
      </c>
      <c r="AQ735" s="4">
        <f>(Table2[[#This Row],[Sharpe Ratio]]-AVERAGE(Table2[Sharpe Ratio]))/_xlfn.STDEV.P(Table2[Sharpe Ratio])</f>
        <v>-2.0317950674784324</v>
      </c>
      <c r="AR735" s="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 s="4">
        <f>_xlfn.RANK.AVG(Table2[[#This Row],[1Y Return vs Nifty Z-Score]],Table2[1Y Return vs Nifty Z-Score])</f>
        <v>706</v>
      </c>
      <c r="AT735" s="4">
        <f>_xlfn.RANK.AVG(Table2[[#This Row],[6M Return vs Nifty Z-Score]],Table2[6M Return vs Nifty Z-Score])</f>
        <v>719</v>
      </c>
      <c r="AU735" s="4">
        <f>_xlfn.RANK.AVG(Table2[[#This Row],[Sharpe Ratio Z-Score]],Table2[Sharpe Ratio Z-Score])</f>
        <v>728</v>
      </c>
      <c r="AV735" s="4">
        <f>(Table2[[#This Row],[Rank 1Y]]+Table2[[#This Row],[Rank 6M]]+Table2[[#This Row],[Rank Sharpe]])/3</f>
        <v>717.66666666666663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EC-88E3-435B-9052-AD722DC3BE25}">
  <dimension ref="A1:Q5034"/>
  <sheetViews>
    <sheetView topLeftCell="G983" workbookViewId="0">
      <selection sqref="A1:Q1206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10298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2014046.7958972801</v>
      </c>
      <c r="F2">
        <v>2976.8</v>
      </c>
      <c r="G2">
        <v>-9.1255229742035802</v>
      </c>
      <c r="H2">
        <v>-3.2281281839170499</v>
      </c>
      <c r="I2">
        <v>-9.3822342295217904</v>
      </c>
      <c r="J2">
        <v>0.78501737463736998</v>
      </c>
      <c r="K2">
        <v>2989.0216835566398</v>
      </c>
      <c r="L2">
        <v>2826.7315056239199</v>
      </c>
      <c r="M2">
        <v>54.461642440672399</v>
      </c>
      <c r="N2">
        <v>0.79424915652667005</v>
      </c>
      <c r="O2">
        <v>8.0892233270626104</v>
      </c>
      <c r="P2">
        <v>34.071972256001402</v>
      </c>
      <c r="Q2">
        <v>1.7528540924629001E-2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1624521.2955819999</v>
      </c>
      <c r="F3">
        <v>4490</v>
      </c>
      <c r="G3">
        <v>4.7422601441197001</v>
      </c>
      <c r="H3">
        <v>4.3213121906111303</v>
      </c>
      <c r="I3">
        <v>1.14596337695217</v>
      </c>
      <c r="J3">
        <v>5.8508374289350904</v>
      </c>
      <c r="K3">
        <v>4142.5519524379497</v>
      </c>
      <c r="L3">
        <v>3899.2490971403899</v>
      </c>
      <c r="M3">
        <v>76.434859469299397</v>
      </c>
      <c r="N3">
        <v>0.78023911228106702</v>
      </c>
      <c r="O3">
        <v>9.4654788418702104E-2</v>
      </c>
      <c r="P3">
        <v>35.608577469042501</v>
      </c>
      <c r="Q3">
        <v>-3.1828086828674003E-2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1243137.75125996</v>
      </c>
      <c r="F4">
        <v>1631.55</v>
      </c>
      <c r="G4">
        <v>-24.607021099300301</v>
      </c>
      <c r="H4">
        <v>0.545877972646585</v>
      </c>
      <c r="I4">
        <v>1.53424709199412</v>
      </c>
      <c r="J4">
        <v>-0.72105955147016298</v>
      </c>
      <c r="K4">
        <v>1614.5181789763801</v>
      </c>
      <c r="L4">
        <v>1566.6458397121601</v>
      </c>
      <c r="M4">
        <v>51.624289243067103</v>
      </c>
      <c r="N4">
        <v>0.82774934912773201</v>
      </c>
      <c r="O4">
        <v>9.9567895559437396</v>
      </c>
      <c r="P4">
        <v>19.654578123281102</v>
      </c>
      <c r="Q4">
        <v>-8.8232597516776007E-2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878444.05669583497</v>
      </c>
      <c r="F5">
        <v>1469.65</v>
      </c>
      <c r="G5">
        <v>41.295001356866003</v>
      </c>
      <c r="H5">
        <v>0.48387127904170602</v>
      </c>
      <c r="I5">
        <v>15.6028567461659</v>
      </c>
      <c r="J5">
        <v>-0.16923247341778699</v>
      </c>
      <c r="K5">
        <v>1435.64612447984</v>
      </c>
      <c r="L5">
        <v>1248.97837362771</v>
      </c>
      <c r="M5">
        <v>51.574011909981699</v>
      </c>
      <c r="N5">
        <v>0.72703265221128999</v>
      </c>
      <c r="O5">
        <v>4.5316912189977199</v>
      </c>
      <c r="P5">
        <v>73.502154536332</v>
      </c>
      <c r="Q5">
        <v>0.16374491757715701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827988.85254832997</v>
      </c>
      <c r="F6">
        <v>1175.9000000000001</v>
      </c>
      <c r="G6">
        <v>-4.1473982234657596</v>
      </c>
      <c r="H6">
        <v>-5.3319001002822404</v>
      </c>
      <c r="I6">
        <v>1.38582431025042</v>
      </c>
      <c r="J6">
        <v>-1.49756035545979</v>
      </c>
      <c r="K6">
        <v>1181.9381654982301</v>
      </c>
      <c r="L6">
        <v>1095.7539983629599</v>
      </c>
      <c r="M6">
        <v>44.841504525821698</v>
      </c>
      <c r="N6">
        <v>0.70837624559922996</v>
      </c>
      <c r="O6">
        <v>6.9648779658133897</v>
      </c>
      <c r="P6">
        <v>30.800889877641801</v>
      </c>
      <c r="Q6">
        <v>6.7725735522760996E-2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772375.62669119996</v>
      </c>
      <c r="F7">
        <v>1864.8</v>
      </c>
      <c r="G7">
        <v>5.4356955457455198</v>
      </c>
      <c r="H7">
        <v>3.2402207295177901</v>
      </c>
      <c r="I7">
        <v>1.66786042996598E-2</v>
      </c>
      <c r="J7">
        <v>2.1008160783987</v>
      </c>
      <c r="K7">
        <v>1709.0301453740201</v>
      </c>
      <c r="L7">
        <v>1575.38846156259</v>
      </c>
      <c r="M7">
        <v>68.158976839752</v>
      </c>
      <c r="N7">
        <v>0.70023246125428196</v>
      </c>
      <c r="O7">
        <v>2.0484770484770598</v>
      </c>
      <c r="P7">
        <v>37.964709799134297</v>
      </c>
      <c r="Q7">
        <v>-4.5290672419530997E-2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726195.71375458001</v>
      </c>
      <c r="F8">
        <v>813.7</v>
      </c>
      <c r="G8">
        <v>15.0773861994944</v>
      </c>
      <c r="H8">
        <v>-7.8511556167820302</v>
      </c>
      <c r="I8">
        <v>-3.1566204687519099</v>
      </c>
      <c r="J8">
        <v>-1.37946298998547</v>
      </c>
      <c r="K8">
        <v>833.30867055275803</v>
      </c>
      <c r="L8">
        <v>755.79106389862204</v>
      </c>
      <c r="M8">
        <v>43.242307880825599</v>
      </c>
      <c r="N8">
        <v>0.80546920645933695</v>
      </c>
      <c r="O8">
        <v>12.080619392896599</v>
      </c>
      <c r="P8">
        <v>49.797496318114803</v>
      </c>
      <c r="Q8">
        <v>9.2097711494407999E-2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678261.12846673501</v>
      </c>
      <c r="F9">
        <v>1072.3499999999999</v>
      </c>
      <c r="G9">
        <v>37.180522109883299</v>
      </c>
      <c r="H9">
        <v>-2.8784134348299699</v>
      </c>
      <c r="I9">
        <v>-8.6009796958850195</v>
      </c>
      <c r="J9">
        <v>-2.4150265030067901</v>
      </c>
      <c r="K9">
        <v>1070.2776172968199</v>
      </c>
      <c r="L9">
        <v>944.75783682707095</v>
      </c>
      <c r="M9">
        <v>44.228160973605299</v>
      </c>
      <c r="N9">
        <v>0.84544743293024305</v>
      </c>
      <c r="O9">
        <v>13.95533174803</v>
      </c>
      <c r="P9">
        <v>79.5178705951284</v>
      </c>
      <c r="Q9">
        <v>-1.1304209607392E-2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644387.15155980899</v>
      </c>
      <c r="F10">
        <v>2742.55</v>
      </c>
      <c r="G10">
        <v>-20.2366062134694</v>
      </c>
      <c r="H10">
        <v>0.71263005299111903</v>
      </c>
      <c r="I10">
        <v>3.3549650297770901</v>
      </c>
      <c r="J10">
        <v>-0.91222113692503104</v>
      </c>
      <c r="K10">
        <v>2624.24926539949</v>
      </c>
      <c r="L10">
        <v>2503.5171888406198</v>
      </c>
      <c r="M10">
        <v>57.751332889284001</v>
      </c>
      <c r="N10">
        <v>0.70868575881190299</v>
      </c>
      <c r="O10">
        <v>2.5067911250478501</v>
      </c>
      <c r="P10">
        <v>26.265509541677201</v>
      </c>
      <c r="Q10">
        <v>-6.9971500881727003E-2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627087.54387079505</v>
      </c>
      <c r="F11">
        <v>501.45</v>
      </c>
      <c r="G11">
        <v>-15.2717121034208</v>
      </c>
      <c r="H11">
        <v>5.7102963538236802</v>
      </c>
      <c r="I11">
        <v>11.7502589349061</v>
      </c>
      <c r="J11">
        <v>0.253579178207404</v>
      </c>
      <c r="K11">
        <v>468.54466185752301</v>
      </c>
      <c r="L11">
        <v>443.06186367403399</v>
      </c>
      <c r="M11">
        <v>67.168041677621204</v>
      </c>
      <c r="N11">
        <v>0.75422669196749004</v>
      </c>
      <c r="O11">
        <v>1.8346794296540001</v>
      </c>
      <c r="P11">
        <v>25.566545636659502</v>
      </c>
      <c r="Q11">
        <v>0.13617597538564599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488817.56192449998</v>
      </c>
      <c r="F12">
        <v>3555.05</v>
      </c>
      <c r="G12">
        <v>6.2830361423093297</v>
      </c>
      <c r="H12">
        <v>-1.4736360429678701</v>
      </c>
      <c r="I12">
        <v>-4.6433249685096802</v>
      </c>
      <c r="J12">
        <v>-1.5973772367353001</v>
      </c>
      <c r="K12">
        <v>3606.3863407856302</v>
      </c>
      <c r="L12">
        <v>3410.9845497649198</v>
      </c>
      <c r="M12">
        <v>42.0916253978993</v>
      </c>
      <c r="N12">
        <v>0.62262810032789695</v>
      </c>
      <c r="O12">
        <v>10.262865501188401</v>
      </c>
      <c r="P12">
        <v>35.510491909508403</v>
      </c>
      <c r="Q12">
        <v>0.12328138186122301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454224.46584465</v>
      </c>
      <c r="F13">
        <v>1678.5</v>
      </c>
      <c r="G13">
        <v>15.0837235538896</v>
      </c>
      <c r="H13">
        <v>5.8794037089872502</v>
      </c>
      <c r="I13">
        <v>-9.6515385430649907</v>
      </c>
      <c r="J13">
        <v>5.1395424799069103</v>
      </c>
      <c r="K13">
        <v>1548.67210402315</v>
      </c>
      <c r="L13">
        <v>1455.2003440958299</v>
      </c>
      <c r="M13">
        <v>73.242945113687497</v>
      </c>
      <c r="N13">
        <v>0.67470727476010195</v>
      </c>
      <c r="O13">
        <v>1.12302651176645</v>
      </c>
      <c r="P13">
        <v>47.327306240673998</v>
      </c>
      <c r="Q13">
        <v>1.5074511584596001E-2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421816.76177717902</v>
      </c>
      <c r="F14">
        <v>335.3</v>
      </c>
      <c r="G14">
        <v>63.204749360044801</v>
      </c>
      <c r="H14">
        <v>5.2203455428642203</v>
      </c>
      <c r="I14">
        <v>8.2653791292383403</v>
      </c>
      <c r="J14">
        <v>-3.4842043367767599</v>
      </c>
      <c r="K14">
        <v>308.56405677396299</v>
      </c>
      <c r="L14">
        <v>262.99264535796902</v>
      </c>
      <c r="M14">
        <v>57.055422220761002</v>
      </c>
      <c r="N14">
        <v>1.21093640714989</v>
      </c>
      <c r="O14">
        <v>2.8929317029525699</v>
      </c>
      <c r="P14">
        <v>94.039351851851805</v>
      </c>
      <c r="Q14">
        <v>0.134038669777782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419355.76605660003</v>
      </c>
      <c r="F15">
        <v>1747.8</v>
      </c>
      <c r="G15">
        <v>26.413749272998999</v>
      </c>
      <c r="H15">
        <v>11.5888703677234</v>
      </c>
      <c r="I15">
        <v>3.7183257880159899</v>
      </c>
      <c r="J15">
        <v>-0.125147235549768</v>
      </c>
      <c r="K15">
        <v>1632.8884322745801</v>
      </c>
      <c r="L15">
        <v>1466.82261279557</v>
      </c>
      <c r="M15">
        <v>74.981516864352898</v>
      </c>
      <c r="N15">
        <v>0.83642966641158301</v>
      </c>
      <c r="O15">
        <v>0.58359079986267604</v>
      </c>
      <c r="P15">
        <v>63.5980717929517</v>
      </c>
      <c r="Q15">
        <v>0.11676007087668699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409214.33010607498</v>
      </c>
      <c r="F16">
        <v>6616.35</v>
      </c>
      <c r="G16">
        <v>-33.379603381088899</v>
      </c>
      <c r="H16">
        <v>-3.8048226201164499</v>
      </c>
      <c r="I16">
        <v>-11.6887310587369</v>
      </c>
      <c r="J16">
        <v>-1.35646104743924</v>
      </c>
      <c r="K16">
        <v>6819.4299446278301</v>
      </c>
      <c r="L16">
        <v>6954.1525861789096</v>
      </c>
      <c r="M16">
        <v>48.2017135315294</v>
      </c>
      <c r="N16">
        <v>0.71210806860160003</v>
      </c>
      <c r="O16">
        <v>23.814489862235199</v>
      </c>
      <c r="P16">
        <v>6.9257248133423897</v>
      </c>
      <c r="Q16">
        <v>-7.5278236382573999E-2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399712.51751544001</v>
      </c>
      <c r="F17">
        <v>1087.7</v>
      </c>
      <c r="G17">
        <v>48.041610545871102</v>
      </c>
      <c r="H17">
        <v>9.8207054676219894</v>
      </c>
      <c r="I17">
        <v>6.254831196634</v>
      </c>
      <c r="J17">
        <v>0.29225002324058802</v>
      </c>
      <c r="K17">
        <v>1033.06704667035</v>
      </c>
      <c r="L17">
        <v>909.09683794241505</v>
      </c>
      <c r="M17">
        <v>56.993940251061801</v>
      </c>
      <c r="N17">
        <v>1.08214110958226</v>
      </c>
      <c r="O17">
        <v>8.3938586007171008</v>
      </c>
      <c r="P17">
        <v>83.330524186752001</v>
      </c>
      <c r="Q17">
        <v>0.18475684083163799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390872.61186154</v>
      </c>
      <c r="F18">
        <v>403.1</v>
      </c>
      <c r="G18">
        <v>56.979668401554498</v>
      </c>
      <c r="H18">
        <v>10.2227956714865</v>
      </c>
      <c r="I18">
        <v>6.4385555842749298</v>
      </c>
      <c r="J18">
        <v>-0.91440282223533598</v>
      </c>
      <c r="K18">
        <v>387.07600104476597</v>
      </c>
      <c r="L18">
        <v>336.09365999785501</v>
      </c>
      <c r="M18">
        <v>51.491986861906703</v>
      </c>
      <c r="N18">
        <v>0.85374073382233995</v>
      </c>
      <c r="O18">
        <v>5.7553956834532203</v>
      </c>
      <c r="P18">
        <v>86.879925822902194</v>
      </c>
      <c r="Q18">
        <v>0.19313636237507101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381992.83935852</v>
      </c>
      <c r="F19">
        <v>12149.8</v>
      </c>
      <c r="G19">
        <v>1.4693643231458799</v>
      </c>
      <c r="H19">
        <v>-2.6988738158947698</v>
      </c>
      <c r="I19">
        <v>-4.3627590071717304</v>
      </c>
      <c r="J19">
        <v>-1.39416877036285</v>
      </c>
      <c r="K19">
        <v>12439.7350278753</v>
      </c>
      <c r="L19">
        <v>11702.1868580844</v>
      </c>
      <c r="M19">
        <v>37.2636569281768</v>
      </c>
      <c r="N19">
        <v>0.79572677685921001</v>
      </c>
      <c r="O19">
        <v>12.5944459991111</v>
      </c>
      <c r="P19">
        <v>29.119950689182399</v>
      </c>
      <c r="Q19">
        <v>6.4998501358594002E-2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356563.65298329998</v>
      </c>
      <c r="F20">
        <v>1153.25</v>
      </c>
      <c r="G20">
        <v>-6.1891016844335702</v>
      </c>
      <c r="H20">
        <v>-10.3112251457614</v>
      </c>
      <c r="I20">
        <v>-3.7828591766701498</v>
      </c>
      <c r="J20">
        <v>-1.62427238908542</v>
      </c>
      <c r="K20">
        <v>1192.4537571554399</v>
      </c>
      <c r="L20">
        <v>1121.8567717886399</v>
      </c>
      <c r="M20">
        <v>41.5838976919242</v>
      </c>
      <c r="N20">
        <v>0.70721925664026797</v>
      </c>
      <c r="O20">
        <v>16.163017559072099</v>
      </c>
      <c r="P20">
        <v>22.172784575454099</v>
      </c>
      <c r="Q20">
        <v>3.2527532351375003E-2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354153.75833762001</v>
      </c>
      <c r="F21">
        <v>1781.35</v>
      </c>
      <c r="G21">
        <v>-26.059562516303998</v>
      </c>
      <c r="H21">
        <v>0.53078729678266501</v>
      </c>
      <c r="I21">
        <v>-8.6284040433282208</v>
      </c>
      <c r="J21">
        <v>-0.71303084076543699</v>
      </c>
      <c r="K21">
        <v>1774.68665716957</v>
      </c>
      <c r="L21">
        <v>1768.92542760943</v>
      </c>
      <c r="M21">
        <v>53.176987871427102</v>
      </c>
      <c r="N21">
        <v>0.55512938943718604</v>
      </c>
      <c r="O21">
        <v>8.1483144805905603</v>
      </c>
      <c r="P21">
        <v>15.383618874890701</v>
      </c>
      <c r="Q21">
        <v>-7.3962749208348E-2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353691.04779585497</v>
      </c>
      <c r="F22">
        <v>3102.55</v>
      </c>
      <c r="G22">
        <v>-9.7205438470916707</v>
      </c>
      <c r="H22">
        <v>3.3741187355254798</v>
      </c>
      <c r="I22">
        <v>-15.9688443369275</v>
      </c>
      <c r="J22">
        <v>-2.9634038010035</v>
      </c>
      <c r="K22">
        <v>3121.1001346844</v>
      </c>
      <c r="L22">
        <v>2996.1325545226</v>
      </c>
      <c r="M22">
        <v>48.5400461201491</v>
      </c>
      <c r="N22">
        <v>0.854838122155679</v>
      </c>
      <c r="O22">
        <v>20.671705532545801</v>
      </c>
      <c r="P22">
        <v>44.843604108309997</v>
      </c>
      <c r="Q22">
        <v>7.2364459380591994E-2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331328.11717752001</v>
      </c>
      <c r="F23">
        <v>2765.15</v>
      </c>
      <c r="G23">
        <v>52.4719087449011</v>
      </c>
      <c r="H23">
        <v>0.34964581135008999</v>
      </c>
      <c r="I23">
        <v>38.428399621589698</v>
      </c>
      <c r="J23">
        <v>0.62671105945579397</v>
      </c>
      <c r="K23">
        <v>2723.7559820524002</v>
      </c>
      <c r="L23">
        <v>2234.9656506995402</v>
      </c>
      <c r="M23">
        <v>50.489730484913203</v>
      </c>
      <c r="N23">
        <v>0.81932664144408796</v>
      </c>
      <c r="O23">
        <v>8.9814295788655194</v>
      </c>
      <c r="P23">
        <v>90.7</v>
      </c>
      <c r="Q23">
        <v>0.19553537931142401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326107.93212292902</v>
      </c>
      <c r="F24">
        <v>11315.35</v>
      </c>
      <c r="G24">
        <v>10.415542489410001</v>
      </c>
      <c r="H24">
        <v>0.41561290616143798</v>
      </c>
      <c r="I24">
        <v>2.6597841602161099</v>
      </c>
      <c r="J24">
        <v>-1.3544764273513401</v>
      </c>
      <c r="K24">
        <v>11216.8894334383</v>
      </c>
      <c r="L24">
        <v>10127.985175458</v>
      </c>
      <c r="M24">
        <v>46.545485994835403</v>
      </c>
      <c r="N24">
        <v>0.648692838663949</v>
      </c>
      <c r="O24">
        <v>6.7399594356339003</v>
      </c>
      <c r="P24">
        <v>40.649840585204501</v>
      </c>
      <c r="Q24">
        <v>2.4821219686101001E-2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325542.23192836001</v>
      </c>
      <c r="F25">
        <v>5002.7</v>
      </c>
      <c r="G25">
        <v>13.759979862197</v>
      </c>
      <c r="H25">
        <v>4.7160776447418798E-2</v>
      </c>
      <c r="I25">
        <v>24.145135685407698</v>
      </c>
      <c r="J25">
        <v>-1.2982222929490099</v>
      </c>
      <c r="K25">
        <v>4888.9518949235899</v>
      </c>
      <c r="L25">
        <v>4437.3748915900997</v>
      </c>
      <c r="M25">
        <v>53.053986801919102</v>
      </c>
      <c r="N25">
        <v>0.63044056729004705</v>
      </c>
      <c r="O25">
        <v>4.3236652207807804</v>
      </c>
      <c r="P25">
        <v>42.041453719477502</v>
      </c>
      <c r="Q25">
        <v>5.6484170557010004E-3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323253.99242452497</v>
      </c>
      <c r="F26">
        <v>1496.45</v>
      </c>
      <c r="G26">
        <v>47.128428632658299</v>
      </c>
      <c r="H26">
        <v>2.3263818314245799</v>
      </c>
      <c r="I26">
        <v>3.6907661612575602</v>
      </c>
      <c r="J26">
        <v>-1.89630065373195</v>
      </c>
      <c r="K26">
        <v>1477.7377247008101</v>
      </c>
      <c r="L26">
        <v>1276.7002541116699</v>
      </c>
      <c r="M26">
        <v>46.508711683841497</v>
      </c>
      <c r="N26">
        <v>0.581851387450253</v>
      </c>
      <c r="O26">
        <v>8.3497611012730104</v>
      </c>
      <c r="P26">
        <v>98.336646785950904</v>
      </c>
      <c r="Q26">
        <v>7.4649505723101001E-2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321694.41866939998</v>
      </c>
      <c r="F27">
        <v>522</v>
      </c>
      <c r="G27">
        <v>99.605380773649301</v>
      </c>
      <c r="H27">
        <v>7.1930314992426503</v>
      </c>
      <c r="I27">
        <v>6.41497035010216</v>
      </c>
      <c r="J27">
        <v>-1.9882183902050801</v>
      </c>
      <c r="K27">
        <v>499.19373447375699</v>
      </c>
      <c r="L27">
        <v>432.65054326236799</v>
      </c>
      <c r="M27">
        <v>54.614801768233797</v>
      </c>
      <c r="N27">
        <v>0.83125291643545896</v>
      </c>
      <c r="O27">
        <v>3.8793103448275801</v>
      </c>
      <c r="P27">
        <v>129.955947136563</v>
      </c>
      <c r="Q27">
        <v>0.162436627344095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320493.69937500003</v>
      </c>
      <c r="F28">
        <v>4792.25</v>
      </c>
      <c r="G28">
        <v>123.59481744701399</v>
      </c>
      <c r="H28">
        <v>0.93212716406430796</v>
      </c>
      <c r="I28">
        <v>47.039417482262799</v>
      </c>
      <c r="J28">
        <v>2.6425390240906201E-2</v>
      </c>
      <c r="K28">
        <v>4853.4382868850898</v>
      </c>
      <c r="L28">
        <v>3861.6605801730798</v>
      </c>
      <c r="M28">
        <v>52.0948246617154</v>
      </c>
      <c r="N28">
        <v>0.554412672849662</v>
      </c>
      <c r="O28">
        <v>18.415149460065699</v>
      </c>
      <c r="P28">
        <v>171.085530037334</v>
      </c>
      <c r="Q28">
        <v>0.24984939250353499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316499.54796057002</v>
      </c>
      <c r="F29">
        <v>340.3</v>
      </c>
      <c r="G29">
        <v>56.296575962458398</v>
      </c>
      <c r="H29">
        <v>2.7171836620502798</v>
      </c>
      <c r="I29">
        <v>7.1936017260114999</v>
      </c>
      <c r="J29">
        <v>-0.79439687304152296</v>
      </c>
      <c r="K29">
        <v>334.19017074163099</v>
      </c>
      <c r="L29">
        <v>287.26213361508599</v>
      </c>
      <c r="M29">
        <v>47.747518193188697</v>
      </c>
      <c r="N29">
        <v>0.65202921074074804</v>
      </c>
      <c r="O29">
        <v>6.5236555980017599</v>
      </c>
      <c r="P29">
        <v>87.959127312896996</v>
      </c>
      <c r="Q29">
        <v>0.12097053711416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307353.52461660001</v>
      </c>
      <c r="F30">
        <v>3464.85</v>
      </c>
      <c r="G30">
        <v>-14.695251473081299</v>
      </c>
      <c r="H30">
        <v>6.6723418348630101</v>
      </c>
      <c r="I30">
        <v>-16.821606174738999</v>
      </c>
      <c r="J30">
        <v>3.3811619654390399</v>
      </c>
      <c r="K30">
        <v>3384.4016260149701</v>
      </c>
      <c r="L30">
        <v>3390.0828537119501</v>
      </c>
      <c r="M30">
        <v>66.482274458444607</v>
      </c>
      <c r="N30">
        <v>0.77005009335666397</v>
      </c>
      <c r="O30">
        <v>12.1823455560846</v>
      </c>
      <c r="P30">
        <v>14.067258152129099</v>
      </c>
      <c r="Q30">
        <v>7.9576983581510996E-2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300649.36432440003</v>
      </c>
      <c r="F31">
        <v>1898</v>
      </c>
      <c r="G31">
        <v>58.816803226737299</v>
      </c>
      <c r="H31">
        <v>9.9353871827748108</v>
      </c>
      <c r="I31">
        <v>-11.183033298201</v>
      </c>
      <c r="J31">
        <v>3.67789291811498</v>
      </c>
      <c r="K31">
        <v>1801.6311947849499</v>
      </c>
      <c r="L31">
        <v>1673.2371751087101</v>
      </c>
      <c r="M31">
        <v>71.572063461850405</v>
      </c>
      <c r="N31">
        <v>0.65900379004115295</v>
      </c>
      <c r="O31">
        <v>14.5468914646996</v>
      </c>
      <c r="P31">
        <v>132.72638096989701</v>
      </c>
      <c r="Q31">
        <v>5.7522345655080999E-2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294915.22111037001</v>
      </c>
      <c r="F32">
        <v>3076.3</v>
      </c>
      <c r="G32">
        <v>-30.583431275527001</v>
      </c>
      <c r="H32">
        <v>4.5727414566128903</v>
      </c>
      <c r="I32">
        <v>-8.0367691239436603</v>
      </c>
      <c r="J32">
        <v>-0.35304443859469498</v>
      </c>
      <c r="K32">
        <v>2978.9836311456502</v>
      </c>
      <c r="L32">
        <v>2990.1067729183001</v>
      </c>
      <c r="M32">
        <v>61.0728367247292</v>
      </c>
      <c r="N32">
        <v>0.80878489920518204</v>
      </c>
      <c r="O32">
        <v>11.2684068523875</v>
      </c>
      <c r="P32">
        <v>15.212913374030901</v>
      </c>
      <c r="Q32">
        <v>-6.2963762334266996E-2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272776.76829614001</v>
      </c>
      <c r="F33">
        <v>9770.65</v>
      </c>
      <c r="G33">
        <v>84.653106831167406</v>
      </c>
      <c r="H33">
        <v>4.3276193465753101</v>
      </c>
      <c r="I33">
        <v>6.8192606062785801</v>
      </c>
      <c r="J33">
        <v>-0.25035279565095397</v>
      </c>
      <c r="K33">
        <v>9507.8159918088295</v>
      </c>
      <c r="L33">
        <v>8243.5240446724292</v>
      </c>
      <c r="M33">
        <v>56.951825943715299</v>
      </c>
      <c r="N33">
        <v>0.70938467823879103</v>
      </c>
      <c r="O33">
        <v>2.7444438189885001</v>
      </c>
      <c r="P33">
        <v>113.81147765195</v>
      </c>
      <c r="Q33">
        <v>0.14455906957307499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21</v>
      </c>
      <c r="E34">
        <v>271564.75359089999</v>
      </c>
      <c r="F34">
        <v>519.75</v>
      </c>
      <c r="G34">
        <v>-1.8907126004641299</v>
      </c>
      <c r="H34">
        <v>-0.715543683257024</v>
      </c>
      <c r="I34">
        <v>-12.4489404212606</v>
      </c>
      <c r="J34">
        <v>5.3724043674316402</v>
      </c>
      <c r="K34">
        <v>504.67095840191803</v>
      </c>
      <c r="L34">
        <v>475.89468986097398</v>
      </c>
      <c r="M34">
        <v>64.558398572247299</v>
      </c>
      <c r="N34">
        <v>0.66836470015752503</v>
      </c>
      <c r="O34">
        <v>11.572871572871501</v>
      </c>
      <c r="P34">
        <v>38.581522463671497</v>
      </c>
      <c r="Q34">
        <v>-0.114224838862685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63</v>
      </c>
      <c r="E35">
        <v>268828.6441877</v>
      </c>
      <c r="F35">
        <v>697</v>
      </c>
      <c r="G35">
        <v>87.308059314080793</v>
      </c>
      <c r="H35">
        <v>0.27655674115654899</v>
      </c>
      <c r="I35">
        <v>14.5352176471552</v>
      </c>
      <c r="J35">
        <v>-0.78313007007401703</v>
      </c>
      <c r="K35">
        <v>699.418928577011</v>
      </c>
      <c r="L35">
        <v>593.30596577346898</v>
      </c>
      <c r="M35">
        <v>49.533957072645798</v>
      </c>
      <c r="N35">
        <v>1.6096732284281099</v>
      </c>
      <c r="O35">
        <v>28.529411764705799</v>
      </c>
      <c r="P35">
        <v>140.88474166234599</v>
      </c>
      <c r="Q35">
        <v>0.185500795849567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252925.508107375</v>
      </c>
      <c r="F36">
        <v>7102.25</v>
      </c>
      <c r="G36">
        <v>67.177869180345795</v>
      </c>
      <c r="H36">
        <v>5.0459868701355397</v>
      </c>
      <c r="I36">
        <v>48.626914066340802</v>
      </c>
      <c r="J36">
        <v>1.8985453906421399</v>
      </c>
      <c r="K36">
        <v>7027.78641545143</v>
      </c>
      <c r="L36">
        <v>5785.4689218471904</v>
      </c>
      <c r="M36">
        <v>57.720584006987799</v>
      </c>
      <c r="N36">
        <v>1.0514807310941601</v>
      </c>
      <c r="O36">
        <v>12.1996550388961</v>
      </c>
      <c r="P36">
        <v>118.80006161429399</v>
      </c>
      <c r="Q36">
        <v>0.162882121483752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247193.18069497001</v>
      </c>
      <c r="F37">
        <v>1551.1</v>
      </c>
      <c r="G37">
        <v>-22.327931575245699</v>
      </c>
      <c r="H37">
        <v>-4.9493457256579596</v>
      </c>
      <c r="I37">
        <v>-11.123422646051999</v>
      </c>
      <c r="J37">
        <v>-1.3888501998057201</v>
      </c>
      <c r="K37">
        <v>1584.9294679967099</v>
      </c>
      <c r="L37">
        <v>1588.4406789157999</v>
      </c>
      <c r="M37">
        <v>42.031861380523303</v>
      </c>
      <c r="N37">
        <v>0.87481135877802796</v>
      </c>
      <c r="O37">
        <v>12.2429243762491</v>
      </c>
      <c r="P37">
        <v>9.3055212994608905</v>
      </c>
      <c r="Q37">
        <v>-6.9852177227107001E-2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241342.99950539999</v>
      </c>
      <c r="F38">
        <v>2503.15</v>
      </c>
      <c r="G38">
        <v>-13.6503359456963</v>
      </c>
      <c r="H38">
        <v>-3.8155156043106002</v>
      </c>
      <c r="I38">
        <v>-11.899660055665899</v>
      </c>
      <c r="J38">
        <v>-2.1821735246378399E-2</v>
      </c>
      <c r="K38">
        <v>2519.6795454903199</v>
      </c>
      <c r="L38">
        <v>2471.4500822202099</v>
      </c>
      <c r="M38">
        <v>50.189876231289396</v>
      </c>
      <c r="N38">
        <v>0.816528394053046</v>
      </c>
      <c r="O38">
        <v>10.6326029203204</v>
      </c>
      <c r="P38">
        <v>15.7124696637004</v>
      </c>
      <c r="Q38">
        <v>-2.824773974711E-2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240174.02241806401</v>
      </c>
      <c r="F39">
        <v>170.08</v>
      </c>
      <c r="G39">
        <v>57.617058116203502</v>
      </c>
      <c r="H39">
        <v>2.6220221302014202</v>
      </c>
      <c r="I39">
        <v>-19.828948874477501</v>
      </c>
      <c r="J39">
        <v>-7.0906732886911704E-3</v>
      </c>
      <c r="K39">
        <v>169.67592527006701</v>
      </c>
      <c r="L39">
        <v>152.58456760374901</v>
      </c>
      <c r="M39">
        <v>50.951296284419399</v>
      </c>
      <c r="N39">
        <v>0.63183367295743098</v>
      </c>
      <c r="O39">
        <v>15.7102539981185</v>
      </c>
      <c r="P39">
        <v>98.923976608187104</v>
      </c>
      <c r="Q39">
        <v>0.110334037196365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237817.55653438999</v>
      </c>
      <c r="F40">
        <v>6689.9</v>
      </c>
      <c r="G40">
        <v>207.25085548287601</v>
      </c>
      <c r="H40">
        <v>30.2384849361171</v>
      </c>
      <c r="I40">
        <v>57.678181594806603</v>
      </c>
      <c r="J40">
        <v>4.3637682002478204</v>
      </c>
      <c r="K40">
        <v>5509.70088799735</v>
      </c>
      <c r="L40">
        <v>4229.1270889527204</v>
      </c>
      <c r="M40">
        <v>82.763856985583601</v>
      </c>
      <c r="N40">
        <v>1.9605116319215701</v>
      </c>
      <c r="O40">
        <v>0.89836918339587502</v>
      </c>
      <c r="P40">
        <v>243.95372750642599</v>
      </c>
      <c r="Q40">
        <v>0.269079633933274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235455.27260200001</v>
      </c>
      <c r="F41">
        <v>180.17</v>
      </c>
      <c r="G41">
        <v>250.06686462656</v>
      </c>
      <c r="H41">
        <v>-12.4706218599508</v>
      </c>
      <c r="I41">
        <v>2.43125544164839</v>
      </c>
      <c r="J41">
        <v>-4.2431484510096604</v>
      </c>
      <c r="K41">
        <v>183.11217241207601</v>
      </c>
      <c r="L41">
        <v>146.33120627997101</v>
      </c>
      <c r="M41">
        <v>41.641202810858402</v>
      </c>
      <c r="N41">
        <v>0.53876190971155102</v>
      </c>
      <c r="O41">
        <v>27.1021812732419</v>
      </c>
      <c r="P41">
        <v>279.70495258166397</v>
      </c>
      <c r="Q41">
        <v>0.176150540420695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228149.48493898101</v>
      </c>
      <c r="F42">
        <v>262.17</v>
      </c>
      <c r="G42">
        <v>164.85891351162499</v>
      </c>
      <c r="H42">
        <v>21.865834976600201</v>
      </c>
      <c r="I42">
        <v>52.301201977444101</v>
      </c>
      <c r="J42">
        <v>-1.9760628073287001</v>
      </c>
      <c r="K42">
        <v>226.190795676345</v>
      </c>
      <c r="L42">
        <v>175.46835574765601</v>
      </c>
      <c r="M42">
        <v>63.0239114296593</v>
      </c>
      <c r="N42">
        <v>1.3844956304562599</v>
      </c>
      <c r="O42">
        <v>7.14421939962617</v>
      </c>
      <c r="P42">
        <v>196.90826727066801</v>
      </c>
      <c r="Q42">
        <v>7.4203353547827006E-2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223670.2540094</v>
      </c>
      <c r="F43">
        <v>917.75</v>
      </c>
      <c r="G43">
        <v>-11.775942143653801</v>
      </c>
      <c r="H43">
        <v>5.0039985586356401</v>
      </c>
      <c r="I43">
        <v>0.607489805148132</v>
      </c>
      <c r="J43">
        <v>-1.5870885795349801</v>
      </c>
      <c r="K43">
        <v>905.726416329632</v>
      </c>
      <c r="L43">
        <v>859.99283300607203</v>
      </c>
      <c r="M43">
        <v>56.357293076826203</v>
      </c>
      <c r="N43">
        <v>1.0024007274437601</v>
      </c>
      <c r="O43">
        <v>4.5382729501498096</v>
      </c>
      <c r="P43">
        <v>26.9363762102351</v>
      </c>
      <c r="Q43">
        <v>6.7485754207300005E-4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220864.96731823499</v>
      </c>
      <c r="F44">
        <v>302.14999999999998</v>
      </c>
      <c r="G44">
        <v>106.519253053551</v>
      </c>
      <c r="H44">
        <v>-0.21981309423668899</v>
      </c>
      <c r="I44">
        <v>47.932023608992097</v>
      </c>
      <c r="J44">
        <v>-0.86057209918365896</v>
      </c>
      <c r="K44">
        <v>298.93547684888699</v>
      </c>
      <c r="L44">
        <v>237.823290713484</v>
      </c>
      <c r="M44">
        <v>50.304707467642302</v>
      </c>
      <c r="N44">
        <v>0.47981664095140097</v>
      </c>
      <c r="O44">
        <v>12.692371338738999</v>
      </c>
      <c r="P44">
        <v>137.91338582677099</v>
      </c>
      <c r="Q44">
        <v>0.22481156536685201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212183.71943832</v>
      </c>
      <c r="F45">
        <v>857.2</v>
      </c>
      <c r="G45">
        <v>50.645178900680001</v>
      </c>
      <c r="H45">
        <v>6.1096403492278801</v>
      </c>
      <c r="I45">
        <v>-10.6772792168568</v>
      </c>
      <c r="J45">
        <v>1.49269114172882</v>
      </c>
      <c r="K45">
        <v>840.68574336887002</v>
      </c>
      <c r="L45">
        <v>780.52073653724199</v>
      </c>
      <c r="M45">
        <v>57.488077857095</v>
      </c>
      <c r="N45">
        <v>0.78265156726707197</v>
      </c>
      <c r="O45">
        <v>12.879141390573899</v>
      </c>
      <c r="P45">
        <v>81.187909532868304</v>
      </c>
      <c r="Q45">
        <v>0.13934372716386001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57</v>
      </c>
      <c r="E46">
        <v>210579.60441125999</v>
      </c>
      <c r="F46">
        <v>331.45</v>
      </c>
      <c r="G46">
        <v>5.9134229912188596</v>
      </c>
      <c r="H46">
        <v>-2.1080633335263799</v>
      </c>
      <c r="I46">
        <v>7.54246733787555</v>
      </c>
      <c r="J46">
        <v>-0.35026445918352</v>
      </c>
      <c r="K46">
        <v>337.96774714892899</v>
      </c>
      <c r="L46">
        <v>302.26795740530901</v>
      </c>
      <c r="M46">
        <v>56.207305592457999</v>
      </c>
      <c r="N46">
        <v>0.79132784576789295</v>
      </c>
      <c r="O46">
        <v>19.082817921255099</v>
      </c>
      <c r="P46">
        <v>63.4368836291913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209449.06283000001</v>
      </c>
      <c r="F47">
        <v>495.7</v>
      </c>
      <c r="G47">
        <v>30.062630950224499</v>
      </c>
      <c r="H47">
        <v>-21.736649207243701</v>
      </c>
      <c r="I47">
        <v>53.693539369544403</v>
      </c>
      <c r="J47">
        <v>-19.824059539894002</v>
      </c>
      <c r="K47">
        <v>610.6694473691</v>
      </c>
      <c r="L47">
        <v>486.95056929827302</v>
      </c>
      <c r="M47">
        <v>15.658021706906201</v>
      </c>
      <c r="N47">
        <v>2.0632484647268701</v>
      </c>
      <c r="O47">
        <v>62.941295138188401</v>
      </c>
      <c r="P47">
        <v>74.174279690794094</v>
      </c>
      <c r="Q47">
        <v>3.9510563706298997E-2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196008.79846608001</v>
      </c>
      <c r="F48">
        <v>1508.4</v>
      </c>
      <c r="G48">
        <v>40.477949920940603</v>
      </c>
      <c r="H48">
        <v>-3.2137416389537501</v>
      </c>
      <c r="I48">
        <v>-7.3131527328132702</v>
      </c>
      <c r="J48">
        <v>1.9724345550082101</v>
      </c>
      <c r="K48">
        <v>1538.7187810028399</v>
      </c>
      <c r="L48">
        <v>1363.7314847289299</v>
      </c>
      <c r="M48">
        <v>49.956497572073303</v>
      </c>
      <c r="N48">
        <v>1.13500801550019</v>
      </c>
      <c r="O48">
        <v>12.8878281622911</v>
      </c>
      <c r="P48">
        <v>82.140916500633907</v>
      </c>
      <c r="Q48">
        <v>0.20280248586386601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130</v>
      </c>
      <c r="E49">
        <v>192196.45160523601</v>
      </c>
      <c r="F49">
        <v>153.96</v>
      </c>
      <c r="G49">
        <v>4.4498025651938002</v>
      </c>
      <c r="H49">
        <v>-3.15084761652985</v>
      </c>
      <c r="I49">
        <v>-1.9451173460401601</v>
      </c>
      <c r="J49">
        <v>0.176422659471379</v>
      </c>
      <c r="K49">
        <v>161.82200780257</v>
      </c>
      <c r="L49">
        <v>152.548642986967</v>
      </c>
      <c r="M49">
        <v>50.746670909450202</v>
      </c>
      <c r="N49">
        <v>1.0995240414415</v>
      </c>
      <c r="O49">
        <v>19.9012730579371</v>
      </c>
      <c r="P49">
        <v>34.345549738219901</v>
      </c>
      <c r="Q49">
        <v>-2.7701676458587E-2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77</v>
      </c>
      <c r="E50">
        <v>174255.35613857</v>
      </c>
      <c r="F50">
        <v>2598.4</v>
      </c>
      <c r="G50">
        <v>17.003840327828001</v>
      </c>
      <c r="H50">
        <v>-4.6565836303229</v>
      </c>
      <c r="I50">
        <v>9.1970604192490697</v>
      </c>
      <c r="J50">
        <v>-1.8070366915884099E-2</v>
      </c>
      <c r="K50">
        <v>2620.5198724599099</v>
      </c>
      <c r="L50">
        <v>2334.6081994924698</v>
      </c>
      <c r="M50">
        <v>44.776178614335798</v>
      </c>
      <c r="N50">
        <v>1.0432154299691401</v>
      </c>
      <c r="O50">
        <v>10.750846674876801</v>
      </c>
      <c r="P50">
        <v>48.387803925162601</v>
      </c>
      <c r="Q50">
        <v>7.2532521208060002E-2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151</v>
      </c>
      <c r="E51">
        <v>172840.92015190001</v>
      </c>
      <c r="F51">
        <v>442.75</v>
      </c>
      <c r="G51">
        <v>61.674311759490699</v>
      </c>
      <c r="H51">
        <v>-0.20406120126469801</v>
      </c>
      <c r="I51">
        <v>54.257442669097102</v>
      </c>
      <c r="J51">
        <v>1.1952076841257999</v>
      </c>
      <c r="K51">
        <v>434.401936639388</v>
      </c>
      <c r="L51">
        <v>364.56190256172999</v>
      </c>
      <c r="M51">
        <v>59.695979577265398</v>
      </c>
      <c r="N51">
        <v>0.68451738345558499</v>
      </c>
      <c r="O51">
        <v>14.455110107284</v>
      </c>
      <c r="P51">
        <v>112.860576923076</v>
      </c>
      <c r="Q51">
        <v>2.7374055190472001E-2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Row],[Ticker]],[1]!Table2[[Symbol]:[Industry]],2,FALSE),"-")</f>
        <v>-</v>
      </c>
      <c r="D52" t="s">
        <v>21</v>
      </c>
      <c r="E52">
        <v>168059.53029510999</v>
      </c>
      <c r="F52">
        <v>5676.1</v>
      </c>
      <c r="G52">
        <v>-16.984515532383099</v>
      </c>
      <c r="H52">
        <v>-0.76388878249476</v>
      </c>
      <c r="I52">
        <v>-7.3804634171297501</v>
      </c>
      <c r="J52">
        <v>5.4737991190669097</v>
      </c>
      <c r="K52">
        <v>5390.1663600181</v>
      </c>
      <c r="L52">
        <v>5236.9365543412896</v>
      </c>
      <c r="M52">
        <v>64.785485531209503</v>
      </c>
      <c r="N52">
        <v>0.74741762272175905</v>
      </c>
      <c r="O52">
        <v>13.493419777664201</v>
      </c>
      <c r="P52">
        <v>25.756887594022398</v>
      </c>
      <c r="Q52">
        <v>-3.2126552670782002E-2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37</v>
      </c>
      <c r="E53">
        <v>167418.57919752499</v>
      </c>
      <c r="F53">
        <v>1671.55</v>
      </c>
      <c r="G53">
        <v>3.48543822750494</v>
      </c>
      <c r="H53">
        <v>1.77845250018107</v>
      </c>
      <c r="I53">
        <v>5.2921708298446299</v>
      </c>
      <c r="J53">
        <v>-3.5681967801228098</v>
      </c>
      <c r="K53">
        <v>1609.0108279374999</v>
      </c>
      <c r="L53">
        <v>1480.43241549297</v>
      </c>
      <c r="M53">
        <v>42.345126978478497</v>
      </c>
      <c r="N53">
        <v>0.682524390173611</v>
      </c>
      <c r="O53">
        <v>7.1550357452663604</v>
      </c>
      <c r="P53">
        <v>32.206271997469003</v>
      </c>
      <c r="Q53">
        <v>9.1537434067740005E-3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124</v>
      </c>
      <c r="E54">
        <v>166638.63837120001</v>
      </c>
      <c r="F54">
        <v>504.95</v>
      </c>
      <c r="G54">
        <v>106.466539415822</v>
      </c>
      <c r="H54">
        <v>-4.5266666619077398</v>
      </c>
      <c r="I54">
        <v>11.242073535770301</v>
      </c>
      <c r="J54">
        <v>0.93923978191747703</v>
      </c>
      <c r="K54">
        <v>506.16414450323202</v>
      </c>
      <c r="L54">
        <v>423.10312960246603</v>
      </c>
      <c r="M54">
        <v>49.627082568633398</v>
      </c>
      <c r="N54">
        <v>0.75063769113597201</v>
      </c>
      <c r="O54">
        <v>14.862857708684</v>
      </c>
      <c r="P54">
        <v>151.90820653529499</v>
      </c>
      <c r="Q54">
        <v>0.19765880823452101</v>
      </c>
    </row>
    <row r="55" spans="1:17" x14ac:dyDescent="0.3">
      <c r="A55" t="s">
        <v>158</v>
      </c>
      <c r="B55" t="s">
        <v>159</v>
      </c>
      <c r="C55" t="str">
        <f>IFERROR(VLOOKUP(Table1[[#This Row],[Ticker]],[1]!Table2[[Symbol]:[Industry]],2,FALSE),"-")</f>
        <v>-</v>
      </c>
      <c r="D55" t="s">
        <v>160</v>
      </c>
      <c r="E55">
        <v>165767.4454275</v>
      </c>
      <c r="F55">
        <v>7822.6</v>
      </c>
      <c r="G55">
        <v>53.9436385487706</v>
      </c>
      <c r="H55">
        <v>4.1728770505167798</v>
      </c>
      <c r="I55">
        <v>61.334685173849401</v>
      </c>
      <c r="J55">
        <v>-0.185018147284602</v>
      </c>
      <c r="K55">
        <v>7879.3831650265101</v>
      </c>
      <c r="L55">
        <v>6578.4533131594899</v>
      </c>
      <c r="M55">
        <v>51.5821395148363</v>
      </c>
      <c r="N55">
        <v>1.25800716151967</v>
      </c>
      <c r="O55">
        <v>16.968143583974602</v>
      </c>
      <c r="P55">
        <v>103.18441558441501</v>
      </c>
      <c r="Q55">
        <v>0.17558371317104199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163451.92183283999</v>
      </c>
      <c r="F56">
        <v>4231.95</v>
      </c>
      <c r="G56">
        <v>45.504825578991003</v>
      </c>
      <c r="H56">
        <v>-1.03807826156823</v>
      </c>
      <c r="I56">
        <v>27.035346918930699</v>
      </c>
      <c r="J56">
        <v>-1.73428057301492</v>
      </c>
      <c r="K56">
        <v>4260.0392058676098</v>
      </c>
      <c r="L56">
        <v>3647.86249098593</v>
      </c>
      <c r="M56">
        <v>41.483790720654099</v>
      </c>
      <c r="N56">
        <v>0.68105328214342897</v>
      </c>
      <c r="O56">
        <v>8.9285081345479007</v>
      </c>
      <c r="P56">
        <v>81.367990228641204</v>
      </c>
      <c r="Q56">
        <v>0.10520193558891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157098.37791019899</v>
      </c>
      <c r="F57">
        <v>238.93</v>
      </c>
      <c r="G57">
        <v>81.602388003707304</v>
      </c>
      <c r="H57">
        <v>9.8344105405242104</v>
      </c>
      <c r="I57">
        <v>17.575542919360601</v>
      </c>
      <c r="J57">
        <v>1.48639365499015</v>
      </c>
      <c r="K57">
        <v>223.45549569445299</v>
      </c>
      <c r="L57">
        <v>189.079396898228</v>
      </c>
      <c r="M57">
        <v>63.997238033474602</v>
      </c>
      <c r="N57">
        <v>0.56349698913747603</v>
      </c>
      <c r="O57">
        <v>3.0845854434353202</v>
      </c>
      <c r="P57">
        <v>112.66577659101</v>
      </c>
      <c r="Q57">
        <v>0.106817072115925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77</v>
      </c>
      <c r="E58">
        <v>156088.13480085999</v>
      </c>
      <c r="F58">
        <v>633.70000000000005</v>
      </c>
      <c r="G58">
        <v>8.9538335758676304</v>
      </c>
      <c r="H58">
        <v>-6.4206558233423801</v>
      </c>
      <c r="I58">
        <v>-4.68226958063934</v>
      </c>
      <c r="J58">
        <v>-1.2022036200879</v>
      </c>
      <c r="K58">
        <v>652.22856218861295</v>
      </c>
      <c r="L58">
        <v>591.75860607519701</v>
      </c>
      <c r="M58">
        <v>42.049237273308499</v>
      </c>
      <c r="N58">
        <v>0.487716335692229</v>
      </c>
      <c r="O58">
        <v>11.5590973646836</v>
      </c>
      <c r="P58">
        <v>56.837025120653301</v>
      </c>
      <c r="Q58">
        <v>3.5963079342704998E-2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21</v>
      </c>
      <c r="E59">
        <v>155990.63558204999</v>
      </c>
      <c r="F59">
        <v>1594.65</v>
      </c>
      <c r="G59">
        <v>3.5798348604974901</v>
      </c>
      <c r="H59">
        <v>7.4782352870146598</v>
      </c>
      <c r="I59">
        <v>12.250770467829399</v>
      </c>
      <c r="J59">
        <v>4.5534140206270299</v>
      </c>
      <c r="K59">
        <v>1464.2461122019899</v>
      </c>
      <c r="L59">
        <v>1334.0149987570301</v>
      </c>
      <c r="M59">
        <v>73.871502092918206</v>
      </c>
      <c r="N59">
        <v>0.93553604263150902</v>
      </c>
      <c r="O59">
        <v>0.50481296836295497</v>
      </c>
      <c r="P59">
        <v>45.212402677229797</v>
      </c>
      <c r="Q59">
        <v>-2.3375731030959999E-2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155461.5308644</v>
      </c>
      <c r="F60">
        <v>3056.6</v>
      </c>
      <c r="G60">
        <v>-4.3370552061439804</v>
      </c>
      <c r="H60">
        <v>-2.9887293984904999</v>
      </c>
      <c r="I60">
        <v>0.60933928603744103</v>
      </c>
      <c r="J60">
        <v>-6.5564211854804599E-2</v>
      </c>
      <c r="K60">
        <v>3094.00105287428</v>
      </c>
      <c r="L60">
        <v>2897.8589162409198</v>
      </c>
      <c r="M60">
        <v>41.005445979303097</v>
      </c>
      <c r="N60">
        <v>1.0640734954314901</v>
      </c>
      <c r="O60">
        <v>7.27442256101551</v>
      </c>
      <c r="P60">
        <v>33.327517393295601</v>
      </c>
      <c r="Q60">
        <v>1.602750975822E-3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124</v>
      </c>
      <c r="E61">
        <v>153859.27832000001</v>
      </c>
      <c r="F61">
        <v>584.29999999999995</v>
      </c>
      <c r="G61">
        <v>117.326814790817</v>
      </c>
      <c r="H61">
        <v>-1.5125320505093101</v>
      </c>
      <c r="I61">
        <v>17.326622430974599</v>
      </c>
      <c r="J61">
        <v>5.9953620276856903E-3</v>
      </c>
      <c r="K61">
        <v>575.49516159692803</v>
      </c>
      <c r="L61">
        <v>472.36763790642999</v>
      </c>
      <c r="M61">
        <v>47.7498090088935</v>
      </c>
      <c r="N61">
        <v>0.50902137327581698</v>
      </c>
      <c r="O61">
        <v>11.9288036967311</v>
      </c>
      <c r="P61">
        <v>153.43743222728199</v>
      </c>
      <c r="Q61">
        <v>0.19967435436910899</v>
      </c>
    </row>
    <row r="62" spans="1:17" x14ac:dyDescent="0.3">
      <c r="A62" t="s">
        <v>58</v>
      </c>
      <c r="B62" t="s">
        <v>176</v>
      </c>
      <c r="C62" t="str">
        <f>IFERROR(VLOOKUP(Table1[[#This Row],[Ticker]],[1]!Table2[[Symbol]:[Industry]],2,FALSE),"-")</f>
        <v>-</v>
      </c>
      <c r="D62" t="s">
        <v>60</v>
      </c>
      <c r="E62">
        <v>151860.11489632499</v>
      </c>
      <c r="F62">
        <v>749.05</v>
      </c>
      <c r="G62">
        <v>59.519715813660703</v>
      </c>
      <c r="H62">
        <v>12.3251132397285</v>
      </c>
      <c r="I62">
        <v>11.180038664471599</v>
      </c>
      <c r="J62">
        <v>0.83246360707191303</v>
      </c>
      <c r="K62">
        <v>703.38727959899404</v>
      </c>
      <c r="L62">
        <v>606.96862970041695</v>
      </c>
      <c r="M62">
        <v>39.2687657472623</v>
      </c>
      <c r="N62">
        <v>1.5665708196316299</v>
      </c>
      <c r="O62">
        <v>7.3760096121754097</v>
      </c>
      <c r="P62">
        <v>90.573718356443194</v>
      </c>
      <c r="Q62">
        <v>0.108572439416318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18</v>
      </c>
      <c r="E63">
        <v>149157.81867743999</v>
      </c>
      <c r="F63">
        <v>343.8</v>
      </c>
      <c r="G63">
        <v>68.060658642314607</v>
      </c>
      <c r="H63">
        <v>13.108224940359101</v>
      </c>
      <c r="I63">
        <v>-4.8114241810307803</v>
      </c>
      <c r="J63">
        <v>2.6274086364763201</v>
      </c>
      <c r="K63">
        <v>321.42983392291501</v>
      </c>
      <c r="L63">
        <v>283.02448093050799</v>
      </c>
      <c r="M63">
        <v>62.616760984912197</v>
      </c>
      <c r="N63">
        <v>0.78670395202953003</v>
      </c>
      <c r="O63">
        <v>4.4357184409540498</v>
      </c>
      <c r="P63">
        <v>107.452104389802</v>
      </c>
      <c r="Q63">
        <v>2.6899890602557E-2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37</v>
      </c>
      <c r="E64">
        <v>147490.44065847</v>
      </c>
      <c r="F64">
        <v>685.7</v>
      </c>
      <c r="G64">
        <v>-17.5668316632927</v>
      </c>
      <c r="H64">
        <v>8.1894777911080094</v>
      </c>
      <c r="I64">
        <v>9.7839864057558792</v>
      </c>
      <c r="J64">
        <v>-3.6781910135775799</v>
      </c>
      <c r="K64">
        <v>650.91051734433302</v>
      </c>
      <c r="L64">
        <v>618.508823185952</v>
      </c>
      <c r="M64">
        <v>46.438262814274303</v>
      </c>
      <c r="N64">
        <v>0.86413670432058798</v>
      </c>
      <c r="O64">
        <v>5.3667784745515297</v>
      </c>
      <c r="P64">
        <v>34.082909659757497</v>
      </c>
      <c r="Q64">
        <v>-6.2079663384147998E-2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147408.81957665499</v>
      </c>
      <c r="F65">
        <v>658.85</v>
      </c>
      <c r="G65">
        <v>19.354079458669801</v>
      </c>
      <c r="H65">
        <v>0.203054508459134</v>
      </c>
      <c r="I65">
        <v>20.4519069265673</v>
      </c>
      <c r="J65">
        <v>2.92722707795979</v>
      </c>
      <c r="K65">
        <v>654.371185903266</v>
      </c>
      <c r="L65">
        <v>599.73741091069598</v>
      </c>
      <c r="M65">
        <v>63.394227914748697</v>
      </c>
      <c r="N65">
        <v>0.87739647777535301</v>
      </c>
      <c r="O65">
        <v>8.5603703422630204</v>
      </c>
      <c r="P65">
        <v>49.772675608092698</v>
      </c>
      <c r="Q65">
        <v>2.2436009470023999E-2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143578.649235655</v>
      </c>
      <c r="F66">
        <v>1403.65</v>
      </c>
      <c r="G66">
        <v>9.5021694381731496</v>
      </c>
      <c r="H66">
        <v>-3.28656568111295</v>
      </c>
      <c r="I66">
        <v>2.4828981497329101</v>
      </c>
      <c r="J66">
        <v>-0.59084197058396104</v>
      </c>
      <c r="K66">
        <v>1409.9650393008201</v>
      </c>
      <c r="L66">
        <v>1263.54971118557</v>
      </c>
      <c r="M66">
        <v>41.231168485483003</v>
      </c>
      <c r="N66">
        <v>0.96799496481349501</v>
      </c>
      <c r="O66">
        <v>8.6453175649200098</v>
      </c>
      <c r="P66">
        <v>46.244009168576802</v>
      </c>
      <c r="Q66">
        <v>7.5327081361099997E-4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116</v>
      </c>
      <c r="E67">
        <v>138077.75068200001</v>
      </c>
      <c r="F67">
        <v>5732.5</v>
      </c>
      <c r="G67">
        <v>-0.160167005854603</v>
      </c>
      <c r="H67">
        <v>-2.5948949978623301</v>
      </c>
      <c r="I67">
        <v>6.0870400994559697</v>
      </c>
      <c r="J67">
        <v>6.8611078379240104E-2</v>
      </c>
      <c r="K67">
        <v>5613.0346408093501</v>
      </c>
      <c r="L67">
        <v>5182.6924678161304</v>
      </c>
      <c r="M67">
        <v>49.512237477218299</v>
      </c>
      <c r="N67">
        <v>1.16235269875657</v>
      </c>
      <c r="O67">
        <v>4.75359790667249</v>
      </c>
      <c r="P67">
        <v>31.851323688386898</v>
      </c>
      <c r="Q67">
        <v>1.046194911409E-2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92</v>
      </c>
      <c r="E68">
        <v>133820.82022836001</v>
      </c>
      <c r="F68">
        <v>418.8</v>
      </c>
      <c r="G68">
        <v>47.721380511095497</v>
      </c>
      <c r="H68">
        <v>0.63616104426030895</v>
      </c>
      <c r="I68">
        <v>0.362872898651248</v>
      </c>
      <c r="J68">
        <v>-1.0936735468457599</v>
      </c>
      <c r="K68">
        <v>430.289063075728</v>
      </c>
      <c r="L68">
        <v>385.40586871660298</v>
      </c>
      <c r="M68">
        <v>44.5655196093429</v>
      </c>
      <c r="N68">
        <v>1.22432999159653</v>
      </c>
      <c r="O68">
        <v>12.4641833810888</v>
      </c>
      <c r="P68">
        <v>82.007822685788796</v>
      </c>
      <c r="Q68">
        <v>0.14544709161938299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131913.64154429999</v>
      </c>
      <c r="F69">
        <v>4813.3</v>
      </c>
      <c r="G69">
        <v>15.7642360760047</v>
      </c>
      <c r="H69">
        <v>0.80106723995526097</v>
      </c>
      <c r="I69">
        <v>16.486651052240699</v>
      </c>
      <c r="J69">
        <v>-0.86340196312805795</v>
      </c>
      <c r="K69">
        <v>4763.9760558623402</v>
      </c>
      <c r="L69">
        <v>4310.8042286788896</v>
      </c>
      <c r="M69">
        <v>53.341398535105398</v>
      </c>
      <c r="N69">
        <v>1.11230791374842</v>
      </c>
      <c r="O69">
        <v>5.1025284108615603</v>
      </c>
      <c r="P69">
        <v>46.970992366412197</v>
      </c>
      <c r="Q69">
        <v>6.9313239622806999E-2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131246.13505171001</v>
      </c>
      <c r="F70">
        <v>1092.55</v>
      </c>
      <c r="G70">
        <v>-8.9535519823527796</v>
      </c>
      <c r="H70">
        <v>9.2434562811575098</v>
      </c>
      <c r="I70">
        <v>-8.2630209731182305</v>
      </c>
      <c r="J70">
        <v>-2.2143037134655401</v>
      </c>
      <c r="K70">
        <v>1070.2287820705101</v>
      </c>
      <c r="L70">
        <v>1060.2763290897799</v>
      </c>
      <c r="M70">
        <v>47.763972587124798</v>
      </c>
      <c r="N70">
        <v>1.3794345349636901</v>
      </c>
      <c r="O70">
        <v>23.381080957393198</v>
      </c>
      <c r="P70">
        <v>59.263848396501402</v>
      </c>
      <c r="Q70">
        <v>-8.5504204794300005E-3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136</v>
      </c>
      <c r="E71">
        <v>128166.85467827</v>
      </c>
      <c r="F71">
        <v>1287.95</v>
      </c>
      <c r="G71">
        <v>55.7079304298869</v>
      </c>
      <c r="H71">
        <v>-9.2646316815662892</v>
      </c>
      <c r="I71">
        <v>1.60289117534763</v>
      </c>
      <c r="J71">
        <v>-2.57998477344925</v>
      </c>
      <c r="K71">
        <v>1346.7114258348299</v>
      </c>
      <c r="L71">
        <v>1175.26644374784</v>
      </c>
      <c r="M71">
        <v>49.693169324177902</v>
      </c>
      <c r="N71">
        <v>0.99225137215556802</v>
      </c>
      <c r="O71">
        <v>28.106681159982902</v>
      </c>
      <c r="P71">
        <v>100.912565322517</v>
      </c>
      <c r="Q71">
        <v>0.10221523488619499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34</v>
      </c>
      <c r="E72">
        <v>127913.643497564</v>
      </c>
      <c r="F72">
        <v>247.35</v>
      </c>
      <c r="G72">
        <v>2.3179486347996998</v>
      </c>
      <c r="H72">
        <v>-0.10951389939068799</v>
      </c>
      <c r="I72">
        <v>-17.993373903106399</v>
      </c>
      <c r="J72">
        <v>-0.173244076207409</v>
      </c>
      <c r="K72">
        <v>255.3564181205</v>
      </c>
      <c r="L72">
        <v>246.27734551574699</v>
      </c>
      <c r="M72">
        <v>54.2626151205924</v>
      </c>
      <c r="N72">
        <v>0.77263440336125899</v>
      </c>
      <c r="O72">
        <v>21.1643420254699</v>
      </c>
      <c r="P72">
        <v>32.769726247987101</v>
      </c>
      <c r="Q72">
        <v>0.15215481238825601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54</v>
      </c>
      <c r="E73">
        <v>127231.06539600001</v>
      </c>
      <c r="F73">
        <v>1575.5</v>
      </c>
      <c r="G73">
        <v>0.44241914293613799</v>
      </c>
      <c r="H73">
        <v>6.5167880362755604</v>
      </c>
      <c r="I73">
        <v>-3.4163823111491798</v>
      </c>
      <c r="J73">
        <v>-2.1493787639089099</v>
      </c>
      <c r="K73">
        <v>1521.1435730952601</v>
      </c>
      <c r="L73">
        <v>1404.98304400963</v>
      </c>
      <c r="M73">
        <v>60.952923523448703</v>
      </c>
      <c r="N73">
        <v>0.87002907331710799</v>
      </c>
      <c r="O73">
        <v>1.9803237067597499</v>
      </c>
      <c r="P73">
        <v>39.178445229681898</v>
      </c>
      <c r="Q73">
        <v>4.3117909313288003E-2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Row],[Ticker]],[1]!Table2[[Symbol]:[Industry]],2,FALSE),"-")</f>
        <v>-</v>
      </c>
      <c r="D74" t="s">
        <v>34</v>
      </c>
      <c r="E74">
        <v>126857.910243718</v>
      </c>
      <c r="F74">
        <v>115.21</v>
      </c>
      <c r="G74">
        <v>57.5269636285636</v>
      </c>
      <c r="H74">
        <v>-0.73979737744318796</v>
      </c>
      <c r="I74">
        <v>-20.458870375922199</v>
      </c>
      <c r="J74">
        <v>-1.03951847895611</v>
      </c>
      <c r="K74">
        <v>119.97478165046</v>
      </c>
      <c r="L74">
        <v>110.760762679913</v>
      </c>
      <c r="M74">
        <v>45.934242030424102</v>
      </c>
      <c r="N74">
        <v>0.62754242323426301</v>
      </c>
      <c r="O74">
        <v>24.034372016317999</v>
      </c>
      <c r="P74">
        <v>88.405560098119295</v>
      </c>
      <c r="Q74">
        <v>0.135359530778139</v>
      </c>
    </row>
    <row r="75" spans="1:17" x14ac:dyDescent="0.3">
      <c r="A75" t="s">
        <v>205</v>
      </c>
      <c r="B75" t="s">
        <v>206</v>
      </c>
      <c r="C75" t="str">
        <f>IFERROR(VLOOKUP(Table1[[#This Row],[Ticker]],[1]!Table2[[Symbol]:[Industry]],2,FALSE),"-")</f>
        <v>-</v>
      </c>
      <c r="D75" t="s">
        <v>207</v>
      </c>
      <c r="E75">
        <v>126129.53088535801</v>
      </c>
      <c r="F75">
        <v>186.13</v>
      </c>
      <c r="G75">
        <v>67.240700840296</v>
      </c>
      <c r="H75">
        <v>-2.2997549791240499</v>
      </c>
      <c r="I75">
        <v>55.892532001911803</v>
      </c>
      <c r="J75">
        <v>-2.78803358162099</v>
      </c>
      <c r="K75">
        <v>181.52322786477501</v>
      </c>
      <c r="L75">
        <v>142.37724431366399</v>
      </c>
      <c r="M75">
        <v>49.043015784100902</v>
      </c>
      <c r="N75">
        <v>1.0094154270934099</v>
      </c>
      <c r="O75">
        <v>12.2226400902595</v>
      </c>
      <c r="P75">
        <v>114.435483870967</v>
      </c>
      <c r="Q75">
        <v>3.6817057673052003E-2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210</v>
      </c>
      <c r="E76">
        <v>123971.17217419999</v>
      </c>
      <c r="F76">
        <v>4669.8999999999996</v>
      </c>
      <c r="G76">
        <v>0.15762863307324401</v>
      </c>
      <c r="H76">
        <v>4.9733969830542097</v>
      </c>
      <c r="I76">
        <v>16.137698007731199</v>
      </c>
      <c r="J76">
        <v>-5.5584989614855198</v>
      </c>
      <c r="K76">
        <v>4603.0734000248804</v>
      </c>
      <c r="L76">
        <v>4100.2029032594201</v>
      </c>
      <c r="M76">
        <v>38.770570229887603</v>
      </c>
      <c r="N76">
        <v>0.87909466083721</v>
      </c>
      <c r="O76">
        <v>7.6008051564273504</v>
      </c>
      <c r="P76">
        <v>41.713956240706402</v>
      </c>
      <c r="Q76">
        <v>-4.8669602984867999E-2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104</v>
      </c>
      <c r="E77">
        <v>123883.715846639</v>
      </c>
      <c r="F77">
        <v>2607.6</v>
      </c>
      <c r="G77">
        <v>65.974614054795893</v>
      </c>
      <c r="H77">
        <v>8.2877455551956896</v>
      </c>
      <c r="I77">
        <v>13.378094716826</v>
      </c>
      <c r="J77">
        <v>0.39429839008197798</v>
      </c>
      <c r="K77">
        <v>2446.2595230698998</v>
      </c>
      <c r="L77">
        <v>2115.52817768983</v>
      </c>
      <c r="M77">
        <v>61.504106843934103</v>
      </c>
      <c r="N77">
        <v>1.23971505505774</v>
      </c>
      <c r="O77">
        <v>1.8177634606534701</v>
      </c>
      <c r="P77">
        <v>97.380970403451599</v>
      </c>
      <c r="Q77">
        <v>0.26206078959839801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124</v>
      </c>
      <c r="E78">
        <v>119575.902735</v>
      </c>
      <c r="F78">
        <v>573.5</v>
      </c>
      <c r="G78">
        <v>333.39006317993602</v>
      </c>
      <c r="H78">
        <v>-6.64442704006923</v>
      </c>
      <c r="I78">
        <v>99.101105208375103</v>
      </c>
      <c r="J78">
        <v>-2.4380567283316901</v>
      </c>
      <c r="K78">
        <v>511.22683366545402</v>
      </c>
      <c r="L78">
        <v>343.55348280516699</v>
      </c>
      <c r="M78">
        <v>53.2378323518003</v>
      </c>
      <c r="N78">
        <v>0.60052262778764698</v>
      </c>
      <c r="O78">
        <v>12.8160418482999</v>
      </c>
      <c r="P78">
        <v>367.01954397394098</v>
      </c>
      <c r="Q78">
        <v>0.22833724107815501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54</v>
      </c>
      <c r="E79">
        <v>119233.69664505</v>
      </c>
      <c r="F79">
        <v>1184.95</v>
      </c>
      <c r="G79">
        <v>54.182188963733402</v>
      </c>
      <c r="H79">
        <v>4.2306875462275499</v>
      </c>
      <c r="I79">
        <v>22.068777881561299</v>
      </c>
      <c r="J79">
        <v>-6.6549597087770804</v>
      </c>
      <c r="K79">
        <v>1158.07467218702</v>
      </c>
      <c r="L79">
        <v>950.06223235700099</v>
      </c>
      <c r="M79">
        <v>39.972305298897801</v>
      </c>
      <c r="N79">
        <v>1.48830032876458</v>
      </c>
      <c r="O79">
        <v>11.759989872990401</v>
      </c>
      <c r="P79">
        <v>108.709819462791</v>
      </c>
      <c r="Q79">
        <v>8.7280194228916003E-2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117976.76518795</v>
      </c>
      <c r="F80">
        <v>1881.85</v>
      </c>
      <c r="G80">
        <v>18.582117821316899</v>
      </c>
      <c r="H80">
        <v>6.3355510132669197</v>
      </c>
      <c r="I80">
        <v>24.366316254023499</v>
      </c>
      <c r="J80">
        <v>2.8106852228803598</v>
      </c>
      <c r="K80">
        <v>1818.4265246780501</v>
      </c>
      <c r="L80">
        <v>1622.9457828443201</v>
      </c>
      <c r="M80">
        <v>68.562210272150296</v>
      </c>
      <c r="N80">
        <v>0.61963574357124096</v>
      </c>
      <c r="O80">
        <v>5.5025639663097401</v>
      </c>
      <c r="P80">
        <v>52.642251693231103</v>
      </c>
      <c r="Q80">
        <v>2.7453118674521999E-2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34</v>
      </c>
      <c r="E81">
        <v>117024.834276896</v>
      </c>
      <c r="F81">
        <v>61.91</v>
      </c>
      <c r="G81">
        <v>72.490258172124101</v>
      </c>
      <c r="H81">
        <v>-3.66200956715966</v>
      </c>
      <c r="I81">
        <v>-21.759592891598</v>
      </c>
      <c r="J81">
        <v>0.24985462241386</v>
      </c>
      <c r="K81">
        <v>63.968804813168397</v>
      </c>
      <c r="L81">
        <v>57.302641738614</v>
      </c>
      <c r="M81">
        <v>47.549217741731397</v>
      </c>
      <c r="N81">
        <v>0.46931173052946801</v>
      </c>
      <c r="O81">
        <v>35.277015021805802</v>
      </c>
      <c r="P81">
        <v>106.36666666666601</v>
      </c>
      <c r="Q81">
        <v>0.108784173052868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63</v>
      </c>
      <c r="E82">
        <v>116623.90027524</v>
      </c>
      <c r="F82">
        <v>668.55</v>
      </c>
      <c r="G82">
        <v>57.813236843448898</v>
      </c>
      <c r="H82">
        <v>-6.5619605230826297</v>
      </c>
      <c r="I82">
        <v>33.623735903993399</v>
      </c>
      <c r="J82">
        <v>-3.6760990885104801</v>
      </c>
      <c r="K82">
        <v>682.13056241322795</v>
      </c>
      <c r="L82">
        <v>568.96828183417495</v>
      </c>
      <c r="M82">
        <v>40.655572337237103</v>
      </c>
      <c r="N82">
        <v>0.529936464788615</v>
      </c>
      <c r="O82">
        <v>12.482237678558</v>
      </c>
      <c r="P82">
        <v>96.545641628693204</v>
      </c>
      <c r="Q82">
        <v>9.5838491057515005E-2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226</v>
      </c>
      <c r="E83">
        <v>116501.64694392</v>
      </c>
      <c r="F83">
        <v>1177.4000000000001</v>
      </c>
      <c r="G83">
        <v>13.234787271447599</v>
      </c>
      <c r="H83">
        <v>0.42769608360932698</v>
      </c>
      <c r="I83">
        <v>-8.3602736823930197</v>
      </c>
      <c r="J83">
        <v>-0.97774201707164798</v>
      </c>
      <c r="K83">
        <v>1155.8691537352099</v>
      </c>
      <c r="L83">
        <v>1075.47411655051</v>
      </c>
      <c r="M83">
        <v>47.077730974416802</v>
      </c>
      <c r="N83">
        <v>0.65804317196267603</v>
      </c>
      <c r="O83">
        <v>6.4566331597710898</v>
      </c>
      <c r="P83">
        <v>43.922087866201103</v>
      </c>
      <c r="Q83">
        <v>9.3300726093290005E-3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57</v>
      </c>
      <c r="E84">
        <v>115630.64204999999</v>
      </c>
      <c r="F84">
        <v>3075.6</v>
      </c>
      <c r="G84">
        <v>39.604945767386802</v>
      </c>
      <c r="H84">
        <v>9.6824719055138697</v>
      </c>
      <c r="I84">
        <v>19.676684546424301</v>
      </c>
      <c r="J84">
        <v>2.1031902615445</v>
      </c>
      <c r="K84">
        <v>2808.7605125451801</v>
      </c>
      <c r="L84">
        <v>2436.9295837668401</v>
      </c>
      <c r="M84">
        <v>67.584173607743395</v>
      </c>
      <c r="N84">
        <v>0.76475345231097103</v>
      </c>
      <c r="O84">
        <v>0.305631421511254</v>
      </c>
      <c r="P84">
        <v>74.6656444330863</v>
      </c>
      <c r="Q84">
        <v>0.101657136162353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54</v>
      </c>
      <c r="E85">
        <v>115125.934955894</v>
      </c>
      <c r="F85">
        <v>6911.35</v>
      </c>
      <c r="G85">
        <v>-10.3260075283682</v>
      </c>
      <c r="H85">
        <v>4.8655207746731097</v>
      </c>
      <c r="I85">
        <v>-1.8333750338333901</v>
      </c>
      <c r="J85">
        <v>-0.79134025069798497</v>
      </c>
      <c r="K85">
        <v>6598.8475430041699</v>
      </c>
      <c r="L85">
        <v>6099.3107523913604</v>
      </c>
      <c r="M85">
        <v>55.210549539516101</v>
      </c>
      <c r="N85">
        <v>0.65043784943022898</v>
      </c>
      <c r="O85">
        <v>1.7890860685683501</v>
      </c>
      <c r="P85">
        <v>32.768871685028401</v>
      </c>
      <c r="Q85">
        <v>1.6297792028638999E-2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57</v>
      </c>
      <c r="E86">
        <v>113419.321474139</v>
      </c>
      <c r="F86">
        <v>1349.7</v>
      </c>
      <c r="G86">
        <v>1.9239297079236499</v>
      </c>
      <c r="H86">
        <v>-4.4671516050637097</v>
      </c>
      <c r="I86">
        <v>15.103021702016701</v>
      </c>
      <c r="J86">
        <v>-1.5380011617741101</v>
      </c>
      <c r="K86">
        <v>1363.98474061363</v>
      </c>
      <c r="L86">
        <v>1246.38383520409</v>
      </c>
      <c r="M86">
        <v>45.547161123463098</v>
      </c>
      <c r="N86">
        <v>0.94388555618342296</v>
      </c>
      <c r="O86">
        <v>9.4317255686448895</v>
      </c>
      <c r="P86">
        <v>33.475079113923996</v>
      </c>
      <c r="Q86">
        <v>0.11995608827804601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54</v>
      </c>
      <c r="E87">
        <v>113357.22344640001</v>
      </c>
      <c r="F87">
        <v>3349.35</v>
      </c>
      <c r="G87">
        <v>42.270458861104999</v>
      </c>
      <c r="H87">
        <v>13.1653956946097</v>
      </c>
      <c r="I87">
        <v>16.0668473493871</v>
      </c>
      <c r="J87">
        <v>-0.80873565372328104</v>
      </c>
      <c r="K87">
        <v>3055.6874496054202</v>
      </c>
      <c r="L87">
        <v>2629.01307664459</v>
      </c>
      <c r="M87">
        <v>71.238137748624894</v>
      </c>
      <c r="N87">
        <v>0.91085326069372097</v>
      </c>
      <c r="O87">
        <v>1.03154343380058</v>
      </c>
      <c r="P87">
        <v>89.009903783753202</v>
      </c>
      <c r="Q87">
        <v>9.6844638362461002E-2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237</v>
      </c>
      <c r="E88">
        <v>112784.560227105</v>
      </c>
      <c r="F88">
        <v>418.65</v>
      </c>
      <c r="G88">
        <v>136.132205072451</v>
      </c>
      <c r="H88">
        <v>2.0892104948210601</v>
      </c>
      <c r="I88">
        <v>82.374136847328899</v>
      </c>
      <c r="J88">
        <v>-0.44678903022552602</v>
      </c>
      <c r="K88">
        <v>394.25145686082402</v>
      </c>
      <c r="L88">
        <v>309.31412900960697</v>
      </c>
      <c r="M88">
        <v>54.1166548250822</v>
      </c>
      <c r="N88">
        <v>0.27451116924211399</v>
      </c>
      <c r="O88">
        <v>8.2766033679684696</v>
      </c>
      <c r="P88">
        <v>165.72516661377301</v>
      </c>
      <c r="Q88">
        <v>6.2440768215423999E-2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51</v>
      </c>
      <c r="E89">
        <v>112162.740228405</v>
      </c>
      <c r="F89">
        <v>689.55</v>
      </c>
      <c r="G89">
        <v>228.185637228709</v>
      </c>
      <c r="H89">
        <v>22.8538921267821</v>
      </c>
      <c r="I89">
        <v>55.7912373707954</v>
      </c>
      <c r="J89">
        <v>-0.247877000156942</v>
      </c>
      <c r="K89">
        <v>555.21047073391901</v>
      </c>
      <c r="L89">
        <v>408.73751892067298</v>
      </c>
      <c r="M89">
        <v>71.823516981027097</v>
      </c>
      <c r="N89">
        <v>1.4671089620772899</v>
      </c>
      <c r="O89">
        <v>3.5892973678485798</v>
      </c>
      <c r="P89">
        <v>282.37523105360401</v>
      </c>
      <c r="Q89">
        <v>0.17097336913155001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27</v>
      </c>
      <c r="E90">
        <v>111171.20754079999</v>
      </c>
      <c r="F90">
        <v>15.95</v>
      </c>
      <c r="G90">
        <v>84.005771044507597</v>
      </c>
      <c r="H90">
        <v>0.90711954345818901</v>
      </c>
      <c r="I90">
        <v>-11.139326918447701</v>
      </c>
      <c r="J90">
        <v>-1.5498611904951201</v>
      </c>
      <c r="K90">
        <v>15.8513150810103</v>
      </c>
      <c r="L90">
        <v>14.225790585864001</v>
      </c>
      <c r="M90">
        <v>52.515519831723203</v>
      </c>
      <c r="N90">
        <v>0.43023660123815199</v>
      </c>
      <c r="O90">
        <v>20.2507836990595</v>
      </c>
      <c r="P90">
        <v>112.666666666666</v>
      </c>
      <c r="Q90">
        <v>9.0926864009425998E-2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186</v>
      </c>
      <c r="E91">
        <v>110113.70610153</v>
      </c>
      <c r="F91">
        <v>621.29999999999995</v>
      </c>
      <c r="G91">
        <v>-17.820538805282801</v>
      </c>
      <c r="H91">
        <v>-1.2764410239739299</v>
      </c>
      <c r="I91">
        <v>2.7211956888119202</v>
      </c>
      <c r="J91">
        <v>-0.97507077925611596</v>
      </c>
      <c r="K91">
        <v>612.91696069550596</v>
      </c>
      <c r="L91">
        <v>572.10154316371404</v>
      </c>
      <c r="M91">
        <v>47.788356264349503</v>
      </c>
      <c r="N91">
        <v>0.59500015989648802</v>
      </c>
      <c r="O91">
        <v>6.6071141155641602</v>
      </c>
      <c r="P91">
        <v>27.003270645952501</v>
      </c>
      <c r="Q91">
        <v>-8.1338155121805006E-2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246</v>
      </c>
      <c r="E92">
        <v>110092.492215041</v>
      </c>
      <c r="F92">
        <v>80.709999999999994</v>
      </c>
      <c r="G92">
        <v>278.325382346048</v>
      </c>
      <c r="H92">
        <v>47.2992017018219</v>
      </c>
      <c r="I92">
        <v>62.3513166045704</v>
      </c>
      <c r="J92">
        <v>-3.3330960181761502</v>
      </c>
      <c r="K92">
        <v>61.815728883337897</v>
      </c>
      <c r="L92">
        <v>46.076431969367498</v>
      </c>
      <c r="M92">
        <v>72.692297687631196</v>
      </c>
      <c r="N92">
        <v>1.7312908354905401</v>
      </c>
      <c r="O92">
        <v>4.4356337504646497</v>
      </c>
      <c r="P92">
        <v>307.62626262626202</v>
      </c>
      <c r="Q92">
        <v>0.228911938036611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160</v>
      </c>
      <c r="E93">
        <v>108605.37147417</v>
      </c>
      <c r="F93">
        <v>710.55</v>
      </c>
      <c r="G93">
        <v>40.686514406729998</v>
      </c>
      <c r="H93">
        <v>5.5978922287623298</v>
      </c>
      <c r="I93">
        <v>57.530818863050598</v>
      </c>
      <c r="J93">
        <v>-0.56663873946814003</v>
      </c>
      <c r="K93">
        <v>691.2317063017</v>
      </c>
      <c r="L93">
        <v>569.574845953818</v>
      </c>
      <c r="M93">
        <v>52.306031538223998</v>
      </c>
      <c r="N93">
        <v>0.64574065248561097</v>
      </c>
      <c r="O93">
        <v>10.3018788262613</v>
      </c>
      <c r="P93">
        <v>97.814587973273902</v>
      </c>
      <c r="Q93">
        <v>0.244235278412643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106926.90913515</v>
      </c>
      <c r="F94">
        <v>9607.65</v>
      </c>
      <c r="G94">
        <v>9.9643514209065902</v>
      </c>
      <c r="H94">
        <v>-1.7261133839854901</v>
      </c>
      <c r="I94">
        <v>-0.20053232626009801</v>
      </c>
      <c r="J94">
        <v>2.4891202104991801</v>
      </c>
      <c r="K94">
        <v>9195.0558562323004</v>
      </c>
      <c r="L94">
        <v>8392.4481013336499</v>
      </c>
      <c r="M94">
        <v>59.622270500390997</v>
      </c>
      <c r="N94">
        <v>0.42148145928212599</v>
      </c>
      <c r="O94">
        <v>4.86435288546107</v>
      </c>
      <c r="P94">
        <v>44.9576789028199</v>
      </c>
      <c r="Q94">
        <v>9.6186501865081001E-2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24</v>
      </c>
      <c r="E95">
        <v>104950.46446548001</v>
      </c>
      <c r="F95">
        <v>1347.6</v>
      </c>
      <c r="G95">
        <v>-30.8438649492346</v>
      </c>
      <c r="H95">
        <v>-4.9939805016478704</v>
      </c>
      <c r="I95">
        <v>-19.247087050058301</v>
      </c>
      <c r="J95">
        <v>-1.4729336922481699</v>
      </c>
      <c r="K95">
        <v>1416.8760869758701</v>
      </c>
      <c r="L95">
        <v>1445.0999870563901</v>
      </c>
      <c r="M95">
        <v>36.457598091465201</v>
      </c>
      <c r="N95">
        <v>1.12736941713099</v>
      </c>
      <c r="O95">
        <v>25.742059958444599</v>
      </c>
      <c r="P95">
        <v>1.3842913030394</v>
      </c>
      <c r="Q95">
        <v>1.291972669465E-2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256</v>
      </c>
      <c r="E96">
        <v>104158.519869225</v>
      </c>
      <c r="F96">
        <v>96.87</v>
      </c>
      <c r="G96">
        <v>32.433961545676901</v>
      </c>
      <c r="H96">
        <v>9.0529432574783897</v>
      </c>
      <c r="I96">
        <v>-4.5017411258414199</v>
      </c>
      <c r="J96">
        <v>-0.48093514928471598</v>
      </c>
      <c r="K96">
        <v>91.906958265046001</v>
      </c>
      <c r="L96">
        <v>82.073418054801394</v>
      </c>
      <c r="M96">
        <v>54.549001896104897</v>
      </c>
      <c r="N96">
        <v>0.82478009561188603</v>
      </c>
      <c r="O96">
        <v>11.3863941364715</v>
      </c>
      <c r="P96">
        <v>63.493670886075897</v>
      </c>
      <c r="Q96">
        <v>8.5982632770323003E-2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Row],[Ticker]],[1]!Table2[[Symbol]:[Industry]],2,FALSE),"-")</f>
        <v>-</v>
      </c>
      <c r="D97" t="s">
        <v>259</v>
      </c>
      <c r="E97">
        <v>104084.442</v>
      </c>
      <c r="F97">
        <v>3754.85</v>
      </c>
      <c r="G97">
        <v>87.053183213292002</v>
      </c>
      <c r="H97">
        <v>6.2975175543873299</v>
      </c>
      <c r="I97">
        <v>34.572401068082598</v>
      </c>
      <c r="J97">
        <v>-0.50692670711781496</v>
      </c>
      <c r="K97">
        <v>3709.0385046409401</v>
      </c>
      <c r="L97">
        <v>3052.7493247009302</v>
      </c>
      <c r="M97">
        <v>55.095884519019798</v>
      </c>
      <c r="N97">
        <v>1.02453318663342</v>
      </c>
      <c r="O97">
        <v>11.1069683209715</v>
      </c>
      <c r="P97">
        <v>127.1124417831</v>
      </c>
      <c r="Q97">
        <v>0.19776948298788999</v>
      </c>
    </row>
    <row r="98" spans="1:17" x14ac:dyDescent="0.3">
      <c r="A98" t="s">
        <v>260</v>
      </c>
      <c r="B98" t="s">
        <v>261</v>
      </c>
      <c r="C98" t="str">
        <f>IFERROR(VLOOKUP(Table1[[#This Row],[Ticker]],[1]!Table2[[Symbol]:[Industry]],2,FALSE),"-")</f>
        <v>-</v>
      </c>
      <c r="D98" t="s">
        <v>37</v>
      </c>
      <c r="E98">
        <v>103917.91251659</v>
      </c>
      <c r="F98">
        <v>720.05</v>
      </c>
      <c r="G98">
        <v>6.6978231006539799</v>
      </c>
      <c r="H98">
        <v>12.496055902196099</v>
      </c>
      <c r="I98">
        <v>31.260184879028699</v>
      </c>
      <c r="J98">
        <v>-3.3524468243942001</v>
      </c>
      <c r="K98">
        <v>668.83240878988499</v>
      </c>
      <c r="L98">
        <v>595.19263549243794</v>
      </c>
      <c r="M98">
        <v>53.198760882037902</v>
      </c>
      <c r="N98">
        <v>0.71692494253429095</v>
      </c>
      <c r="O98">
        <v>3.6941879036178098</v>
      </c>
      <c r="P98">
        <v>55.367353544071598</v>
      </c>
      <c r="Q98">
        <v>-3.2108844458278003E-2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Row],[Ticker]],[1]!Table2[[Symbol]:[Industry]],2,FALSE),"-")</f>
        <v>-</v>
      </c>
      <c r="D99" t="s">
        <v>104</v>
      </c>
      <c r="E99">
        <v>103767.683429019</v>
      </c>
      <c r="F99">
        <v>5188.8999999999996</v>
      </c>
      <c r="G99">
        <v>49.752439172051197</v>
      </c>
      <c r="H99">
        <v>-4.4622844067177398</v>
      </c>
      <c r="I99">
        <v>1.3832958829187301</v>
      </c>
      <c r="J99">
        <v>-3.9017521352568401</v>
      </c>
      <c r="K99">
        <v>5313.0142122831503</v>
      </c>
      <c r="L99">
        <v>4662.4018712431998</v>
      </c>
      <c r="M99">
        <v>44.227654635533703</v>
      </c>
      <c r="N99">
        <v>1.0604375003209401</v>
      </c>
      <c r="O99">
        <v>13.599221414943401</v>
      </c>
      <c r="P99">
        <v>79.546712802768099</v>
      </c>
      <c r="Q99">
        <v>7.1625881057365004E-2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Row],[Ticker]],[1]!Table2[[Symbol]:[Industry]],2,FALSE),"-")</f>
        <v>-</v>
      </c>
      <c r="D100" t="s">
        <v>160</v>
      </c>
      <c r="E100">
        <v>102285.611053125</v>
      </c>
      <c r="F100">
        <v>293.75</v>
      </c>
      <c r="G100">
        <v>163.733129352502</v>
      </c>
      <c r="H100">
        <v>0.70549330214563999</v>
      </c>
      <c r="I100">
        <v>17.2906275598035</v>
      </c>
      <c r="J100">
        <v>-3.1405232775980698</v>
      </c>
      <c r="K100">
        <v>300.22263660215299</v>
      </c>
      <c r="L100">
        <v>246.75255840824801</v>
      </c>
      <c r="M100">
        <v>42.610556394926199</v>
      </c>
      <c r="N100">
        <v>0.52592539257960103</v>
      </c>
      <c r="O100">
        <v>14.161702127659501</v>
      </c>
      <c r="P100">
        <v>201.28205128205099</v>
      </c>
      <c r="Q100">
        <v>0.18105787346108701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268</v>
      </c>
      <c r="E101">
        <v>102040.05116736999</v>
      </c>
      <c r="F101">
        <v>1402.9</v>
      </c>
      <c r="G101">
        <v>12.6876425247474</v>
      </c>
      <c r="H101">
        <v>7.8740130429270101</v>
      </c>
      <c r="I101">
        <v>11.977758653046701</v>
      </c>
      <c r="J101">
        <v>-2.5363744546496099</v>
      </c>
      <c r="K101">
        <v>1338.7748804008199</v>
      </c>
      <c r="L101">
        <v>1188.75304127348</v>
      </c>
      <c r="M101">
        <v>46.656097115779403</v>
      </c>
      <c r="N101">
        <v>0.67496128954948698</v>
      </c>
      <c r="O101">
        <v>5.5242711526124397</v>
      </c>
      <c r="P101">
        <v>42.956131859173503</v>
      </c>
      <c r="Q101">
        <v>7.9921105366111994E-2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46</v>
      </c>
      <c r="E102">
        <v>101672.379441807</v>
      </c>
      <c r="F102">
        <v>96.29</v>
      </c>
      <c r="G102">
        <v>46.55615715874</v>
      </c>
      <c r="H102">
        <v>4.2431658470156499</v>
      </c>
      <c r="I102">
        <v>-5.6130548347424298</v>
      </c>
      <c r="J102">
        <v>-3.1208153412017801</v>
      </c>
      <c r="K102">
        <v>94.602133582863303</v>
      </c>
      <c r="L102">
        <v>82.486881610867997</v>
      </c>
      <c r="M102">
        <v>49.959281152739997</v>
      </c>
      <c r="N102">
        <v>0.56685742132747097</v>
      </c>
      <c r="O102">
        <v>7.7474296396302602</v>
      </c>
      <c r="P102">
        <v>85.173076923076906</v>
      </c>
      <c r="Q102">
        <v>0.153699356285352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34</v>
      </c>
      <c r="E103">
        <v>99686.457347400006</v>
      </c>
      <c r="F103">
        <v>109.9</v>
      </c>
      <c r="G103">
        <v>40.201401172467598</v>
      </c>
      <c r="H103">
        <v>-1.6051710895164999</v>
      </c>
      <c r="I103">
        <v>-13.2207434717144</v>
      </c>
      <c r="J103">
        <v>-0.78100906933872705</v>
      </c>
      <c r="K103">
        <v>113.075653387005</v>
      </c>
      <c r="L103">
        <v>104.833377310885</v>
      </c>
      <c r="M103">
        <v>52.295726957315097</v>
      </c>
      <c r="N103">
        <v>0.64595609663912401</v>
      </c>
      <c r="O103">
        <v>17.288444040036399</v>
      </c>
      <c r="P103">
        <v>72.122161315583398</v>
      </c>
      <c r="Q103">
        <v>0.15759171889982901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219</v>
      </c>
      <c r="E104">
        <v>99508.234107750002</v>
      </c>
      <c r="F104">
        <v>6616.9</v>
      </c>
      <c r="G104">
        <v>9.1756077830414604</v>
      </c>
      <c r="H104">
        <v>5.2196288987700701</v>
      </c>
      <c r="I104">
        <v>32.325416701339499</v>
      </c>
      <c r="J104">
        <v>-0.54983900290821996</v>
      </c>
      <c r="K104">
        <v>6543.5664266573103</v>
      </c>
      <c r="L104">
        <v>5732.2966317037499</v>
      </c>
      <c r="M104">
        <v>52.754627573078601</v>
      </c>
      <c r="N104">
        <v>0.52205347794634105</v>
      </c>
      <c r="O104">
        <v>10.798863516148</v>
      </c>
      <c r="P104">
        <v>74.083136016837599</v>
      </c>
      <c r="Q104">
        <v>0.15751725751016399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37</v>
      </c>
      <c r="E105">
        <v>99486.234741284905</v>
      </c>
      <c r="F105">
        <v>2014.05</v>
      </c>
      <c r="G105">
        <v>24.242472025518801</v>
      </c>
      <c r="H105">
        <v>7.7320860957199598</v>
      </c>
      <c r="I105">
        <v>14.0969643245499</v>
      </c>
      <c r="J105">
        <v>1.0271769369428501</v>
      </c>
      <c r="K105">
        <v>1873.62465984552</v>
      </c>
      <c r="L105">
        <v>1661.2883891500801</v>
      </c>
      <c r="M105">
        <v>64.182784541368903</v>
      </c>
      <c r="N105">
        <v>0.80174042950157698</v>
      </c>
      <c r="O105">
        <v>1.7849606514237499</v>
      </c>
      <c r="P105">
        <v>59.087677725118397</v>
      </c>
      <c r="Q105">
        <v>-1.1253505851542001E-2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279</v>
      </c>
      <c r="E106">
        <v>96693.743985930007</v>
      </c>
      <c r="F106">
        <v>6724.9</v>
      </c>
      <c r="G106">
        <v>9.0819175995309696</v>
      </c>
      <c r="H106">
        <v>4.9063689889588096</v>
      </c>
      <c r="I106">
        <v>-12.357060614436</v>
      </c>
      <c r="J106">
        <v>1.94523845601836</v>
      </c>
      <c r="K106">
        <v>6420.5931514498498</v>
      </c>
      <c r="L106">
        <v>6005.9091020775104</v>
      </c>
      <c r="M106">
        <v>61.959656234970502</v>
      </c>
      <c r="N106">
        <v>1.3108314165526</v>
      </c>
      <c r="O106">
        <v>2.2238248895894301</v>
      </c>
      <c r="P106">
        <v>42.2958104104951</v>
      </c>
      <c r="Q106">
        <v>1.1877121658266E-2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98</v>
      </c>
      <c r="E107">
        <v>96623.189789294993</v>
      </c>
      <c r="F107">
        <v>96.19</v>
      </c>
      <c r="G107">
        <v>64.743500882844202</v>
      </c>
      <c r="H107">
        <v>-9.0898033964686906</v>
      </c>
      <c r="I107">
        <v>-8.9669263523326208</v>
      </c>
      <c r="J107">
        <v>-1.4953424464163301</v>
      </c>
      <c r="K107">
        <v>100.97628702310099</v>
      </c>
      <c r="L107">
        <v>87.4152616330488</v>
      </c>
      <c r="M107">
        <v>38.721783351996798</v>
      </c>
      <c r="N107">
        <v>0.42225240187360302</v>
      </c>
      <c r="O107">
        <v>23.089718265931999</v>
      </c>
      <c r="P107">
        <v>98.739669421487505</v>
      </c>
      <c r="Q107">
        <v>0.15011464279192299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130</v>
      </c>
      <c r="E108">
        <v>96498.461991749995</v>
      </c>
      <c r="F108">
        <v>953.75</v>
      </c>
      <c r="G108">
        <v>18.6700755181513</v>
      </c>
      <c r="H108">
        <v>1.90611622299852</v>
      </c>
      <c r="I108">
        <v>13.8773163747382</v>
      </c>
      <c r="J108">
        <v>1.87567088514764</v>
      </c>
      <c r="K108">
        <v>971.23290689892406</v>
      </c>
      <c r="L108">
        <v>873.60183932455595</v>
      </c>
      <c r="M108">
        <v>56.701771238258203</v>
      </c>
      <c r="N108">
        <v>1.03643932083062</v>
      </c>
      <c r="O108">
        <v>15.019659239842699</v>
      </c>
      <c r="P108">
        <v>63.987276478679497</v>
      </c>
      <c r="Q108">
        <v>0.10476146168006401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186</v>
      </c>
      <c r="E109">
        <v>96474.664307970001</v>
      </c>
      <c r="F109">
        <v>3547.05</v>
      </c>
      <c r="G109">
        <v>50.696120802288902</v>
      </c>
      <c r="H109">
        <v>12.980565708047701</v>
      </c>
      <c r="I109">
        <v>29.183211681237701</v>
      </c>
      <c r="J109">
        <v>1.58168104001287</v>
      </c>
      <c r="K109">
        <v>3159.56909538228</v>
      </c>
      <c r="L109">
        <v>2702.6255663708198</v>
      </c>
      <c r="M109">
        <v>88.142226177580696</v>
      </c>
      <c r="N109">
        <v>0.87075772105041305</v>
      </c>
      <c r="O109">
        <v>0.64701653486700605</v>
      </c>
      <c r="P109">
        <v>85.806705081194295</v>
      </c>
      <c r="Q109">
        <v>9.8896802383647994E-2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127</v>
      </c>
      <c r="E110">
        <v>95503.608350769995</v>
      </c>
      <c r="F110">
        <v>7393.45</v>
      </c>
      <c r="G110">
        <v>49.328577207386402</v>
      </c>
      <c r="H110">
        <v>8.8271012561392599</v>
      </c>
      <c r="I110">
        <v>28.255837125039601</v>
      </c>
      <c r="J110">
        <v>1.4925689508094999</v>
      </c>
      <c r="K110">
        <v>6795.7561514080999</v>
      </c>
      <c r="L110">
        <v>5840.6128990012603</v>
      </c>
      <c r="M110">
        <v>64.556272142464493</v>
      </c>
      <c r="N110">
        <v>0.87663952443388204</v>
      </c>
      <c r="O110">
        <v>0.94272633209124801</v>
      </c>
      <c r="P110">
        <v>86.136881459196104</v>
      </c>
      <c r="Q110">
        <v>2.578722563939E-3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290</v>
      </c>
      <c r="E111">
        <v>95293.482749999996</v>
      </c>
      <c r="F111">
        <v>4724.75</v>
      </c>
      <c r="G111">
        <v>125.664895607446</v>
      </c>
      <c r="H111">
        <v>-6.0816559931186003</v>
      </c>
      <c r="I111">
        <v>90.142510225458395</v>
      </c>
      <c r="J111">
        <v>-6.3712927010543998</v>
      </c>
      <c r="K111">
        <v>4564.6878189752097</v>
      </c>
      <c r="L111">
        <v>3140.4496602475001</v>
      </c>
      <c r="M111">
        <v>37.854307855240002</v>
      </c>
      <c r="N111">
        <v>0.46207352868375501</v>
      </c>
      <c r="O111">
        <v>24.027726334726601</v>
      </c>
      <c r="P111">
        <v>171.225602755453</v>
      </c>
      <c r="Q111">
        <v>0.27745498788157902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293</v>
      </c>
      <c r="E112">
        <v>94901.032267439994</v>
      </c>
      <c r="F112">
        <v>10944.15</v>
      </c>
      <c r="G112">
        <v>146.48811320896701</v>
      </c>
      <c r="H112">
        <v>2.4385877451116</v>
      </c>
      <c r="I112">
        <v>30.744116160397599</v>
      </c>
      <c r="J112">
        <v>0.84184421764158401</v>
      </c>
      <c r="K112">
        <v>10087.924420825801</v>
      </c>
      <c r="L112">
        <v>7852.45839652421</v>
      </c>
      <c r="M112">
        <v>63.7732788692567</v>
      </c>
      <c r="N112">
        <v>0.91200001658975904</v>
      </c>
      <c r="O112">
        <v>4.5636253158080002</v>
      </c>
      <c r="P112">
        <v>182.88228908188501</v>
      </c>
      <c r="Q112">
        <v>8.2846636483179997E-2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54</v>
      </c>
      <c r="E113">
        <v>94340.645730719902</v>
      </c>
      <c r="F113">
        <v>2068.8000000000002</v>
      </c>
      <c r="G113">
        <v>63.183356110484397</v>
      </c>
      <c r="H113">
        <v>16.714464247652501</v>
      </c>
      <c r="I113">
        <v>20.945044441873701</v>
      </c>
      <c r="J113">
        <v>-2.28804979773252</v>
      </c>
      <c r="K113">
        <v>1841.4541614433399</v>
      </c>
      <c r="L113">
        <v>1562.29479022331</v>
      </c>
      <c r="M113">
        <v>66.540047757900396</v>
      </c>
      <c r="N113">
        <v>1.5088964944769601</v>
      </c>
      <c r="O113">
        <v>3.03315931941221</v>
      </c>
      <c r="P113">
        <v>94.390415785764603</v>
      </c>
      <c r="Q113">
        <v>9.3742748985386995E-2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166</v>
      </c>
      <c r="E114">
        <v>94182.236457705003</v>
      </c>
      <c r="F114">
        <v>856.35</v>
      </c>
      <c r="G114">
        <v>1.61882472725472</v>
      </c>
      <c r="H114">
        <v>-2.8300400583557499</v>
      </c>
      <c r="I114">
        <v>-26.189520673046498</v>
      </c>
      <c r="J114">
        <v>-1.71462031464065</v>
      </c>
      <c r="K114">
        <v>893.41873753739196</v>
      </c>
      <c r="L114">
        <v>943.09646557549001</v>
      </c>
      <c r="M114">
        <v>44.079087693067599</v>
      </c>
      <c r="N114">
        <v>1.49369892363755</v>
      </c>
      <c r="O114">
        <v>47.066036083377099</v>
      </c>
      <c r="P114">
        <v>64.051724137931004</v>
      </c>
      <c r="Q114">
        <v>-8.3461619915759996E-3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300</v>
      </c>
      <c r="E115">
        <v>93994.282379875003</v>
      </c>
      <c r="F115">
        <v>10387.25</v>
      </c>
      <c r="G115">
        <v>110.763349547376</v>
      </c>
      <c r="H115">
        <v>-4.3287290274441901</v>
      </c>
      <c r="I115">
        <v>47.6357860679285</v>
      </c>
      <c r="J115">
        <v>0.35095546316216503</v>
      </c>
      <c r="K115">
        <v>10389.754199797</v>
      </c>
      <c r="L115">
        <v>8486.8860709418605</v>
      </c>
      <c r="M115">
        <v>48.022832515694603</v>
      </c>
      <c r="N115">
        <v>0.32124800578069201</v>
      </c>
      <c r="O115">
        <v>28.0223350742496</v>
      </c>
      <c r="P115">
        <v>142.40956826137599</v>
      </c>
      <c r="Q115">
        <v>0.191313921527348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207</v>
      </c>
      <c r="E116">
        <v>93216.861243000007</v>
      </c>
      <c r="F116">
        <v>31605.75</v>
      </c>
      <c r="G116">
        <v>45.8040408845212</v>
      </c>
      <c r="H116">
        <v>-7.4120808539166898</v>
      </c>
      <c r="I116">
        <v>-1.1066154868282601</v>
      </c>
      <c r="J116">
        <v>-0.99083782689566302</v>
      </c>
      <c r="K116">
        <v>32898.082961686698</v>
      </c>
      <c r="L116">
        <v>28693.826391840899</v>
      </c>
      <c r="M116">
        <v>35.616610207465499</v>
      </c>
      <c r="N116">
        <v>0.62365292508205095</v>
      </c>
      <c r="O116">
        <v>16.048503832372202</v>
      </c>
      <c r="P116">
        <v>73.896357919235399</v>
      </c>
      <c r="Q116">
        <v>0.13100054163414701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54</v>
      </c>
      <c r="E117">
        <v>92931.411029790004</v>
      </c>
      <c r="F117">
        <v>2319.5500000000002</v>
      </c>
      <c r="G117">
        <v>1.08567897190271</v>
      </c>
      <c r="H117">
        <v>8.9363235754378199</v>
      </c>
      <c r="I117">
        <v>-3.49924909089777</v>
      </c>
      <c r="J117">
        <v>7.9492508175642698</v>
      </c>
      <c r="K117">
        <v>2137.0015272281198</v>
      </c>
      <c r="L117">
        <v>2063.0157632825599</v>
      </c>
      <c r="M117">
        <v>86.443173798582706</v>
      </c>
      <c r="N117">
        <v>0.93998253702008905</v>
      </c>
      <c r="O117">
        <v>7.3484080963979999</v>
      </c>
      <c r="P117">
        <v>37.818246635572301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34</v>
      </c>
      <c r="E118">
        <v>91748.358590000003</v>
      </c>
      <c r="F118">
        <v>120.19</v>
      </c>
      <c r="G118">
        <v>9.5230920273526003</v>
      </c>
      <c r="H118">
        <v>-10.875988459035201</v>
      </c>
      <c r="I118">
        <v>-22.090096620897501</v>
      </c>
      <c r="J118">
        <v>-2.66814243635653</v>
      </c>
      <c r="K118">
        <v>133.440047023592</v>
      </c>
      <c r="L118">
        <v>130.25147017755199</v>
      </c>
      <c r="M118">
        <v>36.723102920945998</v>
      </c>
      <c r="N118">
        <v>0.78452926524524402</v>
      </c>
      <c r="O118">
        <v>43.522755636908201</v>
      </c>
      <c r="P118">
        <v>41.649970536240403</v>
      </c>
      <c r="Q118">
        <v>0.13549445784216901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77</v>
      </c>
      <c r="E119">
        <v>89656.870301460003</v>
      </c>
      <c r="F119">
        <v>24848.95</v>
      </c>
      <c r="G119">
        <v>-22.507312227785501</v>
      </c>
      <c r="H119">
        <v>-8.8954706985589596</v>
      </c>
      <c r="I119">
        <v>-17.841406732705401</v>
      </c>
      <c r="J119">
        <v>0.49747748329215902</v>
      </c>
      <c r="K119">
        <v>26384.9775620006</v>
      </c>
      <c r="L119">
        <v>26212.621059142199</v>
      </c>
      <c r="M119">
        <v>37.2069900298834</v>
      </c>
      <c r="N119">
        <v>2.1076396410757101</v>
      </c>
      <c r="O119">
        <v>23.698385646073501</v>
      </c>
      <c r="P119">
        <v>5.63121034676983</v>
      </c>
      <c r="Q119">
        <v>-6.7581300327416993E-2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251</v>
      </c>
      <c r="E120">
        <v>89634.259335494993</v>
      </c>
      <c r="F120">
        <v>4196.1499999999996</v>
      </c>
      <c r="G120">
        <v>42.477495932486001</v>
      </c>
      <c r="H120">
        <v>3.8248993649548</v>
      </c>
      <c r="I120">
        <v>2.8126258615297699</v>
      </c>
      <c r="J120">
        <v>-1.3031140239660199</v>
      </c>
      <c r="K120">
        <v>4055.1318902799799</v>
      </c>
      <c r="L120">
        <v>3611.91367440048</v>
      </c>
      <c r="M120">
        <v>59.186833239887001</v>
      </c>
      <c r="N120">
        <v>0.98507171252763703</v>
      </c>
      <c r="O120">
        <v>2.3890947654397499</v>
      </c>
      <c r="P120">
        <v>73.678110966246507</v>
      </c>
      <c r="Q120">
        <v>1.1490425099515001E-2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54</v>
      </c>
      <c r="E121">
        <v>89015.793479279993</v>
      </c>
      <c r="F121">
        <v>1519.2</v>
      </c>
      <c r="G121">
        <v>52.8857633464335</v>
      </c>
      <c r="H121">
        <v>14.1370184072463</v>
      </c>
      <c r="I121">
        <v>34.999005646377903</v>
      </c>
      <c r="J121">
        <v>2.0732934673690901</v>
      </c>
      <c r="K121">
        <v>1353.2644728108601</v>
      </c>
      <c r="L121">
        <v>1145.88988211827</v>
      </c>
      <c r="M121">
        <v>70.979828913047896</v>
      </c>
      <c r="N121">
        <v>1.4254296763018901</v>
      </c>
      <c r="O121">
        <v>1.1486308583465099</v>
      </c>
      <c r="P121">
        <v>86.222113263054695</v>
      </c>
      <c r="Q121">
        <v>7.9596425566655998E-2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Row],[Ticker]],[1]!Table2[[Symbol]:[Industry]],2,FALSE),"-")</f>
        <v>-</v>
      </c>
      <c r="D122" t="s">
        <v>315</v>
      </c>
      <c r="E122">
        <v>87277.746998504997</v>
      </c>
      <c r="F122">
        <v>613.15</v>
      </c>
      <c r="G122">
        <v>34.357930431759002</v>
      </c>
      <c r="H122">
        <v>6.3812010497373297</v>
      </c>
      <c r="I122">
        <v>1.2262943685699601</v>
      </c>
      <c r="J122">
        <v>-1.7035701049315799</v>
      </c>
      <c r="K122">
        <v>609.96271265529197</v>
      </c>
      <c r="L122">
        <v>544.98177184417796</v>
      </c>
      <c r="M122">
        <v>46.067625396982201</v>
      </c>
      <c r="N122">
        <v>0.62460847941875697</v>
      </c>
      <c r="O122">
        <v>8.1219929870341705</v>
      </c>
      <c r="P122">
        <v>65.002691065661907</v>
      </c>
      <c r="Q122">
        <v>0.20625269334681701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186</v>
      </c>
      <c r="E123">
        <v>86634.192524804996</v>
      </c>
      <c r="F123">
        <v>669.15</v>
      </c>
      <c r="G123">
        <v>-6.6740766119544599</v>
      </c>
      <c r="H123">
        <v>2.4460977242113598E-2</v>
      </c>
      <c r="I123">
        <v>13.6715972793495</v>
      </c>
      <c r="J123">
        <v>2.0748080239129298</v>
      </c>
      <c r="K123">
        <v>640.48513731485696</v>
      </c>
      <c r="L123">
        <v>581.61885852602404</v>
      </c>
      <c r="M123">
        <v>57.683389874779202</v>
      </c>
      <c r="N123">
        <v>1.0879051937475199</v>
      </c>
      <c r="O123">
        <v>3.2653366210864498</v>
      </c>
      <c r="P123">
        <v>37.600246761258397</v>
      </c>
      <c r="Q123">
        <v>-1.7722314385243999E-2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279</v>
      </c>
      <c r="E124">
        <v>84999.785006709993</v>
      </c>
      <c r="F124">
        <v>874.55</v>
      </c>
      <c r="G124">
        <v>31.468001065781401</v>
      </c>
      <c r="H124">
        <v>-4.9499855519797196</v>
      </c>
      <c r="I124">
        <v>-9.7604617389348096</v>
      </c>
      <c r="J124">
        <v>0.40567540263137702</v>
      </c>
      <c r="K124">
        <v>886.19164314766294</v>
      </c>
      <c r="L124">
        <v>789.844102094596</v>
      </c>
      <c r="M124">
        <v>42.640736061925701</v>
      </c>
      <c r="N124">
        <v>0.65719861418062098</v>
      </c>
      <c r="O124">
        <v>12.0461951860957</v>
      </c>
      <c r="P124">
        <v>65.009433962264097</v>
      </c>
      <c r="Q124">
        <v>0.105179689926354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</v>
      </c>
      <c r="E125">
        <v>82421.205195994902</v>
      </c>
      <c r="F125">
        <v>387.35</v>
      </c>
      <c r="G125">
        <v>95.789719386336301</v>
      </c>
      <c r="H125">
        <v>13.1728935408973</v>
      </c>
      <c r="I125">
        <v>-5.4559597097190498</v>
      </c>
      <c r="J125">
        <v>1.6552892266335599</v>
      </c>
      <c r="K125">
        <v>362.37415252217102</v>
      </c>
      <c r="L125">
        <v>313.39280930475599</v>
      </c>
      <c r="M125">
        <v>60.037796091072401</v>
      </c>
      <c r="N125">
        <v>1.0736673009126201</v>
      </c>
      <c r="O125">
        <v>4.9696656770362697</v>
      </c>
      <c r="P125">
        <v>142.903428093645</v>
      </c>
      <c r="Q125">
        <v>8.2658372437849001E-2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136</v>
      </c>
      <c r="E126">
        <v>81359.467959000001</v>
      </c>
      <c r="F126">
        <v>2926</v>
      </c>
      <c r="G126">
        <v>61.023665603271397</v>
      </c>
      <c r="H126">
        <v>-10.0853733881982</v>
      </c>
      <c r="I126">
        <v>18.463683871064401</v>
      </c>
      <c r="J126">
        <v>-1.8444879573827699</v>
      </c>
      <c r="K126">
        <v>3013.4531581308602</v>
      </c>
      <c r="L126">
        <v>2557.7705445749302</v>
      </c>
      <c r="M126">
        <v>42.898047525017603</v>
      </c>
      <c r="N126">
        <v>1.0461438271915899</v>
      </c>
      <c r="O126">
        <v>16.2918660287081</v>
      </c>
      <c r="P126">
        <v>91.743119266055004</v>
      </c>
      <c r="Q126">
        <v>7.1258333201994997E-2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92</v>
      </c>
      <c r="E127">
        <v>80397.575627519996</v>
      </c>
      <c r="F127">
        <v>1672.8</v>
      </c>
      <c r="G127">
        <v>135.76636082333999</v>
      </c>
      <c r="H127">
        <v>9.9077849708460892</v>
      </c>
      <c r="I127">
        <v>45.160330063340702</v>
      </c>
      <c r="J127">
        <v>-6.1237478739519</v>
      </c>
      <c r="K127">
        <v>1601.5623176781601</v>
      </c>
      <c r="L127">
        <v>1295.2329379257401</v>
      </c>
      <c r="M127">
        <v>42.7680121553107</v>
      </c>
      <c r="N127">
        <v>0.61567596552746895</v>
      </c>
      <c r="O127">
        <v>14.060258249641301</v>
      </c>
      <c r="P127">
        <v>166.36942675159199</v>
      </c>
      <c r="Q127">
        <v>0.145869650180494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77054.371172879997</v>
      </c>
      <c r="F128">
        <v>3983.8</v>
      </c>
      <c r="G128">
        <v>14.1423464924236</v>
      </c>
      <c r="H128">
        <v>-0.70946549386436297</v>
      </c>
      <c r="I128">
        <v>-0.59830473273853702</v>
      </c>
      <c r="J128">
        <v>-5.5789848454435402E-2</v>
      </c>
      <c r="K128">
        <v>4042.9662015212598</v>
      </c>
      <c r="L128">
        <v>3734.7405868068299</v>
      </c>
      <c r="M128">
        <v>45.374135045078901</v>
      </c>
      <c r="N128">
        <v>0.53982459975649499</v>
      </c>
      <c r="O128">
        <v>17.5184497213715</v>
      </c>
      <c r="P128">
        <v>44.1786399334081</v>
      </c>
      <c r="Q128">
        <v>0.12600682736827001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24</v>
      </c>
      <c r="E129">
        <v>76624.698720600005</v>
      </c>
      <c r="F129">
        <v>24.45</v>
      </c>
      <c r="G129">
        <v>16.995280509431701</v>
      </c>
      <c r="H129">
        <v>-5.2187372003615602</v>
      </c>
      <c r="I129">
        <v>-18.933773850825599</v>
      </c>
      <c r="J129">
        <v>-3.28303826294243</v>
      </c>
      <c r="K129">
        <v>24.4922101506939</v>
      </c>
      <c r="L129">
        <v>23.0211184487476</v>
      </c>
      <c r="M129">
        <v>50.448586013657</v>
      </c>
      <c r="N129">
        <v>0.77651116382266405</v>
      </c>
      <c r="O129">
        <v>34.355828220858797</v>
      </c>
      <c r="P129">
        <v>55.732484076433103</v>
      </c>
      <c r="Q129">
        <v>7.4674675019165998E-2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333</v>
      </c>
      <c r="E130">
        <v>76470.869227025003</v>
      </c>
      <c r="F130">
        <v>12779.95</v>
      </c>
      <c r="G130">
        <v>133.89589647480199</v>
      </c>
      <c r="H130">
        <v>14.8903755818404</v>
      </c>
      <c r="I130">
        <v>77.929557032858597</v>
      </c>
      <c r="J130">
        <v>7.19459616832963</v>
      </c>
      <c r="K130">
        <v>11308.611477558899</v>
      </c>
      <c r="L130">
        <v>8655.7098822013795</v>
      </c>
      <c r="M130">
        <v>74.261251219821702</v>
      </c>
      <c r="N130">
        <v>1.0655755699960701</v>
      </c>
      <c r="O130">
        <v>0.775042155876981</v>
      </c>
      <c r="P130">
        <v>170.18350563413</v>
      </c>
      <c r="Q130">
        <v>0.12760746068912401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Row],[Ticker]],[1]!Table2[[Symbol]:[Industry]],2,FALSE),"-")</f>
        <v>-</v>
      </c>
      <c r="D131" t="s">
        <v>193</v>
      </c>
      <c r="E131">
        <v>75613.002357000005</v>
      </c>
      <c r="F131">
        <v>257.5</v>
      </c>
      <c r="G131">
        <v>10.558571303950099</v>
      </c>
      <c r="H131">
        <v>14.5700257207563</v>
      </c>
      <c r="I131">
        <v>39.255835036961798</v>
      </c>
      <c r="J131">
        <v>0.65110103922340501</v>
      </c>
      <c r="K131">
        <v>236.28891619395699</v>
      </c>
      <c r="L131">
        <v>203.271906210552</v>
      </c>
      <c r="M131">
        <v>66.341132297305805</v>
      </c>
      <c r="N131">
        <v>0.65241417630487497</v>
      </c>
      <c r="O131">
        <v>1.0291262135922301</v>
      </c>
      <c r="P131">
        <v>63.440177721358197</v>
      </c>
      <c r="Q131">
        <v>9.2972893579120003E-2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Row],[Ticker]],[1]!Table2[[Symbol]:[Industry]],2,FALSE),"-")</f>
        <v>-</v>
      </c>
      <c r="D132" t="s">
        <v>127</v>
      </c>
      <c r="E132">
        <v>75016</v>
      </c>
      <c r="F132">
        <v>937.7</v>
      </c>
      <c r="G132">
        <v>16.898146242394098</v>
      </c>
      <c r="H132">
        <v>-4.5206805819852196</v>
      </c>
      <c r="I132">
        <v>-13.2722397761179</v>
      </c>
      <c r="J132">
        <v>-6.6315598961719305E-2</v>
      </c>
      <c r="K132">
        <v>977.38668423654894</v>
      </c>
      <c r="L132">
        <v>924.81247603856104</v>
      </c>
      <c r="M132">
        <v>48.073661651258099</v>
      </c>
      <c r="N132">
        <v>0.480923468828164</v>
      </c>
      <c r="O132">
        <v>21.456755892076298</v>
      </c>
      <c r="P132">
        <v>47.541499488631899</v>
      </c>
      <c r="Q132">
        <v>5.2395803788629E-2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Row],[Ticker]],[1]!Table2[[Symbol]:[Industry]],2,FALSE),"-")</f>
        <v>-</v>
      </c>
      <c r="D133" t="s">
        <v>127</v>
      </c>
      <c r="E133">
        <v>74943.873626500004</v>
      </c>
      <c r="F133">
        <v>1652.5</v>
      </c>
      <c r="G133">
        <v>101.863610749765</v>
      </c>
      <c r="H133">
        <v>17.399441151546402</v>
      </c>
      <c r="I133">
        <v>55.661975711797901</v>
      </c>
      <c r="J133">
        <v>13.893925509973601</v>
      </c>
      <c r="K133">
        <v>1433.68734475003</v>
      </c>
      <c r="L133">
        <v>1168.9410667869599</v>
      </c>
      <c r="M133">
        <v>68.758236138271698</v>
      </c>
      <c r="N133">
        <v>1.0801465110103601</v>
      </c>
      <c r="O133">
        <v>3.4765506807866902</v>
      </c>
      <c r="P133">
        <v>149.886587025555</v>
      </c>
      <c r="Q133">
        <v>2.5417944132098001E-2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Row],[Ticker]],[1]!Table2[[Symbol]:[Industry]],2,FALSE),"-")</f>
        <v>-</v>
      </c>
      <c r="D134" t="s">
        <v>293</v>
      </c>
      <c r="E134">
        <v>74577.223131949999</v>
      </c>
      <c r="F134">
        <v>4874.5</v>
      </c>
      <c r="G134">
        <v>67.311126722429705</v>
      </c>
      <c r="H134">
        <v>6.2727199392639896</v>
      </c>
      <c r="I134">
        <v>2.3633579729757801</v>
      </c>
      <c r="J134">
        <v>2.4198467041828899</v>
      </c>
      <c r="K134">
        <v>4471.7441520581797</v>
      </c>
      <c r="L134">
        <v>3869.1278006543598</v>
      </c>
      <c r="M134">
        <v>66.9564362008323</v>
      </c>
      <c r="N134">
        <v>0.638646225429915</v>
      </c>
      <c r="O134">
        <v>1.8524976920709799</v>
      </c>
      <c r="P134">
        <v>100.846733073064</v>
      </c>
      <c r="Q134">
        <v>0.133549573507633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Row],[Ticker]],[1]!Table2[[Symbol]:[Industry]],2,FALSE),"-")</f>
        <v>-</v>
      </c>
      <c r="D135" t="s">
        <v>34</v>
      </c>
      <c r="E135">
        <v>74083.018955000007</v>
      </c>
      <c r="F135">
        <v>550</v>
      </c>
      <c r="G135">
        <v>7.5844627443626704</v>
      </c>
      <c r="H135">
        <v>-1.6127165824505401</v>
      </c>
      <c r="I135">
        <v>-7.1019498059326596</v>
      </c>
      <c r="J135">
        <v>-3.1229494242006299</v>
      </c>
      <c r="K135">
        <v>558.82063794686098</v>
      </c>
      <c r="L135">
        <v>503.35858596687501</v>
      </c>
      <c r="M135">
        <v>37.5660939293615</v>
      </c>
      <c r="N135">
        <v>0.66379581021490097</v>
      </c>
      <c r="O135">
        <v>15.0363636363636</v>
      </c>
      <c r="P135">
        <v>46.862483311081398</v>
      </c>
      <c r="Q135">
        <v>0.176519278714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Row],[Ticker]],[1]!Table2[[Symbol]:[Industry]],2,FALSE),"-")</f>
        <v>-</v>
      </c>
      <c r="D136" t="s">
        <v>130</v>
      </c>
      <c r="E136">
        <v>73921.507102639996</v>
      </c>
      <c r="F136">
        <v>1587.7</v>
      </c>
      <c r="G136">
        <v>34.749431575410398</v>
      </c>
      <c r="H136">
        <v>1.0248732533553899</v>
      </c>
      <c r="I136">
        <v>29.442722264523901</v>
      </c>
      <c r="J136">
        <v>-1.34390610787127</v>
      </c>
      <c r="K136">
        <v>1596.6442976670301</v>
      </c>
      <c r="L136">
        <v>1363.84100168807</v>
      </c>
      <c r="M136">
        <v>45.4474001299169</v>
      </c>
      <c r="N136">
        <v>1.1251977170878</v>
      </c>
      <c r="O136">
        <v>13.654972601876899</v>
      </c>
      <c r="P136">
        <v>64.137289362141999</v>
      </c>
      <c r="Q136">
        <v>9.5261878154243002E-2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Row],[Ticker]],[1]!Table2[[Symbol]:[Industry]],2,FALSE),"-")</f>
        <v>-</v>
      </c>
      <c r="D137" t="s">
        <v>57</v>
      </c>
      <c r="E137">
        <v>73883.407180184993</v>
      </c>
      <c r="F137">
        <v>1840.35</v>
      </c>
      <c r="G137">
        <v>18.604437618447701</v>
      </c>
      <c r="H137">
        <v>1.05082785683275</v>
      </c>
      <c r="I137">
        <v>29.027963701871801</v>
      </c>
      <c r="J137">
        <v>-3.7876458969300599</v>
      </c>
      <c r="K137">
        <v>1792.55997899657</v>
      </c>
      <c r="L137">
        <v>1589.80413590698</v>
      </c>
      <c r="M137">
        <v>50.9935921685613</v>
      </c>
      <c r="N137">
        <v>1.0307135911984799</v>
      </c>
      <c r="O137">
        <v>3.5102018637759298</v>
      </c>
      <c r="P137">
        <v>55.651879731044097</v>
      </c>
      <c r="Q137">
        <v>-1.6725707264567999E-2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136</v>
      </c>
      <c r="E138">
        <v>73822.682200640003</v>
      </c>
      <c r="F138">
        <v>1841.6</v>
      </c>
      <c r="G138">
        <v>202.901670023229</v>
      </c>
      <c r="H138">
        <v>5.0851432706008497</v>
      </c>
      <c r="I138">
        <v>41.018688886093898</v>
      </c>
      <c r="J138">
        <v>2.29321250717306</v>
      </c>
      <c r="K138">
        <v>1743.1184148142599</v>
      </c>
      <c r="L138">
        <v>1393.17761330703</v>
      </c>
      <c r="M138">
        <v>68.527754370014705</v>
      </c>
      <c r="N138">
        <v>0.88450817239962298</v>
      </c>
      <c r="O138">
        <v>12.6629018245004</v>
      </c>
      <c r="P138">
        <v>232.29880909418901</v>
      </c>
      <c r="Q138">
        <v>0.18603721357231301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173</v>
      </c>
      <c r="E139">
        <v>73399.233042374995</v>
      </c>
      <c r="F139">
        <v>2476.15</v>
      </c>
      <c r="G139">
        <v>-19.6616404736268</v>
      </c>
      <c r="H139">
        <v>6.6640207053324598</v>
      </c>
      <c r="I139">
        <v>-7.2876078315478798</v>
      </c>
      <c r="J139">
        <v>-4.4941337104989501</v>
      </c>
      <c r="K139">
        <v>2454.6876235917498</v>
      </c>
      <c r="L139">
        <v>2408.7204038273399</v>
      </c>
      <c r="M139">
        <v>42.953919890391703</v>
      </c>
      <c r="N139">
        <v>0.83845290162242303</v>
      </c>
      <c r="O139">
        <v>8.7959130101165002</v>
      </c>
      <c r="P139">
        <v>18.9170368591667</v>
      </c>
      <c r="Q139">
        <v>-2.0965694197600001E-3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37</v>
      </c>
      <c r="E140">
        <v>70105.823999999993</v>
      </c>
      <c r="F140">
        <v>399.6</v>
      </c>
      <c r="G140">
        <v>67.1527470948716</v>
      </c>
      <c r="H140">
        <v>3.35312255113499</v>
      </c>
      <c r="I140">
        <v>-11.223852193535601</v>
      </c>
      <c r="J140">
        <v>-0.52479818074229501</v>
      </c>
      <c r="K140">
        <v>387.93754239996798</v>
      </c>
      <c r="L140">
        <v>340.780842888395</v>
      </c>
      <c r="M140">
        <v>55.5310426737502</v>
      </c>
      <c r="N140">
        <v>0.51551929288054299</v>
      </c>
      <c r="O140">
        <v>17.067067067067001</v>
      </c>
      <c r="P140">
        <v>97.3333333333333</v>
      </c>
      <c r="Q140">
        <v>9.5205527192637002E-2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54</v>
      </c>
      <c r="E141">
        <v>68638.679550000001</v>
      </c>
      <c r="F141">
        <v>5740.7</v>
      </c>
      <c r="G141">
        <v>22.9057414405715</v>
      </c>
      <c r="H141">
        <v>11.639480547018699</v>
      </c>
      <c r="I141">
        <v>-4.9650417398630902</v>
      </c>
      <c r="J141">
        <v>-0.575446485722092</v>
      </c>
      <c r="K141">
        <v>5306.9133423191397</v>
      </c>
      <c r="L141">
        <v>4887.4295432389499</v>
      </c>
      <c r="M141">
        <v>74.095653179114905</v>
      </c>
      <c r="N141">
        <v>1.5374237375698501</v>
      </c>
      <c r="O141">
        <v>1.9039489957670599</v>
      </c>
      <c r="P141">
        <v>66.541920510588895</v>
      </c>
      <c r="Q141">
        <v>1.6773904630303999E-2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207</v>
      </c>
      <c r="E142">
        <v>67401.093764549994</v>
      </c>
      <c r="F142">
        <v>1173.9000000000001</v>
      </c>
      <c r="G142">
        <v>57.9052216054369</v>
      </c>
      <c r="H142">
        <v>22.957559792923501</v>
      </c>
      <c r="I142">
        <v>70.095701948872801</v>
      </c>
      <c r="J142">
        <v>12.2747346812533</v>
      </c>
      <c r="K142">
        <v>1006.8101476703901</v>
      </c>
      <c r="L142">
        <v>817.09001238899202</v>
      </c>
      <c r="M142">
        <v>82.673300008230498</v>
      </c>
      <c r="N142">
        <v>0.872900094853164</v>
      </c>
      <c r="O142">
        <v>2.8452167987051502</v>
      </c>
      <c r="P142">
        <v>113.981042654028</v>
      </c>
      <c r="Q142">
        <v>0.13451073325325699</v>
      </c>
    </row>
    <row r="143" spans="1:17" x14ac:dyDescent="0.3">
      <c r="A143" t="s">
        <v>358</v>
      </c>
      <c r="B143" t="s">
        <v>359</v>
      </c>
      <c r="C143" t="str">
        <f>IFERROR(VLOOKUP(Table1[[#This Row],[Ticker]],[1]!Table2[[Symbol]:[Industry]],2,FALSE),"-")</f>
        <v>-</v>
      </c>
      <c r="D143" t="s">
        <v>360</v>
      </c>
      <c r="E143">
        <v>66912.674041200007</v>
      </c>
      <c r="F143">
        <v>5267.6</v>
      </c>
      <c r="G143">
        <v>-4.8441228379478698</v>
      </c>
      <c r="H143">
        <v>-7.9180043691847697</v>
      </c>
      <c r="I143">
        <v>22.478419107749499</v>
      </c>
      <c r="J143">
        <v>0.66624866389555204</v>
      </c>
      <c r="K143">
        <v>5411.9208444488204</v>
      </c>
      <c r="L143">
        <v>4810.1885993546202</v>
      </c>
      <c r="M143">
        <v>53.791488615147998</v>
      </c>
      <c r="N143">
        <v>0.449724907699592</v>
      </c>
      <c r="O143">
        <v>22.6364947983901</v>
      </c>
      <c r="P143">
        <v>46.281588447653398</v>
      </c>
      <c r="Q143">
        <v>0.10278632681104399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66566.161569659904</v>
      </c>
      <c r="F144">
        <v>699.9</v>
      </c>
      <c r="G144">
        <v>-43.487322492247401</v>
      </c>
      <c r="H144">
        <v>-2.1861531918475499</v>
      </c>
      <c r="I144">
        <v>-15.0036333593469</v>
      </c>
      <c r="J144">
        <v>-1.3819355244084399</v>
      </c>
      <c r="K144">
        <v>716.33421789149497</v>
      </c>
      <c r="L144">
        <v>736.67969687351001</v>
      </c>
      <c r="M144">
        <v>42.916367563932297</v>
      </c>
      <c r="N144">
        <v>0.63776136463554001</v>
      </c>
      <c r="O144">
        <v>22.560365766537998</v>
      </c>
      <c r="P144">
        <v>8.0175939501504701</v>
      </c>
      <c r="Q144">
        <v>-0.15756847820282899</v>
      </c>
    </row>
    <row r="145" spans="1:17" hidden="1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124</v>
      </c>
      <c r="E145">
        <v>65769.602355819996</v>
      </c>
      <c r="F145">
        <v>244.7</v>
      </c>
      <c r="G145">
        <v>280.580826232145</v>
      </c>
      <c r="H145">
        <v>-11.635876061060999</v>
      </c>
      <c r="I145">
        <v>26.284123076582699</v>
      </c>
      <c r="J145">
        <v>-1.75760863626205</v>
      </c>
      <c r="K145">
        <v>231.56234812976399</v>
      </c>
      <c r="M145">
        <v>48.013085022135201</v>
      </c>
      <c r="N145">
        <v>0.37036450687835198</v>
      </c>
      <c r="O145">
        <v>26.6857376379239</v>
      </c>
      <c r="P145">
        <v>422.86324786324701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101</v>
      </c>
      <c r="E146">
        <v>65605.172657475006</v>
      </c>
      <c r="F146">
        <v>562.75</v>
      </c>
      <c r="G146">
        <v>-31.5738445905614</v>
      </c>
      <c r="H146">
        <v>7.6156712658214802</v>
      </c>
      <c r="I146">
        <v>-10.2512116273919</v>
      </c>
      <c r="J146">
        <v>6.6427224963312996</v>
      </c>
      <c r="K146">
        <v>526.75858710480998</v>
      </c>
      <c r="L146">
        <v>535.55443774041896</v>
      </c>
      <c r="M146">
        <v>71.091704351711101</v>
      </c>
      <c r="N146">
        <v>0.68492536936335602</v>
      </c>
      <c r="O146">
        <v>20.790759662372199</v>
      </c>
      <c r="P146">
        <v>28.1890660592255</v>
      </c>
      <c r="Q146">
        <v>-9.2725032149420003E-2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173</v>
      </c>
      <c r="E147">
        <v>65589.424471439997</v>
      </c>
      <c r="F147">
        <v>4323.6000000000004</v>
      </c>
      <c r="G147">
        <v>-11.3786829648277</v>
      </c>
      <c r="H147">
        <v>12.145691668852299</v>
      </c>
      <c r="I147">
        <v>6.40314312805251</v>
      </c>
      <c r="J147">
        <v>-3.8479749014024098</v>
      </c>
      <c r="K147">
        <v>4062.5181842034499</v>
      </c>
      <c r="L147">
        <v>3752.9682332777902</v>
      </c>
      <c r="M147">
        <v>49.325458573518603</v>
      </c>
      <c r="N147">
        <v>1.0741027568200401</v>
      </c>
      <c r="O147">
        <v>6.3928207974835702</v>
      </c>
      <c r="P147">
        <v>34.273291925465799</v>
      </c>
      <c r="Q147">
        <v>1.1431160939393E-2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65200.702948094899</v>
      </c>
      <c r="F148">
        <v>1801.15</v>
      </c>
      <c r="G148">
        <v>10.8777893058831</v>
      </c>
      <c r="H148">
        <v>13.6106024460024</v>
      </c>
      <c r="I148">
        <v>-0.49089503010164898</v>
      </c>
      <c r="J148">
        <v>0.261394016197458</v>
      </c>
      <c r="K148">
        <v>1643.95468652316</v>
      </c>
      <c r="L148">
        <v>1497.13138171011</v>
      </c>
      <c r="M148">
        <v>61.572902509946502</v>
      </c>
      <c r="N148">
        <v>0.99951143485319205</v>
      </c>
      <c r="O148">
        <v>2.4345557005246601</v>
      </c>
      <c r="P148">
        <v>53.951023548014803</v>
      </c>
      <c r="Q148">
        <v>4.6639914186100001E-2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83</v>
      </c>
      <c r="E149">
        <v>64759.994889529997</v>
      </c>
      <c r="F149">
        <v>313.7</v>
      </c>
      <c r="G149">
        <v>72.1753377812026</v>
      </c>
      <c r="H149">
        <v>-2.1236237345135902</v>
      </c>
      <c r="I149">
        <v>19.8423558181237</v>
      </c>
      <c r="J149">
        <v>-3.2009515331742402</v>
      </c>
      <c r="K149">
        <v>316.24460237431703</v>
      </c>
      <c r="L149">
        <v>255.144763350094</v>
      </c>
      <c r="M149">
        <v>38.801115394201801</v>
      </c>
      <c r="N149">
        <v>0.32669619116717902</v>
      </c>
      <c r="O149">
        <v>15.062161300605601</v>
      </c>
      <c r="P149">
        <v>120.604781997187</v>
      </c>
    </row>
    <row r="150" spans="1:17" hidden="1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104</v>
      </c>
      <c r="E150">
        <v>64565.727856630001</v>
      </c>
      <c r="F150">
        <v>146.38</v>
      </c>
      <c r="G150">
        <v>33.2518788637245</v>
      </c>
      <c r="H150">
        <v>139.012813024906</v>
      </c>
      <c r="I150">
        <v>40.008895322106603</v>
      </c>
      <c r="J150">
        <v>13.9260752527255</v>
      </c>
      <c r="O150">
        <v>0</v>
      </c>
      <c r="P150">
        <v>92.605263157894697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379</v>
      </c>
      <c r="E151">
        <v>64432.300218099997</v>
      </c>
      <c r="F151">
        <v>219.86</v>
      </c>
      <c r="G151">
        <v>58.283357877715197</v>
      </c>
      <c r="H151">
        <v>-3.5581620481945699</v>
      </c>
      <c r="I151">
        <v>-17.8705716452702</v>
      </c>
      <c r="J151">
        <v>-6.2207991851180404</v>
      </c>
      <c r="K151">
        <v>238.35383619036901</v>
      </c>
      <c r="L151">
        <v>220.78907450631701</v>
      </c>
      <c r="M151">
        <v>41.912457157892497</v>
      </c>
      <c r="N151">
        <v>0.92604391137459097</v>
      </c>
      <c r="O151">
        <v>30.2419721641044</v>
      </c>
      <c r="P151">
        <v>90.602514087559598</v>
      </c>
      <c r="Q151">
        <v>7.3500529480629004E-2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136</v>
      </c>
      <c r="E152">
        <v>64246.697266714997</v>
      </c>
      <c r="F152">
        <v>1766.95</v>
      </c>
      <c r="G152">
        <v>36.619507737671498</v>
      </c>
      <c r="H152">
        <v>3.29029774990095</v>
      </c>
      <c r="I152">
        <v>22.970715321704699</v>
      </c>
      <c r="J152">
        <v>-2.1096279838037901</v>
      </c>
      <c r="K152">
        <v>1751.1834618309699</v>
      </c>
      <c r="L152">
        <v>1542.6328738109</v>
      </c>
      <c r="M152">
        <v>50.965210637165697</v>
      </c>
      <c r="N152">
        <v>0.86826562637057503</v>
      </c>
      <c r="O152">
        <v>10.532273126008</v>
      </c>
      <c r="P152">
        <v>68.104842545904305</v>
      </c>
      <c r="Q152">
        <v>0.11159385026565601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300</v>
      </c>
      <c r="E153">
        <v>63422.038855065002</v>
      </c>
      <c r="F153">
        <v>7436.55</v>
      </c>
      <c r="G153">
        <v>14.4405964456412</v>
      </c>
      <c r="H153">
        <v>-8.0213486940303298</v>
      </c>
      <c r="I153">
        <v>19.637333981620198</v>
      </c>
      <c r="J153">
        <v>-3.5579047940050099</v>
      </c>
      <c r="K153">
        <v>8058.4940165177804</v>
      </c>
      <c r="L153">
        <v>7152.7452819616601</v>
      </c>
      <c r="M153">
        <v>37.695103026756797</v>
      </c>
      <c r="N153">
        <v>0.54744468118502598</v>
      </c>
      <c r="O153">
        <v>33.597568765085903</v>
      </c>
      <c r="P153">
        <v>48.733974679493599</v>
      </c>
      <c r="Q153">
        <v>0.118910093438512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136</v>
      </c>
      <c r="E154">
        <v>62397.69792739</v>
      </c>
      <c r="F154">
        <v>3490.9</v>
      </c>
      <c r="G154">
        <v>71.393181008750503</v>
      </c>
      <c r="H154">
        <v>-11.343221500863001</v>
      </c>
      <c r="I154">
        <v>15.582134683001501</v>
      </c>
      <c r="J154">
        <v>3.76198036117029</v>
      </c>
      <c r="K154">
        <v>3491.0653001503802</v>
      </c>
      <c r="L154">
        <v>2937.7430006080199</v>
      </c>
      <c r="M154">
        <v>55.1661740569945</v>
      </c>
      <c r="N154">
        <v>0.51739704177078305</v>
      </c>
      <c r="O154">
        <v>18.508121114898699</v>
      </c>
      <c r="P154">
        <v>102.01383061832701</v>
      </c>
      <c r="Q154">
        <v>0.18089879150934801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Row],[Ticker]],[1]!Table2[[Symbol]:[Industry]],2,FALSE),"-")</f>
        <v>-</v>
      </c>
      <c r="D155" t="s">
        <v>34</v>
      </c>
      <c r="E155">
        <v>62111.202724319897</v>
      </c>
      <c r="F155">
        <v>51.95</v>
      </c>
      <c r="G155">
        <v>38.457221766435801</v>
      </c>
      <c r="H155">
        <v>-5.3882194187222501</v>
      </c>
      <c r="I155">
        <v>-23.4192002632042</v>
      </c>
      <c r="J155">
        <v>0.14323067951228699</v>
      </c>
      <c r="K155">
        <v>54.050057629180699</v>
      </c>
      <c r="L155">
        <v>49.666693145927702</v>
      </c>
      <c r="M155">
        <v>47.795118814110602</v>
      </c>
      <c r="N155">
        <v>0.492179948152908</v>
      </c>
      <c r="O155">
        <v>35.996150144369501</v>
      </c>
      <c r="P155">
        <v>71.452145214521394</v>
      </c>
      <c r="Q155">
        <v>0.12351712037450301</v>
      </c>
    </row>
    <row r="156" spans="1:17" x14ac:dyDescent="0.3">
      <c r="A156" t="s">
        <v>388</v>
      </c>
      <c r="B156" t="s">
        <v>389</v>
      </c>
      <c r="C156" t="str">
        <f>IFERROR(VLOOKUP(Table1[[#This Row],[Ticker]],[1]!Table2[[Symbol]:[Industry]],2,FALSE),"-")</f>
        <v>-</v>
      </c>
      <c r="D156" t="s">
        <v>207</v>
      </c>
      <c r="E156">
        <v>62093.195944200001</v>
      </c>
      <c r="F156">
        <v>3972.6</v>
      </c>
      <c r="G156">
        <v>7.1999661189906403</v>
      </c>
      <c r="H156">
        <v>2.49423341750256</v>
      </c>
      <c r="I156">
        <v>25.3405089133899</v>
      </c>
      <c r="J156">
        <v>-0.73639449093984499</v>
      </c>
      <c r="K156">
        <v>4106.2812807816099</v>
      </c>
      <c r="L156">
        <v>3666.1117763765301</v>
      </c>
      <c r="M156">
        <v>45.976237519041099</v>
      </c>
      <c r="N156">
        <v>0.562902293619442</v>
      </c>
      <c r="O156">
        <v>24.628706640487302</v>
      </c>
      <c r="P156">
        <v>52.078707602786899</v>
      </c>
      <c r="Q156">
        <v>0.11128636197382499</v>
      </c>
    </row>
    <row r="157" spans="1:17" x14ac:dyDescent="0.3">
      <c r="A157" t="s">
        <v>390</v>
      </c>
      <c r="B157" t="s">
        <v>391</v>
      </c>
      <c r="C157" t="str">
        <f>IFERROR(VLOOKUP(Table1[[#This Row],[Ticker]],[1]!Table2[[Symbol]:[Industry]],2,FALSE),"-")</f>
        <v>-</v>
      </c>
      <c r="D157" t="s">
        <v>392</v>
      </c>
      <c r="E157">
        <v>59951.218391100003</v>
      </c>
      <c r="F157">
        <v>926.5</v>
      </c>
      <c r="G157">
        <v>81.277765237322299</v>
      </c>
      <c r="H157">
        <v>-7.8065208961473402</v>
      </c>
      <c r="I157">
        <v>1.54787398651637</v>
      </c>
      <c r="J157">
        <v>-6.9326923742420101</v>
      </c>
      <c r="K157">
        <v>947.03856474996496</v>
      </c>
      <c r="L157">
        <v>782.62332435124904</v>
      </c>
      <c r="M157">
        <v>33.4388193013639</v>
      </c>
      <c r="N157">
        <v>0.21646221635241</v>
      </c>
      <c r="O157">
        <v>28.116567728008601</v>
      </c>
      <c r="P157">
        <v>110.616049102068</v>
      </c>
      <c r="Q157">
        <v>0.14909274697583899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Row],[Ticker]],[1]!Table2[[Symbol]:[Industry]],2,FALSE),"-")</f>
        <v>-</v>
      </c>
      <c r="D158" t="s">
        <v>54</v>
      </c>
      <c r="E158">
        <v>59707.563717719997</v>
      </c>
      <c r="F158">
        <v>28098.6</v>
      </c>
      <c r="G158">
        <v>-7.3577296109536503</v>
      </c>
      <c r="H158">
        <v>2.83053962678872</v>
      </c>
      <c r="I158">
        <v>-15.778928444442499</v>
      </c>
      <c r="J158">
        <v>2.94971672279571</v>
      </c>
      <c r="K158">
        <v>27595.081660282201</v>
      </c>
      <c r="L158">
        <v>26233.2141170303</v>
      </c>
      <c r="M158">
        <v>58.600839254837503</v>
      </c>
      <c r="N158">
        <v>1.4667532672498</v>
      </c>
      <c r="O158">
        <v>5.4819457197155801</v>
      </c>
      <c r="P158">
        <v>27.720909090909</v>
      </c>
      <c r="Q158">
        <v>1.6520848280352E-2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Row],[Ticker]],[1]!Table2[[Symbol]:[Industry]],2,FALSE),"-")</f>
        <v>-</v>
      </c>
      <c r="D159" t="s">
        <v>130</v>
      </c>
      <c r="E159">
        <v>59546.672231219898</v>
      </c>
      <c r="F159">
        <v>723.15</v>
      </c>
      <c r="G159">
        <v>44.313329197744601</v>
      </c>
      <c r="H159">
        <v>-2.6974882947047401</v>
      </c>
      <c r="I159">
        <v>4.1057599217717797</v>
      </c>
      <c r="J159">
        <v>3.2960064984147999</v>
      </c>
      <c r="K159">
        <v>737.87694400131898</v>
      </c>
      <c r="L159">
        <v>655.25554159645401</v>
      </c>
      <c r="M159">
        <v>60.209103097976197</v>
      </c>
      <c r="N159">
        <v>0.707434346348917</v>
      </c>
      <c r="O159">
        <v>17.2647445205005</v>
      </c>
      <c r="P159">
        <v>78.093830809013596</v>
      </c>
      <c r="Q159">
        <v>0.17470619987108099</v>
      </c>
    </row>
    <row r="160" spans="1:17" x14ac:dyDescent="0.3">
      <c r="A160" t="s">
        <v>397</v>
      </c>
      <c r="B160" t="s">
        <v>398</v>
      </c>
      <c r="C160" t="str">
        <f>IFERROR(VLOOKUP(Table1[[#This Row],[Ticker]],[1]!Table2[[Symbol]:[Industry]],2,FALSE),"-")</f>
        <v>-</v>
      </c>
      <c r="D160" t="s">
        <v>399</v>
      </c>
      <c r="E160">
        <v>58997.971716840002</v>
      </c>
      <c r="F160">
        <v>968.3</v>
      </c>
      <c r="G160">
        <v>19.927915455431801</v>
      </c>
      <c r="H160">
        <v>-3.3450347689782798</v>
      </c>
      <c r="I160">
        <v>-13.097035074498899</v>
      </c>
      <c r="J160">
        <v>-2.6072671841336299</v>
      </c>
      <c r="K160">
        <v>1019.69610274529</v>
      </c>
      <c r="L160">
        <v>943.58921965646095</v>
      </c>
      <c r="M160">
        <v>38.454221626313497</v>
      </c>
      <c r="N160">
        <v>0.77026984194981696</v>
      </c>
      <c r="O160">
        <v>21.8630589693276</v>
      </c>
      <c r="P160">
        <v>48.284839203675297</v>
      </c>
      <c r="Q160">
        <v>2.7143227528494001E-2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124</v>
      </c>
      <c r="E161">
        <v>58035.080999999998</v>
      </c>
      <c r="F161">
        <v>289.89999999999998</v>
      </c>
      <c r="G161">
        <v>274.827936726828</v>
      </c>
      <c r="H161">
        <v>-8.3570502014608206</v>
      </c>
      <c r="I161">
        <v>32.007269233074503</v>
      </c>
      <c r="J161">
        <v>-7.3200920540481302</v>
      </c>
      <c r="K161">
        <v>291.65415231847498</v>
      </c>
      <c r="L161">
        <v>215.334398451547</v>
      </c>
      <c r="M161">
        <v>40.862552467142699</v>
      </c>
      <c r="N161">
        <v>0.514066315853137</v>
      </c>
      <c r="O161">
        <v>22.007588823732299</v>
      </c>
      <c r="P161">
        <v>328.52919438285198</v>
      </c>
      <c r="Q161">
        <v>0.18782444997070699</v>
      </c>
    </row>
    <row r="162" spans="1:17" x14ac:dyDescent="0.3">
      <c r="A162" t="s">
        <v>402</v>
      </c>
      <c r="B162" t="s">
        <v>403</v>
      </c>
      <c r="C162" t="str">
        <f>IFERROR(VLOOKUP(Table1[[#This Row],[Ticker]],[1]!Table2[[Symbol]:[Industry]],2,FALSE),"-")</f>
        <v>-</v>
      </c>
      <c r="D162" t="s">
        <v>404</v>
      </c>
      <c r="E162">
        <v>57223.091784625001</v>
      </c>
      <c r="F162">
        <v>134923.75</v>
      </c>
      <c r="G162">
        <v>-2.0895293403757398</v>
      </c>
      <c r="H162">
        <v>4.4218607525247098</v>
      </c>
      <c r="I162">
        <v>-19.6572571421184</v>
      </c>
      <c r="J162">
        <v>-3.40722914652603</v>
      </c>
      <c r="K162">
        <v>133544.73570184299</v>
      </c>
      <c r="L162">
        <v>127408.223883888</v>
      </c>
      <c r="M162">
        <v>41.970306015914801</v>
      </c>
      <c r="N162">
        <v>1.2339064471854</v>
      </c>
      <c r="O162">
        <v>12.244879052057099</v>
      </c>
      <c r="P162">
        <v>26.802076970067201</v>
      </c>
      <c r="Q162">
        <v>5.6596839790158997E-2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290</v>
      </c>
      <c r="E163">
        <v>56705.746725099998</v>
      </c>
      <c r="F163">
        <v>2155.4499999999998</v>
      </c>
      <c r="G163">
        <v>392.32083266017099</v>
      </c>
      <c r="H163">
        <v>-14.0417670745351</v>
      </c>
      <c r="I163">
        <v>134.76361551022799</v>
      </c>
      <c r="J163">
        <v>-7.9794171141328496</v>
      </c>
      <c r="K163">
        <v>2282.39749474362</v>
      </c>
      <c r="L163">
        <v>1498.9945444883999</v>
      </c>
      <c r="M163">
        <v>26.557004908478099</v>
      </c>
      <c r="N163">
        <v>0.42553504701719302</v>
      </c>
      <c r="O163">
        <v>38.228676146512299</v>
      </c>
      <c r="P163">
        <v>427.58536286868099</v>
      </c>
      <c r="Q163">
        <v>0.22964522061846401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95</v>
      </c>
      <c r="E164">
        <v>56637.359287090003</v>
      </c>
      <c r="F164">
        <v>549.54999999999995</v>
      </c>
      <c r="G164">
        <v>122.71337873006</v>
      </c>
      <c r="H164">
        <v>3.0510686978243302</v>
      </c>
      <c r="I164">
        <v>37.572388345228099</v>
      </c>
      <c r="J164">
        <v>-2.4411451485562798</v>
      </c>
      <c r="K164">
        <v>511.29976550292002</v>
      </c>
      <c r="L164">
        <v>404.46182842063098</v>
      </c>
      <c r="M164">
        <v>47.050664660272602</v>
      </c>
      <c r="N164">
        <v>0.7681326538287</v>
      </c>
      <c r="O164">
        <v>15.294331725957599</v>
      </c>
      <c r="P164">
        <v>170.981262327416</v>
      </c>
      <c r="Q164">
        <v>0.23494711691780401</v>
      </c>
    </row>
    <row r="165" spans="1:17" hidden="1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27</v>
      </c>
      <c r="E165">
        <v>56407.5</v>
      </c>
      <c r="F165">
        <v>1128.1500000000001</v>
      </c>
      <c r="G165">
        <v>11.460145056687599</v>
      </c>
      <c r="H165">
        <v>0.45865315740946799</v>
      </c>
      <c r="I165">
        <v>30.931238181283302</v>
      </c>
      <c r="J165">
        <v>-2.93757866441663</v>
      </c>
      <c r="K165">
        <v>1094.1370504169399</v>
      </c>
      <c r="M165">
        <v>47.609145281465999</v>
      </c>
      <c r="N165">
        <v>0.45814193125489899</v>
      </c>
      <c r="O165">
        <v>21.3136550990559</v>
      </c>
      <c r="P165">
        <v>49.423841059602601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56317.5033039599</v>
      </c>
      <c r="F166">
        <v>375.45</v>
      </c>
      <c r="G166">
        <v>42.136168739101002</v>
      </c>
      <c r="H166">
        <v>10.6146987875719</v>
      </c>
      <c r="I166">
        <v>23.465591228539299</v>
      </c>
      <c r="J166">
        <v>-0.36433334147970498</v>
      </c>
      <c r="K166">
        <v>344.39301846550097</v>
      </c>
      <c r="L166">
        <v>294.06755022852201</v>
      </c>
      <c r="M166">
        <v>65.804080644491407</v>
      </c>
      <c r="N166">
        <v>0.65052980052231701</v>
      </c>
      <c r="O166">
        <v>1.3317352510320899</v>
      </c>
      <c r="P166">
        <v>95.852895148669703</v>
      </c>
      <c r="Q166">
        <v>4.812038665144E-2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21</v>
      </c>
      <c r="E167">
        <v>56305.318282510001</v>
      </c>
      <c r="F167">
        <v>2977.7</v>
      </c>
      <c r="G167">
        <v>1.26836130055598</v>
      </c>
      <c r="H167">
        <v>4.3233407826440002</v>
      </c>
      <c r="I167">
        <v>-2.2479422763925698</v>
      </c>
      <c r="J167">
        <v>8.4730484841083005</v>
      </c>
      <c r="K167">
        <v>2673.0303579424899</v>
      </c>
      <c r="L167">
        <v>2493.48837269451</v>
      </c>
      <c r="M167">
        <v>71.490664078470701</v>
      </c>
      <c r="N167">
        <v>0.511471884896465</v>
      </c>
      <c r="O167">
        <v>3.4674413137656601</v>
      </c>
      <c r="P167">
        <v>43.912812333864899</v>
      </c>
      <c r="Q167">
        <v>-3.7748689044773999E-2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293</v>
      </c>
      <c r="E168">
        <v>55925.081624865001</v>
      </c>
      <c r="F168">
        <v>5284.05</v>
      </c>
      <c r="G168">
        <v>-5.6333115203142397</v>
      </c>
      <c r="H168">
        <v>8.3318598770491707</v>
      </c>
      <c r="I168">
        <v>-11.717929114143301</v>
      </c>
      <c r="J168">
        <v>8.2534180203623997</v>
      </c>
      <c r="K168">
        <v>4982.7251159481502</v>
      </c>
      <c r="L168">
        <v>4887.44856033624</v>
      </c>
      <c r="M168">
        <v>72.784542269767002</v>
      </c>
      <c r="N168">
        <v>0.77200419958411204</v>
      </c>
      <c r="O168">
        <v>11.152430427418301</v>
      </c>
      <c r="P168">
        <v>28.534419849185099</v>
      </c>
      <c r="Q168">
        <v>5.5587481076109996E-3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420</v>
      </c>
      <c r="E169">
        <v>55469.740393200002</v>
      </c>
      <c r="F169">
        <v>213</v>
      </c>
      <c r="G169">
        <v>-10.6040952720529</v>
      </c>
      <c r="H169">
        <v>-1.09120941949777</v>
      </c>
      <c r="I169">
        <v>7.4936326649200602</v>
      </c>
      <c r="J169">
        <v>-0.73866147652506897</v>
      </c>
      <c r="K169">
        <v>219.41909076633701</v>
      </c>
      <c r="L169">
        <v>203.08801288084399</v>
      </c>
      <c r="M169">
        <v>49.9348719770258</v>
      </c>
      <c r="N169">
        <v>0.92616228148398405</v>
      </c>
      <c r="O169">
        <v>15.9154929577464</v>
      </c>
      <c r="P169">
        <v>37.419354838709602</v>
      </c>
      <c r="Q169">
        <v>7.6760368911700003E-2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98</v>
      </c>
      <c r="E170">
        <v>55469.058895125003</v>
      </c>
      <c r="F170">
        <v>141.15</v>
      </c>
      <c r="G170">
        <v>127.301144837495</v>
      </c>
      <c r="H170">
        <v>1.5962087960965401</v>
      </c>
      <c r="I170">
        <v>1.3959634033938799</v>
      </c>
      <c r="J170">
        <v>-0.96929813964025502</v>
      </c>
      <c r="K170">
        <v>140.132257039059</v>
      </c>
      <c r="L170">
        <v>118.592882031942</v>
      </c>
      <c r="M170">
        <v>48.317236729203103</v>
      </c>
      <c r="N170">
        <v>0.73525905568793803</v>
      </c>
      <c r="O170">
        <v>20.7934821112291</v>
      </c>
      <c r="P170">
        <v>156.636363636363</v>
      </c>
      <c r="Q170">
        <v>0.19550059259484101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186</v>
      </c>
      <c r="E171">
        <v>55078.72763008</v>
      </c>
      <c r="F171">
        <v>16967.8</v>
      </c>
      <c r="G171">
        <v>-17.252702060831002</v>
      </c>
      <c r="H171">
        <v>0.784148028994746</v>
      </c>
      <c r="I171">
        <v>-8.8319851324751699</v>
      </c>
      <c r="J171">
        <v>-1.7338420819860501</v>
      </c>
      <c r="K171">
        <v>16767.391074557901</v>
      </c>
      <c r="L171">
        <v>16443.666120117799</v>
      </c>
      <c r="M171">
        <v>49.948048296406498</v>
      </c>
      <c r="N171">
        <v>0.86235269731046205</v>
      </c>
      <c r="O171">
        <v>13.450182109642901</v>
      </c>
      <c r="P171">
        <v>10.7258803914083</v>
      </c>
      <c r="Q171">
        <v>-3.2372614010438998E-2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427</v>
      </c>
      <c r="E172">
        <v>55037.718625460999</v>
      </c>
      <c r="F172">
        <v>192.63</v>
      </c>
      <c r="G172">
        <v>18.900755417780399</v>
      </c>
      <c r="H172">
        <v>10.409599829946099</v>
      </c>
      <c r="I172">
        <v>15.148794956513701</v>
      </c>
      <c r="J172">
        <v>-0.389229942893348</v>
      </c>
      <c r="K172">
        <v>182.42642033260501</v>
      </c>
      <c r="L172">
        <v>170.23756700751301</v>
      </c>
      <c r="M172">
        <v>54.8111303847244</v>
      </c>
      <c r="N172">
        <v>1.2206912498175999</v>
      </c>
      <c r="O172">
        <v>6.1309245704199702</v>
      </c>
      <c r="P172">
        <v>47.045801526717497</v>
      </c>
      <c r="Q172">
        <v>-8.1319181412769004E-2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130</v>
      </c>
      <c r="E173">
        <v>54242.058095148001</v>
      </c>
      <c r="F173">
        <v>131.32</v>
      </c>
      <c r="G173">
        <v>25.3564411846925</v>
      </c>
      <c r="H173">
        <v>-7.0354417379915297</v>
      </c>
      <c r="I173">
        <v>-8.9285680861262495</v>
      </c>
      <c r="J173">
        <v>-1.5398408503835499</v>
      </c>
      <c r="K173">
        <v>144.03728673959901</v>
      </c>
      <c r="L173">
        <v>133.49907087354299</v>
      </c>
      <c r="M173">
        <v>41.973880573117697</v>
      </c>
      <c r="N173">
        <v>0.903549373967378</v>
      </c>
      <c r="O173">
        <v>33.528784648187603</v>
      </c>
      <c r="P173">
        <v>60.537897310513401</v>
      </c>
      <c r="Q173">
        <v>-1.6806306803551E-2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404</v>
      </c>
      <c r="E174">
        <v>54173.276153699997</v>
      </c>
      <c r="F174">
        <v>2802.3</v>
      </c>
      <c r="G174">
        <v>-9.6126095318161298</v>
      </c>
      <c r="H174">
        <v>-9.9596604180718202</v>
      </c>
      <c r="I174">
        <v>12.7624659970125</v>
      </c>
      <c r="J174">
        <v>-2.4224934165041998</v>
      </c>
      <c r="K174">
        <v>3053.7059254094202</v>
      </c>
      <c r="L174">
        <v>2744.8858634048602</v>
      </c>
      <c r="M174">
        <v>25.133077457474901</v>
      </c>
      <c r="N174">
        <v>1.02199830811238</v>
      </c>
      <c r="O174">
        <v>20.436784070228001</v>
      </c>
      <c r="P174">
        <v>27.737259549639798</v>
      </c>
      <c r="Q174">
        <v>-7.3596580265180003E-3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24</v>
      </c>
      <c r="E175">
        <v>53854.97115438</v>
      </c>
      <c r="F175">
        <v>72.010000000000005</v>
      </c>
      <c r="G175">
        <v>-46.973800300741701</v>
      </c>
      <c r="H175">
        <v>-4.9440628577748402</v>
      </c>
      <c r="I175">
        <v>-21.351860351481001</v>
      </c>
      <c r="J175">
        <v>-1.3279147316851001</v>
      </c>
      <c r="K175">
        <v>76.061345008355303</v>
      </c>
      <c r="L175">
        <v>78.962596797698296</v>
      </c>
      <c r="M175">
        <v>41.293751664846603</v>
      </c>
      <c r="N175">
        <v>0.76727893316594198</v>
      </c>
      <c r="O175">
        <v>39.841688654353497</v>
      </c>
      <c r="P175">
        <v>2.2433622036064098</v>
      </c>
      <c r="Q175">
        <v>5.0384001578942003E-2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34</v>
      </c>
      <c r="E176">
        <v>53411.899403912001</v>
      </c>
      <c r="F176">
        <v>117.32</v>
      </c>
      <c r="G176">
        <v>3.8312917814938299</v>
      </c>
      <c r="H176">
        <v>-2.0108896288457299</v>
      </c>
      <c r="I176">
        <v>-27.068177312809201</v>
      </c>
      <c r="J176">
        <v>-1.5788532813788601</v>
      </c>
      <c r="K176">
        <v>122.338035646916</v>
      </c>
      <c r="L176">
        <v>120.998885694319</v>
      </c>
      <c r="M176">
        <v>41.207522066929897</v>
      </c>
      <c r="N176">
        <v>0.65150180249067802</v>
      </c>
      <c r="O176">
        <v>34.631776338220199</v>
      </c>
      <c r="P176">
        <v>37.618768328445697</v>
      </c>
      <c r="Q176">
        <v>5.0552240394119999E-2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27</v>
      </c>
      <c r="E177">
        <v>53330.625</v>
      </c>
      <c r="F177">
        <v>1871.25</v>
      </c>
      <c r="G177">
        <v>-17.437366256117201</v>
      </c>
      <c r="H177">
        <v>4.7116830127936904</v>
      </c>
      <c r="I177">
        <v>-7.9150095649153602</v>
      </c>
      <c r="J177">
        <v>-1.65625120181583</v>
      </c>
      <c r="K177">
        <v>1859.81771383303</v>
      </c>
      <c r="L177">
        <v>1795.43350401922</v>
      </c>
      <c r="M177">
        <v>50.148059811632301</v>
      </c>
      <c r="N177">
        <v>0.58284923282142298</v>
      </c>
      <c r="O177">
        <v>11.404141616566401</v>
      </c>
      <c r="P177">
        <v>21.242062977841101</v>
      </c>
      <c r="Q177">
        <v>7.6177212664000002E-3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Row],[Ticker]],[1]!Table2[[Symbol]:[Industry]],2,FALSE),"-")</f>
        <v>-</v>
      </c>
      <c r="D178" t="s">
        <v>333</v>
      </c>
      <c r="E178">
        <v>53196.3396498</v>
      </c>
      <c r="F178">
        <v>1607.7</v>
      </c>
      <c r="G178">
        <v>71.707953266363802</v>
      </c>
      <c r="H178">
        <v>9.7956067625566305</v>
      </c>
      <c r="I178">
        <v>38.970848092909897</v>
      </c>
      <c r="J178">
        <v>0.316933700427456</v>
      </c>
      <c r="K178">
        <v>1472.90912829269</v>
      </c>
      <c r="L178">
        <v>1245.76725126779</v>
      </c>
      <c r="M178">
        <v>68.240920441061405</v>
      </c>
      <c r="N178">
        <v>2.0088424978060799</v>
      </c>
      <c r="O178">
        <v>0.24880263730795399</v>
      </c>
      <c r="P178">
        <v>100.96250000000001</v>
      </c>
      <c r="Q178">
        <v>3.5525222896600997E-2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Row],[Ticker]],[1]!Table2[[Symbol]:[Industry]],2,FALSE),"-")</f>
        <v>-</v>
      </c>
      <c r="D179" t="s">
        <v>268</v>
      </c>
      <c r="E179">
        <v>52576.96387865</v>
      </c>
      <c r="F179">
        <v>1988.5</v>
      </c>
      <c r="G179">
        <v>2.5620901047138398</v>
      </c>
      <c r="H179">
        <v>-2.7376882437571299</v>
      </c>
      <c r="I179">
        <v>0.935624049961301</v>
      </c>
      <c r="J179">
        <v>1.98164283768108</v>
      </c>
      <c r="K179">
        <v>1989.06673219717</v>
      </c>
      <c r="L179">
        <v>1855.82861532527</v>
      </c>
      <c r="M179">
        <v>56.391392939703699</v>
      </c>
      <c r="N179">
        <v>0.91720705711168404</v>
      </c>
      <c r="O179">
        <v>9.7535831028413291</v>
      </c>
      <c r="P179">
        <v>33.264082029286499</v>
      </c>
      <c r="Q179">
        <v>3.1609835653480002E-3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Row],[Ticker]],[1]!Table2[[Symbol]:[Industry]],2,FALSE),"-")</f>
        <v>-</v>
      </c>
      <c r="D180" t="s">
        <v>34</v>
      </c>
      <c r="E180">
        <v>52328.702896096001</v>
      </c>
      <c r="F180">
        <v>60.28</v>
      </c>
      <c r="G180">
        <v>47.472130579971697</v>
      </c>
      <c r="H180">
        <v>-3.7838807512074601</v>
      </c>
      <c r="I180">
        <v>-19.4745049496433</v>
      </c>
      <c r="J180">
        <v>0.82876232943858097</v>
      </c>
      <c r="K180">
        <v>61.988165230011397</v>
      </c>
      <c r="L180">
        <v>57.327493071471203</v>
      </c>
      <c r="M180">
        <v>52.220168832584598</v>
      </c>
      <c r="N180">
        <v>0.43732965076685099</v>
      </c>
      <c r="O180">
        <v>27.571333775713299</v>
      </c>
      <c r="P180">
        <v>76.774193548387004</v>
      </c>
      <c r="Q180">
        <v>0.10506782748059899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Row],[Ticker]],[1]!Table2[[Symbol]:[Industry]],2,FALSE),"-")</f>
        <v>-</v>
      </c>
      <c r="D181" t="s">
        <v>160</v>
      </c>
      <c r="E181">
        <v>52325.263588499998</v>
      </c>
      <c r="F181">
        <v>12346.2</v>
      </c>
      <c r="G181">
        <v>154.28353376260699</v>
      </c>
      <c r="H181">
        <v>11.0453111889223</v>
      </c>
      <c r="I181">
        <v>92.187150372288201</v>
      </c>
      <c r="J181">
        <v>6.94643009807303</v>
      </c>
      <c r="K181">
        <v>11453.481777613801</v>
      </c>
      <c r="L181">
        <v>8691.7191477488905</v>
      </c>
      <c r="M181">
        <v>65.8531844104144</v>
      </c>
      <c r="N181">
        <v>0.550722337995452</v>
      </c>
      <c r="O181">
        <v>16.4892841522087</v>
      </c>
      <c r="P181">
        <v>216.90238455812499</v>
      </c>
      <c r="Q181">
        <v>0.16474485732483099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Row],[Ticker]],[1]!Table2[[Symbol]:[Industry]],2,FALSE),"-")</f>
        <v>-</v>
      </c>
      <c r="D182" t="s">
        <v>392</v>
      </c>
      <c r="E182">
        <v>51268.133295214997</v>
      </c>
      <c r="F182">
        <v>1740.85</v>
      </c>
      <c r="G182">
        <v>35.253910635101597</v>
      </c>
      <c r="H182">
        <v>11.8500117590595</v>
      </c>
      <c r="I182">
        <v>48.636715728975503</v>
      </c>
      <c r="J182">
        <v>-0.78875421736073104</v>
      </c>
      <c r="K182">
        <v>1574.6486000894199</v>
      </c>
      <c r="L182">
        <v>1318.1024836936299</v>
      </c>
      <c r="M182">
        <v>65.389511186057305</v>
      </c>
      <c r="N182">
        <v>1.30735045810713</v>
      </c>
      <c r="O182">
        <v>2.2489013987419999</v>
      </c>
      <c r="P182">
        <v>70.830675629262501</v>
      </c>
      <c r="Q182">
        <v>0.120728219858624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Row],[Ticker]],[1]!Table2[[Symbol]:[Industry]],2,FALSE),"-")</f>
        <v>-</v>
      </c>
      <c r="D183" t="s">
        <v>450</v>
      </c>
      <c r="E183">
        <v>50575.750119475</v>
      </c>
      <c r="F183">
        <v>1882.75</v>
      </c>
      <c r="G183">
        <v>-32.221717680634498</v>
      </c>
      <c r="H183">
        <v>-15.8704711146948</v>
      </c>
      <c r="I183">
        <v>-13.9070613215516</v>
      </c>
      <c r="J183">
        <v>-4.3730504423323104</v>
      </c>
      <c r="K183">
        <v>2145.1934935639601</v>
      </c>
      <c r="L183">
        <v>2051.8442457967899</v>
      </c>
      <c r="M183">
        <v>18.260953850800998</v>
      </c>
      <c r="N183">
        <v>1.19000525819254</v>
      </c>
      <c r="O183">
        <v>30.341256141282599</v>
      </c>
      <c r="P183">
        <v>8.2040229885057503</v>
      </c>
      <c r="Q183">
        <v>1.1237745421499999E-3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21</v>
      </c>
      <c r="E184">
        <v>49778.506829804901</v>
      </c>
      <c r="F184">
        <v>1834.45</v>
      </c>
      <c r="G184">
        <v>34.887319662114301</v>
      </c>
      <c r="H184">
        <v>3.0047221245043798</v>
      </c>
      <c r="I184">
        <v>1.7710306825017501</v>
      </c>
      <c r="J184">
        <v>0.440821762928086</v>
      </c>
      <c r="K184">
        <v>1711.4492505948199</v>
      </c>
      <c r="L184">
        <v>1511.0508353940199</v>
      </c>
      <c r="M184">
        <v>60.653790009377701</v>
      </c>
      <c r="N184">
        <v>0.63299111318020096</v>
      </c>
      <c r="O184">
        <v>5.1377797159911598</v>
      </c>
      <c r="P184">
        <v>76.729287090558699</v>
      </c>
      <c r="Q184">
        <v>0.18589614727473799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54</v>
      </c>
      <c r="E185">
        <v>49658.83777659</v>
      </c>
      <c r="F185">
        <v>2931.35</v>
      </c>
      <c r="G185">
        <v>78.660208262616905</v>
      </c>
      <c r="H185">
        <v>14.378174047232299</v>
      </c>
      <c r="I185">
        <v>15.2749122229354</v>
      </c>
      <c r="J185">
        <v>-0.86878082157605596</v>
      </c>
      <c r="K185">
        <v>2651.47888632985</v>
      </c>
      <c r="L185">
        <v>2222.4732053151502</v>
      </c>
      <c r="M185">
        <v>72.447767360562196</v>
      </c>
      <c r="N185">
        <v>0.70997608037875903</v>
      </c>
      <c r="O185">
        <v>1.3167994268852199</v>
      </c>
      <c r="P185">
        <v>111.642178982708</v>
      </c>
      <c r="Q185">
        <v>6.9829533018580997E-2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49654.875802139999</v>
      </c>
      <c r="F186">
        <v>202.69</v>
      </c>
      <c r="G186">
        <v>23.727008727490102</v>
      </c>
      <c r="H186">
        <v>5.8170476518954404</v>
      </c>
      <c r="I186">
        <v>20.8534208197886</v>
      </c>
      <c r="J186">
        <v>-0.98104886215727205</v>
      </c>
      <c r="K186">
        <v>188.64252930516699</v>
      </c>
      <c r="L186">
        <v>165.480854878413</v>
      </c>
      <c r="M186">
        <v>64.551131165920495</v>
      </c>
      <c r="N186">
        <v>0.68828927622077796</v>
      </c>
      <c r="O186">
        <v>1.9241205782229001</v>
      </c>
      <c r="P186">
        <v>51.657313879535998</v>
      </c>
      <c r="Q186">
        <v>0.132887911752781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89</v>
      </c>
      <c r="E187">
        <v>48774.806250000001</v>
      </c>
      <c r="F187">
        <v>1330.6</v>
      </c>
      <c r="G187">
        <v>112.462846679832</v>
      </c>
      <c r="H187">
        <v>-7.8379473102223498</v>
      </c>
      <c r="I187">
        <v>38.399577152921701</v>
      </c>
      <c r="J187">
        <v>-2.6513918566813701</v>
      </c>
      <c r="K187">
        <v>1420.35871650238</v>
      </c>
      <c r="L187">
        <v>1104.2452724242301</v>
      </c>
      <c r="M187">
        <v>34.4739099748192</v>
      </c>
      <c r="N187">
        <v>0.46396854322581199</v>
      </c>
      <c r="O187">
        <v>34.879001954005702</v>
      </c>
      <c r="P187">
        <v>195.68888888888799</v>
      </c>
      <c r="Q187">
        <v>0.190705026108444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259</v>
      </c>
      <c r="E188">
        <v>48584.983692599999</v>
      </c>
      <c r="F188">
        <v>4314</v>
      </c>
      <c r="G188">
        <v>28.684597543670399</v>
      </c>
      <c r="H188">
        <v>-13.011635243706399</v>
      </c>
      <c r="I188">
        <v>13.564207358658599</v>
      </c>
      <c r="J188">
        <v>0.41216287541940899</v>
      </c>
      <c r="K188">
        <v>4833.8563849182301</v>
      </c>
      <c r="L188">
        <v>4187.3783819892697</v>
      </c>
      <c r="M188">
        <v>28.2830945591997</v>
      </c>
      <c r="N188">
        <v>0.53293665027549797</v>
      </c>
      <c r="O188">
        <v>35.372044506258597</v>
      </c>
      <c r="P188">
        <v>72.542745725427395</v>
      </c>
      <c r="Q188">
        <v>0.12558291842185501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116</v>
      </c>
      <c r="E189">
        <v>46762.436207899998</v>
      </c>
      <c r="F189">
        <v>359.8</v>
      </c>
      <c r="G189">
        <v>-33.187147624063499</v>
      </c>
      <c r="H189">
        <v>12.672836126719501</v>
      </c>
      <c r="I189">
        <v>-14.2954570688789</v>
      </c>
      <c r="J189">
        <v>-4.4656822256316202</v>
      </c>
      <c r="K189">
        <v>349.27848285888399</v>
      </c>
      <c r="L189">
        <v>356.05437413885397</v>
      </c>
      <c r="M189">
        <v>48.236284788516699</v>
      </c>
      <c r="N189">
        <v>2.52988782670419</v>
      </c>
      <c r="O189">
        <v>14.091161756531401</v>
      </c>
      <c r="P189">
        <v>25.892232330300899</v>
      </c>
      <c r="Q189">
        <v>-3.4341357924319998E-3</v>
      </c>
    </row>
    <row r="190" spans="1:17" hidden="1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160</v>
      </c>
      <c r="E190">
        <v>46092.216998024996</v>
      </c>
      <c r="F190">
        <v>1800.15</v>
      </c>
      <c r="G190">
        <v>394.908479120712</v>
      </c>
      <c r="H190">
        <v>24.8749579199118</v>
      </c>
      <c r="I190">
        <v>122.035354049189</v>
      </c>
      <c r="J190">
        <v>5.3959134038774001</v>
      </c>
      <c r="K190">
        <v>1569.1886690500801</v>
      </c>
      <c r="L190">
        <v>1089.9405776559699</v>
      </c>
      <c r="M190">
        <v>68.099544177044294</v>
      </c>
      <c r="N190">
        <v>1.4515653937503901</v>
      </c>
      <c r="O190">
        <v>1.4998750104157901</v>
      </c>
      <c r="P190">
        <v>490.213114754098</v>
      </c>
      <c r="Q190">
        <v>0.22592622074087501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54</v>
      </c>
      <c r="E191">
        <v>46038.997651400001</v>
      </c>
      <c r="F191">
        <v>1631.5</v>
      </c>
      <c r="G191">
        <v>83.250041121507493</v>
      </c>
      <c r="H191">
        <v>17.305324922138499</v>
      </c>
      <c r="I191">
        <v>72.108516912149497</v>
      </c>
      <c r="J191">
        <v>7.1911506821939799</v>
      </c>
      <c r="K191">
        <v>1362.98226667411</v>
      </c>
      <c r="L191">
        <v>1079.68777152862</v>
      </c>
      <c r="M191">
        <v>84.903546230548599</v>
      </c>
      <c r="N191">
        <v>1.35332284387169</v>
      </c>
      <c r="O191">
        <v>0.50260496475635896</v>
      </c>
      <c r="P191">
        <v>125.938235701426</v>
      </c>
      <c r="Q191">
        <v>0.14305014487732801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Row],[Ticker]],[1]!Table2[[Symbol]:[Industry]],2,FALSE),"-")</f>
        <v>-</v>
      </c>
      <c r="D192" t="s">
        <v>133</v>
      </c>
      <c r="E192">
        <v>46015.087546889998</v>
      </c>
      <c r="F192">
        <v>52044.3</v>
      </c>
      <c r="G192">
        <v>1.3936068910110999</v>
      </c>
      <c r="H192">
        <v>-3.1420410790591999</v>
      </c>
      <c r="I192">
        <v>29.077971446599999</v>
      </c>
      <c r="J192">
        <v>0.43821496086442202</v>
      </c>
      <c r="K192">
        <v>52941.747324655997</v>
      </c>
      <c r="L192">
        <v>46619.333496212203</v>
      </c>
      <c r="M192">
        <v>46.779771539326703</v>
      </c>
      <c r="N192">
        <v>1.1603484409657101</v>
      </c>
      <c r="O192">
        <v>15.2748715997717</v>
      </c>
      <c r="P192">
        <v>48.7928022711613</v>
      </c>
      <c r="Q192">
        <v>-6.0137528488899998E-3</v>
      </c>
    </row>
    <row r="193" spans="1:17" x14ac:dyDescent="0.3">
      <c r="A193" t="s">
        <v>469</v>
      </c>
      <c r="B193" t="s">
        <v>470</v>
      </c>
      <c r="C193" t="str">
        <f>IFERROR(VLOOKUP(Table1[[#This Row],[Ticker]],[1]!Table2[[Symbol]:[Industry]],2,FALSE),"-")</f>
        <v>-</v>
      </c>
      <c r="D193" t="s">
        <v>471</v>
      </c>
      <c r="E193">
        <v>45790.054701569999</v>
      </c>
      <c r="F193">
        <v>41053.050000000003</v>
      </c>
      <c r="G193">
        <v>-26.198596814639298</v>
      </c>
      <c r="H193">
        <v>2.33417290048639</v>
      </c>
      <c r="I193">
        <v>1.22087674105178</v>
      </c>
      <c r="J193">
        <v>5.5513181325630601E-2</v>
      </c>
      <c r="K193">
        <v>39946.5022819367</v>
      </c>
      <c r="L193">
        <v>38236.719841806102</v>
      </c>
      <c r="M193">
        <v>50.7692996168769</v>
      </c>
      <c r="N193">
        <v>0.83685814058994601</v>
      </c>
      <c r="O193">
        <v>4.5525241120939697</v>
      </c>
      <c r="P193">
        <v>24.139667161071699</v>
      </c>
      <c r="Q193">
        <v>-3.537216170467E-3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57</v>
      </c>
      <c r="E194">
        <v>45729.703054124999</v>
      </c>
      <c r="F194">
        <v>615.25</v>
      </c>
      <c r="G194">
        <v>-40.456993240709402</v>
      </c>
      <c r="H194">
        <v>-2.4959595056434898</v>
      </c>
      <c r="I194">
        <v>-7.39611021251108</v>
      </c>
      <c r="J194">
        <v>-0.321788199924953</v>
      </c>
      <c r="K194">
        <v>638.25403958827303</v>
      </c>
      <c r="L194">
        <v>653.10928945123305</v>
      </c>
      <c r="M194">
        <v>39.228094258796297</v>
      </c>
      <c r="N194">
        <v>0.59101428149759405</v>
      </c>
      <c r="O194">
        <v>32.206420154408697</v>
      </c>
      <c r="P194">
        <v>11.116127867076001</v>
      </c>
      <c r="Q194">
        <v>-4.4421457880619998E-2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251</v>
      </c>
      <c r="E195">
        <v>45253.294811444997</v>
      </c>
      <c r="F195">
        <v>715.15</v>
      </c>
      <c r="G195">
        <v>99.815281436675406</v>
      </c>
      <c r="H195">
        <v>9.8359593885127303</v>
      </c>
      <c r="I195">
        <v>28.953204908853198</v>
      </c>
      <c r="J195">
        <v>9.12166449348131</v>
      </c>
      <c r="K195">
        <v>638.08303214215198</v>
      </c>
      <c r="L195">
        <v>539.46362782845301</v>
      </c>
      <c r="M195">
        <v>74.4519003852579</v>
      </c>
      <c r="N195">
        <v>1.3336322596741399</v>
      </c>
      <c r="O195">
        <v>1.58707963364328</v>
      </c>
      <c r="P195">
        <v>131.815235008103</v>
      </c>
      <c r="Q195">
        <v>4.6162341233706002E-2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57</v>
      </c>
      <c r="E196">
        <v>45112.285774374999</v>
      </c>
      <c r="F196">
        <v>4094.05</v>
      </c>
      <c r="G196">
        <v>36.532629595000202</v>
      </c>
      <c r="H196">
        <v>-3.7931175096757999</v>
      </c>
      <c r="I196">
        <v>-7.8275685733315798</v>
      </c>
      <c r="J196">
        <v>3.3748834025537802</v>
      </c>
      <c r="K196">
        <v>4279.3280489058297</v>
      </c>
      <c r="L196">
        <v>4006.5740963579601</v>
      </c>
      <c r="M196">
        <v>55.382870565035603</v>
      </c>
      <c r="N196">
        <v>0.54379594327980696</v>
      </c>
      <c r="O196">
        <v>22.079603326779001</v>
      </c>
      <c r="P196">
        <v>59.864503406938802</v>
      </c>
      <c r="Q196">
        <v>3.0759990729528001E-2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34</v>
      </c>
      <c r="E197">
        <v>44258.58524375</v>
      </c>
      <c r="F197">
        <v>62.5</v>
      </c>
      <c r="G197">
        <v>37.845532114498504</v>
      </c>
      <c r="H197">
        <v>-4.9683656359459798</v>
      </c>
      <c r="I197">
        <v>-7.5520408297484103</v>
      </c>
      <c r="J197">
        <v>0.71573527201505804</v>
      </c>
      <c r="K197">
        <v>64.3534500205852</v>
      </c>
      <c r="L197">
        <v>58.158677827361501</v>
      </c>
      <c r="M197">
        <v>48.4487652500138</v>
      </c>
      <c r="N197">
        <v>0.51652610488824802</v>
      </c>
      <c r="O197">
        <v>17.599999999999898</v>
      </c>
      <c r="P197">
        <v>65.562913907284695</v>
      </c>
      <c r="Q197">
        <v>0.14198410354669999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77</v>
      </c>
      <c r="E198">
        <v>44082.121052934999</v>
      </c>
      <c r="F198">
        <v>2347.4499999999998</v>
      </c>
      <c r="G198">
        <v>-8.2104421401085901</v>
      </c>
      <c r="H198">
        <v>-11.076144626875401</v>
      </c>
      <c r="I198">
        <v>-24.5113278336724</v>
      </c>
      <c r="J198">
        <v>-1.11601695585432</v>
      </c>
      <c r="K198">
        <v>2512.51350936057</v>
      </c>
      <c r="L198">
        <v>2416.7710843651498</v>
      </c>
      <c r="M198">
        <v>38.301699930546398</v>
      </c>
      <c r="N198">
        <v>0.65933972689050802</v>
      </c>
      <c r="O198">
        <v>21.1527402074591</v>
      </c>
      <c r="P198">
        <v>30.196894065446401</v>
      </c>
      <c r="Q198">
        <v>-4.5321180563255001E-2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259</v>
      </c>
      <c r="E199">
        <v>43348.698848300002</v>
      </c>
      <c r="F199">
        <v>4595.8999999999996</v>
      </c>
      <c r="G199">
        <v>7.0086502070207501E-2</v>
      </c>
      <c r="H199">
        <v>6.4632171618126399</v>
      </c>
      <c r="I199">
        <v>5.7360100898385999</v>
      </c>
      <c r="J199">
        <v>-4.3550134400163696</v>
      </c>
      <c r="K199">
        <v>4316.33352990809</v>
      </c>
      <c r="L199">
        <v>3905.239460794</v>
      </c>
      <c r="M199">
        <v>54.694326571261499</v>
      </c>
      <c r="N199">
        <v>1.4362928903708401</v>
      </c>
      <c r="O199">
        <v>7.7036053874105201</v>
      </c>
      <c r="P199">
        <v>37.599736530890198</v>
      </c>
      <c r="Q199">
        <v>9.7593697206218993E-2</v>
      </c>
    </row>
    <row r="200" spans="1:17" x14ac:dyDescent="0.3">
      <c r="A200" t="s">
        <v>484</v>
      </c>
      <c r="B200" t="s">
        <v>485</v>
      </c>
      <c r="C200" t="str">
        <f>IFERROR(VLOOKUP(Table1[[#This Row],[Ticker]],[1]!Table2[[Symbol]:[Industry]],2,FALSE),"-")</f>
        <v>-</v>
      </c>
      <c r="D200" t="s">
        <v>293</v>
      </c>
      <c r="E200">
        <v>43142.003810000002</v>
      </c>
      <c r="F200">
        <v>6927.5</v>
      </c>
      <c r="G200">
        <v>-28.525167003137302</v>
      </c>
      <c r="H200">
        <v>-0.65216103030910499</v>
      </c>
      <c r="I200">
        <v>-21.968057507577601</v>
      </c>
      <c r="J200">
        <v>0.44283428645622003</v>
      </c>
      <c r="K200">
        <v>6996.4735762444698</v>
      </c>
      <c r="L200">
        <v>7347.7756717742404</v>
      </c>
      <c r="M200">
        <v>57.864574093142302</v>
      </c>
      <c r="N200">
        <v>0.604327774126177</v>
      </c>
      <c r="O200">
        <v>32.804041862143599</v>
      </c>
      <c r="P200">
        <v>8.0530945844771598</v>
      </c>
      <c r="Q200">
        <v>1.4051008237812E-2</v>
      </c>
    </row>
    <row r="201" spans="1:17" x14ac:dyDescent="0.3">
      <c r="A201" t="s">
        <v>486</v>
      </c>
      <c r="B201" t="s">
        <v>487</v>
      </c>
      <c r="C201" t="str">
        <f>IFERROR(VLOOKUP(Table1[[#This Row],[Ticker]],[1]!Table2[[Symbol]:[Industry]],2,FALSE),"-")</f>
        <v>-</v>
      </c>
      <c r="D201" t="s">
        <v>488</v>
      </c>
      <c r="E201">
        <v>42240.75</v>
      </c>
      <c r="F201">
        <v>496.95</v>
      </c>
      <c r="G201">
        <v>60.630290630381197</v>
      </c>
      <c r="H201">
        <v>-7.9374540901057502</v>
      </c>
      <c r="I201">
        <v>39.240781340053502</v>
      </c>
      <c r="J201">
        <v>-1.4572325704651401</v>
      </c>
      <c r="K201">
        <v>515.37452184495305</v>
      </c>
      <c r="L201">
        <v>419.43969087460198</v>
      </c>
      <c r="M201">
        <v>43.600556332784997</v>
      </c>
      <c r="N201">
        <v>0.46826530204234701</v>
      </c>
      <c r="O201">
        <v>24.831471979072301</v>
      </c>
      <c r="P201">
        <v>105.606123293338</v>
      </c>
      <c r="Q201">
        <v>0.15263146001042099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392</v>
      </c>
      <c r="E202">
        <v>42079.064354459901</v>
      </c>
      <c r="F202">
        <v>560.6</v>
      </c>
      <c r="G202">
        <v>-31.537977478513898</v>
      </c>
      <c r="H202">
        <v>4.1565953602717398</v>
      </c>
      <c r="I202">
        <v>2.59669497760517</v>
      </c>
      <c r="J202">
        <v>-1.6264805363695001</v>
      </c>
      <c r="K202">
        <v>546.35971032699194</v>
      </c>
      <c r="L202">
        <v>548.77863455667705</v>
      </c>
      <c r="M202">
        <v>57.577856116431001</v>
      </c>
      <c r="N202">
        <v>0.96093519289580298</v>
      </c>
      <c r="O202">
        <v>13.993935069568201</v>
      </c>
      <c r="P202">
        <v>25.1898168825368</v>
      </c>
      <c r="Q202">
        <v>-0.11516076228069</v>
      </c>
    </row>
    <row r="203" spans="1:17" x14ac:dyDescent="0.3">
      <c r="A203" t="s">
        <v>491</v>
      </c>
      <c r="B203" t="s">
        <v>492</v>
      </c>
      <c r="C203" t="str">
        <f>IFERROR(VLOOKUP(Table1[[#This Row],[Ticker]],[1]!Table2[[Symbol]:[Industry]],2,FALSE),"-")</f>
        <v>-</v>
      </c>
      <c r="D203" t="s">
        <v>493</v>
      </c>
      <c r="E203">
        <v>41636.225748299999</v>
      </c>
      <c r="F203">
        <v>633.25</v>
      </c>
      <c r="G203">
        <v>3.7195714924007</v>
      </c>
      <c r="H203">
        <v>13.754426440384499</v>
      </c>
      <c r="I203">
        <v>12.0866544110837</v>
      </c>
      <c r="J203">
        <v>-3.8249144948898901</v>
      </c>
      <c r="K203">
        <v>575.84781476079797</v>
      </c>
      <c r="L203">
        <v>525.95900745340703</v>
      </c>
      <c r="M203">
        <v>60.295247926819599</v>
      </c>
      <c r="N203">
        <v>1.1445964439777601</v>
      </c>
      <c r="O203">
        <v>3.5925779707856198</v>
      </c>
      <c r="P203">
        <v>50.397814986343597</v>
      </c>
      <c r="Q203">
        <v>-6.9396969351243995E-2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37</v>
      </c>
      <c r="E204">
        <v>41521.360000000001</v>
      </c>
      <c r="F204">
        <v>251.95</v>
      </c>
      <c r="G204">
        <v>76.179063346934996</v>
      </c>
      <c r="H204">
        <v>-5.0193192333116601</v>
      </c>
      <c r="I204">
        <v>-18.416409010152499</v>
      </c>
      <c r="J204">
        <v>0.64545542552729496</v>
      </c>
      <c r="K204">
        <v>256.159886922628</v>
      </c>
      <c r="L204">
        <v>227.382740221923</v>
      </c>
      <c r="M204">
        <v>47.232723296373997</v>
      </c>
      <c r="N204">
        <v>0.63343694102454695</v>
      </c>
      <c r="O204">
        <v>28.874776741416898</v>
      </c>
      <c r="P204">
        <v>104.256181597081</v>
      </c>
      <c r="Q204">
        <v>2.6680390248516001E-2</v>
      </c>
    </row>
    <row r="205" spans="1:17" hidden="1" x14ac:dyDescent="0.3">
      <c r="A205" t="s">
        <v>496</v>
      </c>
      <c r="B205" t="s">
        <v>497</v>
      </c>
      <c r="C205" t="str">
        <f>IFERROR(VLOOKUP(Table1[[#This Row],[Ticker]],[1]!Table2[[Symbol]:[Industry]],2,FALSE),"-")</f>
        <v>-</v>
      </c>
      <c r="D205" t="s">
        <v>34</v>
      </c>
      <c r="E205">
        <v>41425.830764063998</v>
      </c>
      <c r="F205">
        <v>61.12</v>
      </c>
      <c r="G205">
        <v>43.473749882052502</v>
      </c>
      <c r="H205">
        <v>-3.15432049516816</v>
      </c>
      <c r="I205">
        <v>-18.819055236107001</v>
      </c>
      <c r="J205">
        <v>-0.151870061166683</v>
      </c>
      <c r="K205">
        <v>61.4713153784406</v>
      </c>
      <c r="L205">
        <v>55.552335262162998</v>
      </c>
      <c r="M205">
        <v>51.177731365755399</v>
      </c>
      <c r="N205">
        <v>0.71851869307425298</v>
      </c>
      <c r="O205">
        <v>26.7997382198952</v>
      </c>
      <c r="P205">
        <v>79.500734214390604</v>
      </c>
      <c r="Q205">
        <v>0.117189209587327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-</v>
      </c>
      <c r="D206" t="s">
        <v>500</v>
      </c>
      <c r="E206">
        <v>41281.3051624</v>
      </c>
      <c r="F206">
        <v>344.8</v>
      </c>
      <c r="G206">
        <v>5.6440047508068902</v>
      </c>
      <c r="H206">
        <v>3.7165193542797099</v>
      </c>
      <c r="I206">
        <v>12.234179817127901</v>
      </c>
      <c r="J206">
        <v>1.0548539991158701</v>
      </c>
      <c r="K206">
        <v>339.99286277251798</v>
      </c>
      <c r="L206">
        <v>302.36817066007097</v>
      </c>
      <c r="M206">
        <v>52.632384040321902</v>
      </c>
      <c r="N206">
        <v>0.70099992114924603</v>
      </c>
      <c r="O206">
        <v>9.2807424593967607</v>
      </c>
      <c r="P206">
        <v>58.528735632183903</v>
      </c>
      <c r="Q206">
        <v>-3.6873291096038999E-2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57</v>
      </c>
      <c r="E207">
        <v>41129.433707999997</v>
      </c>
      <c r="F207">
        <v>165</v>
      </c>
      <c r="G207">
        <v>10.190225093731</v>
      </c>
      <c r="H207">
        <v>-4.8825982234458802</v>
      </c>
      <c r="I207">
        <v>-15.1408327706962</v>
      </c>
      <c r="J207">
        <v>-2.6540268134831302</v>
      </c>
      <c r="K207">
        <v>172.39452891996601</v>
      </c>
      <c r="L207">
        <v>160.46600466909501</v>
      </c>
      <c r="M207">
        <v>40.144936174937897</v>
      </c>
      <c r="N207">
        <v>0.44584166620996801</v>
      </c>
      <c r="O207">
        <v>17.727272727272702</v>
      </c>
      <c r="P207">
        <v>41.630901287553598</v>
      </c>
      <c r="Q207">
        <v>8.1225062225554007E-2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166</v>
      </c>
      <c r="E208">
        <v>40666.646634375</v>
      </c>
      <c r="F208">
        <v>590.75</v>
      </c>
      <c r="G208">
        <v>2.6397532330251199</v>
      </c>
      <c r="H208">
        <v>-3.9019624346947199</v>
      </c>
      <c r="I208">
        <v>-5.1306850477368897</v>
      </c>
      <c r="J208">
        <v>-5.88216178259841</v>
      </c>
      <c r="K208">
        <v>619.61809963964595</v>
      </c>
      <c r="L208">
        <v>562.23670504927702</v>
      </c>
      <c r="M208">
        <v>28.3435166702264</v>
      </c>
      <c r="N208">
        <v>0.79294711796498296</v>
      </c>
      <c r="O208">
        <v>16.3436309775708</v>
      </c>
      <c r="P208">
        <v>48.784787810099402</v>
      </c>
      <c r="Q208">
        <v>-6.8612664663873002E-2</v>
      </c>
    </row>
    <row r="209" spans="1:17" hidden="1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21</v>
      </c>
      <c r="E209">
        <v>40514.116091099997</v>
      </c>
      <c r="F209">
        <v>998.7</v>
      </c>
      <c r="G209">
        <v>-51.190054702101598</v>
      </c>
      <c r="H209">
        <v>0.297589799657489</v>
      </c>
      <c r="I209">
        <v>-23.938297588052301</v>
      </c>
      <c r="J209">
        <v>-0.149815294565702</v>
      </c>
      <c r="K209">
        <v>1011.042425979</v>
      </c>
      <c r="M209">
        <v>54.934914200452198</v>
      </c>
      <c r="N209">
        <v>0.66429826395777203</v>
      </c>
      <c r="O209">
        <v>40.182236907980297</v>
      </c>
      <c r="P209">
        <v>2.9481496752912002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40491.504927119997</v>
      </c>
      <c r="F210">
        <v>3728.8</v>
      </c>
      <c r="G210">
        <v>3.67445919094712</v>
      </c>
      <c r="H210">
        <v>-4.9505816622158401</v>
      </c>
      <c r="I210">
        <v>16.972961710861401</v>
      </c>
      <c r="J210">
        <v>-0.73199692925100401</v>
      </c>
      <c r="K210">
        <v>3887.7542975380702</v>
      </c>
      <c r="L210">
        <v>3429.5784939323198</v>
      </c>
      <c r="M210">
        <v>38.224039929716</v>
      </c>
      <c r="N210">
        <v>0.90253799050433303</v>
      </c>
      <c r="O210">
        <v>18.256543660158702</v>
      </c>
      <c r="P210">
        <v>40.794441927201298</v>
      </c>
      <c r="Q210">
        <v>0.119194866330303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207</v>
      </c>
      <c r="E211">
        <v>40490.060157280001</v>
      </c>
      <c r="F211">
        <v>690.4</v>
      </c>
      <c r="G211">
        <v>-10.4137865054862</v>
      </c>
      <c r="H211">
        <v>0.33934208365965302</v>
      </c>
      <c r="I211">
        <v>-1.73850487037268</v>
      </c>
      <c r="J211">
        <v>2.6668597110876</v>
      </c>
      <c r="K211">
        <v>669.65415327772098</v>
      </c>
      <c r="L211">
        <v>632.79170891844501</v>
      </c>
      <c r="M211">
        <v>60.756849976362901</v>
      </c>
      <c r="N211">
        <v>0.86509922017924601</v>
      </c>
      <c r="O211">
        <v>10.732908458864401</v>
      </c>
      <c r="P211">
        <v>41.446424912927597</v>
      </c>
      <c r="Q211">
        <v>2.4249286598267E-2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21</v>
      </c>
      <c r="E212">
        <v>40414.095185769998</v>
      </c>
      <c r="F212">
        <v>6059.65</v>
      </c>
      <c r="G212">
        <v>-5.9746125750193997</v>
      </c>
      <c r="H212">
        <v>3.5412119794770498</v>
      </c>
      <c r="I212">
        <v>-19.165667508573598</v>
      </c>
      <c r="J212">
        <v>1.9543707263829799</v>
      </c>
      <c r="K212">
        <v>5804.0741133940401</v>
      </c>
      <c r="L212">
        <v>5556.6831183156901</v>
      </c>
      <c r="M212">
        <v>57.259142265570702</v>
      </c>
      <c r="N212">
        <v>0.55678393888481004</v>
      </c>
      <c r="O212">
        <v>13.0007508684494</v>
      </c>
      <c r="P212">
        <v>41.3411860749897</v>
      </c>
      <c r="Q212">
        <v>-4.2988819267659999E-3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Row],[Ticker]],[1]!Table2[[Symbol]:[Industry]],2,FALSE),"-")</f>
        <v>-</v>
      </c>
      <c r="D213" t="s">
        <v>516</v>
      </c>
      <c r="E213">
        <v>39916.775769245003</v>
      </c>
      <c r="F213">
        <v>1098.05</v>
      </c>
      <c r="G213">
        <v>86.771467170325707</v>
      </c>
      <c r="H213">
        <v>13.6291639353263</v>
      </c>
      <c r="I213">
        <v>44.6639785031279</v>
      </c>
      <c r="J213">
        <v>5.1291148867927001</v>
      </c>
      <c r="K213">
        <v>965.42408460156003</v>
      </c>
      <c r="L213">
        <v>779.24125477338202</v>
      </c>
      <c r="M213">
        <v>68.496269656452895</v>
      </c>
      <c r="N213">
        <v>0.83534266381489497</v>
      </c>
      <c r="O213">
        <v>10.650698966349401</v>
      </c>
      <c r="P213">
        <v>131.168421052631</v>
      </c>
      <c r="Q213">
        <v>0.13784690952527601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519</v>
      </c>
      <c r="E214">
        <v>39908.14391015</v>
      </c>
      <c r="F214">
        <v>35426.449999999997</v>
      </c>
      <c r="G214">
        <v>-5.2362297455175097</v>
      </c>
      <c r="H214">
        <v>-5.3196255688193403</v>
      </c>
      <c r="I214">
        <v>1.3218064565316101</v>
      </c>
      <c r="J214">
        <v>-7.0197174423918396</v>
      </c>
      <c r="K214">
        <v>36891.185972879801</v>
      </c>
      <c r="L214">
        <v>33282.3926946969</v>
      </c>
      <c r="M214">
        <v>21.347907628091001</v>
      </c>
      <c r="N214">
        <v>0.44027358070956002</v>
      </c>
      <c r="O214">
        <v>15.327671838414499</v>
      </c>
      <c r="P214">
        <v>24.307913098552699</v>
      </c>
      <c r="Q214">
        <v>3.9513711125857998E-2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Row],[Ticker]],[1]!Table2[[Symbol]:[Industry]],2,FALSE),"-")</f>
        <v>-</v>
      </c>
      <c r="D215" t="s">
        <v>279</v>
      </c>
      <c r="E215">
        <v>39499.410303359997</v>
      </c>
      <c r="F215">
        <v>523.20000000000005</v>
      </c>
      <c r="G215">
        <v>35.231964948501698</v>
      </c>
      <c r="H215">
        <v>9.0345654119394094</v>
      </c>
      <c r="I215">
        <v>8.22398942368884</v>
      </c>
      <c r="J215">
        <v>3.5043294935573401</v>
      </c>
      <c r="K215">
        <v>487.22400423352201</v>
      </c>
      <c r="L215">
        <v>434.48037351233501</v>
      </c>
      <c r="M215">
        <v>65.772710092073396</v>
      </c>
      <c r="N215">
        <v>1.1451349993942801</v>
      </c>
      <c r="O215">
        <v>3.6888379204892798</v>
      </c>
      <c r="P215">
        <v>66.730401529636694</v>
      </c>
      <c r="Q215">
        <v>5.5734228008727002E-2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Row],[Ticker]],[1]!Table2[[Symbol]:[Industry]],2,FALSE),"-")</f>
        <v>-</v>
      </c>
      <c r="D216" t="s">
        <v>524</v>
      </c>
      <c r="E216">
        <v>39411.594424930001</v>
      </c>
      <c r="F216">
        <v>4367.3500000000004</v>
      </c>
      <c r="G216">
        <v>45.8558206169144</v>
      </c>
      <c r="H216">
        <v>9.0996064564332197</v>
      </c>
      <c r="I216">
        <v>32.010576542020601</v>
      </c>
      <c r="J216">
        <v>1.5919415489386</v>
      </c>
      <c r="K216">
        <v>4275.5327610594204</v>
      </c>
      <c r="L216">
        <v>3678.67950615375</v>
      </c>
      <c r="M216">
        <v>61.893491903755901</v>
      </c>
      <c r="N216">
        <v>0.58267013334290396</v>
      </c>
      <c r="O216">
        <v>15.394919115710801</v>
      </c>
      <c r="P216">
        <v>88.158631683253603</v>
      </c>
      <c r="Q216">
        <v>0.23229851405843999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Row],[Ticker]],[1]!Table2[[Symbol]:[Industry]],2,FALSE),"-")</f>
        <v>-</v>
      </c>
      <c r="D217" t="s">
        <v>379</v>
      </c>
      <c r="E217">
        <v>39254.555505830001</v>
      </c>
      <c r="F217">
        <v>751.1</v>
      </c>
      <c r="G217">
        <v>14.3575984795061</v>
      </c>
      <c r="H217">
        <v>5.7602768366070896</v>
      </c>
      <c r="I217">
        <v>18.8955525946342</v>
      </c>
      <c r="J217">
        <v>-2.8783779718720801</v>
      </c>
      <c r="K217">
        <v>730.07536122210797</v>
      </c>
      <c r="L217">
        <v>644.88179315340096</v>
      </c>
      <c r="M217">
        <v>54.343126622851997</v>
      </c>
      <c r="N217">
        <v>0.76964327071183802</v>
      </c>
      <c r="O217">
        <v>6.3773132738649903</v>
      </c>
      <c r="P217">
        <v>52.662601626016198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Row],[Ticker]],[1]!Table2[[Symbol]:[Industry]],2,FALSE),"-")</f>
        <v>-</v>
      </c>
      <c r="D218" t="s">
        <v>300</v>
      </c>
      <c r="E218">
        <v>39202.769809425001</v>
      </c>
      <c r="F218">
        <v>2874.25</v>
      </c>
      <c r="G218">
        <v>16.0158609578293</v>
      </c>
      <c r="H218">
        <v>5.2024647724944098</v>
      </c>
      <c r="I218">
        <v>11.538577357331301</v>
      </c>
      <c r="J218">
        <v>-5.1504003669482401</v>
      </c>
      <c r="K218">
        <v>2777.40283619923</v>
      </c>
      <c r="L218">
        <v>2446.3014999840102</v>
      </c>
      <c r="M218">
        <v>39.922158540934397</v>
      </c>
      <c r="N218">
        <v>1.0171316464956</v>
      </c>
      <c r="O218">
        <v>10.2548490910672</v>
      </c>
      <c r="P218">
        <v>49.556416994042202</v>
      </c>
      <c r="Q218">
        <v>1.5544857449793E-2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46</v>
      </c>
      <c r="E219">
        <v>39138.758999999998</v>
      </c>
      <c r="F219">
        <v>64.81</v>
      </c>
      <c r="G219">
        <v>115.481575295816</v>
      </c>
      <c r="H219">
        <v>-2.7408489530134998</v>
      </c>
      <c r="I219">
        <v>-12.731908138709301</v>
      </c>
      <c r="J219">
        <v>2.4714049151455599</v>
      </c>
      <c r="K219">
        <v>65.453951492458998</v>
      </c>
      <c r="L219">
        <v>57.9184546283199</v>
      </c>
      <c r="M219">
        <v>57.885668104486797</v>
      </c>
      <c r="N219">
        <v>0.32991722579965299</v>
      </c>
      <c r="O219">
        <v>20.5832433266471</v>
      </c>
      <c r="P219">
        <v>153.1640625</v>
      </c>
      <c r="Q219">
        <v>0.12648766880391299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166</v>
      </c>
      <c r="E220">
        <v>38370.543852000003</v>
      </c>
      <c r="F220">
        <v>548.15</v>
      </c>
      <c r="G220">
        <v>-2.30379499724424</v>
      </c>
      <c r="H220">
        <v>3.83322172470496</v>
      </c>
      <c r="I220">
        <v>13.5994317478493</v>
      </c>
      <c r="J220">
        <v>-0.34882657961741398</v>
      </c>
      <c r="K220">
        <v>518.40884545729602</v>
      </c>
      <c r="L220">
        <v>470.76662160337401</v>
      </c>
      <c r="M220">
        <v>59.672814155193898</v>
      </c>
      <c r="N220">
        <v>0.42464270133294402</v>
      </c>
      <c r="O220">
        <v>2.0523579312232001</v>
      </c>
      <c r="P220">
        <v>45.900984828320397</v>
      </c>
      <c r="Q220">
        <v>-3.4631098109088002E-2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420</v>
      </c>
      <c r="E221">
        <v>37754.052804819999</v>
      </c>
      <c r="F221">
        <v>632.35</v>
      </c>
      <c r="G221">
        <v>149.487099025726</v>
      </c>
      <c r="H221">
        <v>18.2363227327562</v>
      </c>
      <c r="I221">
        <v>43.125838704148997</v>
      </c>
      <c r="J221">
        <v>3.9318270397136899</v>
      </c>
      <c r="K221">
        <v>590.73534964251303</v>
      </c>
      <c r="L221">
        <v>479.356052894333</v>
      </c>
      <c r="M221">
        <v>62.279007615246499</v>
      </c>
      <c r="N221">
        <v>0.86003915042379298</v>
      </c>
      <c r="O221">
        <v>14.177275243140601</v>
      </c>
      <c r="P221">
        <v>200.65375014857901</v>
      </c>
      <c r="Q221">
        <v>0.12154397952165499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Row],[Ticker]],[1]!Table2[[Symbol]:[Industry]],2,FALSE),"-")</f>
        <v>-</v>
      </c>
      <c r="D222" t="s">
        <v>450</v>
      </c>
      <c r="E222">
        <v>37660.083334800001</v>
      </c>
      <c r="F222">
        <v>1357</v>
      </c>
      <c r="G222">
        <v>-38.839958643683701</v>
      </c>
      <c r="H222">
        <v>-7.6684893528952998</v>
      </c>
      <c r="I222">
        <v>-17.5091967260297</v>
      </c>
      <c r="J222">
        <v>-6.9647531139737504</v>
      </c>
      <c r="K222">
        <v>1498.11492351281</v>
      </c>
      <c r="L222">
        <v>1517.2629629453099</v>
      </c>
      <c r="M222">
        <v>22.415059595153501</v>
      </c>
      <c r="N222">
        <v>0.62032986627333697</v>
      </c>
      <c r="O222">
        <v>32.6455416359616</v>
      </c>
      <c r="P222">
        <v>3.9846743295019098</v>
      </c>
      <c r="Q222">
        <v>4.7958040282545002E-2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37101.837500000001</v>
      </c>
      <c r="F223">
        <v>3377.5</v>
      </c>
      <c r="G223">
        <v>-7.8513687690916898</v>
      </c>
      <c r="H223">
        <v>4.8189267873734902</v>
      </c>
      <c r="I223">
        <v>-18.0599305673191</v>
      </c>
      <c r="J223">
        <v>-1.8508328716506399</v>
      </c>
      <c r="K223">
        <v>3293.3059967260301</v>
      </c>
      <c r="L223">
        <v>3265.43628841084</v>
      </c>
      <c r="M223">
        <v>54.943999397345998</v>
      </c>
      <c r="N223">
        <v>0.81795217411512799</v>
      </c>
      <c r="O223">
        <v>16.062176165803098</v>
      </c>
      <c r="P223">
        <v>36.409531502423199</v>
      </c>
      <c r="Q223">
        <v>6.8991118796113998E-2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18</v>
      </c>
      <c r="E224">
        <v>37074.474528658</v>
      </c>
      <c r="F224">
        <v>211.54</v>
      </c>
      <c r="G224">
        <v>102.932476576723</v>
      </c>
      <c r="H224">
        <v>-1.3104869964136401</v>
      </c>
      <c r="I224">
        <v>-33.397275210373898</v>
      </c>
      <c r="J224">
        <v>0.96616416917983405</v>
      </c>
      <c r="K224">
        <v>214.61591926179801</v>
      </c>
      <c r="L224">
        <v>189.64495950040401</v>
      </c>
      <c r="M224">
        <v>55.339043493500597</v>
      </c>
      <c r="N224">
        <v>0.55775166007161303</v>
      </c>
      <c r="O224">
        <v>36.735369197314903</v>
      </c>
      <c r="P224">
        <v>147.704918032786</v>
      </c>
      <c r="Q224">
        <v>0.13350266415894499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544</v>
      </c>
      <c r="E225">
        <v>36749.709029999998</v>
      </c>
      <c r="F225">
        <v>668.1</v>
      </c>
      <c r="G225">
        <v>31.6108860744156</v>
      </c>
      <c r="H225">
        <v>-13.1949933548216</v>
      </c>
      <c r="I225">
        <v>-5.4815140048730697</v>
      </c>
      <c r="J225">
        <v>1.6447738677244801</v>
      </c>
      <c r="K225">
        <v>713.29443474412301</v>
      </c>
      <c r="L225">
        <v>632.49249532810995</v>
      </c>
      <c r="M225">
        <v>41.967734177603802</v>
      </c>
      <c r="N225">
        <v>1.38460979743886</v>
      </c>
      <c r="O225">
        <v>23.746445142942601</v>
      </c>
      <c r="P225">
        <v>62.376959533357599</v>
      </c>
      <c r="Q225">
        <v>5.2046993822969997E-2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Row],[Ticker]],[1]!Table2[[Symbol]:[Industry]],2,FALSE),"-")</f>
        <v>-</v>
      </c>
      <c r="D226" t="s">
        <v>54</v>
      </c>
      <c r="E226">
        <v>36637.343197194998</v>
      </c>
      <c r="F226">
        <v>2933.05</v>
      </c>
      <c r="G226">
        <v>36.664557754765497</v>
      </c>
      <c r="H226">
        <v>29.754501948538</v>
      </c>
      <c r="I226">
        <v>28.788169989582698</v>
      </c>
      <c r="J226">
        <v>-5.3846081593299804</v>
      </c>
      <c r="K226">
        <v>2570.7101878112899</v>
      </c>
      <c r="L226">
        <v>2221.8215582951898</v>
      </c>
      <c r="M226">
        <v>56.253026350326998</v>
      </c>
      <c r="N226">
        <v>1.68438935089013</v>
      </c>
      <c r="O226">
        <v>15.574231601916001</v>
      </c>
      <c r="P226">
        <v>77.755219538801796</v>
      </c>
      <c r="Q226">
        <v>7.0929213978681002E-2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-</v>
      </c>
      <c r="D227" t="s">
        <v>57</v>
      </c>
      <c r="E227">
        <v>36588.20441328</v>
      </c>
      <c r="F227">
        <v>296.39999999999998</v>
      </c>
      <c r="G227">
        <v>-20.422447631012901</v>
      </c>
      <c r="H227">
        <v>2.67505284565555</v>
      </c>
      <c r="I227">
        <v>-6.4238651828953097</v>
      </c>
      <c r="J227">
        <v>-2.0444062293254999</v>
      </c>
      <c r="K227">
        <v>294.26211552505299</v>
      </c>
      <c r="L227">
        <v>284.17382262552502</v>
      </c>
      <c r="M227">
        <v>50.0410303231344</v>
      </c>
      <c r="N227">
        <v>0.63445530231098102</v>
      </c>
      <c r="O227">
        <v>6.7307692307692504</v>
      </c>
      <c r="P227">
        <v>24.878870865809901</v>
      </c>
      <c r="Q227">
        <v>6.7913136067085003E-2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551</v>
      </c>
      <c r="E228">
        <v>36452.101124159999</v>
      </c>
      <c r="F228">
        <v>572.79999999999995</v>
      </c>
      <c r="G228">
        <v>-58.895206546262003</v>
      </c>
      <c r="H228">
        <v>27.090415242569101</v>
      </c>
      <c r="I228">
        <v>41.175860700669297</v>
      </c>
      <c r="J228">
        <v>9.3012298715754707</v>
      </c>
      <c r="K228">
        <v>467.60712080913299</v>
      </c>
      <c r="L228">
        <v>515.36017279157898</v>
      </c>
      <c r="M228">
        <v>79.264903936921002</v>
      </c>
      <c r="N228">
        <v>1.3108938812350099</v>
      </c>
      <c r="O228">
        <v>74.284217877094903</v>
      </c>
      <c r="P228">
        <v>84.774193548387004</v>
      </c>
      <c r="Q228">
        <v>-7.2488638815879997E-2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554</v>
      </c>
      <c r="E229">
        <v>36229.421195579998</v>
      </c>
      <c r="F229">
        <v>2676.2</v>
      </c>
      <c r="G229">
        <v>173.427229992234</v>
      </c>
      <c r="H229">
        <v>20.371211348990698</v>
      </c>
      <c r="I229">
        <v>6.6011591192930696</v>
      </c>
      <c r="J229">
        <v>2.48122886328773</v>
      </c>
      <c r="K229">
        <v>2519.5044245957201</v>
      </c>
      <c r="L229">
        <v>2288.7259286978501</v>
      </c>
      <c r="M229">
        <v>64.393866339491495</v>
      </c>
      <c r="N229">
        <v>1.2584770397459399</v>
      </c>
      <c r="O229">
        <v>21.990135266422499</v>
      </c>
      <c r="P229">
        <v>209.87089677531401</v>
      </c>
      <c r="Q229">
        <v>0.18601394012632499</v>
      </c>
    </row>
    <row r="230" spans="1:17" x14ac:dyDescent="0.3">
      <c r="A230" t="s">
        <v>555</v>
      </c>
      <c r="B230" t="s">
        <v>556</v>
      </c>
      <c r="C230" t="str">
        <f>IFERROR(VLOOKUP(Table1[[#This Row],[Ticker]],[1]!Table2[[Symbol]:[Industry]],2,FALSE),"-")</f>
        <v>-</v>
      </c>
      <c r="D230" t="s">
        <v>151</v>
      </c>
      <c r="E230">
        <v>36198.148677944999</v>
      </c>
      <c r="F230">
        <v>261.05</v>
      </c>
      <c r="G230">
        <v>81.503990299851793</v>
      </c>
      <c r="H230">
        <v>-1.7981092513283199</v>
      </c>
      <c r="I230">
        <v>-4.75073988518304</v>
      </c>
      <c r="J230">
        <v>-4.0262885576453602</v>
      </c>
      <c r="K230">
        <v>260.78498291694098</v>
      </c>
      <c r="L230">
        <v>223.28342478737</v>
      </c>
      <c r="M230">
        <v>42.028662181231198</v>
      </c>
      <c r="N230">
        <v>0.50152236688348595</v>
      </c>
      <c r="O230">
        <v>19.440720168550001</v>
      </c>
      <c r="P230">
        <v>123.501712328767</v>
      </c>
      <c r="Q230">
        <v>0.17023634206440699</v>
      </c>
    </row>
    <row r="231" spans="1:17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559</v>
      </c>
      <c r="E231">
        <v>35937.267978600001</v>
      </c>
      <c r="F231">
        <v>1321.5</v>
      </c>
      <c r="G231">
        <v>-1.29029248396394</v>
      </c>
      <c r="H231">
        <v>1.7187810456280599</v>
      </c>
      <c r="I231">
        <v>5.6588254081071501</v>
      </c>
      <c r="J231">
        <v>-0.48979512060024499</v>
      </c>
      <c r="K231">
        <v>1274.67809919724</v>
      </c>
      <c r="L231">
        <v>1177.6928444312</v>
      </c>
      <c r="M231">
        <v>51.585072135700401</v>
      </c>
      <c r="N231">
        <v>0.886279986048085</v>
      </c>
      <c r="O231">
        <v>9.0578887627695792</v>
      </c>
      <c r="P231">
        <v>34.0875653188575</v>
      </c>
      <c r="Q231">
        <v>0.12518632752452499</v>
      </c>
    </row>
    <row r="232" spans="1:17" x14ac:dyDescent="0.3">
      <c r="A232" t="s">
        <v>560</v>
      </c>
      <c r="B232" t="s">
        <v>561</v>
      </c>
      <c r="C232" t="str">
        <f>IFERROR(VLOOKUP(Table1[[#This Row],[Ticker]],[1]!Table2[[Symbol]:[Industry]],2,FALSE),"-")</f>
        <v>-</v>
      </c>
      <c r="D232" t="s">
        <v>333</v>
      </c>
      <c r="E232">
        <v>35610.425133719997</v>
      </c>
      <c r="F232">
        <v>1731.9</v>
      </c>
      <c r="G232">
        <v>104.812346174974</v>
      </c>
      <c r="H232">
        <v>6.5133102465047097</v>
      </c>
      <c r="I232">
        <v>21.641385483854801</v>
      </c>
      <c r="J232">
        <v>4.6478816406879897</v>
      </c>
      <c r="K232">
        <v>1647.4814185208099</v>
      </c>
      <c r="L232">
        <v>1367.4884599665299</v>
      </c>
      <c r="M232">
        <v>63.368796027094703</v>
      </c>
      <c r="N232">
        <v>1.1792023843619901</v>
      </c>
      <c r="O232">
        <v>9.5790750043305</v>
      </c>
      <c r="P232">
        <v>146.81487815305599</v>
      </c>
      <c r="Q232">
        <v>0.187470971189414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Row],[Ticker]],[1]!Table2[[Symbol]:[Industry]],2,FALSE),"-")</f>
        <v>-</v>
      </c>
      <c r="D233" t="s">
        <v>186</v>
      </c>
      <c r="E233">
        <v>35094.6</v>
      </c>
      <c r="F233">
        <v>804</v>
      </c>
      <c r="G233">
        <v>22.915591516668101</v>
      </c>
      <c r="H233">
        <v>0.17928227527933599</v>
      </c>
      <c r="I233">
        <v>60.250916418724699</v>
      </c>
      <c r="J233">
        <v>-2.7163397768312101</v>
      </c>
      <c r="K233">
        <v>743.15404441528801</v>
      </c>
      <c r="L233">
        <v>597.44137651371898</v>
      </c>
      <c r="M233">
        <v>52.4342829216111</v>
      </c>
      <c r="N233">
        <v>0.45021577391007001</v>
      </c>
      <c r="O233">
        <v>5.6592039800994902</v>
      </c>
      <c r="P233">
        <v>92.759530088707706</v>
      </c>
      <c r="Q233">
        <v>1.0734311974441E-2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Row],[Ticker]],[1]!Table2[[Symbol]:[Industry]],2,FALSE),"-")</f>
        <v>-</v>
      </c>
      <c r="D234" t="s">
        <v>207</v>
      </c>
      <c r="E234">
        <v>35039.115436799999</v>
      </c>
      <c r="F234">
        <v>2491</v>
      </c>
      <c r="G234">
        <v>26.446511841244501</v>
      </c>
      <c r="H234">
        <v>-3.5898585234481102</v>
      </c>
      <c r="I234">
        <v>25.673382654840299</v>
      </c>
      <c r="J234">
        <v>-3.69618312121389</v>
      </c>
      <c r="K234">
        <v>2502.2002539269201</v>
      </c>
      <c r="L234">
        <v>2132.9622863697</v>
      </c>
      <c r="M234">
        <v>40.1124335347208</v>
      </c>
      <c r="N234">
        <v>0.469437751139204</v>
      </c>
      <c r="O234">
        <v>22.894419911682</v>
      </c>
      <c r="P234">
        <v>61.747995194961199</v>
      </c>
      <c r="Q234">
        <v>2.2515501529118999E-2</v>
      </c>
    </row>
    <row r="235" spans="1:17" hidden="1" x14ac:dyDescent="0.3">
      <c r="A235" t="s">
        <v>566</v>
      </c>
      <c r="B235" t="s">
        <v>567</v>
      </c>
      <c r="C235" t="str">
        <f>IFERROR(VLOOKUP(Table1[[#This Row],[Ticker]],[1]!Table2[[Symbol]:[Industry]],2,FALSE),"-")</f>
        <v>-</v>
      </c>
      <c r="D235" t="s">
        <v>121</v>
      </c>
      <c r="E235">
        <v>34871.004710884998</v>
      </c>
      <c r="F235">
        <v>671.65</v>
      </c>
      <c r="G235">
        <v>-28.349547301452699</v>
      </c>
      <c r="H235">
        <v>1.58724910694231</v>
      </c>
      <c r="I235">
        <v>-17.997555747032798</v>
      </c>
      <c r="J235">
        <v>0.83063438698993197</v>
      </c>
      <c r="O235">
        <v>5.3673788431474803</v>
      </c>
      <c r="P235">
        <v>6.0555818727301398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37</v>
      </c>
      <c r="E236">
        <v>34343.196095375002</v>
      </c>
      <c r="F236">
        <v>586.54999999999995</v>
      </c>
      <c r="G236">
        <v>-31.254143762398801</v>
      </c>
      <c r="H236">
        <v>0.83721134516683204</v>
      </c>
      <c r="I236">
        <v>-5.6187134806562504</v>
      </c>
      <c r="J236">
        <v>-1.0289967688458901</v>
      </c>
      <c r="K236">
        <v>574.00834226335098</v>
      </c>
      <c r="L236">
        <v>565.81119636525705</v>
      </c>
      <c r="M236">
        <v>52.186463130134698</v>
      </c>
      <c r="N236">
        <v>0.59881867690951796</v>
      </c>
      <c r="O236">
        <v>15.079703350098001</v>
      </c>
      <c r="P236">
        <v>28.968777484608498</v>
      </c>
      <c r="Q236">
        <v>-9.1695451558199997E-2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54</v>
      </c>
      <c r="E237">
        <v>34332.52330085</v>
      </c>
      <c r="F237">
        <v>1353.25</v>
      </c>
      <c r="G237">
        <v>25.312318152476301</v>
      </c>
      <c r="H237">
        <v>14.4149038640646</v>
      </c>
      <c r="I237">
        <v>0.97614543500421402</v>
      </c>
      <c r="J237">
        <v>-3.6651558789613499</v>
      </c>
      <c r="K237">
        <v>1267.75948247776</v>
      </c>
      <c r="L237">
        <v>1173.4559880929501</v>
      </c>
      <c r="M237">
        <v>58.953446749750199</v>
      </c>
      <c r="N237">
        <v>1.17781221070974</v>
      </c>
      <c r="O237">
        <v>4.4670238315167099</v>
      </c>
      <c r="P237">
        <v>57.942343604108302</v>
      </c>
      <c r="Q237">
        <v>-3.6246117963810998E-2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37</v>
      </c>
      <c r="E238">
        <v>34218.129544650001</v>
      </c>
      <c r="F238">
        <v>991.5</v>
      </c>
      <c r="G238">
        <v>-13.724139321946801</v>
      </c>
      <c r="H238">
        <v>-2.0310269268582499</v>
      </c>
      <c r="I238">
        <v>-5.5210754381272702</v>
      </c>
      <c r="J238">
        <v>-8.2632568291243906</v>
      </c>
      <c r="K238">
        <v>1034.8577026083101</v>
      </c>
      <c r="L238">
        <v>972.24716372672594</v>
      </c>
      <c r="M238">
        <v>24.336623534211999</v>
      </c>
      <c r="N238">
        <v>1.05049365557241</v>
      </c>
      <c r="O238">
        <v>14.2208774583963</v>
      </c>
      <c r="P238">
        <v>16.0667251975417</v>
      </c>
      <c r="Q238">
        <v>-4.6668771402043001E-2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554</v>
      </c>
      <c r="E239">
        <v>33641.832889500001</v>
      </c>
      <c r="F239">
        <v>4600.3</v>
      </c>
      <c r="G239">
        <v>-10.9643841471564</v>
      </c>
      <c r="H239">
        <v>7.8180693997569399</v>
      </c>
      <c r="I239">
        <v>-20.2330595014691</v>
      </c>
      <c r="J239">
        <v>1.4157946611087799</v>
      </c>
      <c r="K239">
        <v>4344.2117003337498</v>
      </c>
      <c r="L239">
        <v>4288.5128454345604</v>
      </c>
      <c r="M239">
        <v>67.919339661224001</v>
      </c>
      <c r="N239">
        <v>1.0256163122704101</v>
      </c>
      <c r="O239">
        <v>14.525139664804399</v>
      </c>
      <c r="P239">
        <v>25.6672221159887</v>
      </c>
      <c r="Q239">
        <v>3.7839895209997997E-2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219</v>
      </c>
      <c r="E240">
        <v>33535.923668775002</v>
      </c>
      <c r="F240">
        <v>8348.85</v>
      </c>
      <c r="G240">
        <v>40.686785042797297</v>
      </c>
      <c r="H240">
        <v>8.4680628324851703</v>
      </c>
      <c r="I240">
        <v>22.601702766235199</v>
      </c>
      <c r="J240">
        <v>-1.6303049008318</v>
      </c>
      <c r="K240">
        <v>8323.1071218267898</v>
      </c>
      <c r="L240">
        <v>6983.2629607670997</v>
      </c>
      <c r="M240">
        <v>46.877319222531803</v>
      </c>
      <c r="N240">
        <v>0.77701756567005198</v>
      </c>
      <c r="O240">
        <v>15.703360343041201</v>
      </c>
      <c r="P240">
        <v>83.666802327499894</v>
      </c>
      <c r="Q240">
        <v>0.27793151296372398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219</v>
      </c>
      <c r="E241">
        <v>33516.999333549997</v>
      </c>
      <c r="F241">
        <v>5236.1499999999996</v>
      </c>
      <c r="G241">
        <v>170.120845920166</v>
      </c>
      <c r="H241">
        <v>35.157066293830503</v>
      </c>
      <c r="I241">
        <v>76.031928505273299</v>
      </c>
      <c r="J241">
        <v>20.561590840932102</v>
      </c>
      <c r="K241">
        <v>4099.4807375989003</v>
      </c>
      <c r="L241">
        <v>3144.5952742053701</v>
      </c>
      <c r="M241">
        <v>88.184837762180294</v>
      </c>
      <c r="N241">
        <v>1.2095433891263601</v>
      </c>
      <c r="O241">
        <v>1.79234743084137</v>
      </c>
      <c r="P241">
        <v>204.950350892519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77</v>
      </c>
      <c r="E242">
        <v>33323.092267515</v>
      </c>
      <c r="F242">
        <v>4312.6499999999996</v>
      </c>
      <c r="G242">
        <v>12.1395223761709</v>
      </c>
      <c r="H242">
        <v>-0.26864378786019</v>
      </c>
      <c r="I242">
        <v>-8.6799820182681202</v>
      </c>
      <c r="J242">
        <v>1.2723220698465001</v>
      </c>
      <c r="K242">
        <v>4269.81771372201</v>
      </c>
      <c r="L242">
        <v>4016.50551037881</v>
      </c>
      <c r="M242">
        <v>55.5603836459238</v>
      </c>
      <c r="N242">
        <v>0.59448039186364798</v>
      </c>
      <c r="O242">
        <v>6.6617972708195596</v>
      </c>
      <c r="P242">
        <v>41.275612991990499</v>
      </c>
      <c r="Q242">
        <v>1.2130124697315E-2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46</v>
      </c>
      <c r="E243">
        <v>33240.6</v>
      </c>
      <c r="F243">
        <v>184.67</v>
      </c>
      <c r="G243">
        <v>261.93611249839</v>
      </c>
      <c r="H243">
        <v>8.3570749421793096</v>
      </c>
      <c r="I243">
        <v>17.8925134663452</v>
      </c>
      <c r="J243">
        <v>-0.14641093782613801</v>
      </c>
      <c r="K243">
        <v>170.32132250964801</v>
      </c>
      <c r="L243">
        <v>131.54013613750399</v>
      </c>
      <c r="M243">
        <v>58.9904399234468</v>
      </c>
      <c r="N243">
        <v>1.01773996586857</v>
      </c>
      <c r="O243">
        <v>7.3807331997617496</v>
      </c>
      <c r="P243">
        <v>292.49734325185898</v>
      </c>
      <c r="Q243">
        <v>0.14041832045748601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77</v>
      </c>
      <c r="E244">
        <v>33176.237831954997</v>
      </c>
      <c r="F244">
        <v>1768.95</v>
      </c>
      <c r="G244">
        <v>-35.107696578984303</v>
      </c>
      <c r="H244">
        <v>-1.7776691068917601</v>
      </c>
      <c r="I244">
        <v>-26.317215012287001</v>
      </c>
      <c r="J244">
        <v>0.83640870509342902</v>
      </c>
      <c r="K244">
        <v>1811.79382461608</v>
      </c>
      <c r="L244">
        <v>1933.94005581341</v>
      </c>
      <c r="M244">
        <v>50.675377581809897</v>
      </c>
      <c r="N244">
        <v>0.87316512740249996</v>
      </c>
      <c r="O244">
        <v>37.4091975465671</v>
      </c>
      <c r="P244">
        <v>7.1182027370715701</v>
      </c>
      <c r="Q244">
        <v>-5.7582176513297001E-2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210</v>
      </c>
      <c r="E245">
        <v>33064.690607899996</v>
      </c>
      <c r="F245">
        <v>824.95</v>
      </c>
      <c r="G245">
        <v>-25.507317165321801</v>
      </c>
      <c r="H245">
        <v>9.85247920168222</v>
      </c>
      <c r="I245">
        <v>-1.25673958857093</v>
      </c>
      <c r="J245">
        <v>-1.39733969024432</v>
      </c>
      <c r="K245">
        <v>768.59194496278701</v>
      </c>
      <c r="L245">
        <v>728.26303829226504</v>
      </c>
      <c r="M245">
        <v>55.607933186071897</v>
      </c>
      <c r="N245">
        <v>0.80896369631660403</v>
      </c>
      <c r="O245">
        <v>6.0124856051881803</v>
      </c>
      <c r="P245">
        <v>35.760717518308198</v>
      </c>
      <c r="Q245">
        <v>1.5953453520999999E-3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121</v>
      </c>
      <c r="E246">
        <v>32359.015658025</v>
      </c>
      <c r="F246">
        <v>320.25</v>
      </c>
      <c r="G246">
        <v>21.1472165921118</v>
      </c>
      <c r="H246">
        <v>1.28711680101332</v>
      </c>
      <c r="I246">
        <v>25.9344234280858</v>
      </c>
      <c r="J246">
        <v>-2.2821139448392298</v>
      </c>
      <c r="K246">
        <v>315.27294416657401</v>
      </c>
      <c r="L246">
        <v>272.92630819589601</v>
      </c>
      <c r="M246">
        <v>48.0329049526473</v>
      </c>
      <c r="N246">
        <v>0.54863653177515503</v>
      </c>
      <c r="O246">
        <v>8.9461358313817296</v>
      </c>
      <c r="P246">
        <v>61.132075471698101</v>
      </c>
      <c r="Q246">
        <v>3.7216883636609001E-2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54</v>
      </c>
      <c r="E247">
        <v>32307.8128803</v>
      </c>
      <c r="F247">
        <v>1961</v>
      </c>
      <c r="G247">
        <v>-3.90753744996274</v>
      </c>
      <c r="H247">
        <v>-1.62747994320198</v>
      </c>
      <c r="I247">
        <v>-12.950280415317501</v>
      </c>
      <c r="J247">
        <v>-4.8864526710846397</v>
      </c>
      <c r="K247">
        <v>1959.2389933307099</v>
      </c>
      <c r="L247">
        <v>1829.95656252103</v>
      </c>
      <c r="M247">
        <v>34.012367573819397</v>
      </c>
      <c r="N247">
        <v>1.1538507094053201</v>
      </c>
      <c r="O247">
        <v>13.2559918408974</v>
      </c>
      <c r="P247">
        <v>32.944645944205199</v>
      </c>
      <c r="Q247">
        <v>-0.110868141651171</v>
      </c>
    </row>
    <row r="248" spans="1:17" hidden="1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136</v>
      </c>
      <c r="E248">
        <v>32216.064643341</v>
      </c>
      <c r="F248">
        <v>387.97</v>
      </c>
      <c r="G248">
        <v>-1.43120014480697</v>
      </c>
      <c r="H248">
        <v>6.4149713241236599</v>
      </c>
      <c r="I248">
        <v>-9.7909555383960694</v>
      </c>
      <c r="J248">
        <v>0.89991547704561103</v>
      </c>
      <c r="K248">
        <v>366.72410536139</v>
      </c>
      <c r="L248">
        <v>352.31489571111302</v>
      </c>
      <c r="M248">
        <v>56.330526885428</v>
      </c>
      <c r="N248">
        <v>1.04224121747336</v>
      </c>
      <c r="O248">
        <v>2.8430033249993301</v>
      </c>
      <c r="P248">
        <v>36.6091549295774</v>
      </c>
      <c r="Q248">
        <v>-0.123824141917355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596</v>
      </c>
      <c r="E249">
        <v>32086.369760400001</v>
      </c>
      <c r="F249">
        <v>814.2</v>
      </c>
      <c r="G249">
        <v>19.834476911096601</v>
      </c>
      <c r="H249">
        <v>4.3417120149199402</v>
      </c>
      <c r="I249">
        <v>16.349733081643102</v>
      </c>
      <c r="J249">
        <v>-0.26537533243387101</v>
      </c>
      <c r="K249">
        <v>801.15668327824699</v>
      </c>
      <c r="L249">
        <v>694.89601983321199</v>
      </c>
      <c r="M249">
        <v>37.472570988949002</v>
      </c>
      <c r="N249">
        <v>0.97020836058729099</v>
      </c>
      <c r="O249">
        <v>13.117170228445</v>
      </c>
      <c r="P249">
        <v>51.0294936004452</v>
      </c>
      <c r="Q249">
        <v>4.8778479606668999E-2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399</v>
      </c>
      <c r="E250">
        <v>31961.531986475002</v>
      </c>
      <c r="F250">
        <v>432.25</v>
      </c>
      <c r="G250">
        <v>-21.152850743799299</v>
      </c>
      <c r="H250">
        <v>15.4819804020023</v>
      </c>
      <c r="I250">
        <v>-18.247481539175901</v>
      </c>
      <c r="J250">
        <v>5.0427921612594497</v>
      </c>
      <c r="K250">
        <v>404.085861855583</v>
      </c>
      <c r="L250">
        <v>414.92579422777601</v>
      </c>
      <c r="M250">
        <v>77.209976808430795</v>
      </c>
      <c r="N250">
        <v>1.6035831215373899</v>
      </c>
      <c r="O250">
        <v>12.8976286871023</v>
      </c>
      <c r="P250">
        <v>22.035573122529598</v>
      </c>
      <c r="Q250">
        <v>-6.8530371334596996E-2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524</v>
      </c>
      <c r="E251">
        <v>31756.818275556001</v>
      </c>
      <c r="F251">
        <v>71.83</v>
      </c>
      <c r="G251">
        <v>-6.9342491447388097</v>
      </c>
      <c r="H251">
        <v>-1.1626125324057499</v>
      </c>
      <c r="I251">
        <v>-10.770010784623601</v>
      </c>
      <c r="J251">
        <v>-0.52144060449091201</v>
      </c>
      <c r="K251">
        <v>71.943171776385995</v>
      </c>
      <c r="L251">
        <v>67.895532881750498</v>
      </c>
      <c r="M251">
        <v>52.329305501639197</v>
      </c>
      <c r="N251">
        <v>0.82379731098069697</v>
      </c>
      <c r="O251">
        <v>11.374077683419101</v>
      </c>
      <c r="P251">
        <v>24.165946413137402</v>
      </c>
      <c r="Q251">
        <v>4.2210642146556003E-2</v>
      </c>
    </row>
    <row r="252" spans="1:17" hidden="1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37</v>
      </c>
      <c r="E252">
        <v>31618.194221900001</v>
      </c>
      <c r="F252">
        <v>344.5</v>
      </c>
      <c r="G252">
        <v>-14.6708077547824</v>
      </c>
      <c r="H252">
        <v>-8.3034882336931598E-2</v>
      </c>
      <c r="I252">
        <v>5.1815389409576804</v>
      </c>
      <c r="J252">
        <v>-2.5684927420570798</v>
      </c>
      <c r="K252">
        <v>335.42427534508602</v>
      </c>
      <c r="M252">
        <v>52.338187154520803</v>
      </c>
      <c r="O252">
        <v>8.8534107402031808</v>
      </c>
      <c r="P252">
        <v>23.676180218991199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183</v>
      </c>
      <c r="E253">
        <v>31474.358933819</v>
      </c>
      <c r="F253">
        <v>171.37</v>
      </c>
      <c r="G253">
        <v>67.596839118255104</v>
      </c>
      <c r="H253">
        <v>-6.5969708398606404</v>
      </c>
      <c r="I253">
        <v>-3.7068962042912599</v>
      </c>
      <c r="J253">
        <v>-3.1463677425763401</v>
      </c>
      <c r="K253">
        <v>183.327725245425</v>
      </c>
      <c r="L253">
        <v>159.722226246042</v>
      </c>
      <c r="M253">
        <v>42.072750851579201</v>
      </c>
      <c r="N253">
        <v>0.96423851687991402</v>
      </c>
      <c r="O253">
        <v>21.9583357647196</v>
      </c>
      <c r="P253">
        <v>97.203682393555795</v>
      </c>
      <c r="Q253">
        <v>6.6989470550026006E-2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607</v>
      </c>
      <c r="E254">
        <v>31297.732407300002</v>
      </c>
      <c r="F254">
        <v>323.64999999999998</v>
      </c>
      <c r="G254">
        <v>109.50681989222799</v>
      </c>
      <c r="H254">
        <v>6.99868066114424</v>
      </c>
      <c r="I254">
        <v>16.332405391762901</v>
      </c>
      <c r="J254">
        <v>2.7407125889936199</v>
      </c>
      <c r="K254">
        <v>320.07972531355898</v>
      </c>
      <c r="L254">
        <v>284.87070588664301</v>
      </c>
      <c r="M254">
        <v>62.770839990789099</v>
      </c>
      <c r="N254">
        <v>1.0272260634410599</v>
      </c>
      <c r="O254">
        <v>28.472114938977299</v>
      </c>
      <c r="P254">
        <v>139.563286454478</v>
      </c>
      <c r="Q254">
        <v>0.102279476275474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251</v>
      </c>
      <c r="E255">
        <v>31047.0444609599</v>
      </c>
      <c r="F255">
        <v>6136.35</v>
      </c>
      <c r="G255">
        <v>123.307914286697</v>
      </c>
      <c r="H255">
        <v>-2.9221744936085199</v>
      </c>
      <c r="I255">
        <v>-5.2863029007231503</v>
      </c>
      <c r="J255">
        <v>-0.16324262592939301</v>
      </c>
      <c r="K255">
        <v>6317.3658972749599</v>
      </c>
      <c r="L255">
        <v>5693.6316732035502</v>
      </c>
      <c r="M255">
        <v>53.877966510005898</v>
      </c>
      <c r="N255">
        <v>0.66011500513662003</v>
      </c>
      <c r="O255">
        <v>59.000871853789299</v>
      </c>
      <c r="P255">
        <v>155.57476051645099</v>
      </c>
      <c r="Q255">
        <v>0.13906703278152299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24</v>
      </c>
      <c r="E256">
        <v>30933.863701850001</v>
      </c>
      <c r="F256">
        <v>192.02</v>
      </c>
      <c r="G256">
        <v>-43.964717033957101</v>
      </c>
      <c r="H256">
        <v>0.47976979748173398</v>
      </c>
      <c r="I256">
        <v>-13.9330690795239</v>
      </c>
      <c r="J256">
        <v>-3.47451428052663</v>
      </c>
      <c r="K256">
        <v>198.39108178436399</v>
      </c>
      <c r="L256">
        <v>205.579789782924</v>
      </c>
      <c r="M256">
        <v>35.963023815185899</v>
      </c>
      <c r="N256">
        <v>0.61243414782195005</v>
      </c>
      <c r="O256">
        <v>37.016977398187699</v>
      </c>
      <c r="P256">
        <v>13.520543895950301</v>
      </c>
      <c r="Q256">
        <v>-7.9724613048151996E-2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173</v>
      </c>
      <c r="E257">
        <v>30844.658658484899</v>
      </c>
      <c r="F257">
        <v>915.95</v>
      </c>
      <c r="G257">
        <v>58.708309059608098</v>
      </c>
      <c r="H257">
        <v>5.2993211415007</v>
      </c>
      <c r="I257">
        <v>3.9184343899835699</v>
      </c>
      <c r="J257">
        <v>0.58599238964260403</v>
      </c>
      <c r="K257">
        <v>877.84450880415295</v>
      </c>
      <c r="L257">
        <v>791.561894200859</v>
      </c>
      <c r="M257">
        <v>63.005910860114398</v>
      </c>
      <c r="N257">
        <v>0.663960448815753</v>
      </c>
      <c r="O257">
        <v>8.0845024291718897</v>
      </c>
      <c r="P257">
        <v>87.349151155655505</v>
      </c>
      <c r="Q257">
        <v>3.9963240681057E-2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404</v>
      </c>
      <c r="E258">
        <v>30675.3756918</v>
      </c>
      <c r="F258">
        <v>483</v>
      </c>
      <c r="G258">
        <v>-6.1391670811275301</v>
      </c>
      <c r="H258">
        <v>-7.6414578788572598</v>
      </c>
      <c r="I258">
        <v>-14.772115362652301</v>
      </c>
      <c r="J258">
        <v>-3.4986690479375802</v>
      </c>
      <c r="K258">
        <v>512.61275861687898</v>
      </c>
      <c r="L258">
        <v>479.09722203221003</v>
      </c>
      <c r="M258">
        <v>22.057311765472001</v>
      </c>
      <c r="N258">
        <v>0.66100885358077799</v>
      </c>
      <c r="O258">
        <v>17.6086956521739</v>
      </c>
      <c r="P258">
        <v>32.328767123287598</v>
      </c>
      <c r="Q258">
        <v>0.109986911951771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207</v>
      </c>
      <c r="E259">
        <v>30277.10079792</v>
      </c>
      <c r="F259">
        <v>15962.55</v>
      </c>
      <c r="G259">
        <v>-7.98258245488684</v>
      </c>
      <c r="H259">
        <v>7.1771501338814803</v>
      </c>
      <c r="I259">
        <v>-5.81784245212729</v>
      </c>
      <c r="J259">
        <v>2.7870625826988902</v>
      </c>
      <c r="K259">
        <v>15656.1813018144</v>
      </c>
      <c r="L259">
        <v>14986.6888864128</v>
      </c>
      <c r="M259">
        <v>61.736257339028903</v>
      </c>
      <c r="N259">
        <v>0.247093803746055</v>
      </c>
      <c r="O259">
        <v>14.3301038994396</v>
      </c>
      <c r="P259">
        <v>25.689370078740101</v>
      </c>
      <c r="Q259">
        <v>7.9952343246211005E-2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54</v>
      </c>
      <c r="E260">
        <v>30174.877952409999</v>
      </c>
      <c r="F260">
        <v>1943.95</v>
      </c>
      <c r="G260">
        <v>18.599348918919901</v>
      </c>
      <c r="H260">
        <v>8.4303651481766995</v>
      </c>
      <c r="I260">
        <v>6.7347034918988902</v>
      </c>
      <c r="J260">
        <v>-1.57587679205455</v>
      </c>
      <c r="K260">
        <v>1852.3097031817099</v>
      </c>
      <c r="L260">
        <v>1680.6801877504499</v>
      </c>
      <c r="M260">
        <v>58.157261820443601</v>
      </c>
      <c r="N260">
        <v>0.98013175355450199</v>
      </c>
      <c r="O260">
        <v>4.42655418092028</v>
      </c>
      <c r="P260">
        <v>56.209570492988803</v>
      </c>
      <c r="Q260">
        <v>9.4620416733606993E-2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554</v>
      </c>
      <c r="E261">
        <v>30055.767500000002</v>
      </c>
      <c r="F261">
        <v>2876.15</v>
      </c>
      <c r="G261">
        <v>122.77139866662201</v>
      </c>
      <c r="H261">
        <v>27.053675202189201</v>
      </c>
      <c r="I261">
        <v>45.6658878788528</v>
      </c>
      <c r="J261">
        <v>10.351314532243199</v>
      </c>
      <c r="K261">
        <v>2355.40009594904</v>
      </c>
      <c r="L261">
        <v>1988.19605648997</v>
      </c>
      <c r="M261">
        <v>82.794738935352996</v>
      </c>
      <c r="N261">
        <v>1.4850260722192301</v>
      </c>
      <c r="O261">
        <v>2.7415120908158301</v>
      </c>
      <c r="P261">
        <v>159.73269517316101</v>
      </c>
      <c r="Q261">
        <v>9.9642005985520005E-2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259</v>
      </c>
      <c r="E262">
        <v>29725.829922239998</v>
      </c>
      <c r="F262">
        <v>1562.15</v>
      </c>
      <c r="G262">
        <v>11.8959363139461</v>
      </c>
      <c r="H262">
        <v>-8.1518151645033097</v>
      </c>
      <c r="I262">
        <v>29.2503568922812</v>
      </c>
      <c r="J262">
        <v>-1.04509467600633</v>
      </c>
      <c r="K262">
        <v>1627.63087786752</v>
      </c>
      <c r="L262">
        <v>1413.42239097487</v>
      </c>
      <c r="M262">
        <v>38.201291162911701</v>
      </c>
      <c r="N262">
        <v>1.05445605495098</v>
      </c>
      <c r="O262">
        <v>17.860000640143301</v>
      </c>
      <c r="P262">
        <v>52.315717628705102</v>
      </c>
      <c r="Q262">
        <v>7.0562147672044995E-2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279</v>
      </c>
      <c r="E263">
        <v>29708.05413375</v>
      </c>
      <c r="F263">
        <v>1106.25</v>
      </c>
      <c r="G263">
        <v>33.3878762575576</v>
      </c>
      <c r="H263">
        <v>-8.5628732063045003</v>
      </c>
      <c r="I263">
        <v>-33.840742529260602</v>
      </c>
      <c r="J263">
        <v>0.13750750078061399</v>
      </c>
      <c r="K263">
        <v>1210.23583937074</v>
      </c>
      <c r="L263">
        <v>1141.6775296983001</v>
      </c>
      <c r="M263">
        <v>39.099370645923699</v>
      </c>
      <c r="N263">
        <v>0.63136409042215003</v>
      </c>
      <c r="O263">
        <v>36.849717514124201</v>
      </c>
      <c r="P263">
        <v>65.879442195231604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420</v>
      </c>
      <c r="E264">
        <v>29701.700051849999</v>
      </c>
      <c r="F264">
        <v>1581.75</v>
      </c>
      <c r="G264">
        <v>44.9482440827434</v>
      </c>
      <c r="H264">
        <v>6.6218262033699098</v>
      </c>
      <c r="I264">
        <v>41.145275392521398</v>
      </c>
      <c r="J264">
        <v>2.4690605100183398</v>
      </c>
      <c r="K264">
        <v>1426.3359820425701</v>
      </c>
      <c r="L264">
        <v>1198.5842264471</v>
      </c>
      <c r="M264">
        <v>64.980840577107003</v>
      </c>
      <c r="N264">
        <v>0.89030226596085504</v>
      </c>
      <c r="O264">
        <v>4.3021969337758703</v>
      </c>
      <c r="P264">
        <v>78.708620494859304</v>
      </c>
      <c r="Q264">
        <v>0.106934340886869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Row],[Ticker]],[1]!Table2[[Symbol]:[Industry]],2,FALSE),"-")</f>
        <v>-</v>
      </c>
      <c r="D265" t="s">
        <v>207</v>
      </c>
      <c r="E265">
        <v>29623.64194238</v>
      </c>
      <c r="F265">
        <v>13371.7</v>
      </c>
      <c r="G265">
        <v>167.13563469022901</v>
      </c>
      <c r="H265">
        <v>6.7948492855350997</v>
      </c>
      <c r="I265">
        <v>37.671059362347002</v>
      </c>
      <c r="J265">
        <v>-5.1766578572072799</v>
      </c>
      <c r="K265">
        <v>12824.212082771301</v>
      </c>
      <c r="L265">
        <v>9879.0455310429697</v>
      </c>
      <c r="M265">
        <v>46.923154576213001</v>
      </c>
      <c r="N265">
        <v>0.85769454514796395</v>
      </c>
      <c r="O265">
        <v>9.2291929971506796</v>
      </c>
      <c r="P265">
        <v>196.673483301103</v>
      </c>
      <c r="Q265">
        <v>0.19795451970904501</v>
      </c>
    </row>
    <row r="266" spans="1:17" x14ac:dyDescent="0.3">
      <c r="A266" t="s">
        <v>630</v>
      </c>
      <c r="B266" t="s">
        <v>631</v>
      </c>
      <c r="C266" t="str">
        <f>IFERROR(VLOOKUP(Table1[[#This Row],[Ticker]],[1]!Table2[[Symbol]:[Industry]],2,FALSE),"-")</f>
        <v>-</v>
      </c>
      <c r="D266" t="s">
        <v>632</v>
      </c>
      <c r="E266">
        <v>29385.74958</v>
      </c>
      <c r="F266">
        <v>859.7</v>
      </c>
      <c r="G266">
        <v>-4.99710323315586</v>
      </c>
      <c r="H266">
        <v>3.90970963665858</v>
      </c>
      <c r="I266">
        <v>10.2948690410562</v>
      </c>
      <c r="J266">
        <v>-5.9323330928719997</v>
      </c>
      <c r="K266">
        <v>865.02142764533505</v>
      </c>
      <c r="L266">
        <v>811.603628800347</v>
      </c>
      <c r="M266">
        <v>42.496811883276699</v>
      </c>
      <c r="N266">
        <v>3.3455914430110898</v>
      </c>
      <c r="O266">
        <v>17.395603117366498</v>
      </c>
      <c r="P266">
        <v>24.594202898550702</v>
      </c>
      <c r="Q266">
        <v>9.7366870646044004E-2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333</v>
      </c>
      <c r="E267">
        <v>29187.666794159999</v>
      </c>
      <c r="F267">
        <v>453.6</v>
      </c>
      <c r="G267">
        <v>28.169798877911099</v>
      </c>
      <c r="H267">
        <v>7.3434353109545603</v>
      </c>
      <c r="I267">
        <v>45.319920730455003</v>
      </c>
      <c r="J267">
        <v>5.0545001802213996</v>
      </c>
      <c r="K267">
        <v>419.94369826145498</v>
      </c>
      <c r="L267">
        <v>358.11021434576298</v>
      </c>
      <c r="M267">
        <v>65.760183726507705</v>
      </c>
      <c r="N267">
        <v>0.66807133504114402</v>
      </c>
      <c r="O267">
        <v>3.7698412698412498</v>
      </c>
      <c r="P267">
        <v>73.626794258373195</v>
      </c>
      <c r="Q267">
        <v>-5.0065840921335002E-2</v>
      </c>
    </row>
    <row r="268" spans="1:17" hidden="1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116</v>
      </c>
      <c r="E268">
        <v>29153.3712108</v>
      </c>
      <c r="F268">
        <v>1308</v>
      </c>
      <c r="G268">
        <v>-13.1362970156878</v>
      </c>
      <c r="H268">
        <v>7.8218804651807403</v>
      </c>
      <c r="I268">
        <v>5.8338508208387001</v>
      </c>
      <c r="J268">
        <v>4.7274728675524802</v>
      </c>
      <c r="K268">
        <v>1173.39025882909</v>
      </c>
      <c r="L268">
        <v>1102.7335106083101</v>
      </c>
      <c r="M268">
        <v>67.893931511600798</v>
      </c>
      <c r="N268">
        <v>2.1401343642150699</v>
      </c>
      <c r="O268">
        <v>7.0336391437308903</v>
      </c>
      <c r="P268">
        <v>36.257096723787697</v>
      </c>
      <c r="Q268">
        <v>-2.30439256563E-3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57</v>
      </c>
      <c r="E269">
        <v>28646.2061627</v>
      </c>
      <c r="F269">
        <v>371</v>
      </c>
      <c r="G269">
        <v>-39.003220707277102</v>
      </c>
      <c r="H269">
        <v>-9.1272487257650994</v>
      </c>
      <c r="I269">
        <v>-25.814820179989699</v>
      </c>
      <c r="J269">
        <v>0.87042046978844501</v>
      </c>
      <c r="K269">
        <v>395.47922791352897</v>
      </c>
      <c r="L269">
        <v>420.15608790107501</v>
      </c>
      <c r="M269">
        <v>55.921035964411701</v>
      </c>
      <c r="N269">
        <v>0.83708348811514499</v>
      </c>
      <c r="O269">
        <v>40.080862533692702</v>
      </c>
      <c r="P269">
        <v>10.3181683021112</v>
      </c>
      <c r="Q269">
        <v>7.0174884893969003E-2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207</v>
      </c>
      <c r="E270">
        <v>28496.55889755</v>
      </c>
      <c r="F270">
        <v>1356.15</v>
      </c>
      <c r="G270">
        <v>-20.262644768340799</v>
      </c>
      <c r="H270">
        <v>-0.99654913647537502</v>
      </c>
      <c r="I270">
        <v>13.6191882360308</v>
      </c>
      <c r="J270">
        <v>-1.2868243949845799</v>
      </c>
      <c r="K270">
        <v>1339.0782778048699</v>
      </c>
      <c r="L270">
        <v>1234.2874613976101</v>
      </c>
      <c r="M270">
        <v>45.947889281702601</v>
      </c>
      <c r="N270">
        <v>0.34881259362133799</v>
      </c>
      <c r="O270">
        <v>11.0459757401467</v>
      </c>
      <c r="P270">
        <v>35.2026319724839</v>
      </c>
      <c r="Q270">
        <v>5.1815507185985002E-2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488</v>
      </c>
      <c r="E271">
        <v>28484.237399320002</v>
      </c>
      <c r="F271">
        <v>1556.3</v>
      </c>
      <c r="G271">
        <v>120.644912459181</v>
      </c>
      <c r="H271">
        <v>-0.40737299822066603</v>
      </c>
      <c r="I271">
        <v>69.910400283824302</v>
      </c>
      <c r="J271">
        <v>-4.4419973196482401</v>
      </c>
      <c r="K271">
        <v>1498.44705633689</v>
      </c>
      <c r="L271">
        <v>1132.3407928248901</v>
      </c>
      <c r="M271">
        <v>49.182085810106898</v>
      </c>
      <c r="N271">
        <v>0.39681309767505202</v>
      </c>
      <c r="O271">
        <v>14.1136027758144</v>
      </c>
      <c r="P271">
        <v>159.81636060100101</v>
      </c>
      <c r="Q271">
        <v>9.5329327219562998E-2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160</v>
      </c>
      <c r="E272">
        <v>27820.356030592</v>
      </c>
      <c r="F272">
        <v>213.38</v>
      </c>
      <c r="G272">
        <v>311.23708961085902</v>
      </c>
      <c r="H272">
        <v>41.601117365312497</v>
      </c>
      <c r="I272">
        <v>29.651516560447</v>
      </c>
      <c r="J272">
        <v>-2.1397711939565198</v>
      </c>
      <c r="K272">
        <v>168.74936727769301</v>
      </c>
      <c r="L272">
        <v>131.48401848234101</v>
      </c>
      <c r="M272">
        <v>76.763823847468203</v>
      </c>
      <c r="N272">
        <v>1.7984132459616899</v>
      </c>
      <c r="O272">
        <v>11.0460211828662</v>
      </c>
      <c r="P272">
        <v>353.517534537725</v>
      </c>
      <c r="Q272">
        <v>0.189465345964316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Row],[Ticker]],[1]!Table2[[Symbol]:[Industry]],2,FALSE),"-")</f>
        <v>-</v>
      </c>
      <c r="D273" t="s">
        <v>392</v>
      </c>
      <c r="E273">
        <v>27815.784291100001</v>
      </c>
      <c r="F273">
        <v>6189.25</v>
      </c>
      <c r="G273">
        <v>2.1904443047665501</v>
      </c>
      <c r="H273">
        <v>-4.7307177978568999</v>
      </c>
      <c r="I273">
        <v>-9.2211734286845406</v>
      </c>
      <c r="J273">
        <v>-5.0586235965449804</v>
      </c>
      <c r="K273">
        <v>6393.9915865761704</v>
      </c>
      <c r="L273">
        <v>5785.4324669729303</v>
      </c>
      <c r="M273">
        <v>27.610203972588099</v>
      </c>
      <c r="N273">
        <v>1.0339792345060601</v>
      </c>
      <c r="O273">
        <v>16.279840045239698</v>
      </c>
      <c r="P273">
        <v>32.873550880205997</v>
      </c>
      <c r="Q273">
        <v>-2.9095858398373E-2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Row],[Ticker]],[1]!Table2[[Symbol]:[Industry]],2,FALSE),"-")</f>
        <v>-</v>
      </c>
      <c r="D274" t="s">
        <v>632</v>
      </c>
      <c r="E274">
        <v>27724.44700298</v>
      </c>
      <c r="F274">
        <v>1141.4000000000001</v>
      </c>
      <c r="G274">
        <v>-34.2894838074916</v>
      </c>
      <c r="H274">
        <v>10.323514136587001</v>
      </c>
      <c r="I274">
        <v>4.7096440126478702</v>
      </c>
      <c r="J274">
        <v>0.983906054720736</v>
      </c>
      <c r="K274">
        <v>1088.5389205977201</v>
      </c>
      <c r="L274">
        <v>1097.8435467884001</v>
      </c>
      <c r="M274">
        <v>68.320550465903906</v>
      </c>
      <c r="N274">
        <v>0.68098449768133695</v>
      </c>
      <c r="O274">
        <v>30.357455756088999</v>
      </c>
      <c r="P274">
        <v>28.818915411094199</v>
      </c>
      <c r="Q274">
        <v>-3.5490665356700001E-3</v>
      </c>
    </row>
    <row r="275" spans="1:17" x14ac:dyDescent="0.3">
      <c r="A275" t="s">
        <v>649</v>
      </c>
      <c r="B275" t="s">
        <v>650</v>
      </c>
      <c r="C275" t="str">
        <f>IFERROR(VLOOKUP(Table1[[#This Row],[Ticker]],[1]!Table2[[Symbol]:[Industry]],2,FALSE),"-")</f>
        <v>-</v>
      </c>
      <c r="D275" t="s">
        <v>173</v>
      </c>
      <c r="E275">
        <v>27696.533182200001</v>
      </c>
      <c r="F275">
        <v>6398.55</v>
      </c>
      <c r="G275">
        <v>129.253806789371</v>
      </c>
      <c r="H275">
        <v>18.1024497421935</v>
      </c>
      <c r="I275">
        <v>84.391587879463302</v>
      </c>
      <c r="J275">
        <v>-13.271235703543599</v>
      </c>
      <c r="K275">
        <v>5742.8671572644398</v>
      </c>
      <c r="L275">
        <v>4280.8449938245903</v>
      </c>
      <c r="M275">
        <v>45.542139237177601</v>
      </c>
      <c r="N275">
        <v>2.6510622148760299</v>
      </c>
      <c r="O275">
        <v>24.245336834126402</v>
      </c>
      <c r="P275">
        <v>163.31481481481401</v>
      </c>
      <c r="Q275">
        <v>6.0906142168754E-2</v>
      </c>
    </row>
    <row r="276" spans="1:17" x14ac:dyDescent="0.3">
      <c r="A276" t="s">
        <v>651</v>
      </c>
      <c r="B276" t="s">
        <v>652</v>
      </c>
      <c r="C276" t="str">
        <f>IFERROR(VLOOKUP(Table1[[#This Row],[Ticker]],[1]!Table2[[Symbol]:[Industry]],2,FALSE),"-")</f>
        <v>-</v>
      </c>
      <c r="D276" t="s">
        <v>279</v>
      </c>
      <c r="E276">
        <v>27556.206837500002</v>
      </c>
      <c r="F276">
        <v>3310.9</v>
      </c>
      <c r="G276">
        <v>18.534683845731099</v>
      </c>
      <c r="H276">
        <v>9.8264842298226096</v>
      </c>
      <c r="I276">
        <v>24.0748473867725</v>
      </c>
      <c r="J276">
        <v>2.0240624157726099</v>
      </c>
      <c r="K276">
        <v>2975.68718946324</v>
      </c>
      <c r="L276">
        <v>2625.97259326536</v>
      </c>
      <c r="M276">
        <v>72.3889588317803</v>
      </c>
      <c r="N276">
        <v>1.2902352750506501</v>
      </c>
      <c r="O276">
        <v>1.4829804584855999</v>
      </c>
      <c r="P276">
        <v>70.340073056541598</v>
      </c>
      <c r="Q276">
        <v>-4.7434278015729997E-2</v>
      </c>
    </row>
    <row r="277" spans="1:17" x14ac:dyDescent="0.3">
      <c r="A277" t="s">
        <v>653</v>
      </c>
      <c r="B277" t="s">
        <v>654</v>
      </c>
      <c r="C277" t="str">
        <f>IFERROR(VLOOKUP(Table1[[#This Row],[Ticker]],[1]!Table2[[Symbol]:[Industry]],2,FALSE),"-")</f>
        <v>-</v>
      </c>
      <c r="D277" t="s">
        <v>655</v>
      </c>
      <c r="E277">
        <v>27519.80190432</v>
      </c>
      <c r="F277">
        <v>286.39999999999998</v>
      </c>
      <c r="G277">
        <v>126.19882033243999</v>
      </c>
      <c r="H277">
        <v>-2.0375911468129901</v>
      </c>
      <c r="I277">
        <v>-21.402383913166499</v>
      </c>
      <c r="J277">
        <v>-1.9805308082953399</v>
      </c>
      <c r="K277">
        <v>297.79544141239199</v>
      </c>
      <c r="L277">
        <v>275.92921644339901</v>
      </c>
      <c r="M277">
        <v>42.880571278789098</v>
      </c>
      <c r="N277">
        <v>0.26096843772530498</v>
      </c>
      <c r="O277">
        <v>34.182960893854698</v>
      </c>
      <c r="P277">
        <v>154.35168738898699</v>
      </c>
      <c r="Q277">
        <v>7.9052774235180007E-2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413</v>
      </c>
      <c r="E278">
        <v>27393.794999999998</v>
      </c>
      <c r="F278">
        <v>780.45</v>
      </c>
      <c r="G278">
        <v>95.765066837946407</v>
      </c>
      <c r="H278">
        <v>-7.1487393990030297</v>
      </c>
      <c r="I278">
        <v>64.570592123730407</v>
      </c>
      <c r="J278">
        <v>2.7048475916063599</v>
      </c>
      <c r="K278">
        <v>781.79053493283095</v>
      </c>
      <c r="L278">
        <v>598.00543656969</v>
      </c>
      <c r="M278">
        <v>54.838658848400499</v>
      </c>
      <c r="N278">
        <v>0.35354088627381303</v>
      </c>
      <c r="O278">
        <v>24.2872701646486</v>
      </c>
      <c r="P278">
        <v>178.73214285714201</v>
      </c>
      <c r="Q278">
        <v>9.8339994842571998E-2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259</v>
      </c>
      <c r="E279">
        <v>27271.3041990399</v>
      </c>
      <c r="F279">
        <v>3625.6</v>
      </c>
      <c r="G279">
        <v>-12.983001766866799</v>
      </c>
      <c r="H279">
        <v>-6.9671086781362899</v>
      </c>
      <c r="I279">
        <v>17.210321032416601</v>
      </c>
      <c r="J279">
        <v>-7.5773399130656998</v>
      </c>
      <c r="K279">
        <v>4004.7074719460002</v>
      </c>
      <c r="L279">
        <v>3575.2719543265298</v>
      </c>
      <c r="M279">
        <v>21.753520285226202</v>
      </c>
      <c r="N279">
        <v>0.69666294678713503</v>
      </c>
      <c r="O279">
        <v>32.8855913503971</v>
      </c>
      <c r="P279">
        <v>43.616557734204697</v>
      </c>
      <c r="Q279">
        <v>7.8480259777181996E-2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43</v>
      </c>
      <c r="E280">
        <v>27126.7385412</v>
      </c>
      <c r="F280">
        <v>5238.6000000000004</v>
      </c>
      <c r="G280">
        <v>111.712915761689</v>
      </c>
      <c r="H280">
        <v>25.305255590755198</v>
      </c>
      <c r="I280">
        <v>108.94143551364699</v>
      </c>
      <c r="J280">
        <v>16.925634373701499</v>
      </c>
      <c r="K280">
        <v>4180.2480102005502</v>
      </c>
      <c r="L280">
        <v>3321.8824392182501</v>
      </c>
      <c r="M280">
        <v>83.733020640591704</v>
      </c>
      <c r="N280">
        <v>1.2781666817895001</v>
      </c>
      <c r="O280">
        <v>3.89417019814455</v>
      </c>
      <c r="P280">
        <v>162.96872646955401</v>
      </c>
      <c r="Q280">
        <v>0.154310076724061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259</v>
      </c>
      <c r="E281">
        <v>27067.164799999999</v>
      </c>
      <c r="F281">
        <v>2444.65</v>
      </c>
      <c r="G281">
        <v>-18.7653321655349</v>
      </c>
      <c r="H281">
        <v>-4.3015660600607797</v>
      </c>
      <c r="I281">
        <v>3.4975895740230598</v>
      </c>
      <c r="J281">
        <v>7.9265396242731503E-2</v>
      </c>
      <c r="K281">
        <v>2538.1334705571999</v>
      </c>
      <c r="L281">
        <v>2346.5420339861898</v>
      </c>
      <c r="M281">
        <v>43.000281712970903</v>
      </c>
      <c r="N281">
        <v>0.41330624962170198</v>
      </c>
      <c r="O281">
        <v>21.080727302476799</v>
      </c>
      <c r="P281">
        <v>30.3674274744027</v>
      </c>
      <c r="Q281">
        <v>6.7569088319095999E-2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173</v>
      </c>
      <c r="E282">
        <v>26824.56229201</v>
      </c>
      <c r="F282">
        <v>1052.95</v>
      </c>
      <c r="G282">
        <v>-22.067950885214401</v>
      </c>
      <c r="H282">
        <v>1.0993424350997201</v>
      </c>
      <c r="I282">
        <v>-3.3174404714882901</v>
      </c>
      <c r="J282">
        <v>-0.64585585004117196</v>
      </c>
      <c r="K282">
        <v>1068.7277811476099</v>
      </c>
      <c r="L282">
        <v>1058.20807788154</v>
      </c>
      <c r="M282">
        <v>51.207524139556199</v>
      </c>
      <c r="N282">
        <v>0.55862922979381202</v>
      </c>
      <c r="O282">
        <v>28.116244835937099</v>
      </c>
      <c r="P282">
        <v>12.856377277599099</v>
      </c>
      <c r="Q282">
        <v>5.8642568883059999E-3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54</v>
      </c>
      <c r="E283">
        <v>26799.936360240001</v>
      </c>
      <c r="F283">
        <v>5858.2</v>
      </c>
      <c r="G283">
        <v>23.314864228247401</v>
      </c>
      <c r="H283">
        <v>16.9938064889588</v>
      </c>
      <c r="I283">
        <v>16.9111381820376</v>
      </c>
      <c r="J283">
        <v>-6.5956331954268296E-2</v>
      </c>
      <c r="K283">
        <v>5213.0085761487198</v>
      </c>
      <c r="L283">
        <v>4609.4292736278703</v>
      </c>
      <c r="M283">
        <v>74.451862812301201</v>
      </c>
      <c r="N283">
        <v>1.1953479826480899</v>
      </c>
      <c r="O283">
        <v>3.9389232187361198</v>
      </c>
      <c r="P283">
        <v>54.159101076287399</v>
      </c>
      <c r="Q283">
        <v>-6.8953668768673995E-2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333</v>
      </c>
      <c r="E284">
        <v>26648.793532349999</v>
      </c>
      <c r="F284">
        <v>2100.4499999999998</v>
      </c>
      <c r="G284">
        <v>4.3958789846787703</v>
      </c>
      <c r="H284">
        <v>5.1709634888835803</v>
      </c>
      <c r="I284">
        <v>49.147197404545103</v>
      </c>
      <c r="J284">
        <v>-0.38351207475403198</v>
      </c>
      <c r="K284">
        <v>1946.4840057702299</v>
      </c>
      <c r="L284">
        <v>1647.3042834442001</v>
      </c>
      <c r="M284">
        <v>56.763850895534802</v>
      </c>
      <c r="N284">
        <v>0.33238131913251501</v>
      </c>
      <c r="O284">
        <v>4.7394605917779602</v>
      </c>
      <c r="P284">
        <v>77.088778349211694</v>
      </c>
      <c r="Q284">
        <v>-4.5533904107787002E-2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136</v>
      </c>
      <c r="E285">
        <v>26509.517472439999</v>
      </c>
      <c r="F285">
        <v>1146.7</v>
      </c>
      <c r="G285">
        <v>66.430458864524596</v>
      </c>
      <c r="H285">
        <v>-8.9196464215572302</v>
      </c>
      <c r="I285">
        <v>7.7836201374238696</v>
      </c>
      <c r="J285">
        <v>-0.29936757459409302</v>
      </c>
      <c r="K285">
        <v>1218.49629410274</v>
      </c>
      <c r="L285">
        <v>1044.79586025251</v>
      </c>
      <c r="M285">
        <v>41.972139185380399</v>
      </c>
      <c r="N285">
        <v>1.0069219883603</v>
      </c>
      <c r="O285">
        <v>26.720153483910298</v>
      </c>
      <c r="P285">
        <v>102.955752212389</v>
      </c>
      <c r="Q285">
        <v>0.168492569033838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300</v>
      </c>
      <c r="E286">
        <v>26459.715465360001</v>
      </c>
      <c r="F286">
        <v>530.1</v>
      </c>
      <c r="G286">
        <v>3.5879223693787501</v>
      </c>
      <c r="H286">
        <v>6.9531772073583298</v>
      </c>
      <c r="I286">
        <v>30.995894151896799</v>
      </c>
      <c r="J286">
        <v>-3.4819552898170798</v>
      </c>
      <c r="K286">
        <v>495.87611039953299</v>
      </c>
      <c r="L286">
        <v>442.965621597184</v>
      </c>
      <c r="M286">
        <v>58.195303571775902</v>
      </c>
      <c r="N286">
        <v>0.69095541743602895</v>
      </c>
      <c r="O286">
        <v>3.55593284285984</v>
      </c>
      <c r="P286">
        <v>57.720916393930302</v>
      </c>
      <c r="Q286">
        <v>4.7883534057979998E-3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54</v>
      </c>
      <c r="E287">
        <v>26109.741299249999</v>
      </c>
      <c r="F287">
        <v>1457.75</v>
      </c>
      <c r="G287">
        <v>41.958171946984002</v>
      </c>
      <c r="H287">
        <v>19.720422493564399</v>
      </c>
      <c r="I287">
        <v>27.3760415318898</v>
      </c>
      <c r="J287">
        <v>-5.0852566202111698</v>
      </c>
      <c r="K287">
        <v>1276.92203174618</v>
      </c>
      <c r="L287">
        <v>1044.0930356486499</v>
      </c>
      <c r="M287">
        <v>65.991622468697201</v>
      </c>
      <c r="N287">
        <v>1.25607420757002</v>
      </c>
      <c r="O287">
        <v>5.6216772423254904</v>
      </c>
      <c r="P287">
        <v>101.29107981220599</v>
      </c>
      <c r="Q287">
        <v>2.9835177010608002E-2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186</v>
      </c>
      <c r="E288">
        <v>25844.964863550002</v>
      </c>
      <c r="F288">
        <v>7931.5</v>
      </c>
      <c r="G288">
        <v>17.4314101180499</v>
      </c>
      <c r="H288">
        <v>3.0528001705116798</v>
      </c>
      <c r="I288">
        <v>12.2987364530325</v>
      </c>
      <c r="J288">
        <v>-0.48357388666379097</v>
      </c>
      <c r="K288">
        <v>7589.4598369457499</v>
      </c>
      <c r="L288">
        <v>6862.3479884885201</v>
      </c>
      <c r="M288">
        <v>57.3334377767398</v>
      </c>
      <c r="N288">
        <v>0.50591904646094199</v>
      </c>
      <c r="O288">
        <v>3.3221963058689998</v>
      </c>
      <c r="P288">
        <v>46.811661267931498</v>
      </c>
      <c r="Q288">
        <v>-4.8080028102330001E-3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516</v>
      </c>
      <c r="E289">
        <v>25770.930286995001</v>
      </c>
      <c r="F289">
        <v>795.65</v>
      </c>
      <c r="G289">
        <v>0.88180322975679404</v>
      </c>
      <c r="H289">
        <v>2.38845562533418</v>
      </c>
      <c r="I289">
        <v>-4.7129946300464702</v>
      </c>
      <c r="J289">
        <v>4.2552923705002499</v>
      </c>
      <c r="K289">
        <v>762.40962825636802</v>
      </c>
      <c r="L289">
        <v>726.69941540560103</v>
      </c>
      <c r="M289">
        <v>67.076145784130901</v>
      </c>
      <c r="N289">
        <v>1.1499191865659799</v>
      </c>
      <c r="O289">
        <v>8.8983849682649296</v>
      </c>
      <c r="P289">
        <v>30.8957802089331</v>
      </c>
      <c r="Q289">
        <v>-2.5557604698810001E-2</v>
      </c>
    </row>
    <row r="290" spans="1:17" hidden="1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682</v>
      </c>
      <c r="E290">
        <v>25467.975405559999</v>
      </c>
      <c r="F290">
        <v>1119.8499999999999</v>
      </c>
      <c r="G290">
        <v>130.65859377398499</v>
      </c>
      <c r="H290">
        <v>-0.98064523823339</v>
      </c>
      <c r="I290">
        <v>57.0541304905529</v>
      </c>
      <c r="J290">
        <v>0.42166907567188999</v>
      </c>
      <c r="K290">
        <v>1120.8906339938401</v>
      </c>
      <c r="M290">
        <v>49.460104885567603</v>
      </c>
      <c r="N290">
        <v>0.83600816782815901</v>
      </c>
      <c r="O290">
        <v>29.4771621199267</v>
      </c>
      <c r="P290">
        <v>204.307065217391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46</v>
      </c>
      <c r="E291">
        <v>25375.114665199999</v>
      </c>
      <c r="F291">
        <v>269.8</v>
      </c>
      <c r="G291">
        <v>121.067787422512</v>
      </c>
      <c r="H291">
        <v>-14.2055607246782</v>
      </c>
      <c r="I291">
        <v>4.2996431334045502</v>
      </c>
      <c r="J291">
        <v>-2.40572004402989</v>
      </c>
      <c r="K291">
        <v>278.41826022633199</v>
      </c>
      <c r="L291">
        <v>230.24205975098201</v>
      </c>
      <c r="M291">
        <v>44.883803648219498</v>
      </c>
      <c r="N291">
        <v>0.51052093494753203</v>
      </c>
      <c r="O291">
        <v>30.318754633061499</v>
      </c>
      <c r="P291">
        <v>168.324216807558</v>
      </c>
      <c r="Q291">
        <v>0.17890214238480601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-</v>
      </c>
      <c r="D292" t="s">
        <v>259</v>
      </c>
      <c r="E292">
        <v>25279.608000420001</v>
      </c>
      <c r="F292">
        <v>5113.3999999999996</v>
      </c>
      <c r="G292">
        <v>-25.8776198578019</v>
      </c>
      <c r="H292">
        <v>-8.6674869392163707</v>
      </c>
      <c r="I292">
        <v>5.0594562199660498</v>
      </c>
      <c r="J292">
        <v>-4.5403122177233204</v>
      </c>
      <c r="K292">
        <v>5647.2357870443402</v>
      </c>
      <c r="L292">
        <v>5253.2668164134102</v>
      </c>
      <c r="M292">
        <v>20.0643240569363</v>
      </c>
      <c r="N292">
        <v>0.98769626855083803</v>
      </c>
      <c r="O292">
        <v>43.739977314506902</v>
      </c>
      <c r="P292">
        <v>27.0567772394086</v>
      </c>
      <c r="Q292">
        <v>4.6276004895145002E-2</v>
      </c>
    </row>
    <row r="293" spans="1:17" hidden="1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130</v>
      </c>
      <c r="E293">
        <v>25173.050396319999</v>
      </c>
      <c r="F293">
        <v>414.2</v>
      </c>
      <c r="G293">
        <v>56.754600850833597</v>
      </c>
      <c r="H293">
        <v>-5.3116111224003797</v>
      </c>
      <c r="I293">
        <v>-33.680337136096497</v>
      </c>
      <c r="J293">
        <v>-3.5939448776860701</v>
      </c>
      <c r="K293">
        <v>439.37716604360799</v>
      </c>
      <c r="L293">
        <v>403.85269931913001</v>
      </c>
      <c r="M293">
        <v>39.616795739481603</v>
      </c>
      <c r="N293">
        <v>0.29092874949965603</v>
      </c>
      <c r="O293">
        <v>39.389183969096997</v>
      </c>
      <c r="P293">
        <v>92.651162790697597</v>
      </c>
      <c r="Q293">
        <v>4.1072969129937999E-2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160</v>
      </c>
      <c r="E294">
        <v>25107.507973304899</v>
      </c>
      <c r="F294">
        <v>789.85</v>
      </c>
      <c r="G294">
        <v>85.207083416053607</v>
      </c>
      <c r="H294">
        <v>32.132989068523301</v>
      </c>
      <c r="I294">
        <v>63.693452108810199</v>
      </c>
      <c r="J294">
        <v>11.4273880705711</v>
      </c>
      <c r="K294">
        <v>637.30809901682403</v>
      </c>
      <c r="L294">
        <v>530.39158319589205</v>
      </c>
      <c r="M294">
        <v>80.299025612674598</v>
      </c>
      <c r="N294">
        <v>3.7898854039263901</v>
      </c>
      <c r="O294">
        <v>6.8494017851490696</v>
      </c>
      <c r="P294">
        <v>153.15705128205099</v>
      </c>
      <c r="Q294">
        <v>0.18916211410939299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300</v>
      </c>
      <c r="E295">
        <v>25064.36121056</v>
      </c>
      <c r="F295">
        <v>253.4</v>
      </c>
      <c r="G295">
        <v>45.598788942468502</v>
      </c>
      <c r="H295">
        <v>4.3979573576090001</v>
      </c>
      <c r="I295">
        <v>9.9760005852645293</v>
      </c>
      <c r="J295">
        <v>-2.3083999803611301</v>
      </c>
      <c r="K295">
        <v>240.28846481555101</v>
      </c>
      <c r="L295">
        <v>201.46893874112399</v>
      </c>
      <c r="M295">
        <v>50.116249078975301</v>
      </c>
      <c r="N295">
        <v>0.54856406822729997</v>
      </c>
      <c r="O295">
        <v>10.4183109707971</v>
      </c>
      <c r="P295">
        <v>91.389728096676706</v>
      </c>
      <c r="Q295">
        <v>5.9100003706867001E-2</v>
      </c>
    </row>
    <row r="296" spans="1:17" hidden="1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54</v>
      </c>
      <c r="E296">
        <v>25055.530977499999</v>
      </c>
      <c r="F296">
        <v>1325</v>
      </c>
      <c r="G296">
        <v>-29.765106887819002</v>
      </c>
      <c r="H296">
        <v>-1.32647847933658</v>
      </c>
      <c r="I296">
        <v>-13.066845465963301</v>
      </c>
      <c r="J296">
        <v>2.1780085147849801</v>
      </c>
      <c r="M296">
        <v>62.7022721869821</v>
      </c>
      <c r="O296">
        <v>6.3169811320754796</v>
      </c>
      <c r="P296">
        <v>8.1632653061224492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54</v>
      </c>
      <c r="E297">
        <v>24587.15627526</v>
      </c>
      <c r="F297">
        <v>965.85</v>
      </c>
      <c r="G297">
        <v>56.964544205316201</v>
      </c>
      <c r="H297">
        <v>18.331738885744301</v>
      </c>
      <c r="I297">
        <v>33.883571342105299</v>
      </c>
      <c r="J297">
        <v>-7.4272922580990697</v>
      </c>
      <c r="K297">
        <v>867.43112602857195</v>
      </c>
      <c r="L297">
        <v>713.99077113975397</v>
      </c>
      <c r="M297">
        <v>47.4066156351046</v>
      </c>
      <c r="N297">
        <v>0.67164999472133902</v>
      </c>
      <c r="O297">
        <v>10.8557229383444</v>
      </c>
      <c r="P297">
        <v>94.355568970721393</v>
      </c>
      <c r="Q297">
        <v>5.8364733853813001E-2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450</v>
      </c>
      <c r="E298">
        <v>24534.65322</v>
      </c>
      <c r="F298">
        <v>3500.35</v>
      </c>
      <c r="G298">
        <v>8.4620555538991393</v>
      </c>
      <c r="H298">
        <v>-0.158764776344964</v>
      </c>
      <c r="I298">
        <v>3.2479279671519001</v>
      </c>
      <c r="J298">
        <v>-4.41867478737624</v>
      </c>
      <c r="K298">
        <v>3514.9739618307099</v>
      </c>
      <c r="L298">
        <v>3210.7615787529598</v>
      </c>
      <c r="M298">
        <v>36.935546186532903</v>
      </c>
      <c r="N298">
        <v>0.98653341090425495</v>
      </c>
      <c r="O298">
        <v>12.525890268115999</v>
      </c>
      <c r="P298">
        <v>39.673197398348002</v>
      </c>
      <c r="Q298">
        <v>9.8949317666432002E-2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554</v>
      </c>
      <c r="E299">
        <v>24289.80669324</v>
      </c>
      <c r="F299">
        <v>4771.8</v>
      </c>
      <c r="G299">
        <v>180.67508945287199</v>
      </c>
      <c r="H299">
        <v>25.075544622005101</v>
      </c>
      <c r="I299">
        <v>17.679723424407499</v>
      </c>
      <c r="J299">
        <v>7.3067247031381699</v>
      </c>
      <c r="K299">
        <v>4088.2425668467599</v>
      </c>
      <c r="L299">
        <v>3485.8600782717299</v>
      </c>
      <c r="M299">
        <v>78.707362210280607</v>
      </c>
      <c r="N299">
        <v>0.99389352387235796</v>
      </c>
      <c r="O299">
        <v>0.264051301395684</v>
      </c>
      <c r="P299">
        <v>210.260078023407</v>
      </c>
      <c r="Q299">
        <v>0.126571791668176</v>
      </c>
    </row>
    <row r="300" spans="1:17" x14ac:dyDescent="0.3">
      <c r="A300" t="s">
        <v>701</v>
      </c>
      <c r="B300" t="s">
        <v>702</v>
      </c>
      <c r="C300" t="str">
        <f>IFERROR(VLOOKUP(Table1[[#This Row],[Ticker]],[1]!Table2[[Symbol]:[Industry]],2,FALSE),"-")</f>
        <v>-</v>
      </c>
      <c r="D300" t="s">
        <v>54</v>
      </c>
      <c r="E300">
        <v>24201.976114943998</v>
      </c>
      <c r="F300">
        <v>183.42</v>
      </c>
      <c r="G300">
        <v>56.3510965024158</v>
      </c>
      <c r="H300">
        <v>23.762238921391202</v>
      </c>
      <c r="I300">
        <v>28.8478117717119</v>
      </c>
      <c r="J300">
        <v>-2.57828276182466</v>
      </c>
      <c r="K300">
        <v>164.75215734994501</v>
      </c>
      <c r="L300">
        <v>142.64925904547701</v>
      </c>
      <c r="M300">
        <v>63.633139157668303</v>
      </c>
      <c r="N300">
        <v>1.2924522898985</v>
      </c>
      <c r="O300">
        <v>5.3592847017773497</v>
      </c>
      <c r="P300">
        <v>109.622857142857</v>
      </c>
    </row>
    <row r="301" spans="1:17" x14ac:dyDescent="0.3">
      <c r="A301" t="s">
        <v>703</v>
      </c>
      <c r="B301" t="s">
        <v>704</v>
      </c>
      <c r="C301" t="str">
        <f>IFERROR(VLOOKUP(Table1[[#This Row],[Ticker]],[1]!Table2[[Symbol]:[Industry]],2,FALSE),"-")</f>
        <v>-</v>
      </c>
      <c r="D301" t="s">
        <v>279</v>
      </c>
      <c r="E301">
        <v>24116.0744079</v>
      </c>
      <c r="F301">
        <v>1187.4000000000001</v>
      </c>
      <c r="G301">
        <v>-7.8318091227103697</v>
      </c>
      <c r="H301">
        <v>-3.6296837342209698</v>
      </c>
      <c r="I301">
        <v>-24.2186471820566</v>
      </c>
      <c r="J301">
        <v>-2.79457682603487</v>
      </c>
      <c r="K301">
        <v>1229.9719184980399</v>
      </c>
      <c r="L301">
        <v>1199.4170120926899</v>
      </c>
      <c r="M301">
        <v>29.971882200280401</v>
      </c>
      <c r="N301">
        <v>0.60783616929000395</v>
      </c>
      <c r="O301">
        <v>21.6860367188815</v>
      </c>
      <c r="P301">
        <v>21.1694474207867</v>
      </c>
      <c r="Q301">
        <v>9.6400552157804006E-2</v>
      </c>
    </row>
    <row r="302" spans="1:17" x14ac:dyDescent="0.3">
      <c r="A302" t="s">
        <v>705</v>
      </c>
      <c r="B302" t="s">
        <v>706</v>
      </c>
      <c r="C302" t="str">
        <f>IFERROR(VLOOKUP(Table1[[#This Row],[Ticker]],[1]!Table2[[Symbol]:[Industry]],2,FALSE),"-")</f>
        <v>-</v>
      </c>
      <c r="D302" t="s">
        <v>300</v>
      </c>
      <c r="E302">
        <v>24095.87641755</v>
      </c>
      <c r="F302">
        <v>488.25</v>
      </c>
      <c r="G302">
        <v>139.98887220915699</v>
      </c>
      <c r="H302">
        <v>22.198227541590398</v>
      </c>
      <c r="I302">
        <v>21.721502669004099</v>
      </c>
      <c r="J302">
        <v>2.1991818418758</v>
      </c>
      <c r="K302">
        <v>421.15741002418099</v>
      </c>
      <c r="L302">
        <v>345.669638469375</v>
      </c>
      <c r="M302">
        <v>69.046568141790303</v>
      </c>
      <c r="N302">
        <v>1.2860516648262399</v>
      </c>
      <c r="O302">
        <v>1.1879160266257101</v>
      </c>
      <c r="P302">
        <v>191.23173277661701</v>
      </c>
      <c r="Q302">
        <v>0.22267104319584699</v>
      </c>
    </row>
    <row r="303" spans="1:17" x14ac:dyDescent="0.3">
      <c r="A303" t="s">
        <v>707</v>
      </c>
      <c r="B303" t="s">
        <v>708</v>
      </c>
      <c r="C303" t="str">
        <f>IFERROR(VLOOKUP(Table1[[#This Row],[Ticker]],[1]!Table2[[Symbol]:[Industry]],2,FALSE),"-")</f>
        <v>-</v>
      </c>
      <c r="D303" t="s">
        <v>101</v>
      </c>
      <c r="E303">
        <v>23871.504070849998</v>
      </c>
      <c r="F303">
        <v>295.3</v>
      </c>
      <c r="G303">
        <v>-36.6557898132601</v>
      </c>
      <c r="H303">
        <v>8.7162371674249002</v>
      </c>
      <c r="I303">
        <v>-16.062156886252701</v>
      </c>
      <c r="J303">
        <v>-1.48245733016849</v>
      </c>
      <c r="K303">
        <v>284.88572837778997</v>
      </c>
      <c r="L303">
        <v>291.56047879431298</v>
      </c>
      <c r="M303">
        <v>57.207536473341101</v>
      </c>
      <c r="N303">
        <v>0.835277326523161</v>
      </c>
      <c r="O303">
        <v>20.995597697257001</v>
      </c>
      <c r="P303">
        <v>17.252332737740701</v>
      </c>
      <c r="Q303">
        <v>-0.11487123691069499</v>
      </c>
    </row>
    <row r="304" spans="1:17" hidden="1" x14ac:dyDescent="0.3">
      <c r="A304" t="s">
        <v>709</v>
      </c>
      <c r="B304" t="s">
        <v>710</v>
      </c>
      <c r="C304" t="str">
        <f>IFERROR(VLOOKUP(Table1[[#This Row],[Ticker]],[1]!Table2[[Symbol]:[Industry]],2,FALSE),"-")</f>
        <v>-</v>
      </c>
      <c r="D304" t="s">
        <v>124</v>
      </c>
      <c r="E304">
        <v>23601.675095999999</v>
      </c>
      <c r="F304">
        <v>1389.6</v>
      </c>
      <c r="G304">
        <v>169.57543266170799</v>
      </c>
      <c r="H304">
        <v>36.810436386932999</v>
      </c>
      <c r="I304">
        <v>53.1549559877269</v>
      </c>
      <c r="J304">
        <v>-5.4216535918183002</v>
      </c>
      <c r="K304">
        <v>1112.71173070336</v>
      </c>
      <c r="L304">
        <v>885.28497810378894</v>
      </c>
      <c r="M304">
        <v>74.885119544590296</v>
      </c>
      <c r="N304">
        <v>2.9212968144571798</v>
      </c>
      <c r="O304">
        <v>5.7786413356361699</v>
      </c>
      <c r="P304">
        <v>260.93506493506402</v>
      </c>
    </row>
    <row r="305" spans="1:17" x14ac:dyDescent="0.3">
      <c r="A305" t="s">
        <v>711</v>
      </c>
      <c r="B305" t="s">
        <v>712</v>
      </c>
      <c r="C305" t="str">
        <f>IFERROR(VLOOKUP(Table1[[#This Row],[Ticker]],[1]!Table2[[Symbol]:[Industry]],2,FALSE),"-")</f>
        <v>-</v>
      </c>
      <c r="D305" t="s">
        <v>713</v>
      </c>
      <c r="E305">
        <v>23557.53456</v>
      </c>
      <c r="F305">
        <v>2133</v>
      </c>
      <c r="G305">
        <v>90.979537097707293</v>
      </c>
      <c r="H305">
        <v>-2.5723898047954599</v>
      </c>
      <c r="I305">
        <v>36.363922696442501</v>
      </c>
      <c r="J305">
        <v>-5.4392981584714004</v>
      </c>
      <c r="K305">
        <v>2178.2239377508499</v>
      </c>
      <c r="L305">
        <v>1778.4312156377</v>
      </c>
      <c r="M305">
        <v>36.8009438717949</v>
      </c>
      <c r="N305">
        <v>0.39317965294317703</v>
      </c>
      <c r="O305">
        <v>13.455227379278</v>
      </c>
      <c r="P305">
        <v>121.414854414283</v>
      </c>
      <c r="Q305">
        <v>0.121819995648979</v>
      </c>
    </row>
    <row r="306" spans="1:17" x14ac:dyDescent="0.3">
      <c r="A306" t="s">
        <v>714</v>
      </c>
      <c r="B306" t="s">
        <v>715</v>
      </c>
      <c r="C306" t="str">
        <f>IFERROR(VLOOKUP(Table1[[#This Row],[Ticker]],[1]!Table2[[Symbol]:[Industry]],2,FALSE),"-")</f>
        <v>-</v>
      </c>
      <c r="D306" t="s">
        <v>54</v>
      </c>
      <c r="E306">
        <v>23542.391445810001</v>
      </c>
      <c r="F306">
        <v>436.65</v>
      </c>
      <c r="G306">
        <v>-14.9309636928275</v>
      </c>
      <c r="H306">
        <v>-0.90899778473974402</v>
      </c>
      <c r="I306">
        <v>-2.0672851992903101</v>
      </c>
      <c r="J306">
        <v>1.64542573658924</v>
      </c>
      <c r="K306">
        <v>439.18456227159101</v>
      </c>
      <c r="L306">
        <v>421.322256645457</v>
      </c>
      <c r="M306">
        <v>53.4044703243706</v>
      </c>
      <c r="N306">
        <v>1.0434642667695</v>
      </c>
      <c r="O306">
        <v>10.912630253063099</v>
      </c>
      <c r="P306">
        <v>24.971379507727502</v>
      </c>
      <c r="Q306">
        <v>-0.10024106653858</v>
      </c>
    </row>
    <row r="307" spans="1:17" x14ac:dyDescent="0.3">
      <c r="A307" t="s">
        <v>716</v>
      </c>
      <c r="B307" t="s">
        <v>717</v>
      </c>
      <c r="C307" t="str">
        <f>IFERROR(VLOOKUP(Table1[[#This Row],[Ticker]],[1]!Table2[[Symbol]:[Industry]],2,FALSE),"-")</f>
        <v>-</v>
      </c>
      <c r="D307" t="s">
        <v>718</v>
      </c>
      <c r="E307">
        <v>23273.8349627549</v>
      </c>
      <c r="F307">
        <v>337.35</v>
      </c>
      <c r="G307">
        <v>90.042178889150406</v>
      </c>
      <c r="H307">
        <v>37.873017881053102</v>
      </c>
      <c r="I307">
        <v>46.750845044655797</v>
      </c>
      <c r="J307">
        <v>17.068994497233099</v>
      </c>
      <c r="K307">
        <v>253.44022545046701</v>
      </c>
      <c r="L307">
        <v>207.97779593401799</v>
      </c>
      <c r="M307">
        <v>81.254689134607105</v>
      </c>
      <c r="N307">
        <v>2.4219837570545901</v>
      </c>
      <c r="O307">
        <v>1.9416036757077</v>
      </c>
      <c r="P307">
        <v>127.478084962913</v>
      </c>
      <c r="Q307">
        <v>4.7719539058253997E-2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Row],[Ticker]],[1]!Table2[[Symbol]:[Industry]],2,FALSE),"-")</f>
        <v>-</v>
      </c>
      <c r="D308" t="s">
        <v>315</v>
      </c>
      <c r="E308">
        <v>23210.391614929998</v>
      </c>
      <c r="F308">
        <v>371.15</v>
      </c>
      <c r="G308">
        <v>29.582481278275601</v>
      </c>
      <c r="H308">
        <v>-6.7286023730754101</v>
      </c>
      <c r="I308">
        <v>-19.336736441837498</v>
      </c>
      <c r="J308">
        <v>-6.48660466865259</v>
      </c>
      <c r="K308">
        <v>414.63508594983102</v>
      </c>
      <c r="L308">
        <v>377.90249235476301</v>
      </c>
      <c r="M308">
        <v>31.131718184472401</v>
      </c>
      <c r="N308">
        <v>1.6287458672139601</v>
      </c>
      <c r="O308">
        <v>35.3091741883335</v>
      </c>
      <c r="P308">
        <v>80.564339576745297</v>
      </c>
      <c r="Q308">
        <v>0.145196866965181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Row],[Ticker]],[1]!Table2[[Symbol]:[Industry]],2,FALSE),"-")</f>
        <v>-</v>
      </c>
      <c r="D309" t="s">
        <v>420</v>
      </c>
      <c r="E309">
        <v>23122.813264320001</v>
      </c>
      <c r="F309">
        <v>6512.8</v>
      </c>
      <c r="G309">
        <v>122.869980937089</v>
      </c>
      <c r="H309">
        <v>35.514553205070399</v>
      </c>
      <c r="I309">
        <v>43.926096904412297</v>
      </c>
      <c r="J309">
        <v>3.8909661133723001</v>
      </c>
      <c r="K309">
        <v>5524.4221002151198</v>
      </c>
      <c r="L309">
        <v>4353.1943354824598</v>
      </c>
      <c r="M309">
        <v>69.828337369043894</v>
      </c>
      <c r="N309">
        <v>1.01462846377917</v>
      </c>
      <c r="O309">
        <v>3.1660729640093201</v>
      </c>
      <c r="P309">
        <v>210.13333333333301</v>
      </c>
    </row>
    <row r="310" spans="1:17" x14ac:dyDescent="0.3">
      <c r="A310" t="s">
        <v>723</v>
      </c>
      <c r="B310" t="s">
        <v>724</v>
      </c>
      <c r="C310" t="str">
        <f>IFERROR(VLOOKUP(Table1[[#This Row],[Ticker]],[1]!Table2[[Symbol]:[Industry]],2,FALSE),"-")</f>
        <v>-</v>
      </c>
      <c r="D310" t="s">
        <v>173</v>
      </c>
      <c r="E310">
        <v>23041.117462999999</v>
      </c>
      <c r="F310">
        <v>7826</v>
      </c>
      <c r="G310">
        <v>-11.744706708585101</v>
      </c>
      <c r="H310">
        <v>13.409766722910801</v>
      </c>
      <c r="I310">
        <v>13.129411445380001</v>
      </c>
      <c r="J310">
        <v>-0.89996739713831397</v>
      </c>
      <c r="K310">
        <v>7156.6132391765696</v>
      </c>
      <c r="L310">
        <v>6674.6260692815204</v>
      </c>
      <c r="M310">
        <v>54.850492469216299</v>
      </c>
      <c r="N310">
        <v>0.68807800940987096</v>
      </c>
      <c r="O310">
        <v>3.9343214924610201</v>
      </c>
      <c r="P310">
        <v>51.231436659999801</v>
      </c>
      <c r="Q310">
        <v>-8.1781510371511004E-2</v>
      </c>
    </row>
    <row r="311" spans="1:17" x14ac:dyDescent="0.3">
      <c r="A311" t="s">
        <v>725</v>
      </c>
      <c r="B311" t="s">
        <v>726</v>
      </c>
      <c r="C311" t="str">
        <f>IFERROR(VLOOKUP(Table1[[#This Row],[Ticker]],[1]!Table2[[Symbol]:[Industry]],2,FALSE),"-")</f>
        <v>-</v>
      </c>
      <c r="D311" t="s">
        <v>63</v>
      </c>
      <c r="E311">
        <v>23037.08850297</v>
      </c>
      <c r="F311">
        <v>173.79</v>
      </c>
      <c r="G311">
        <v>96.559469717872105</v>
      </c>
      <c r="H311">
        <v>4.8388699330675697</v>
      </c>
      <c r="I311">
        <v>24.471261726623599</v>
      </c>
      <c r="J311">
        <v>-4.21562292214547</v>
      </c>
      <c r="K311">
        <v>166.39353706008899</v>
      </c>
      <c r="L311">
        <v>138.89118762386801</v>
      </c>
      <c r="M311">
        <v>50.743406044013803</v>
      </c>
      <c r="N311">
        <v>0.69098826748575204</v>
      </c>
      <c r="O311">
        <v>10.8809482709016</v>
      </c>
      <c r="P311">
        <v>125.40856031128401</v>
      </c>
      <c r="Q311">
        <v>9.0774124311906998E-2</v>
      </c>
    </row>
    <row r="312" spans="1:17" hidden="1" x14ac:dyDescent="0.3">
      <c r="A312" t="s">
        <v>727</v>
      </c>
      <c r="B312" t="s">
        <v>728</v>
      </c>
      <c r="C312" t="str">
        <f>IFERROR(VLOOKUP(Table1[[#This Row],[Ticker]],[1]!Table2[[Symbol]:[Industry]],2,FALSE),"-")</f>
        <v>-</v>
      </c>
      <c r="D312" t="s">
        <v>729</v>
      </c>
      <c r="E312">
        <v>23025.673136879999</v>
      </c>
      <c r="F312">
        <v>102.83</v>
      </c>
      <c r="G312">
        <v>89.095062854629603</v>
      </c>
      <c r="H312">
        <v>5.08222872251313</v>
      </c>
      <c r="I312">
        <v>14.6271633759622</v>
      </c>
      <c r="J312">
        <v>-1.0042675648432799</v>
      </c>
      <c r="K312">
        <v>98.337615285737002</v>
      </c>
      <c r="L312">
        <v>82.301486645770197</v>
      </c>
      <c r="M312">
        <v>50.681017208567297</v>
      </c>
      <c r="N312">
        <v>0.96465273669846696</v>
      </c>
      <c r="O312">
        <v>3.6662452591656098</v>
      </c>
      <c r="P312">
        <v>120.47598627787301</v>
      </c>
      <c r="Q312">
        <v>2.0612820630179999E-2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207</v>
      </c>
      <c r="E313">
        <v>22921.6153025399</v>
      </c>
      <c r="F313">
        <v>1938.45</v>
      </c>
      <c r="G313">
        <v>-1.1580557904480899</v>
      </c>
      <c r="H313">
        <v>-0.57863987355659197</v>
      </c>
      <c r="I313">
        <v>-26.992769888638001</v>
      </c>
      <c r="J313">
        <v>3.86560175927566</v>
      </c>
      <c r="K313">
        <v>1985.5719265954201</v>
      </c>
      <c r="L313">
        <v>1798.3166145200501</v>
      </c>
      <c r="M313">
        <v>54.114236654036503</v>
      </c>
      <c r="N313">
        <v>0.58819107711488505</v>
      </c>
      <c r="O313">
        <v>25.272769480770702</v>
      </c>
      <c r="P313">
        <v>74.109669016930894</v>
      </c>
      <c r="Q313">
        <v>0.222062858736472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Row],[Ticker]],[1]!Table2[[Symbol]:[Industry]],2,FALSE),"-")</f>
        <v>-</v>
      </c>
      <c r="D314" t="s">
        <v>268</v>
      </c>
      <c r="E314">
        <v>22723.64247128</v>
      </c>
      <c r="F314">
        <v>1698.8</v>
      </c>
      <c r="G314">
        <v>7.5835910018363197</v>
      </c>
      <c r="H314">
        <v>1.5208663195535299</v>
      </c>
      <c r="I314">
        <v>-10.5247610940761</v>
      </c>
      <c r="J314">
        <v>0.49408729139449897</v>
      </c>
      <c r="K314">
        <v>1698.0462488421599</v>
      </c>
      <c r="L314">
        <v>1610.48478409672</v>
      </c>
      <c r="M314">
        <v>56.835706427831298</v>
      </c>
      <c r="N314">
        <v>1.0060694416237199</v>
      </c>
      <c r="O314">
        <v>10.9665646338591</v>
      </c>
      <c r="P314">
        <v>48.854326396494997</v>
      </c>
      <c r="Q314">
        <v>6.7149656590788004E-2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Row],[Ticker]],[1]!Table2[[Symbol]:[Industry]],2,FALSE),"-")</f>
        <v>-</v>
      </c>
      <c r="D315" t="s">
        <v>736</v>
      </c>
      <c r="E315">
        <v>22663.950836110002</v>
      </c>
      <c r="F315">
        <v>533.9</v>
      </c>
      <c r="G315">
        <v>59.458456353961701</v>
      </c>
      <c r="H315">
        <v>-12.4946864907603</v>
      </c>
      <c r="I315">
        <v>29.9353357076699</v>
      </c>
      <c r="J315">
        <v>-8.0746343179500801</v>
      </c>
      <c r="K315">
        <v>597.04781729191097</v>
      </c>
      <c r="L315">
        <v>469.176325517355</v>
      </c>
      <c r="M315">
        <v>24.350055632464901</v>
      </c>
      <c r="N315">
        <v>0.36619338085886699</v>
      </c>
      <c r="O315">
        <v>40.119872635324903</v>
      </c>
      <c r="P315">
        <v>100.11244377811001</v>
      </c>
      <c r="Q315">
        <v>0.24988599331220099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539</v>
      </c>
      <c r="E316">
        <v>22385.43790275</v>
      </c>
      <c r="F316">
        <v>617.5</v>
      </c>
      <c r="G316">
        <v>8.5662545836247794</v>
      </c>
      <c r="H316">
        <v>-7.1662022466387398</v>
      </c>
      <c r="I316">
        <v>-22.797045825335001</v>
      </c>
      <c r="J316">
        <v>-10.0310990972627</v>
      </c>
      <c r="K316">
        <v>690.71163586486205</v>
      </c>
      <c r="L316">
        <v>651.73506656487598</v>
      </c>
      <c r="M316">
        <v>28.690507936581898</v>
      </c>
      <c r="N316">
        <v>2.6050381720384501</v>
      </c>
      <c r="O316">
        <v>24.574898785424999</v>
      </c>
      <c r="P316">
        <v>40.981735159817298</v>
      </c>
      <c r="Q316">
        <v>-8.0987756038188002E-2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420</v>
      </c>
      <c r="E317">
        <v>22380.109157719999</v>
      </c>
      <c r="F317">
        <v>4546.8999999999996</v>
      </c>
      <c r="G317">
        <v>54.4962687557124</v>
      </c>
      <c r="H317">
        <v>10.7027643041258</v>
      </c>
      <c r="I317">
        <v>43.042783988231903</v>
      </c>
      <c r="J317">
        <v>5.6265926712268302</v>
      </c>
      <c r="K317">
        <v>3973.8072760988198</v>
      </c>
      <c r="L317">
        <v>3315.4728425646299</v>
      </c>
      <c r="M317">
        <v>65.731970530577101</v>
      </c>
      <c r="N317">
        <v>1.7687383968416801</v>
      </c>
      <c r="O317">
        <v>7.9856605599419401</v>
      </c>
      <c r="P317">
        <v>103.896860986547</v>
      </c>
      <c r="Q317">
        <v>-4.6804132710269999E-3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524</v>
      </c>
      <c r="E318">
        <v>22143.323065825</v>
      </c>
      <c r="F318">
        <v>1447.85</v>
      </c>
      <c r="G318">
        <v>8.3393640357293002</v>
      </c>
      <c r="H318">
        <v>-5.3287157172510504</v>
      </c>
      <c r="I318">
        <v>36.089951794439898</v>
      </c>
      <c r="J318">
        <v>-1.59571602462692</v>
      </c>
      <c r="K318">
        <v>1481.83232537002</v>
      </c>
      <c r="L318">
        <v>1225.9653903425899</v>
      </c>
      <c r="M318">
        <v>36.367521247355697</v>
      </c>
      <c r="N318">
        <v>0.25286905728798098</v>
      </c>
      <c r="O318">
        <v>17.415478122733699</v>
      </c>
      <c r="P318">
        <v>74.177443609022504</v>
      </c>
      <c r="Q318">
        <v>0.133567763946905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745</v>
      </c>
      <c r="E319">
        <v>22093.528789799999</v>
      </c>
      <c r="F319">
        <v>1575.6</v>
      </c>
      <c r="G319">
        <v>19.355848719041099</v>
      </c>
      <c r="H319">
        <v>16.033066316379699</v>
      </c>
      <c r="I319">
        <v>29.024603897445999</v>
      </c>
      <c r="J319">
        <v>-0.496556772919171</v>
      </c>
      <c r="K319">
        <v>1397.8134843570399</v>
      </c>
      <c r="L319">
        <v>1228.45721694342</v>
      </c>
      <c r="M319">
        <v>65.0884288960643</v>
      </c>
      <c r="N319">
        <v>1.4502497070793701</v>
      </c>
      <c r="O319">
        <v>3.7065244986037098</v>
      </c>
      <c r="P319">
        <v>59.449476294084903</v>
      </c>
      <c r="Q319">
        <v>5.6155279407347998E-2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420</v>
      </c>
      <c r="E320">
        <v>22067.91548091</v>
      </c>
      <c r="F320">
        <v>983.55</v>
      </c>
      <c r="G320">
        <v>-35.077819879407997</v>
      </c>
      <c r="H320">
        <v>7.01703403908959</v>
      </c>
      <c r="I320">
        <v>2.2390308415210498</v>
      </c>
      <c r="J320">
        <v>-1.9532233253331801</v>
      </c>
      <c r="K320">
        <v>939.31820272303798</v>
      </c>
      <c r="L320">
        <v>918.10689947178003</v>
      </c>
      <c r="M320">
        <v>53.566866909503098</v>
      </c>
      <c r="N320">
        <v>1.60229071829764</v>
      </c>
      <c r="O320">
        <v>15.901581007574601</v>
      </c>
      <c r="P320">
        <v>33.525658430627203</v>
      </c>
      <c r="Q320">
        <v>-9.0764589254933997E-2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290</v>
      </c>
      <c r="E321">
        <v>22012.88508</v>
      </c>
      <c r="F321">
        <v>1921.65</v>
      </c>
      <c r="G321">
        <v>124.71759714060001</v>
      </c>
      <c r="H321">
        <v>-20.319369717643902</v>
      </c>
      <c r="I321">
        <v>104.13694065127299</v>
      </c>
      <c r="J321">
        <v>-6.4736256308460902</v>
      </c>
      <c r="K321">
        <v>2037.47426165045</v>
      </c>
      <c r="L321">
        <v>1372.6175500339</v>
      </c>
      <c r="M321">
        <v>24.562206436692701</v>
      </c>
      <c r="N321">
        <v>0.33713524179549398</v>
      </c>
      <c r="O321">
        <v>47.467020529232599</v>
      </c>
      <c r="P321">
        <v>196.41369736233199</v>
      </c>
      <c r="Q321">
        <v>0.20483891706566301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-</v>
      </c>
      <c r="D322" t="s">
        <v>752</v>
      </c>
      <c r="E322">
        <v>21888.460751999999</v>
      </c>
      <c r="F322">
        <v>1374.4</v>
      </c>
      <c r="G322">
        <v>-35.004705235290601</v>
      </c>
      <c r="H322">
        <v>-0.50015471340529005</v>
      </c>
      <c r="I322">
        <v>-1.5098439900727201</v>
      </c>
      <c r="J322">
        <v>-3.4481742368802801</v>
      </c>
      <c r="K322">
        <v>1391.9042097920001</v>
      </c>
      <c r="L322">
        <v>1318.2342005093001</v>
      </c>
      <c r="M322">
        <v>34.4369555509452</v>
      </c>
      <c r="N322">
        <v>0.34438489349476498</v>
      </c>
      <c r="O322">
        <v>12.412689173457499</v>
      </c>
      <c r="P322">
        <v>23.780789841041098</v>
      </c>
      <c r="Q322">
        <v>-1.6245680292758E-2</v>
      </c>
    </row>
    <row r="323" spans="1:17" x14ac:dyDescent="0.3">
      <c r="A323" t="s">
        <v>753</v>
      </c>
      <c r="B323" t="s">
        <v>754</v>
      </c>
      <c r="C323" t="str">
        <f>IFERROR(VLOOKUP(Table1[[#This Row],[Ticker]],[1]!Table2[[Symbol]:[Industry]],2,FALSE),"-")</f>
        <v>-</v>
      </c>
      <c r="D323" t="s">
        <v>116</v>
      </c>
      <c r="E323">
        <v>21855.860492200001</v>
      </c>
      <c r="F323">
        <v>872.9</v>
      </c>
      <c r="G323">
        <v>54.242450794643403</v>
      </c>
      <c r="H323">
        <v>25.925870049811099</v>
      </c>
      <c r="I323">
        <v>49.095235249545198</v>
      </c>
      <c r="J323">
        <v>0.39058483963496299</v>
      </c>
      <c r="K323">
        <v>723.70020966135996</v>
      </c>
      <c r="L323">
        <v>600.49612070398803</v>
      </c>
      <c r="M323">
        <v>78.140517308528402</v>
      </c>
      <c r="N323">
        <v>1.7360139916516</v>
      </c>
      <c r="O323">
        <v>2.4401420552182498</v>
      </c>
      <c r="P323">
        <v>93.891603731674806</v>
      </c>
    </row>
    <row r="324" spans="1:17" x14ac:dyDescent="0.3">
      <c r="A324" t="s">
        <v>755</v>
      </c>
      <c r="B324" t="s">
        <v>756</v>
      </c>
      <c r="C324" t="str">
        <f>IFERROR(VLOOKUP(Table1[[#This Row],[Ticker]],[1]!Table2[[Symbol]:[Industry]],2,FALSE),"-")</f>
        <v>-</v>
      </c>
      <c r="D324" t="s">
        <v>136</v>
      </c>
      <c r="E324">
        <v>21752.460073710001</v>
      </c>
      <c r="F324">
        <v>1548.1</v>
      </c>
      <c r="G324">
        <v>210.35516926998201</v>
      </c>
      <c r="H324">
        <v>5.1463138531548704</v>
      </c>
      <c r="I324">
        <v>1.38671211482156</v>
      </c>
      <c r="J324">
        <v>4.0291239723962597</v>
      </c>
      <c r="K324">
        <v>1431.3379737202299</v>
      </c>
      <c r="L324">
        <v>1159.7133056846201</v>
      </c>
      <c r="M324">
        <v>73.597666898996394</v>
      </c>
      <c r="N324">
        <v>0.86647581327980605</v>
      </c>
      <c r="O324">
        <v>1.7376138492345401</v>
      </c>
      <c r="P324">
        <v>248.67117117117101</v>
      </c>
    </row>
    <row r="325" spans="1:17" x14ac:dyDescent="0.3">
      <c r="A325" t="s">
        <v>757</v>
      </c>
      <c r="B325" t="s">
        <v>758</v>
      </c>
      <c r="C325" t="str">
        <f>IFERROR(VLOOKUP(Table1[[#This Row],[Ticker]],[1]!Table2[[Symbol]:[Industry]],2,FALSE),"-")</f>
        <v>-</v>
      </c>
      <c r="D325" t="s">
        <v>544</v>
      </c>
      <c r="E325">
        <v>21360.053829439999</v>
      </c>
      <c r="F325">
        <v>822.4</v>
      </c>
      <c r="G325">
        <v>-2.2487071315874601</v>
      </c>
      <c r="H325">
        <v>5.2589456467051203</v>
      </c>
      <c r="I325">
        <v>-1.8939192662020301</v>
      </c>
      <c r="J325">
        <v>-3.2487988480135699</v>
      </c>
      <c r="K325">
        <v>794.13972876344201</v>
      </c>
      <c r="L325">
        <v>746.49534029169604</v>
      </c>
      <c r="M325">
        <v>55.842280458190601</v>
      </c>
      <c r="N325">
        <v>0.66892053909548399</v>
      </c>
      <c r="O325">
        <v>11.101653696497999</v>
      </c>
      <c r="P325">
        <v>36.158940397350896</v>
      </c>
      <c r="Q325">
        <v>3.5476080992587998E-2</v>
      </c>
    </row>
    <row r="326" spans="1:17" x14ac:dyDescent="0.3">
      <c r="A326" t="s">
        <v>759</v>
      </c>
      <c r="B326" t="s">
        <v>760</v>
      </c>
      <c r="C326" t="str">
        <f>IFERROR(VLOOKUP(Table1[[#This Row],[Ticker]],[1]!Table2[[Symbol]:[Industry]],2,FALSE),"-")</f>
        <v>-</v>
      </c>
      <c r="D326" t="s">
        <v>632</v>
      </c>
      <c r="E326">
        <v>21352.683074320001</v>
      </c>
      <c r="F326">
        <v>681.2</v>
      </c>
      <c r="G326">
        <v>116.337694937074</v>
      </c>
      <c r="H326">
        <v>-1.01444387494218</v>
      </c>
      <c r="I326">
        <v>-20.7066057041846</v>
      </c>
      <c r="J326">
        <v>-1.9151803240167999</v>
      </c>
      <c r="K326">
        <v>672.82044458445705</v>
      </c>
      <c r="L326">
        <v>581.92706545479803</v>
      </c>
      <c r="M326">
        <v>44.925095766711898</v>
      </c>
      <c r="N326">
        <v>0.90225390737989097</v>
      </c>
      <c r="O326">
        <v>14.8341162654139</v>
      </c>
      <c r="P326">
        <v>152.29629629629599</v>
      </c>
      <c r="Q326">
        <v>0.140353051688409</v>
      </c>
    </row>
    <row r="327" spans="1:17" x14ac:dyDescent="0.3">
      <c r="A327" t="s">
        <v>761</v>
      </c>
      <c r="B327" t="s">
        <v>762</v>
      </c>
      <c r="C327" t="str">
        <f>IFERROR(VLOOKUP(Table1[[#This Row],[Ticker]],[1]!Table2[[Symbol]:[Industry]],2,FALSE),"-")</f>
        <v>-</v>
      </c>
      <c r="D327" t="s">
        <v>46</v>
      </c>
      <c r="E327">
        <v>21218.788617949998</v>
      </c>
      <c r="F327">
        <v>825.35</v>
      </c>
      <c r="G327">
        <v>-0.70390237870995498</v>
      </c>
      <c r="H327">
        <v>-4.6933006890156097</v>
      </c>
      <c r="I327">
        <v>17.620149107034401</v>
      </c>
      <c r="J327">
        <v>-2.1948266531479899</v>
      </c>
      <c r="K327">
        <v>846.04987622783904</v>
      </c>
      <c r="L327">
        <v>745.53111727853502</v>
      </c>
      <c r="M327">
        <v>38.940168332756599</v>
      </c>
      <c r="N327">
        <v>0.43611061972151599</v>
      </c>
      <c r="O327">
        <v>17.380505240201099</v>
      </c>
      <c r="P327">
        <v>50.049995454958598</v>
      </c>
      <c r="Q327">
        <v>6.8092956553259004E-2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Row],[Ticker]],[1]!Table2[[Symbol]:[Industry]],2,FALSE),"-")</f>
        <v>-</v>
      </c>
      <c r="D328" t="s">
        <v>516</v>
      </c>
      <c r="E328">
        <v>21096.979298400001</v>
      </c>
      <c r="F328">
        <v>2341.1999999999998</v>
      </c>
      <c r="G328">
        <v>5.6343131962353699</v>
      </c>
      <c r="H328">
        <v>11.605605586616999</v>
      </c>
      <c r="I328">
        <v>-25.436289308756901</v>
      </c>
      <c r="J328">
        <v>9.2473094160652494</v>
      </c>
      <c r="K328">
        <v>2304.6282154947698</v>
      </c>
      <c r="L328">
        <v>2489.92367006427</v>
      </c>
      <c r="M328">
        <v>71.340883826160805</v>
      </c>
      <c r="N328">
        <v>1.1858818299570999</v>
      </c>
      <c r="O328">
        <v>66.410387835298096</v>
      </c>
      <c r="P328">
        <v>40.103527722090803</v>
      </c>
      <c r="Q328">
        <v>6.7589213092098005E-2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Row],[Ticker]],[1]!Table2[[Symbol]:[Industry]],2,FALSE),"-")</f>
        <v>-</v>
      </c>
      <c r="D329" t="s">
        <v>54</v>
      </c>
      <c r="E329">
        <v>21050.927764779899</v>
      </c>
      <c r="F329">
        <v>1070.95</v>
      </c>
      <c r="G329">
        <v>10.8900275650489</v>
      </c>
      <c r="H329">
        <v>-1.5787090461389801</v>
      </c>
      <c r="I329">
        <v>-7.6606004593316896</v>
      </c>
      <c r="J329">
        <v>-4.9635465822480302</v>
      </c>
      <c r="K329">
        <v>1065.19272048158</v>
      </c>
      <c r="L329">
        <v>941.00392335405604</v>
      </c>
      <c r="M329">
        <v>35.9504537243632</v>
      </c>
      <c r="N329">
        <v>0.69437998594394901</v>
      </c>
      <c r="O329">
        <v>19.982258742238201</v>
      </c>
      <c r="P329">
        <v>51.445944990454599</v>
      </c>
      <c r="Q329">
        <v>1.8168306963781002E-2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Row],[Ticker]],[1]!Table2[[Symbol]:[Industry]],2,FALSE),"-")</f>
        <v>-</v>
      </c>
      <c r="D330" t="s">
        <v>219</v>
      </c>
      <c r="E330">
        <v>21036.623363365001</v>
      </c>
      <c r="F330">
        <v>483.55</v>
      </c>
      <c r="G330">
        <v>29.897314153280899</v>
      </c>
      <c r="H330">
        <v>8.2977293243109997</v>
      </c>
      <c r="I330">
        <v>41.508750429872798</v>
      </c>
      <c r="J330">
        <v>-5.36356712427418</v>
      </c>
      <c r="K330">
        <v>449.45139788306398</v>
      </c>
      <c r="L330">
        <v>370.884217757952</v>
      </c>
      <c r="M330">
        <v>48.321747426431898</v>
      </c>
      <c r="N330">
        <v>2.0199552216239001</v>
      </c>
      <c r="O330">
        <v>19.418881191190099</v>
      </c>
      <c r="P330">
        <v>72.081850533807796</v>
      </c>
      <c r="Q330">
        <v>9.9942360570178995E-2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Row],[Ticker]],[1]!Table2[[Symbol]:[Industry]],2,FALSE),"-")</f>
        <v>-</v>
      </c>
      <c r="D331" t="s">
        <v>655</v>
      </c>
      <c r="E331">
        <v>20940.014733329899</v>
      </c>
      <c r="F331">
        <v>1224.3</v>
      </c>
      <c r="G331">
        <v>18.810485024796499</v>
      </c>
      <c r="H331">
        <v>-10.622212235441401</v>
      </c>
      <c r="I331">
        <v>60.112796319092404</v>
      </c>
      <c r="J331">
        <v>-3.2874430503571501</v>
      </c>
      <c r="K331">
        <v>1260.1038850659199</v>
      </c>
      <c r="L331">
        <v>1046.144578231</v>
      </c>
      <c r="M331">
        <v>47.445502843113402</v>
      </c>
      <c r="N331">
        <v>0.71694236455890403</v>
      </c>
      <c r="O331">
        <v>22.110593808707002</v>
      </c>
      <c r="P331">
        <v>87.992322456813795</v>
      </c>
      <c r="Q331">
        <v>0.110273099191361</v>
      </c>
    </row>
    <row r="332" spans="1:17" hidden="1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539</v>
      </c>
      <c r="E332">
        <v>20905.21134912</v>
      </c>
      <c r="F332">
        <v>2016.6</v>
      </c>
      <c r="G332">
        <v>-16.206251594579701</v>
      </c>
      <c r="H332">
        <v>4.8610564889588099</v>
      </c>
      <c r="I332">
        <v>5.0965762008978501</v>
      </c>
      <c r="J332">
        <v>-5.0694107265372299</v>
      </c>
      <c r="K332">
        <v>1991.70736417428</v>
      </c>
      <c r="L332">
        <v>1820.86365341956</v>
      </c>
      <c r="M332">
        <v>38.119257439547802</v>
      </c>
      <c r="N332">
        <v>1.1310176050154199</v>
      </c>
      <c r="O332">
        <v>15.5410096201527</v>
      </c>
      <c r="P332">
        <v>37.915469839967102</v>
      </c>
      <c r="Q332">
        <v>-2.0009036497013001E-2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Row],[Ticker]],[1]!Table2[[Symbol]:[Industry]],2,FALSE),"-")</f>
        <v>-</v>
      </c>
      <c r="D333" t="s">
        <v>136</v>
      </c>
      <c r="E333">
        <v>20761.315975925001</v>
      </c>
      <c r="F333">
        <v>607.25</v>
      </c>
      <c r="G333">
        <v>172.77219645612399</v>
      </c>
      <c r="H333">
        <v>18.2713902611452</v>
      </c>
      <c r="I333">
        <v>60.842268354615399</v>
      </c>
      <c r="J333">
        <v>16.529671459528601</v>
      </c>
      <c r="K333">
        <v>489.01732312566998</v>
      </c>
      <c r="L333">
        <v>374.96363871860501</v>
      </c>
      <c r="M333">
        <v>81.428231634223195</v>
      </c>
      <c r="N333">
        <v>1.1288543451876401</v>
      </c>
      <c r="O333">
        <v>1.0786331823795701</v>
      </c>
      <c r="P333">
        <v>208.248730964467</v>
      </c>
      <c r="Q333">
        <v>0.23339419282092599</v>
      </c>
    </row>
    <row r="334" spans="1:17" x14ac:dyDescent="0.3">
      <c r="A334" t="s">
        <v>775</v>
      </c>
      <c r="B334" t="s">
        <v>776</v>
      </c>
      <c r="C334" t="str">
        <f>IFERROR(VLOOKUP(Table1[[#This Row],[Ticker]],[1]!Table2[[Symbol]:[Industry]],2,FALSE),"-")</f>
        <v>-</v>
      </c>
      <c r="D334" t="s">
        <v>57</v>
      </c>
      <c r="E334">
        <v>20751.681299575001</v>
      </c>
      <c r="F334">
        <v>709.55</v>
      </c>
      <c r="G334">
        <v>-35.025302317929103</v>
      </c>
      <c r="H334">
        <v>-7.9729481887958604</v>
      </c>
      <c r="I334">
        <v>-11.3063240402478</v>
      </c>
      <c r="J334">
        <v>0.74976983019436705</v>
      </c>
      <c r="K334">
        <v>750.96932719459198</v>
      </c>
      <c r="L334">
        <v>732.27814283110501</v>
      </c>
      <c r="M334">
        <v>41.162811503278597</v>
      </c>
      <c r="N334">
        <v>0.72929855650705999</v>
      </c>
      <c r="O334">
        <v>21.591149319991501</v>
      </c>
      <c r="P334">
        <v>18.248479293392201</v>
      </c>
    </row>
    <row r="335" spans="1:17" hidden="1" x14ac:dyDescent="0.3">
      <c r="A335" t="s">
        <v>777</v>
      </c>
      <c r="B335" t="s">
        <v>778</v>
      </c>
      <c r="C335" t="str">
        <f>IFERROR(VLOOKUP(Table1[[#This Row],[Ticker]],[1]!Table2[[Symbol]:[Industry]],2,FALSE),"-")</f>
        <v>-</v>
      </c>
      <c r="D335" t="s">
        <v>251</v>
      </c>
      <c r="E335">
        <v>20596.625546700001</v>
      </c>
      <c r="F335">
        <v>714.7</v>
      </c>
      <c r="G335">
        <v>58.359751047104702</v>
      </c>
      <c r="H335">
        <v>5.7740697560800802</v>
      </c>
      <c r="I335">
        <v>44.766986137915197</v>
      </c>
      <c r="J335">
        <v>1.6273602293307401</v>
      </c>
      <c r="K335">
        <v>658.18956374914603</v>
      </c>
      <c r="L335">
        <v>554.66633957992099</v>
      </c>
      <c r="M335">
        <v>67.497019719183001</v>
      </c>
      <c r="N335">
        <v>1.13936250658245</v>
      </c>
      <c r="O335">
        <v>2.47656359311598</v>
      </c>
      <c r="P335">
        <v>87.069755267635102</v>
      </c>
      <c r="Q335">
        <v>-3.1516426760710002E-2</v>
      </c>
    </row>
    <row r="336" spans="1:17" x14ac:dyDescent="0.3">
      <c r="A336" t="s">
        <v>779</v>
      </c>
      <c r="B336" t="s">
        <v>780</v>
      </c>
      <c r="C336" t="str">
        <f>IFERROR(VLOOKUP(Table1[[#This Row],[Ticker]],[1]!Table2[[Symbol]:[Industry]],2,FALSE),"-")</f>
        <v>-</v>
      </c>
      <c r="D336" t="s">
        <v>450</v>
      </c>
      <c r="E336">
        <v>20592.406669299999</v>
      </c>
      <c r="F336">
        <v>647</v>
      </c>
      <c r="G336">
        <v>69.075819404653501</v>
      </c>
      <c r="H336">
        <v>19.4563203097963</v>
      </c>
      <c r="I336">
        <v>8.92336900631717</v>
      </c>
      <c r="J336">
        <v>0.46795747971009</v>
      </c>
      <c r="K336">
        <v>586.48626059254002</v>
      </c>
      <c r="L336">
        <v>499.49217335798699</v>
      </c>
      <c r="M336">
        <v>62.2113466373604</v>
      </c>
      <c r="N336">
        <v>1.1088050137896299</v>
      </c>
      <c r="O336">
        <v>3.5548686244204002</v>
      </c>
      <c r="P336">
        <v>113.919656141511</v>
      </c>
      <c r="Q336">
        <v>0.16160946568374901</v>
      </c>
    </row>
    <row r="337" spans="1:17" x14ac:dyDescent="0.3">
      <c r="A337" t="s">
        <v>781</v>
      </c>
      <c r="B337" t="s">
        <v>782</v>
      </c>
      <c r="C337" t="str">
        <f>IFERROR(VLOOKUP(Table1[[#This Row],[Ticker]],[1]!Table2[[Symbol]:[Industry]],2,FALSE),"-")</f>
        <v>-</v>
      </c>
      <c r="D337" t="s">
        <v>46</v>
      </c>
      <c r="E337">
        <v>20574.532688759999</v>
      </c>
      <c r="F337">
        <v>327.7</v>
      </c>
      <c r="G337">
        <v>91.287006069869307</v>
      </c>
      <c r="H337">
        <v>5.9674583108211596</v>
      </c>
      <c r="I337">
        <v>29.462714718076601</v>
      </c>
      <c r="J337">
        <v>0.51259743376421196</v>
      </c>
      <c r="K337">
        <v>318.10072254594598</v>
      </c>
      <c r="L337">
        <v>255.74232291367699</v>
      </c>
      <c r="M337">
        <v>54.778577183342698</v>
      </c>
      <c r="N337">
        <v>0.82558242017299899</v>
      </c>
      <c r="O337">
        <v>11.2297833384192</v>
      </c>
      <c r="P337">
        <v>139.98535335042101</v>
      </c>
      <c r="Q337">
        <v>0.163205372992067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493</v>
      </c>
      <c r="E338">
        <v>20477.196072928</v>
      </c>
      <c r="F338">
        <v>169.76</v>
      </c>
      <c r="G338">
        <v>-40.129078823024997</v>
      </c>
      <c r="H338">
        <v>-2.8865258892646701</v>
      </c>
      <c r="I338">
        <v>-8.6211257146481497</v>
      </c>
      <c r="J338">
        <v>-2.5152140280950102</v>
      </c>
      <c r="K338">
        <v>170.99937073607899</v>
      </c>
      <c r="L338">
        <v>170.94812495804899</v>
      </c>
      <c r="M338">
        <v>37.652745835919497</v>
      </c>
      <c r="N338">
        <v>1.48777513507291</v>
      </c>
      <c r="O338">
        <v>34.012723845428802</v>
      </c>
      <c r="P338">
        <v>19.339191564147601</v>
      </c>
      <c r="Q338">
        <v>3.2080595018995003E-2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40</v>
      </c>
      <c r="E339">
        <v>20411.29247674</v>
      </c>
      <c r="F339">
        <v>555.85</v>
      </c>
      <c r="G339">
        <v>39.1447388200815</v>
      </c>
      <c r="H339">
        <v>12.9338862529226</v>
      </c>
      <c r="I339">
        <v>8.9361431174519392</v>
      </c>
      <c r="J339">
        <v>-4.8587128282973904</v>
      </c>
      <c r="K339">
        <v>501.52201551914999</v>
      </c>
      <c r="L339">
        <v>442.62739443649599</v>
      </c>
      <c r="M339">
        <v>63.421541190329698</v>
      </c>
      <c r="N339">
        <v>0.74825163214955004</v>
      </c>
      <c r="O339">
        <v>6.7644148601241296</v>
      </c>
      <c r="P339">
        <v>71.903510128343797</v>
      </c>
      <c r="Q339">
        <v>0.14609133827985399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789</v>
      </c>
      <c r="E340">
        <v>20405.922539625</v>
      </c>
      <c r="F340">
        <v>2126.25</v>
      </c>
      <c r="G340">
        <v>21.550768145505501</v>
      </c>
      <c r="H340">
        <v>4.3318092904234398</v>
      </c>
      <c r="I340">
        <v>26.8231993337224</v>
      </c>
      <c r="J340">
        <v>8.5072996976716109</v>
      </c>
      <c r="K340">
        <v>1925.57677428282</v>
      </c>
      <c r="L340">
        <v>1681.3850734897001</v>
      </c>
      <c r="M340">
        <v>77.641365608910505</v>
      </c>
      <c r="N340">
        <v>0.63658491901938197</v>
      </c>
      <c r="O340">
        <v>5.1898883009994004</v>
      </c>
      <c r="P340">
        <v>70.086393088552896</v>
      </c>
      <c r="Q340">
        <v>7.0889546305497E-2</v>
      </c>
    </row>
    <row r="341" spans="1:17" hidden="1" x14ac:dyDescent="0.3">
      <c r="A341" t="s">
        <v>790</v>
      </c>
      <c r="B341" t="s">
        <v>791</v>
      </c>
      <c r="C341" t="str">
        <f>IFERROR(VLOOKUP(Table1[[#This Row],[Ticker]],[1]!Table2[[Symbol]:[Industry]],2,FALSE),"-")</f>
        <v>-</v>
      </c>
      <c r="D341" t="s">
        <v>136</v>
      </c>
      <c r="E341">
        <v>20173.740000000002</v>
      </c>
      <c r="F341">
        <v>136.68</v>
      </c>
      <c r="G341">
        <v>-14.7401593896302</v>
      </c>
      <c r="H341">
        <v>-10.023774832766501</v>
      </c>
      <c r="I341">
        <v>-3.6916337087553601</v>
      </c>
      <c r="J341">
        <v>-2.4187001228854399</v>
      </c>
      <c r="K341">
        <v>141.963457635418</v>
      </c>
      <c r="L341">
        <v>132.70077394022599</v>
      </c>
      <c r="M341">
        <v>53.328059728626101</v>
      </c>
      <c r="N341">
        <v>5.7314812774358197</v>
      </c>
      <c r="O341">
        <v>13.2938249926836</v>
      </c>
      <c r="P341">
        <v>18.491547464239201</v>
      </c>
    </row>
    <row r="342" spans="1:17" hidden="1" x14ac:dyDescent="0.3">
      <c r="A342" t="s">
        <v>792</v>
      </c>
      <c r="B342" t="s">
        <v>793</v>
      </c>
      <c r="C342" t="str">
        <f>IFERROR(VLOOKUP(Table1[[#This Row],[Ticker]],[1]!Table2[[Symbol]:[Industry]],2,FALSE),"-")</f>
        <v>-</v>
      </c>
      <c r="D342" t="s">
        <v>136</v>
      </c>
      <c r="E342">
        <v>20155.501969815999</v>
      </c>
      <c r="F342">
        <v>342.01</v>
      </c>
      <c r="G342">
        <v>-16.0839714275325</v>
      </c>
      <c r="H342">
        <v>0.420982959547056</v>
      </c>
      <c r="I342">
        <v>-10.473831652351301</v>
      </c>
      <c r="J342">
        <v>-0.60708512879950105</v>
      </c>
      <c r="K342">
        <v>340.97369918645302</v>
      </c>
      <c r="L342">
        <v>336.06918566379301</v>
      </c>
      <c r="M342">
        <v>42.778347382377802</v>
      </c>
      <c r="N342">
        <v>0.89642781646459002</v>
      </c>
      <c r="O342">
        <v>6.7220256717639799</v>
      </c>
      <c r="P342">
        <v>15.5439189189189</v>
      </c>
      <c r="Q342">
        <v>-0.10379904096142301</v>
      </c>
    </row>
    <row r="343" spans="1:17" x14ac:dyDescent="0.3">
      <c r="A343" t="s">
        <v>794</v>
      </c>
      <c r="B343" t="s">
        <v>795</v>
      </c>
      <c r="C343" t="str">
        <f>IFERROR(VLOOKUP(Table1[[#This Row],[Ticker]],[1]!Table2[[Symbol]:[Industry]],2,FALSE),"-")</f>
        <v>-</v>
      </c>
      <c r="D343" t="s">
        <v>46</v>
      </c>
      <c r="E343">
        <v>20115.174319040001</v>
      </c>
      <c r="F343">
        <v>1729.6</v>
      </c>
      <c r="G343">
        <v>237.95019560151499</v>
      </c>
      <c r="H343">
        <v>15.136473155625399</v>
      </c>
      <c r="I343">
        <v>98.737431313914698</v>
      </c>
      <c r="J343">
        <v>-1.3556962883321499</v>
      </c>
      <c r="K343">
        <v>1510.9830125788801</v>
      </c>
      <c r="L343">
        <v>1081.3850075903499</v>
      </c>
      <c r="M343">
        <v>62.4945179671587</v>
      </c>
      <c r="N343">
        <v>0.39012900282391699</v>
      </c>
      <c r="O343">
        <v>2.74051803885291</v>
      </c>
      <c r="P343">
        <v>271.07916756060899</v>
      </c>
      <c r="Q343">
        <v>0.18776283205505601</v>
      </c>
    </row>
    <row r="344" spans="1:17" x14ac:dyDescent="0.3">
      <c r="A344" t="s">
        <v>796</v>
      </c>
      <c r="B344" t="s">
        <v>797</v>
      </c>
      <c r="C344" t="str">
        <f>IFERROR(VLOOKUP(Table1[[#This Row],[Ticker]],[1]!Table2[[Symbol]:[Industry]],2,FALSE),"-")</f>
        <v>-</v>
      </c>
      <c r="D344" t="s">
        <v>207</v>
      </c>
      <c r="E344">
        <v>20113.793228539998</v>
      </c>
      <c r="F344">
        <v>530.20000000000005</v>
      </c>
      <c r="G344">
        <v>-21.318441167121701</v>
      </c>
      <c r="H344">
        <v>-9.0392206681398193</v>
      </c>
      <c r="I344">
        <v>6.0112404243144004</v>
      </c>
      <c r="J344">
        <v>-3.4725301315541501</v>
      </c>
      <c r="K344">
        <v>560.80627616112099</v>
      </c>
      <c r="L344">
        <v>514.32792120068996</v>
      </c>
      <c r="M344">
        <v>31.6302349919035</v>
      </c>
      <c r="N344">
        <v>0.455782421011586</v>
      </c>
      <c r="O344">
        <v>17.389664277630999</v>
      </c>
      <c r="P344">
        <v>30.334316617502399</v>
      </c>
      <c r="Q344">
        <v>8.8662857544854007E-2</v>
      </c>
    </row>
    <row r="345" spans="1:17" x14ac:dyDescent="0.3">
      <c r="A345" t="s">
        <v>798</v>
      </c>
      <c r="B345" t="s">
        <v>799</v>
      </c>
      <c r="C345" t="str">
        <f>IFERROR(VLOOKUP(Table1[[#This Row],[Ticker]],[1]!Table2[[Symbol]:[Industry]],2,FALSE),"-")</f>
        <v>-</v>
      </c>
      <c r="D345" t="s">
        <v>293</v>
      </c>
      <c r="E345">
        <v>20028.56203904</v>
      </c>
      <c r="F345">
        <v>1820.95</v>
      </c>
      <c r="G345">
        <v>-9.1547056873476507</v>
      </c>
      <c r="H345">
        <v>-0.67016619012974299</v>
      </c>
      <c r="I345">
        <v>-15.028179841975099</v>
      </c>
      <c r="J345">
        <v>7.7898698788007597</v>
      </c>
      <c r="K345">
        <v>1793.72812662054</v>
      </c>
      <c r="L345">
        <v>1819.3592914119499</v>
      </c>
      <c r="M345">
        <v>70.211640007467594</v>
      </c>
      <c r="N345">
        <v>0.76219177371462699</v>
      </c>
      <c r="O345">
        <v>35.036656690189098</v>
      </c>
      <c r="P345">
        <v>18.764063264307801</v>
      </c>
      <c r="Q345">
        <v>6.3250821333152005E-2</v>
      </c>
    </row>
    <row r="346" spans="1:17" x14ac:dyDescent="0.3">
      <c r="A346" t="s">
        <v>800</v>
      </c>
      <c r="B346" t="s">
        <v>801</v>
      </c>
      <c r="C346" t="str">
        <f>IFERROR(VLOOKUP(Table1[[#This Row],[Ticker]],[1]!Table2[[Symbol]:[Industry]],2,FALSE),"-")</f>
        <v>-</v>
      </c>
      <c r="D346" t="s">
        <v>196</v>
      </c>
      <c r="E346">
        <v>20011.74146488</v>
      </c>
      <c r="F346">
        <v>1231.9000000000001</v>
      </c>
      <c r="G346">
        <v>65.699172748448106</v>
      </c>
      <c r="H346">
        <v>-8.3024877800295709</v>
      </c>
      <c r="I346">
        <v>20.7767449335465</v>
      </c>
      <c r="J346">
        <v>-0.85776148228309601</v>
      </c>
      <c r="K346">
        <v>1253.7471692638601</v>
      </c>
      <c r="L346">
        <v>1046.7976782232699</v>
      </c>
      <c r="M346">
        <v>39.766507266042602</v>
      </c>
      <c r="N346">
        <v>0.42171218376928699</v>
      </c>
      <c r="O346">
        <v>15.906323565224399</v>
      </c>
      <c r="P346">
        <v>104.88981288981201</v>
      </c>
      <c r="Q346">
        <v>0.15157269561942199</v>
      </c>
    </row>
    <row r="347" spans="1:17" x14ac:dyDescent="0.3">
      <c r="A347" t="s">
        <v>802</v>
      </c>
      <c r="B347" t="s">
        <v>803</v>
      </c>
      <c r="C347" t="str">
        <f>IFERROR(VLOOKUP(Table1[[#This Row],[Ticker]],[1]!Table2[[Symbol]:[Industry]],2,FALSE),"-")</f>
        <v>-</v>
      </c>
      <c r="D347" t="s">
        <v>259</v>
      </c>
      <c r="E347">
        <v>20011.147134639999</v>
      </c>
      <c r="F347">
        <v>632.9</v>
      </c>
      <c r="G347">
        <v>5.9615530966653498</v>
      </c>
      <c r="H347">
        <v>-3.9628514117784301</v>
      </c>
      <c r="I347">
        <v>-11.4098321043532</v>
      </c>
      <c r="J347">
        <v>0.34529353714788202</v>
      </c>
      <c r="K347">
        <v>665.14997752888996</v>
      </c>
      <c r="L347">
        <v>619.61759446201802</v>
      </c>
      <c r="M347">
        <v>45.575125223236498</v>
      </c>
      <c r="N347">
        <v>0.48265629467393301</v>
      </c>
      <c r="O347">
        <v>26.236372254700498</v>
      </c>
      <c r="P347">
        <v>36.695464362850899</v>
      </c>
      <c r="Q347">
        <v>0.10485276090343</v>
      </c>
    </row>
    <row r="348" spans="1:17" x14ac:dyDescent="0.3">
      <c r="A348" t="s">
        <v>804</v>
      </c>
      <c r="B348" t="s">
        <v>805</v>
      </c>
      <c r="C348" t="str">
        <f>IFERROR(VLOOKUP(Table1[[#This Row],[Ticker]],[1]!Table2[[Symbol]:[Industry]],2,FALSE),"-")</f>
        <v>-</v>
      </c>
      <c r="D348" t="s">
        <v>130</v>
      </c>
      <c r="E348">
        <v>19925.633904054899</v>
      </c>
      <c r="F348">
        <v>716.65</v>
      </c>
      <c r="G348">
        <v>25.9596788956054</v>
      </c>
      <c r="H348">
        <v>8.6356973262775796</v>
      </c>
      <c r="I348">
        <v>3.9169582664423501</v>
      </c>
      <c r="J348">
        <v>-4.7321773585103299</v>
      </c>
      <c r="K348">
        <v>692.37630384763997</v>
      </c>
      <c r="L348">
        <v>610.69990284922005</v>
      </c>
      <c r="M348">
        <v>47.1831065094702</v>
      </c>
      <c r="N348">
        <v>1.43884510720049</v>
      </c>
      <c r="O348">
        <v>7.4373822647038201</v>
      </c>
      <c r="P348">
        <v>70.549738219895303</v>
      </c>
      <c r="Q348">
        <v>5.8364020460370002E-2</v>
      </c>
    </row>
    <row r="349" spans="1:17" x14ac:dyDescent="0.3">
      <c r="A349" t="s">
        <v>806</v>
      </c>
      <c r="B349" t="s">
        <v>807</v>
      </c>
      <c r="C349" t="str">
        <f>IFERROR(VLOOKUP(Table1[[#This Row],[Ticker]],[1]!Table2[[Symbol]:[Industry]],2,FALSE),"-")</f>
        <v>-</v>
      </c>
      <c r="D349" t="s">
        <v>392</v>
      </c>
      <c r="E349">
        <v>19910.415899414998</v>
      </c>
      <c r="F349">
        <v>496.95</v>
      </c>
      <c r="G349">
        <v>63.113323199520899</v>
      </c>
      <c r="H349">
        <v>2.5478718052052001</v>
      </c>
      <c r="I349">
        <v>25.911712730903702</v>
      </c>
      <c r="J349">
        <v>-7.14496259974237</v>
      </c>
      <c r="K349">
        <v>486.15086783169698</v>
      </c>
      <c r="L349">
        <v>408.86282982925798</v>
      </c>
      <c r="M349">
        <v>45.599720148734903</v>
      </c>
      <c r="N349">
        <v>0.66598308121457905</v>
      </c>
      <c r="O349">
        <v>15.5750075460308</v>
      </c>
      <c r="P349">
        <v>92.318111455108294</v>
      </c>
      <c r="Q349">
        <v>3.2653557917585001E-2</v>
      </c>
    </row>
    <row r="350" spans="1:17" hidden="1" x14ac:dyDescent="0.3">
      <c r="A350" t="s">
        <v>808</v>
      </c>
      <c r="B350" t="s">
        <v>809</v>
      </c>
      <c r="C350" t="str">
        <f>IFERROR(VLOOKUP(Table1[[#This Row],[Ticker]],[1]!Table2[[Symbol]:[Industry]],2,FALSE),"-")</f>
        <v>-</v>
      </c>
      <c r="D350" t="s">
        <v>559</v>
      </c>
      <c r="E350">
        <v>19905.12933656</v>
      </c>
      <c r="F350">
        <v>799.6</v>
      </c>
      <c r="G350">
        <v>-41.269389729285997</v>
      </c>
      <c r="H350">
        <v>-3.5242758220341002</v>
      </c>
      <c r="I350">
        <v>-14.7781091814006</v>
      </c>
      <c r="J350">
        <v>-2.93661215256218</v>
      </c>
      <c r="K350">
        <v>827.75340958396703</v>
      </c>
      <c r="L350">
        <v>848.34117662927304</v>
      </c>
      <c r="M350">
        <v>39.666636218049</v>
      </c>
      <c r="N350">
        <v>0.77541507196708404</v>
      </c>
      <c r="O350">
        <v>19.934967483741801</v>
      </c>
      <c r="P350">
        <v>5.4533465215957904</v>
      </c>
      <c r="Q350">
        <v>-0.16197389429400699</v>
      </c>
    </row>
    <row r="351" spans="1:17" x14ac:dyDescent="0.3">
      <c r="A351" t="s">
        <v>810</v>
      </c>
      <c r="B351" t="s">
        <v>811</v>
      </c>
      <c r="C351" t="str">
        <f>IFERROR(VLOOKUP(Table1[[#This Row],[Ticker]],[1]!Table2[[Symbol]:[Industry]],2,FALSE),"-")</f>
        <v>-</v>
      </c>
      <c r="D351" t="s">
        <v>736</v>
      </c>
      <c r="E351">
        <v>19865.727517679999</v>
      </c>
      <c r="F351">
        <v>1475.1</v>
      </c>
      <c r="G351">
        <v>87.135982107445301</v>
      </c>
      <c r="H351">
        <v>-9.1146379554856196</v>
      </c>
      <c r="I351">
        <v>34.421712878644698</v>
      </c>
      <c r="J351">
        <v>3.8284171470501803E-2</v>
      </c>
      <c r="K351">
        <v>1494.7493361167401</v>
      </c>
      <c r="L351">
        <v>1178.4326056258101</v>
      </c>
      <c r="M351">
        <v>51.896606968924502</v>
      </c>
      <c r="N351">
        <v>0.62529360845622395</v>
      </c>
      <c r="O351">
        <v>28.598061148396699</v>
      </c>
      <c r="P351">
        <v>131.751767478397</v>
      </c>
      <c r="Q351">
        <v>0.23830311358792799</v>
      </c>
    </row>
    <row r="352" spans="1:17" x14ac:dyDescent="0.3">
      <c r="A352" t="s">
        <v>812</v>
      </c>
      <c r="B352" t="s">
        <v>813</v>
      </c>
      <c r="C352" t="str">
        <f>IFERROR(VLOOKUP(Table1[[#This Row],[Ticker]],[1]!Table2[[Symbol]:[Industry]],2,FALSE),"-")</f>
        <v>-</v>
      </c>
      <c r="D352" t="s">
        <v>655</v>
      </c>
      <c r="E352">
        <v>19830.317932048001</v>
      </c>
      <c r="F352">
        <v>137.54</v>
      </c>
      <c r="G352">
        <v>77.877992525956202</v>
      </c>
      <c r="H352">
        <v>20.130689896638302</v>
      </c>
      <c r="I352">
        <v>15.932841266127699</v>
      </c>
      <c r="J352">
        <v>-4.5427858063264202</v>
      </c>
      <c r="K352">
        <v>122.47276656677499</v>
      </c>
      <c r="L352">
        <v>102.042821101597</v>
      </c>
      <c r="M352">
        <v>59.329204671567297</v>
      </c>
      <c r="N352">
        <v>1.4096511232789699</v>
      </c>
      <c r="O352">
        <v>6.2963501526828596</v>
      </c>
      <c r="P352">
        <v>123.642276422764</v>
      </c>
      <c r="Q352">
        <v>6.2704145212028994E-2</v>
      </c>
    </row>
    <row r="353" spans="1:17" x14ac:dyDescent="0.3">
      <c r="A353" t="s">
        <v>814</v>
      </c>
      <c r="B353" t="s">
        <v>815</v>
      </c>
      <c r="C353" t="str">
        <f>IFERROR(VLOOKUP(Table1[[#This Row],[Ticker]],[1]!Table2[[Symbol]:[Industry]],2,FALSE),"-")</f>
        <v>-</v>
      </c>
      <c r="D353" t="s">
        <v>413</v>
      </c>
      <c r="E353">
        <v>19816.081946800001</v>
      </c>
      <c r="F353">
        <v>1388</v>
      </c>
      <c r="G353">
        <v>51.832713207179403</v>
      </c>
      <c r="H353">
        <v>8.8507388221481396</v>
      </c>
      <c r="I353">
        <v>34.5246993356809</v>
      </c>
      <c r="J353">
        <v>2.5009115901688799</v>
      </c>
      <c r="K353">
        <v>1282.3422571134799</v>
      </c>
      <c r="L353">
        <v>1071.18085384131</v>
      </c>
      <c r="M353">
        <v>62.602389508397899</v>
      </c>
      <c r="N353">
        <v>0.60064439324526198</v>
      </c>
      <c r="O353">
        <v>11.2175792507204</v>
      </c>
      <c r="P353">
        <v>90.7903780068728</v>
      </c>
      <c r="Q353">
        <v>0.173776200205431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Row],[Ticker]],[1]!Table2[[Symbol]:[Industry]],2,FALSE),"-")</f>
        <v>-</v>
      </c>
      <c r="D354" t="s">
        <v>279</v>
      </c>
      <c r="E354">
        <v>19713.39281628</v>
      </c>
      <c r="F354">
        <v>395.9</v>
      </c>
      <c r="G354">
        <v>-0.30044681579410998</v>
      </c>
      <c r="H354">
        <v>24.346239890437001</v>
      </c>
      <c r="I354">
        <v>-28.368757557332501</v>
      </c>
      <c r="J354">
        <v>1.63795860838467</v>
      </c>
      <c r="K354">
        <v>364.954198590781</v>
      </c>
      <c r="L354">
        <v>369.96330390598598</v>
      </c>
      <c r="M354">
        <v>67.174652489312507</v>
      </c>
      <c r="N354">
        <v>1.2104133182049299</v>
      </c>
      <c r="O354">
        <v>40.944683000757699</v>
      </c>
      <c r="P354">
        <v>27.3399807011901</v>
      </c>
      <c r="Q354">
        <v>9.9822057805123002E-2</v>
      </c>
    </row>
    <row r="355" spans="1:17" hidden="1" x14ac:dyDescent="0.3">
      <c r="A355" t="s">
        <v>818</v>
      </c>
      <c r="B355" t="s">
        <v>819</v>
      </c>
      <c r="C355" t="str">
        <f>IFERROR(VLOOKUP(Table1[[#This Row],[Ticker]],[1]!Table2[[Symbol]:[Industry]],2,FALSE),"-")</f>
        <v>-</v>
      </c>
      <c r="D355" t="s">
        <v>130</v>
      </c>
      <c r="E355">
        <v>19638.143192700001</v>
      </c>
      <c r="F355">
        <v>13599</v>
      </c>
      <c r="G355">
        <v>116.60195535523</v>
      </c>
      <c r="H355">
        <v>0.56313982229215598</v>
      </c>
      <c r="I355">
        <v>52.158955038979698</v>
      </c>
      <c r="J355">
        <v>-4.1367726438049397</v>
      </c>
      <c r="K355">
        <v>13098.691661372701</v>
      </c>
      <c r="L355">
        <v>9502.4702454898506</v>
      </c>
      <c r="M355">
        <v>39.854552227454697</v>
      </c>
      <c r="N355">
        <v>0.25438556529156298</v>
      </c>
      <c r="O355">
        <v>15.4651077285094</v>
      </c>
      <c r="P355">
        <v>204.272433351605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Row],[Ticker]],[1]!Table2[[Symbol]:[Industry]],2,FALSE),"-")</f>
        <v>-</v>
      </c>
      <c r="D356" t="s">
        <v>57</v>
      </c>
      <c r="E356">
        <v>19555.258471994999</v>
      </c>
      <c r="F356">
        <v>1226.45</v>
      </c>
      <c r="G356">
        <v>-39.589450026744302</v>
      </c>
      <c r="H356">
        <v>-2.8406164933441498</v>
      </c>
      <c r="I356">
        <v>-29.125655505938902</v>
      </c>
      <c r="J356">
        <v>-2.41676807035098</v>
      </c>
      <c r="K356">
        <v>1314.0702282684799</v>
      </c>
      <c r="L356">
        <v>1393.27699509903</v>
      </c>
      <c r="M356">
        <v>41.324985963823501</v>
      </c>
      <c r="N356">
        <v>0.78902147659257305</v>
      </c>
      <c r="O356">
        <v>46.438909046434802</v>
      </c>
      <c r="P356">
        <v>6.3703382480485704</v>
      </c>
      <c r="Q356">
        <v>5.2705001615482E-2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Row],[Ticker]],[1]!Table2[[Symbol]:[Industry]],2,FALSE),"-")</f>
        <v>-</v>
      </c>
      <c r="D357" t="s">
        <v>40</v>
      </c>
      <c r="E357">
        <v>19496.417526009998</v>
      </c>
      <c r="F357">
        <v>882.65</v>
      </c>
      <c r="G357">
        <v>-11.7226346747635</v>
      </c>
      <c r="H357">
        <v>-6.4706181394912798</v>
      </c>
      <c r="I357">
        <v>1.9617426082451099</v>
      </c>
      <c r="J357">
        <v>-3.82559810998145</v>
      </c>
      <c r="K357">
        <v>917.66004234458899</v>
      </c>
      <c r="M357">
        <v>29.605489866829</v>
      </c>
      <c r="N357">
        <v>0.93608569474735603</v>
      </c>
      <c r="O357">
        <v>16.127570384637099</v>
      </c>
      <c r="P357">
        <v>24.107142857142801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Row],[Ticker]],[1]!Table2[[Symbol]:[Industry]],2,FALSE),"-")</f>
        <v>-</v>
      </c>
      <c r="D358" t="s">
        <v>136</v>
      </c>
      <c r="E358">
        <v>19351.298428275</v>
      </c>
      <c r="F358">
        <v>1715.9</v>
      </c>
      <c r="G358">
        <v>177.16955713507201</v>
      </c>
      <c r="H358">
        <v>-6.4051661886367999</v>
      </c>
      <c r="I358">
        <v>14.910463089238201</v>
      </c>
      <c r="J358">
        <v>-1.4572276391266401</v>
      </c>
      <c r="K358">
        <v>1813.85948310148</v>
      </c>
      <c r="L358">
        <v>1507.94723429439</v>
      </c>
      <c r="M358">
        <v>40.107210621456197</v>
      </c>
      <c r="N358">
        <v>1.0081809486758799</v>
      </c>
      <c r="O358">
        <v>25.9282833190743</v>
      </c>
      <c r="P358">
        <v>206.93970122611401</v>
      </c>
      <c r="Q358">
        <v>0.106599673186428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Row],[Ticker]],[1]!Table2[[Symbol]:[Industry]],2,FALSE),"-")</f>
        <v>-</v>
      </c>
      <c r="D359" t="s">
        <v>160</v>
      </c>
      <c r="E359">
        <v>19274.17626135</v>
      </c>
      <c r="F359">
        <v>806.1</v>
      </c>
      <c r="G359">
        <v>116.613776365761</v>
      </c>
      <c r="H359">
        <v>8.7622389213912495</v>
      </c>
      <c r="I359">
        <v>34.606658276077297</v>
      </c>
      <c r="J359">
        <v>-3.6833074167104298</v>
      </c>
      <c r="K359">
        <v>809.69245951966502</v>
      </c>
      <c r="L359">
        <v>660.96763961208603</v>
      </c>
      <c r="M359">
        <v>49.841322765251498</v>
      </c>
      <c r="N359">
        <v>1.06001886903839</v>
      </c>
      <c r="O359">
        <v>21.573005830542101</v>
      </c>
      <c r="P359">
        <v>168.7</v>
      </c>
      <c r="Q359">
        <v>0.18399745436418899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Row],[Ticker]],[1]!Table2[[Symbol]:[Industry]],2,FALSE),"-")</f>
        <v>-</v>
      </c>
      <c r="D360" t="s">
        <v>516</v>
      </c>
      <c r="E360">
        <v>19262.717862885002</v>
      </c>
      <c r="F360">
        <v>454.05</v>
      </c>
      <c r="G360">
        <v>-46.554797500296999</v>
      </c>
      <c r="H360">
        <v>-1.0001596571589</v>
      </c>
      <c r="I360">
        <v>-32.133328042964401</v>
      </c>
      <c r="J360">
        <v>6.68072820697303</v>
      </c>
      <c r="K360">
        <v>448.40585274157303</v>
      </c>
      <c r="L360">
        <v>475.55137231551902</v>
      </c>
      <c r="M360">
        <v>62.869698334119697</v>
      </c>
      <c r="N360">
        <v>0.68868624158233305</v>
      </c>
      <c r="O360">
        <v>50.869413235408103</v>
      </c>
      <c r="P360">
        <v>49.221112133561199</v>
      </c>
      <c r="Q360">
        <v>3.4043650120515002E-2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77</v>
      </c>
      <c r="E361">
        <v>19209.3890321</v>
      </c>
      <c r="F361">
        <v>812.95</v>
      </c>
      <c r="G361">
        <v>-32.353773662793898</v>
      </c>
      <c r="H361">
        <v>4.74011749683081</v>
      </c>
      <c r="I361">
        <v>-19.3873193994799</v>
      </c>
      <c r="J361">
        <v>1.24751464967005</v>
      </c>
      <c r="K361">
        <v>809.81881655941902</v>
      </c>
      <c r="L361">
        <v>843.44478677887003</v>
      </c>
      <c r="M361">
        <v>56.322312445400598</v>
      </c>
      <c r="N361">
        <v>0.33033159653934902</v>
      </c>
      <c r="O361">
        <v>30.167907005350798</v>
      </c>
      <c r="P361">
        <v>16.135714285714201</v>
      </c>
      <c r="Q361">
        <v>-8.8140943098053995E-2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279</v>
      </c>
      <c r="E362">
        <v>19009.400385044999</v>
      </c>
      <c r="F362">
        <v>2375.35</v>
      </c>
      <c r="G362">
        <v>-3.92774809165202</v>
      </c>
      <c r="H362">
        <v>12.9955997238325</v>
      </c>
      <c r="I362">
        <v>-5.3826411925382498</v>
      </c>
      <c r="J362">
        <v>4.8794278491846104</v>
      </c>
      <c r="K362">
        <v>2128.5405624305299</v>
      </c>
      <c r="L362">
        <v>2015.30950221685</v>
      </c>
      <c r="M362">
        <v>83.579609274298505</v>
      </c>
      <c r="N362">
        <v>1.09418028650701</v>
      </c>
      <c r="O362">
        <v>0.865135664217908</v>
      </c>
      <c r="P362">
        <v>35.734285714285697</v>
      </c>
      <c r="Q362">
        <v>5.3724241987850002E-2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399</v>
      </c>
      <c r="E363">
        <v>18827.641070320002</v>
      </c>
      <c r="F363">
        <v>7934.8</v>
      </c>
      <c r="G363">
        <v>-3.9321769953486898</v>
      </c>
      <c r="H363">
        <v>-2.6191731028779</v>
      </c>
      <c r="I363">
        <v>14.7537058723277</v>
      </c>
      <c r="J363">
        <v>-4.1609545724569701</v>
      </c>
      <c r="K363">
        <v>7877.9083586162697</v>
      </c>
      <c r="L363">
        <v>7193.1058680939504</v>
      </c>
      <c r="M363">
        <v>46.016683739041298</v>
      </c>
      <c r="N363">
        <v>0.41763252661560002</v>
      </c>
      <c r="O363">
        <v>13.172354690729399</v>
      </c>
      <c r="P363">
        <v>44.621441329785199</v>
      </c>
      <c r="Q363">
        <v>1.3941184563668E-2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130</v>
      </c>
      <c r="E364">
        <v>18826.526340229899</v>
      </c>
      <c r="F364">
        <v>717.85</v>
      </c>
      <c r="G364">
        <v>98.521985743599203</v>
      </c>
      <c r="H364">
        <v>13.171560653322899</v>
      </c>
      <c r="I364">
        <v>20.037349087468002</v>
      </c>
      <c r="J364">
        <v>2.1829303498739998</v>
      </c>
      <c r="K364">
        <v>627.81584592228</v>
      </c>
      <c r="L364">
        <v>544.60818482467403</v>
      </c>
      <c r="M364">
        <v>70.680049137120804</v>
      </c>
      <c r="N364">
        <v>1.34585244365041</v>
      </c>
      <c r="O364">
        <v>2.0477815699658501</v>
      </c>
      <c r="P364">
        <v>129.41834451901499</v>
      </c>
      <c r="Q364">
        <v>0.172914815390392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124</v>
      </c>
      <c r="E365">
        <v>18778.651701434999</v>
      </c>
      <c r="F365">
        <v>71.849999999999994</v>
      </c>
      <c r="G365">
        <v>399.12111927243802</v>
      </c>
      <c r="H365">
        <v>5.9127830133940602</v>
      </c>
      <c r="I365">
        <v>28.1086260383249</v>
      </c>
      <c r="J365">
        <v>-4.6002228978389903</v>
      </c>
      <c r="K365">
        <v>69.456825037759799</v>
      </c>
      <c r="L365">
        <v>50.804751103430704</v>
      </c>
      <c r="M365">
        <v>42.480316035463602</v>
      </c>
      <c r="N365">
        <v>0.788909288394953</v>
      </c>
      <c r="O365">
        <v>27.2094641614474</v>
      </c>
      <c r="P365">
        <v>428.30882352941097</v>
      </c>
      <c r="Q365">
        <v>0.156632113484927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632</v>
      </c>
      <c r="E366">
        <v>18709.603709939998</v>
      </c>
      <c r="F366">
        <v>37.18</v>
      </c>
      <c r="G366">
        <v>-23.106848837882399</v>
      </c>
      <c r="H366">
        <v>0.479508708774746</v>
      </c>
      <c r="I366">
        <v>-26.850642293117801</v>
      </c>
      <c r="J366">
        <v>-2.0175238468488401</v>
      </c>
      <c r="K366">
        <v>38.007929099121597</v>
      </c>
      <c r="L366">
        <v>38.404135959803398</v>
      </c>
      <c r="M366">
        <v>43.850228699633703</v>
      </c>
      <c r="N366">
        <v>1.0568675878807099</v>
      </c>
      <c r="O366">
        <v>42.280796126949902</v>
      </c>
      <c r="P366">
        <v>14.753086419753</v>
      </c>
      <c r="Q366">
        <v>5.6264430174057002E-2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259</v>
      </c>
      <c r="E367">
        <v>18501.605387075</v>
      </c>
      <c r="F367">
        <v>1275.25</v>
      </c>
      <c r="G367">
        <v>139.09043358385799</v>
      </c>
      <c r="H367">
        <v>4.7886542255843301</v>
      </c>
      <c r="I367">
        <v>39.757306642285201</v>
      </c>
      <c r="J367">
        <v>-1.1497954776878601</v>
      </c>
      <c r="K367">
        <v>1236.7785943613001</v>
      </c>
      <c r="L367">
        <v>986.09681376105402</v>
      </c>
      <c r="M367">
        <v>62.874525794148497</v>
      </c>
      <c r="N367">
        <v>1.47152671286977</v>
      </c>
      <c r="O367">
        <v>13.7031954518721</v>
      </c>
      <c r="P367">
        <v>178.43886462882</v>
      </c>
      <c r="Q367">
        <v>0.186274023307759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524</v>
      </c>
      <c r="E368">
        <v>18484.188326514999</v>
      </c>
      <c r="F368">
        <v>1634.95</v>
      </c>
      <c r="G368">
        <v>9.2150860710505107</v>
      </c>
      <c r="H368">
        <v>-5.1149609529016304</v>
      </c>
      <c r="I368">
        <v>4.5764479308618196</v>
      </c>
      <c r="J368">
        <v>-0.761392393958786</v>
      </c>
      <c r="K368">
        <v>1706.60850756588</v>
      </c>
      <c r="L368">
        <v>1597.8067879279099</v>
      </c>
      <c r="M368">
        <v>42.1968894924251</v>
      </c>
      <c r="N368">
        <v>0.71290053987749202</v>
      </c>
      <c r="O368">
        <v>16.330774641426299</v>
      </c>
      <c r="P368">
        <v>43.820372976776902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559</v>
      </c>
      <c r="E369">
        <v>18315.817087700001</v>
      </c>
      <c r="F369">
        <v>1425.05</v>
      </c>
      <c r="G369">
        <v>-45.005659786380903</v>
      </c>
      <c r="H369">
        <v>-5.9208548867025499</v>
      </c>
      <c r="I369">
        <v>-12.3702290741501</v>
      </c>
      <c r="J369">
        <v>0.14415173212569499</v>
      </c>
      <c r="K369">
        <v>1485.18265157529</v>
      </c>
      <c r="L369">
        <v>1486.8933588449299</v>
      </c>
      <c r="M369">
        <v>32.810755858124899</v>
      </c>
      <c r="N369">
        <v>0.90085059561404301</v>
      </c>
      <c r="O369">
        <v>22.729027051682401</v>
      </c>
      <c r="P369">
        <v>12.2970843183609</v>
      </c>
      <c r="Q369">
        <v>-0.107186531730081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450</v>
      </c>
      <c r="E370">
        <v>18246.443336550001</v>
      </c>
      <c r="F370">
        <v>295.10000000000002</v>
      </c>
      <c r="G370">
        <v>15.860974955068301</v>
      </c>
      <c r="H370">
        <v>-6.5322433285883603</v>
      </c>
      <c r="I370">
        <v>19.727040374125501</v>
      </c>
      <c r="J370">
        <v>0.51698688760391398</v>
      </c>
      <c r="K370">
        <v>306.19795330473801</v>
      </c>
      <c r="L370">
        <v>268.16405987927698</v>
      </c>
      <c r="M370">
        <v>49.7158150602353</v>
      </c>
      <c r="N370">
        <v>0.596736316503932</v>
      </c>
      <c r="O370">
        <v>20.603185360894599</v>
      </c>
      <c r="P370">
        <v>58.826695371367002</v>
      </c>
      <c r="Q370">
        <v>5.2223287690651002E-2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27</v>
      </c>
      <c r="E371">
        <v>18233.610909728999</v>
      </c>
      <c r="F371">
        <v>93.27</v>
      </c>
      <c r="G371">
        <v>-4.0424674710688304</v>
      </c>
      <c r="H371">
        <v>-6.1953824279177496</v>
      </c>
      <c r="I371">
        <v>-9.0492337334088706</v>
      </c>
      <c r="J371">
        <v>0.65236841897377296</v>
      </c>
      <c r="K371">
        <v>87.757099964188797</v>
      </c>
      <c r="L371">
        <v>84.876000618764493</v>
      </c>
      <c r="M371">
        <v>53.732805050945203</v>
      </c>
      <c r="N371">
        <v>0.51727743221947298</v>
      </c>
      <c r="O371">
        <v>19.438190200493199</v>
      </c>
      <c r="P371">
        <v>43.382013835511103</v>
      </c>
      <c r="Q371">
        <v>8.1176213078993004E-2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488</v>
      </c>
      <c r="E372">
        <v>18199.234179629999</v>
      </c>
      <c r="F372">
        <v>656.55</v>
      </c>
      <c r="G372">
        <v>125.21817161444299</v>
      </c>
      <c r="H372">
        <v>11.4974653034838</v>
      </c>
      <c r="I372">
        <v>12.2305745970244</v>
      </c>
      <c r="J372">
        <v>6.5018099478496003</v>
      </c>
      <c r="K372">
        <v>578.46994440741798</v>
      </c>
      <c r="L372">
        <v>474.61283674828502</v>
      </c>
      <c r="M372">
        <v>69.667393987976396</v>
      </c>
      <c r="N372">
        <v>1.0978303669226701</v>
      </c>
      <c r="O372">
        <v>4.2799482141497203</v>
      </c>
      <c r="P372">
        <v>180.69687900812301</v>
      </c>
      <c r="Q372">
        <v>0.24507046363422999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166</v>
      </c>
      <c r="E373">
        <v>18183.507263129999</v>
      </c>
      <c r="F373">
        <v>1840.85</v>
      </c>
      <c r="G373">
        <v>58.046199426568997</v>
      </c>
      <c r="H373">
        <v>8.2426451226455004</v>
      </c>
      <c r="I373">
        <v>10.3942198379695</v>
      </c>
      <c r="J373">
        <v>-0.75812369827692505</v>
      </c>
      <c r="K373">
        <v>1683.6833661350599</v>
      </c>
      <c r="L373">
        <v>1427.1449763990499</v>
      </c>
      <c r="M373">
        <v>58.645650552945398</v>
      </c>
      <c r="N373">
        <v>0.60288163002279205</v>
      </c>
      <c r="O373">
        <v>3.8732107450362498</v>
      </c>
      <c r="P373">
        <v>88.081736909323098</v>
      </c>
      <c r="Q373">
        <v>3.8457091387515997E-2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166</v>
      </c>
      <c r="E374">
        <v>18057.5850888799</v>
      </c>
      <c r="F374">
        <v>320.05</v>
      </c>
      <c r="G374">
        <v>-10.828352863283</v>
      </c>
      <c r="H374">
        <v>2.4921962243236999</v>
      </c>
      <c r="I374">
        <v>-21.119277850196799</v>
      </c>
      <c r="J374">
        <v>-3.06715374391207</v>
      </c>
      <c r="K374">
        <v>320.487204832521</v>
      </c>
      <c r="L374">
        <v>315.29784690713302</v>
      </c>
      <c r="M374">
        <v>35.126903297470797</v>
      </c>
      <c r="N374">
        <v>0.68244429089782899</v>
      </c>
      <c r="O374">
        <v>27.0895172629276</v>
      </c>
      <c r="P374">
        <v>25.756385068762199</v>
      </c>
      <c r="Q374">
        <v>-5.0843164120538999E-2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24</v>
      </c>
      <c r="E375">
        <v>17853.6456891739</v>
      </c>
      <c r="F375">
        <v>221.86</v>
      </c>
      <c r="G375">
        <v>56.482482546845397</v>
      </c>
      <c r="H375">
        <v>5.4874881729287299</v>
      </c>
      <c r="I375">
        <v>9.7996012078505697</v>
      </c>
      <c r="J375">
        <v>2.5044272002418801</v>
      </c>
      <c r="K375">
        <v>209.63693500771799</v>
      </c>
      <c r="L375">
        <v>184.65226278858</v>
      </c>
      <c r="M375">
        <v>61.989961271220302</v>
      </c>
      <c r="N375">
        <v>0.56233552128640896</v>
      </c>
      <c r="O375">
        <v>4.9085008563959098</v>
      </c>
      <c r="P375">
        <v>91.920415224913498</v>
      </c>
      <c r="Q375">
        <v>0.195915916641897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21</v>
      </c>
      <c r="E376">
        <v>17741.815603154999</v>
      </c>
      <c r="F376">
        <v>782.55</v>
      </c>
      <c r="G376">
        <v>25.321093990643</v>
      </c>
      <c r="H376">
        <v>5.4442204170241304</v>
      </c>
      <c r="I376">
        <v>38.729185052542398</v>
      </c>
      <c r="J376">
        <v>1.12052827549401</v>
      </c>
      <c r="K376">
        <v>735.72457999321296</v>
      </c>
      <c r="L376">
        <v>622.37422351006001</v>
      </c>
      <c r="M376">
        <v>56.806815365549099</v>
      </c>
      <c r="N376">
        <v>0.81499778315367</v>
      </c>
      <c r="O376">
        <v>7.2774902562136701</v>
      </c>
      <c r="P376">
        <v>71.499013806706003</v>
      </c>
      <c r="Q376">
        <v>5.1305877787621003E-2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Row],[Ticker]],[1]!Table2[[Symbol]:[Industry]],2,FALSE),"-")</f>
        <v>-</v>
      </c>
      <c r="D377" t="s">
        <v>173</v>
      </c>
      <c r="E377">
        <v>17659.745216554998</v>
      </c>
      <c r="F377">
        <v>1142.45</v>
      </c>
      <c r="G377">
        <v>-0.86830443511105304</v>
      </c>
      <c r="H377">
        <v>17.1726577625824</v>
      </c>
      <c r="I377">
        <v>7.4867348349472298</v>
      </c>
      <c r="J377">
        <v>-9.7189061495292606E-2</v>
      </c>
      <c r="K377">
        <v>1040.5737700279501</v>
      </c>
      <c r="L377">
        <v>988.15938156773097</v>
      </c>
      <c r="M377">
        <v>67.943510886337506</v>
      </c>
      <c r="N377">
        <v>2.5666270104665299</v>
      </c>
      <c r="O377">
        <v>3.98704538491836</v>
      </c>
      <c r="P377">
        <v>37.2477174435367</v>
      </c>
      <c r="Q377">
        <v>-1.699286898493E-3</v>
      </c>
    </row>
    <row r="378" spans="1:17" hidden="1" x14ac:dyDescent="0.3">
      <c r="A378" t="s">
        <v>864</v>
      </c>
      <c r="B378" t="s">
        <v>865</v>
      </c>
      <c r="C378" t="str">
        <f>IFERROR(VLOOKUP(Table1[[#This Row],[Ticker]],[1]!Table2[[Symbol]:[Industry]],2,FALSE),"-")</f>
        <v>-</v>
      </c>
      <c r="D378" t="s">
        <v>54</v>
      </c>
      <c r="E378">
        <v>17627.339686060001</v>
      </c>
      <c r="F378">
        <v>1119.95</v>
      </c>
      <c r="G378">
        <v>13.400554123301999</v>
      </c>
      <c r="H378">
        <v>54.305668557924299</v>
      </c>
      <c r="I378">
        <v>22.543463197839898</v>
      </c>
      <c r="J378">
        <v>23.9630718916716</v>
      </c>
      <c r="O378">
        <v>0</v>
      </c>
      <c r="P378">
        <v>54.475862068965498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Row],[Ticker]],[1]!Table2[[Symbol]:[Industry]],2,FALSE),"-")</f>
        <v>-</v>
      </c>
      <c r="D379" t="s">
        <v>632</v>
      </c>
      <c r="E379">
        <v>17571.659102270001</v>
      </c>
      <c r="F379">
        <v>182.65</v>
      </c>
      <c r="G379">
        <v>31.642664712644301</v>
      </c>
      <c r="H379">
        <v>4.2370318233591897</v>
      </c>
      <c r="I379">
        <v>7.1537954862662501</v>
      </c>
      <c r="J379">
        <v>0.96998395868566401</v>
      </c>
      <c r="K379">
        <v>167.760006551467</v>
      </c>
      <c r="L379">
        <v>148.98817221389601</v>
      </c>
      <c r="M379">
        <v>59.317349769602302</v>
      </c>
      <c r="N379">
        <v>1.2052249589389099</v>
      </c>
      <c r="O379">
        <v>6.0498220640569302</v>
      </c>
      <c r="P379">
        <v>62.211367673179403</v>
      </c>
      <c r="Q379">
        <v>2.2683698591186002E-2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Row],[Ticker]],[1]!Table2[[Symbol]:[Industry]],2,FALSE),"-")</f>
        <v>-</v>
      </c>
      <c r="D380" t="s">
        <v>551</v>
      </c>
      <c r="E380">
        <v>17493.381114870001</v>
      </c>
      <c r="F380">
        <v>1020.9</v>
      </c>
      <c r="G380">
        <v>142.862587488043</v>
      </c>
      <c r="H380">
        <v>41.542743746038198</v>
      </c>
      <c r="I380">
        <v>45.8729192605213</v>
      </c>
      <c r="J380">
        <v>-1.67539854792919</v>
      </c>
      <c r="K380">
        <v>820.00902763370198</v>
      </c>
      <c r="L380">
        <v>664.19384973642798</v>
      </c>
      <c r="M380">
        <v>70.269376996122801</v>
      </c>
      <c r="N380">
        <v>2.16810615190884</v>
      </c>
      <c r="O380">
        <v>6.8468997942991496</v>
      </c>
      <c r="P380">
        <v>172.20370617251001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Row],[Ticker]],[1]!Table2[[Symbol]:[Industry]],2,FALSE),"-")</f>
        <v>-</v>
      </c>
      <c r="D381" t="s">
        <v>872</v>
      </c>
      <c r="E381">
        <v>17457.312807599999</v>
      </c>
      <c r="F381">
        <v>196.32</v>
      </c>
      <c r="G381">
        <v>30.624453091815901</v>
      </c>
      <c r="H381">
        <v>17.2460744315425</v>
      </c>
      <c r="I381">
        <v>22.293119774497399</v>
      </c>
      <c r="J381">
        <v>0.43626487929144098</v>
      </c>
      <c r="K381">
        <v>180.314151407483</v>
      </c>
      <c r="L381">
        <v>160.366003247218</v>
      </c>
      <c r="M381">
        <v>61.6333549634722</v>
      </c>
      <c r="N381">
        <v>0.83741753353543502</v>
      </c>
      <c r="O381">
        <v>2.3329258353708302</v>
      </c>
      <c r="P381">
        <v>61.7799752781211</v>
      </c>
      <c r="Q381">
        <v>1.975368987748E-2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21</v>
      </c>
      <c r="E382">
        <v>17439.615742319998</v>
      </c>
      <c r="F382">
        <v>628.20000000000005</v>
      </c>
      <c r="G382">
        <v>-5.7320505773459498</v>
      </c>
      <c r="H382">
        <v>-4.9667381802841799</v>
      </c>
      <c r="I382">
        <v>-35.371826755723802</v>
      </c>
      <c r="J382">
        <v>2.3191445999703602</v>
      </c>
      <c r="K382">
        <v>637.96518195844305</v>
      </c>
      <c r="L382">
        <v>635.18777357842498</v>
      </c>
      <c r="M382">
        <v>47.9874230636281</v>
      </c>
      <c r="N382">
        <v>0.71297256052028601</v>
      </c>
      <c r="O382">
        <v>38.490926456542397</v>
      </c>
      <c r="P382">
        <v>33.773424190800696</v>
      </c>
      <c r="Q382">
        <v>6.5606236289303996E-2</v>
      </c>
    </row>
    <row r="383" spans="1:17" hidden="1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877</v>
      </c>
      <c r="E383">
        <v>17340.926644964999</v>
      </c>
      <c r="F383">
        <v>1596.95</v>
      </c>
      <c r="G383">
        <v>-13.6956557892343</v>
      </c>
      <c r="H383">
        <v>-5.8324099571659298</v>
      </c>
      <c r="I383">
        <v>3.7672856670581099</v>
      </c>
      <c r="J383">
        <v>-6.5025658067511296</v>
      </c>
      <c r="K383">
        <v>1653.48022282952</v>
      </c>
      <c r="M383">
        <v>34.954799698853797</v>
      </c>
      <c r="N383">
        <v>0.68773307608329404</v>
      </c>
      <c r="O383">
        <v>21.384514230251401</v>
      </c>
      <c r="P383">
        <v>29.6593999918808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420</v>
      </c>
      <c r="E384">
        <v>17295.831753160001</v>
      </c>
      <c r="F384">
        <v>108.1</v>
      </c>
      <c r="G384">
        <v>-38.134617571097003</v>
      </c>
      <c r="H384">
        <v>-4.3538488912929001</v>
      </c>
      <c r="I384">
        <v>-16.616939741538701</v>
      </c>
      <c r="J384">
        <v>-0.57404179950451595</v>
      </c>
      <c r="K384">
        <v>112.925325534702</v>
      </c>
      <c r="L384">
        <v>114.566328867466</v>
      </c>
      <c r="M384">
        <v>47.440705426857299</v>
      </c>
      <c r="N384">
        <v>0.80040143583839996</v>
      </c>
      <c r="O384">
        <v>26.734505087881601</v>
      </c>
      <c r="P384">
        <v>3.4449760765550201</v>
      </c>
      <c r="Q384">
        <v>0.115721862393026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21</v>
      </c>
      <c r="E385">
        <v>17229.007536059999</v>
      </c>
      <c r="F385">
        <v>623.65</v>
      </c>
      <c r="G385">
        <v>7.5615871487041897</v>
      </c>
      <c r="H385">
        <v>-11.9469653316664</v>
      </c>
      <c r="I385">
        <v>-34.990078820578397</v>
      </c>
      <c r="J385">
        <v>5.08203079671339</v>
      </c>
      <c r="K385">
        <v>654.63746720648203</v>
      </c>
      <c r="L385">
        <v>647.789474354699</v>
      </c>
      <c r="M385">
        <v>55.912403047114601</v>
      </c>
      <c r="N385">
        <v>1.4477603814708899</v>
      </c>
      <c r="O385">
        <v>38.194500120259697</v>
      </c>
      <c r="P385">
        <v>37.975663716814097</v>
      </c>
      <c r="Q385">
        <v>2.9630034828886001E-2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54</v>
      </c>
      <c r="E386">
        <v>17178.503777819999</v>
      </c>
      <c r="F386">
        <v>1642.05</v>
      </c>
      <c r="G386">
        <v>46.997571837871298</v>
      </c>
      <c r="H386">
        <v>-0.64899589899233201</v>
      </c>
      <c r="I386">
        <v>8.2594895281941891</v>
      </c>
      <c r="J386">
        <v>8.3101529185540599</v>
      </c>
      <c r="K386">
        <v>1594.3599528426601</v>
      </c>
      <c r="L386">
        <v>1443.0704701934101</v>
      </c>
      <c r="M386">
        <v>61.7857476983867</v>
      </c>
      <c r="N386">
        <v>0.48111027699983799</v>
      </c>
      <c r="O386">
        <v>9.5581742334277298</v>
      </c>
      <c r="P386">
        <v>78.270546086201193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736</v>
      </c>
      <c r="E387">
        <v>17122.2069575799</v>
      </c>
      <c r="F387">
        <v>947.95</v>
      </c>
      <c r="G387">
        <v>15.142564134853799</v>
      </c>
      <c r="H387">
        <v>10.882992993176201</v>
      </c>
      <c r="I387">
        <v>10.4002759112511</v>
      </c>
      <c r="J387">
        <v>0.87741235645208104</v>
      </c>
      <c r="K387">
        <v>867.96145623186703</v>
      </c>
      <c r="L387">
        <v>750.47371774135695</v>
      </c>
      <c r="M387">
        <v>69.351426119407705</v>
      </c>
      <c r="N387">
        <v>1.01921696443776</v>
      </c>
      <c r="O387">
        <v>5.3272851943667803</v>
      </c>
      <c r="P387">
        <v>62.4592973436161</v>
      </c>
      <c r="Q387">
        <v>0.18377136592998999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57</v>
      </c>
      <c r="E388">
        <v>17116.603089838001</v>
      </c>
      <c r="F388">
        <v>202.22</v>
      </c>
      <c r="G388">
        <v>10.218600988547101</v>
      </c>
      <c r="H388">
        <v>-6.5281467409555001</v>
      </c>
      <c r="I388">
        <v>2.0504048369360599</v>
      </c>
      <c r="J388">
        <v>-4.8785513676896697</v>
      </c>
      <c r="K388">
        <v>202.27606439293299</v>
      </c>
      <c r="L388">
        <v>181.28674327881799</v>
      </c>
      <c r="M388">
        <v>43.7629420795718</v>
      </c>
      <c r="N388">
        <v>0.77122149514804295</v>
      </c>
      <c r="O388">
        <v>13.9353179705271</v>
      </c>
      <c r="P388">
        <v>61.324291982449097</v>
      </c>
      <c r="Q388">
        <v>7.02812477445E-3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127</v>
      </c>
      <c r="E389">
        <v>17092.711227060001</v>
      </c>
      <c r="F389">
        <v>2852.55</v>
      </c>
      <c r="G389">
        <v>-35.6366926099235</v>
      </c>
      <c r="H389">
        <v>2.4395187191746501</v>
      </c>
      <c r="I389">
        <v>-6.7053014557794297</v>
      </c>
      <c r="J389">
        <v>2.5389153816288599</v>
      </c>
      <c r="K389">
        <v>2759.5368239555701</v>
      </c>
      <c r="L389">
        <v>2698.3050629091599</v>
      </c>
      <c r="M389">
        <v>58.038779859052902</v>
      </c>
      <c r="N389">
        <v>0.95666745891733895</v>
      </c>
      <c r="O389">
        <v>15.405514364340601</v>
      </c>
      <c r="P389">
        <v>27.917040358744401</v>
      </c>
      <c r="Q389">
        <v>-7.1997214281663002E-2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315</v>
      </c>
      <c r="E390">
        <v>16936.829639795</v>
      </c>
      <c r="F390">
        <v>776.15</v>
      </c>
      <c r="G390">
        <v>26.9596923822217</v>
      </c>
      <c r="H390">
        <v>1.9480881809527699</v>
      </c>
      <c r="I390">
        <v>-19.494480892262899</v>
      </c>
      <c r="J390">
        <v>-3.0331335132033099</v>
      </c>
      <c r="K390">
        <v>808.99102472522804</v>
      </c>
      <c r="L390">
        <v>749.57655967920698</v>
      </c>
      <c r="M390">
        <v>39.723454348879699</v>
      </c>
      <c r="N390">
        <v>0.38662485527924201</v>
      </c>
      <c r="O390">
        <v>23.429749404110002</v>
      </c>
      <c r="P390">
        <v>58.059260767742501</v>
      </c>
      <c r="Q390">
        <v>0.19288609161751899</v>
      </c>
    </row>
    <row r="391" spans="1:17" hidden="1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57</v>
      </c>
      <c r="E391">
        <v>16915.480056025001</v>
      </c>
      <c r="F391">
        <v>393.95</v>
      </c>
      <c r="G391">
        <v>-7.6744224145888298</v>
      </c>
      <c r="H391">
        <v>-12.166172512493199</v>
      </c>
      <c r="I391">
        <v>7.66672915201453</v>
      </c>
      <c r="J391">
        <v>-6.9838011962970103</v>
      </c>
      <c r="K391">
        <v>405.39232023937302</v>
      </c>
      <c r="M391">
        <v>34.4776838894268</v>
      </c>
      <c r="N391">
        <v>0.56021953379925105</v>
      </c>
      <c r="O391">
        <v>23.607056733087902</v>
      </c>
      <c r="P391">
        <v>34.914383561643803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57</v>
      </c>
      <c r="E392">
        <v>16834.550008604001</v>
      </c>
      <c r="F392">
        <v>204.07</v>
      </c>
      <c r="G392">
        <v>-19.8755010501485</v>
      </c>
      <c r="H392">
        <v>-3.56901007908851</v>
      </c>
      <c r="I392">
        <v>-24.792457271116501</v>
      </c>
      <c r="J392">
        <v>-1.35618124880277</v>
      </c>
      <c r="K392">
        <v>212.46143961091599</v>
      </c>
      <c r="L392">
        <v>212.00275287900101</v>
      </c>
      <c r="M392">
        <v>43.274579423095297</v>
      </c>
      <c r="N392">
        <v>0.36863736171070399</v>
      </c>
      <c r="O392">
        <v>41.740579213015103</v>
      </c>
      <c r="P392">
        <v>11.498429176342</v>
      </c>
      <c r="Q392">
        <v>3.7638524112089997E-2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539</v>
      </c>
      <c r="E393">
        <v>16823.11866203</v>
      </c>
      <c r="F393">
        <v>894.65</v>
      </c>
      <c r="G393">
        <v>74.768493237527395</v>
      </c>
      <c r="H393">
        <v>3.8588762564006802</v>
      </c>
      <c r="I393">
        <v>10.095275907092899</v>
      </c>
      <c r="J393">
        <v>2.4650789757555498</v>
      </c>
      <c r="K393">
        <v>814.26543150798602</v>
      </c>
      <c r="L393">
        <v>685.34655464588798</v>
      </c>
      <c r="M393">
        <v>67.523460054400502</v>
      </c>
      <c r="N393">
        <v>1.0093195340039101</v>
      </c>
      <c r="O393">
        <v>3.57122897222377</v>
      </c>
      <c r="P393">
        <v>112.50593824228</v>
      </c>
      <c r="Q393">
        <v>0.13313266946233701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130</v>
      </c>
      <c r="E394">
        <v>16675.043888970002</v>
      </c>
      <c r="F394">
        <v>913.95</v>
      </c>
      <c r="G394">
        <v>285.36600305682498</v>
      </c>
      <c r="H394">
        <v>12.6631398222921</v>
      </c>
      <c r="I394">
        <v>-24.523994441046199</v>
      </c>
      <c r="J394">
        <v>-2.62618978517478</v>
      </c>
      <c r="K394">
        <v>905.51304061880398</v>
      </c>
      <c r="L394">
        <v>824.96036671928096</v>
      </c>
      <c r="M394">
        <v>53.870960168669697</v>
      </c>
      <c r="N394">
        <v>0.99692245782669697</v>
      </c>
      <c r="O394">
        <v>43.771541112752303</v>
      </c>
      <c r="P394">
        <v>353.01115241635603</v>
      </c>
      <c r="Q394">
        <v>0.22551858784641299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226</v>
      </c>
      <c r="E395">
        <v>16605.014480999998</v>
      </c>
      <c r="F395">
        <v>2379.9</v>
      </c>
      <c r="G395">
        <v>114.018782436525</v>
      </c>
      <c r="H395">
        <v>13.244789333030401</v>
      </c>
      <c r="I395">
        <v>29.794080667233299</v>
      </c>
      <c r="J395">
        <v>1.47412116102916</v>
      </c>
      <c r="K395">
        <v>2082.0854376009802</v>
      </c>
      <c r="L395">
        <v>1705.42771722425</v>
      </c>
      <c r="M395">
        <v>66.052515391394095</v>
      </c>
      <c r="N395">
        <v>0.87086068580484299</v>
      </c>
      <c r="O395">
        <v>5.2985419555443496</v>
      </c>
      <c r="P395">
        <v>145.33786918199999</v>
      </c>
      <c r="Q395">
        <v>5.9840211174820003E-2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54</v>
      </c>
      <c r="E396">
        <v>16563.75</v>
      </c>
      <c r="F396">
        <v>6625.5</v>
      </c>
      <c r="G396">
        <v>31.916752126929602</v>
      </c>
      <c r="H396">
        <v>5.16366976399856</v>
      </c>
      <c r="I396">
        <v>8.6062448495625095</v>
      </c>
      <c r="J396">
        <v>-5.4681369154201898</v>
      </c>
      <c r="K396">
        <v>6567.59470687867</v>
      </c>
      <c r="L396">
        <v>5731.9955094412499</v>
      </c>
      <c r="M396">
        <v>42.918633589812003</v>
      </c>
      <c r="N396">
        <v>0.662043538738189</v>
      </c>
      <c r="O396">
        <v>14.2887329258169</v>
      </c>
      <c r="P396">
        <v>64.768346969734594</v>
      </c>
      <c r="Q396">
        <v>8.5326932299499003E-2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539</v>
      </c>
      <c r="E397">
        <v>16513.686461679899</v>
      </c>
      <c r="F397">
        <v>1554.2</v>
      </c>
      <c r="G397">
        <v>-13.6953522405586</v>
      </c>
      <c r="H397">
        <v>7.8353659052201099</v>
      </c>
      <c r="I397">
        <v>0.18932229296084199</v>
      </c>
      <c r="J397">
        <v>-6.2739458680215696</v>
      </c>
      <c r="K397">
        <v>1501.5677514251199</v>
      </c>
      <c r="L397">
        <v>1430.59941182736</v>
      </c>
      <c r="M397">
        <v>44.061156866111403</v>
      </c>
      <c r="N397">
        <v>1.1709566697812701</v>
      </c>
      <c r="O397">
        <v>8.7376142066658105</v>
      </c>
      <c r="P397">
        <v>25.036202735317701</v>
      </c>
      <c r="Q397">
        <v>-2.0438592980041002E-2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130</v>
      </c>
      <c r="E398">
        <v>16288.3073143</v>
      </c>
      <c r="F398">
        <v>55.58</v>
      </c>
      <c r="G398">
        <v>-20.879301359560898</v>
      </c>
      <c r="H398">
        <v>-1.95496113783037</v>
      </c>
      <c r="I398">
        <v>-23.977816764433801</v>
      </c>
      <c r="J398">
        <v>0.274939766093107</v>
      </c>
      <c r="K398">
        <v>57.371143835980298</v>
      </c>
      <c r="L398">
        <v>55.937677743938401</v>
      </c>
      <c r="M398">
        <v>51.7514572732766</v>
      </c>
      <c r="N398">
        <v>0.64445811799394603</v>
      </c>
      <c r="O398">
        <v>32.6016552716804</v>
      </c>
      <c r="P398">
        <v>41.966794380587402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539</v>
      </c>
      <c r="E399">
        <v>16269.553125</v>
      </c>
      <c r="F399">
        <v>3281.25</v>
      </c>
      <c r="G399">
        <v>-53.725566830272399</v>
      </c>
      <c r="H399">
        <v>-6.6872875281351902</v>
      </c>
      <c r="I399">
        <v>-8.3998711997074906</v>
      </c>
      <c r="J399">
        <v>-6.2817362646835999</v>
      </c>
      <c r="K399">
        <v>3503.9609811594801</v>
      </c>
      <c r="L399">
        <v>3548.8579400591102</v>
      </c>
      <c r="M399">
        <v>32.950072270880199</v>
      </c>
      <c r="N399">
        <v>0.90563860239868299</v>
      </c>
      <c r="O399">
        <v>43.977142857142802</v>
      </c>
      <c r="P399">
        <v>14.092734574662201</v>
      </c>
      <c r="Q399">
        <v>-6.8306222897325006E-2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54</v>
      </c>
      <c r="E400">
        <v>16237.92045315</v>
      </c>
      <c r="F400">
        <v>1193.25</v>
      </c>
      <c r="G400">
        <v>13.751924213435601</v>
      </c>
      <c r="H400">
        <v>18.922575589213299</v>
      </c>
      <c r="I400">
        <v>30.715550920400201</v>
      </c>
      <c r="J400">
        <v>-1.10666434610147</v>
      </c>
      <c r="K400">
        <v>1068.3929075531801</v>
      </c>
      <c r="L400">
        <v>939.74556488282803</v>
      </c>
      <c r="M400">
        <v>63.984728642386202</v>
      </c>
      <c r="N400">
        <v>1.34854756902599</v>
      </c>
      <c r="O400">
        <v>2.66080033521893</v>
      </c>
      <c r="P400">
        <v>50.596327380576703</v>
      </c>
      <c r="Q400">
        <v>4.0876515658326E-2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914</v>
      </c>
      <c r="E401">
        <v>16164.10741855</v>
      </c>
      <c r="F401">
        <v>2375.75</v>
      </c>
      <c r="G401">
        <v>195.73709251814401</v>
      </c>
      <c r="H401">
        <v>76.932941156669102</v>
      </c>
      <c r="I401">
        <v>122.670497957427</v>
      </c>
      <c r="J401">
        <v>31.0813042321947</v>
      </c>
      <c r="K401">
        <v>1564.19791431065</v>
      </c>
      <c r="L401">
        <v>1168.0504458098901</v>
      </c>
      <c r="M401">
        <v>92.370400831035198</v>
      </c>
      <c r="N401">
        <v>1.9554146286871299</v>
      </c>
      <c r="O401">
        <v>7.0819741134378704</v>
      </c>
      <c r="P401">
        <v>236.22275686385501</v>
      </c>
      <c r="Q401">
        <v>0.246158981285614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718</v>
      </c>
      <c r="E402">
        <v>16115.820425800001</v>
      </c>
      <c r="F402">
        <v>391.7</v>
      </c>
      <c r="G402">
        <v>10.742913015070799</v>
      </c>
      <c r="H402">
        <v>15.0526333752656</v>
      </c>
      <c r="I402">
        <v>-6.9849567738200804</v>
      </c>
      <c r="J402">
        <v>2.2607576278051602</v>
      </c>
      <c r="K402">
        <v>360.16684377429101</v>
      </c>
      <c r="L402">
        <v>328.50167153938401</v>
      </c>
      <c r="M402">
        <v>63.254870137158399</v>
      </c>
      <c r="N402">
        <v>1.9654655384109401</v>
      </c>
      <c r="O402">
        <v>9.7651263722236408</v>
      </c>
      <c r="P402">
        <v>70.452567449956405</v>
      </c>
      <c r="Q402">
        <v>0.19170328846540299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54</v>
      </c>
      <c r="E403">
        <v>16083.58799376</v>
      </c>
      <c r="F403">
        <v>663.6</v>
      </c>
      <c r="G403">
        <v>95.208103022848405</v>
      </c>
      <c r="H403">
        <v>32.949164563181498</v>
      </c>
      <c r="I403">
        <v>34.5729646936487</v>
      </c>
      <c r="J403">
        <v>-4.4522861694975902</v>
      </c>
      <c r="K403">
        <v>561.272678956351</v>
      </c>
      <c r="L403">
        <v>457.96685980804102</v>
      </c>
      <c r="M403">
        <v>66.661069308197696</v>
      </c>
      <c r="N403">
        <v>0.84208544990877399</v>
      </c>
      <c r="O403">
        <v>5.1160337552742501</v>
      </c>
      <c r="P403">
        <v>128.551747890477</v>
      </c>
      <c r="Q403">
        <v>7.3814910325643995E-2</v>
      </c>
    </row>
    <row r="404" spans="1:17" hidden="1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259</v>
      </c>
      <c r="E404">
        <v>16062.85197</v>
      </c>
      <c r="F404">
        <v>15035.9</v>
      </c>
      <c r="G404">
        <v>-8.2205252672975195</v>
      </c>
      <c r="H404">
        <v>-3.6958232365869201</v>
      </c>
      <c r="I404">
        <v>-5.3403985288890903</v>
      </c>
      <c r="J404">
        <v>1.03035635306662</v>
      </c>
      <c r="K404">
        <v>15597.3332774153</v>
      </c>
      <c r="L404">
        <v>15079.7022316641</v>
      </c>
      <c r="M404">
        <v>50.577814241107099</v>
      </c>
      <c r="N404">
        <v>0.91902997849273504</v>
      </c>
      <c r="O404">
        <v>18.344428999926802</v>
      </c>
      <c r="P404">
        <v>18.185391006343199</v>
      </c>
      <c r="Q404">
        <v>6.9003390631365999E-2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89</v>
      </c>
      <c r="E405">
        <v>16055.64246951</v>
      </c>
      <c r="F405">
        <v>2867.9</v>
      </c>
      <c r="G405">
        <v>-5.96772320539137</v>
      </c>
      <c r="H405">
        <v>-8.5425317273065993</v>
      </c>
      <c r="I405">
        <v>29.307276318720501</v>
      </c>
      <c r="J405">
        <v>-2.6386851266530198</v>
      </c>
      <c r="K405">
        <v>3032.9010844981599</v>
      </c>
      <c r="L405">
        <v>2609.1924035166498</v>
      </c>
      <c r="M405">
        <v>33.9892228293606</v>
      </c>
      <c r="N405">
        <v>0.46374235762086102</v>
      </c>
      <c r="O405">
        <v>27.4451689389448</v>
      </c>
      <c r="P405">
        <v>65.296829971181495</v>
      </c>
      <c r="Q405">
        <v>0.150322675471668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551</v>
      </c>
      <c r="E406">
        <v>16042.55397612</v>
      </c>
      <c r="F406">
        <v>667.6</v>
      </c>
      <c r="G406">
        <v>13.7847803182693</v>
      </c>
      <c r="H406">
        <v>-7.5894141461819302</v>
      </c>
      <c r="I406">
        <v>-22.374627375107401</v>
      </c>
      <c r="J406">
        <v>-2.6057478480774998</v>
      </c>
      <c r="K406">
        <v>698.94986197992102</v>
      </c>
      <c r="L406">
        <v>639.71938249671098</v>
      </c>
      <c r="M406">
        <v>39.221323212949798</v>
      </c>
      <c r="N406">
        <v>0.32709593062076198</v>
      </c>
      <c r="O406">
        <v>23.7192929898142</v>
      </c>
      <c r="P406">
        <v>54.429794124450602</v>
      </c>
      <c r="Q406">
        <v>9.3046028563413E-2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-</v>
      </c>
      <c r="D407" t="s">
        <v>539</v>
      </c>
      <c r="E407">
        <v>16021.063859039999</v>
      </c>
      <c r="F407">
        <v>5225.3999999999996</v>
      </c>
      <c r="G407">
        <v>-12.310028933087599</v>
      </c>
      <c r="H407">
        <v>2.2886300183705801</v>
      </c>
      <c r="I407">
        <v>12.4332761874459</v>
      </c>
      <c r="J407">
        <v>-4.1350474041125196</v>
      </c>
      <c r="K407">
        <v>5110.3993496259</v>
      </c>
      <c r="L407">
        <v>4744.9748015674504</v>
      </c>
      <c r="M407">
        <v>45.398312769065498</v>
      </c>
      <c r="N407">
        <v>0.62724961214367603</v>
      </c>
      <c r="O407">
        <v>14.0362460290121</v>
      </c>
      <c r="P407">
        <v>29.9527480726187</v>
      </c>
      <c r="Q407">
        <v>5.5435528552332997E-2</v>
      </c>
    </row>
    <row r="408" spans="1:17" x14ac:dyDescent="0.3">
      <c r="A408" t="s">
        <v>927</v>
      </c>
      <c r="B408" t="s">
        <v>928</v>
      </c>
      <c r="C408" t="str">
        <f>IFERROR(VLOOKUP(Table1[[#This Row],[Ticker]],[1]!Table2[[Symbol]:[Industry]],2,FALSE),"-")</f>
        <v>-</v>
      </c>
      <c r="D408" t="s">
        <v>929</v>
      </c>
      <c r="E408">
        <v>16014.35400696</v>
      </c>
      <c r="F408">
        <v>832.95</v>
      </c>
      <c r="G408">
        <v>49.089188675249197</v>
      </c>
      <c r="H408">
        <v>3.81207975529676</v>
      </c>
      <c r="I408">
        <v>47.164701564907098</v>
      </c>
      <c r="J408">
        <v>-0.87275417693949797</v>
      </c>
      <c r="K408">
        <v>758.24997818013901</v>
      </c>
      <c r="L408">
        <v>615.26794536802299</v>
      </c>
      <c r="M408">
        <v>57.6201103711523</v>
      </c>
      <c r="N408">
        <v>0.66450193419835202</v>
      </c>
      <c r="O408">
        <v>5.2524161114112502</v>
      </c>
      <c r="P408">
        <v>86.613644001344198</v>
      </c>
      <c r="Q408">
        <v>-9.3957768814869995E-3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932</v>
      </c>
      <c r="E409">
        <v>16014.229119199999</v>
      </c>
      <c r="F409">
        <v>720.8</v>
      </c>
      <c r="G409">
        <v>-12.694337997564</v>
      </c>
      <c r="H409">
        <v>4.3769092520308197</v>
      </c>
      <c r="I409">
        <v>-10.0526929834434</v>
      </c>
      <c r="J409">
        <v>-2.5844929298134001</v>
      </c>
      <c r="K409">
        <v>704.19196323376002</v>
      </c>
      <c r="L409">
        <v>684.64966103875804</v>
      </c>
      <c r="M409">
        <v>55.581970387103802</v>
      </c>
      <c r="N409">
        <v>1.00520271101159</v>
      </c>
      <c r="O409">
        <v>17.855160932297402</v>
      </c>
      <c r="P409">
        <v>21.3468013468013</v>
      </c>
      <c r="Q409">
        <v>6.2617276278200004E-2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Row],[Ticker]],[1]!Table2[[Symbol]:[Industry]],2,FALSE),"-")</f>
        <v>-</v>
      </c>
      <c r="D410" t="s">
        <v>736</v>
      </c>
      <c r="E410">
        <v>15989.1975525</v>
      </c>
      <c r="F410">
        <v>3839.45</v>
      </c>
      <c r="G410">
        <v>58.290913379167897</v>
      </c>
      <c r="H410">
        <v>-15.9717285987604</v>
      </c>
      <c r="I410">
        <v>14.0944085280707</v>
      </c>
      <c r="J410">
        <v>-7.2588404339698904</v>
      </c>
      <c r="K410">
        <v>4276.7930252460201</v>
      </c>
      <c r="L410">
        <v>3558.3210671225802</v>
      </c>
      <c r="M410">
        <v>35.958191346675697</v>
      </c>
      <c r="N410">
        <v>0.65660724915574598</v>
      </c>
      <c r="O410">
        <v>42.937139434033497</v>
      </c>
      <c r="P410">
        <v>101.54064197789999</v>
      </c>
      <c r="Q410">
        <v>0.126656487176913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Row],[Ticker]],[1]!Table2[[Symbol]:[Industry]],2,FALSE),"-")</f>
        <v>-</v>
      </c>
      <c r="D411" t="s">
        <v>937</v>
      </c>
      <c r="E411">
        <v>15925.526933900999</v>
      </c>
      <c r="F411">
        <v>203.71</v>
      </c>
      <c r="G411">
        <v>5.8043185029925697</v>
      </c>
      <c r="H411">
        <v>2.4234809450426198</v>
      </c>
      <c r="I411">
        <v>-12.142981704583301</v>
      </c>
      <c r="J411">
        <v>0.63366639259802404</v>
      </c>
      <c r="K411">
        <v>205.50632257756499</v>
      </c>
      <c r="L411">
        <v>197.67568360406</v>
      </c>
      <c r="M411">
        <v>58.027193875811101</v>
      </c>
      <c r="N411">
        <v>0.68538473643505404</v>
      </c>
      <c r="O411">
        <v>16.611850179176201</v>
      </c>
      <c r="P411">
        <v>49.566813509544801</v>
      </c>
      <c r="Q411">
        <v>9.1869622952580002E-3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259</v>
      </c>
      <c r="E412">
        <v>15862.8047069</v>
      </c>
      <c r="F412">
        <v>911.45</v>
      </c>
      <c r="G412">
        <v>45.951225107162202</v>
      </c>
      <c r="H412">
        <v>-4.3390506238579096</v>
      </c>
      <c r="I412">
        <v>2.4776118752636198</v>
      </c>
      <c r="J412">
        <v>-2.2583373243629699</v>
      </c>
      <c r="K412">
        <v>940.555099418243</v>
      </c>
      <c r="L412">
        <v>817.68641657930198</v>
      </c>
      <c r="M412">
        <v>26.664518541206199</v>
      </c>
      <c r="N412">
        <v>0.67363676158944297</v>
      </c>
      <c r="O412">
        <v>16.2982061550277</v>
      </c>
      <c r="P412">
        <v>75.877506126623302</v>
      </c>
      <c r="Q412">
        <v>0.16132751275561699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246</v>
      </c>
      <c r="E413">
        <v>15844.3639978149</v>
      </c>
      <c r="F413">
        <v>678.95</v>
      </c>
      <c r="G413">
        <v>58.455917406470903</v>
      </c>
      <c r="H413">
        <v>6.8690623615743096</v>
      </c>
      <c r="I413">
        <v>5.9416177925217601</v>
      </c>
      <c r="J413">
        <v>-1.20587116702939</v>
      </c>
      <c r="K413">
        <v>678.72760634648398</v>
      </c>
      <c r="L413">
        <v>586.039441606982</v>
      </c>
      <c r="M413">
        <v>58.429427953187897</v>
      </c>
      <c r="N413">
        <v>0.62819073523594604</v>
      </c>
      <c r="O413">
        <v>21.953015685985701</v>
      </c>
      <c r="P413">
        <v>168.35968379446601</v>
      </c>
      <c r="Q413">
        <v>6.9342321140668003E-2</v>
      </c>
    </row>
    <row r="414" spans="1:17" hidden="1" x14ac:dyDescent="0.3">
      <c r="A414" t="s">
        <v>942</v>
      </c>
      <c r="B414" t="s">
        <v>943</v>
      </c>
      <c r="C414" t="str">
        <f>IFERROR(VLOOKUP(Table1[[#This Row],[Ticker]],[1]!Table2[[Symbol]:[Industry]],2,FALSE),"-")</f>
        <v>-</v>
      </c>
      <c r="D414" t="s">
        <v>46</v>
      </c>
      <c r="E414">
        <v>15760.90827245</v>
      </c>
      <c r="F414">
        <v>1513.3</v>
      </c>
      <c r="G414">
        <v>448.29992130180898</v>
      </c>
      <c r="H414">
        <v>-18.301600906426501</v>
      </c>
      <c r="I414">
        <v>47.3591183907456</v>
      </c>
      <c r="J414">
        <v>-4.8442685484538703</v>
      </c>
      <c r="K414">
        <v>1778.0546818276</v>
      </c>
      <c r="L414">
        <v>1447.17056376399</v>
      </c>
      <c r="M414">
        <v>43.5277606474083</v>
      </c>
      <c r="N414">
        <v>0.85254777247663205</v>
      </c>
      <c r="O414">
        <v>100.73680037005199</v>
      </c>
      <c r="P414">
        <v>568.65500176740898</v>
      </c>
      <c r="Q414">
        <v>0.28289920105796201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Row],[Ticker]],[1]!Table2[[Symbol]:[Industry]],2,FALSE),"-")</f>
        <v>-</v>
      </c>
      <c r="D415" t="s">
        <v>300</v>
      </c>
      <c r="E415">
        <v>15732.64133472</v>
      </c>
      <c r="F415">
        <v>416.8</v>
      </c>
      <c r="G415">
        <v>143.5727040749</v>
      </c>
      <c r="H415">
        <v>52.952510383154198</v>
      </c>
      <c r="I415">
        <v>24.098205346729099</v>
      </c>
      <c r="J415">
        <v>6.0821776483389201</v>
      </c>
      <c r="K415">
        <v>317.14321974004503</v>
      </c>
      <c r="L415">
        <v>266.24963059081301</v>
      </c>
      <c r="M415">
        <v>77.926959016539101</v>
      </c>
      <c r="N415">
        <v>2.1903187497772101</v>
      </c>
      <c r="O415">
        <v>1.8234165067178401</v>
      </c>
      <c r="P415">
        <v>172.95350360183301</v>
      </c>
      <c r="Q415">
        <v>0.12690000710485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207</v>
      </c>
      <c r="E416">
        <v>15667.14605295</v>
      </c>
      <c r="F416">
        <v>644.5</v>
      </c>
      <c r="G416">
        <v>3.3188057027020701</v>
      </c>
      <c r="H416">
        <v>4.7886860590264098</v>
      </c>
      <c r="I416">
        <v>9.1897376381509996</v>
      </c>
      <c r="J416">
        <v>0.69728511495408496</v>
      </c>
      <c r="K416">
        <v>642.60143554482102</v>
      </c>
      <c r="L416">
        <v>598.42397634729105</v>
      </c>
      <c r="M416">
        <v>53.490592957613003</v>
      </c>
      <c r="N416">
        <v>0.36082864009904803</v>
      </c>
      <c r="O416">
        <v>12.0248254460822</v>
      </c>
      <c r="P416">
        <v>31.102522375915299</v>
      </c>
      <c r="Q416">
        <v>5.0562598793856002E-2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72</v>
      </c>
      <c r="E417">
        <v>15649.5</v>
      </c>
      <c r="F417">
        <v>104.33</v>
      </c>
      <c r="G417">
        <v>143.383031160809</v>
      </c>
      <c r="H417">
        <v>22.570982959546999</v>
      </c>
      <c r="I417">
        <v>8.7958327744330997</v>
      </c>
      <c r="J417">
        <v>1.5886678425055101</v>
      </c>
      <c r="K417">
        <v>92.637968978451596</v>
      </c>
      <c r="L417">
        <v>75.335159196506396</v>
      </c>
      <c r="M417">
        <v>57.656995837015302</v>
      </c>
      <c r="N417">
        <v>0.82131884167750402</v>
      </c>
      <c r="O417">
        <v>26.329914693760202</v>
      </c>
      <c r="P417">
        <v>174.552631578947</v>
      </c>
      <c r="Q417">
        <v>7.4424377007742001E-2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Row],[Ticker]],[1]!Table2[[Symbol]:[Industry]],2,FALSE),"-")</f>
        <v>-</v>
      </c>
      <c r="D418" t="s">
        <v>952</v>
      </c>
      <c r="E418">
        <v>15601.771914610001</v>
      </c>
      <c r="F418">
        <v>1310.9</v>
      </c>
      <c r="G418">
        <v>42.597194894147798</v>
      </c>
      <c r="H418">
        <v>-4.2986171041226697</v>
      </c>
      <c r="I418">
        <v>4.5581877875713097</v>
      </c>
      <c r="J418">
        <v>0.30099099680567698</v>
      </c>
      <c r="K418">
        <v>1377.1441087324499</v>
      </c>
      <c r="L418">
        <v>1214.06095297417</v>
      </c>
      <c r="M418">
        <v>50.910263805884803</v>
      </c>
      <c r="N418">
        <v>0.62496932812414396</v>
      </c>
      <c r="O418">
        <v>29.300480585856999</v>
      </c>
      <c r="P418">
        <v>103.445332505625</v>
      </c>
      <c r="Q418">
        <v>0.18913271893141501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54</v>
      </c>
      <c r="E419">
        <v>15505.366261499999</v>
      </c>
      <c r="F419">
        <v>6732.5</v>
      </c>
      <c r="G419">
        <v>22.230827157955801</v>
      </c>
      <c r="H419">
        <v>5.9035421120878597</v>
      </c>
      <c r="I419">
        <v>6.5437690523372201</v>
      </c>
      <c r="J419">
        <v>-1.3969233944251001</v>
      </c>
      <c r="K419">
        <v>6406.5564744497497</v>
      </c>
      <c r="L419">
        <v>5627.0994624643199</v>
      </c>
      <c r="M419">
        <v>64.033400006437205</v>
      </c>
      <c r="N419">
        <v>0.52760936170444395</v>
      </c>
      <c r="O419">
        <v>11.9881173412551</v>
      </c>
      <c r="P419">
        <v>52.878077214410801</v>
      </c>
      <c r="Q419">
        <v>7.0765662010100004E-4</v>
      </c>
    </row>
    <row r="420" spans="1:17" hidden="1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729</v>
      </c>
      <c r="E420">
        <v>15502.9956089399</v>
      </c>
      <c r="F420">
        <v>871.24</v>
      </c>
      <c r="G420">
        <v>-2.29734440582516</v>
      </c>
      <c r="H420">
        <v>0.46150327450177198</v>
      </c>
      <c r="I420">
        <v>0.33257759558564998</v>
      </c>
      <c r="J420">
        <v>0.219040650138974</v>
      </c>
      <c r="K420">
        <v>855.62856333212596</v>
      </c>
      <c r="L420">
        <v>798.23008694101497</v>
      </c>
      <c r="M420">
        <v>63.673105172010501</v>
      </c>
      <c r="N420">
        <v>0.58032232993291299</v>
      </c>
      <c r="O420">
        <v>3.0714843211973699</v>
      </c>
      <c r="P420">
        <v>29.4523193961546</v>
      </c>
      <c r="Q420">
        <v>-2.790653939747E-3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259</v>
      </c>
      <c r="E421">
        <v>15409.3020903</v>
      </c>
      <c r="F421">
        <v>1940.5</v>
      </c>
      <c r="G421">
        <v>116.17721127051099</v>
      </c>
      <c r="H421">
        <v>-11.9596337001449</v>
      </c>
      <c r="I421">
        <v>98.192849525797698</v>
      </c>
      <c r="J421">
        <v>-3.4191452994825702</v>
      </c>
      <c r="K421">
        <v>2045.9885398055901</v>
      </c>
      <c r="L421">
        <v>1495.7081934512901</v>
      </c>
      <c r="M421">
        <v>38.205857176076599</v>
      </c>
      <c r="N421">
        <v>0.75342257988279304</v>
      </c>
      <c r="O421">
        <v>38.314867302241602</v>
      </c>
      <c r="P421">
        <v>154.62537724708</v>
      </c>
      <c r="Q421">
        <v>0.15504636505488301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46</v>
      </c>
      <c r="E422">
        <v>15386.60560635</v>
      </c>
      <c r="F422">
        <v>1591.35</v>
      </c>
      <c r="G422">
        <v>-0.55266633685651101</v>
      </c>
      <c r="H422">
        <v>-6.2325883636134103</v>
      </c>
      <c r="I422">
        <v>21.310116808886399</v>
      </c>
      <c r="J422">
        <v>-2.0821236134588599</v>
      </c>
      <c r="K422">
        <v>1646.75860124267</v>
      </c>
      <c r="L422">
        <v>1449.5613355698899</v>
      </c>
      <c r="M422">
        <v>36.4242184173605</v>
      </c>
      <c r="N422">
        <v>0.50465821560405899</v>
      </c>
      <c r="O422">
        <v>16.881892732585499</v>
      </c>
      <c r="P422">
        <v>55.261232255231903</v>
      </c>
      <c r="Q422">
        <v>-2.5509829920756E-2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963</v>
      </c>
      <c r="E423">
        <v>15262.225944885</v>
      </c>
      <c r="F423">
        <v>475.55</v>
      </c>
      <c r="G423">
        <v>154.13802544319</v>
      </c>
      <c r="H423">
        <v>-8.1341958334719902</v>
      </c>
      <c r="I423">
        <v>9.4723684932335193</v>
      </c>
      <c r="J423">
        <v>-3.1172648332148598</v>
      </c>
      <c r="K423">
        <v>473.467194825457</v>
      </c>
      <c r="L423">
        <v>388.060641017504</v>
      </c>
      <c r="M423">
        <v>47.551125594912797</v>
      </c>
      <c r="N423">
        <v>0.39643536152293402</v>
      </c>
      <c r="O423">
        <v>29.9127326253811</v>
      </c>
      <c r="P423">
        <v>187.341389728096</v>
      </c>
      <c r="Q423">
        <v>0.12195438418836101</v>
      </c>
    </row>
    <row r="424" spans="1:17" hidden="1" x14ac:dyDescent="0.3">
      <c r="A424" t="s">
        <v>964</v>
      </c>
      <c r="B424" t="s">
        <v>965</v>
      </c>
      <c r="C424" t="str">
        <f>IFERROR(VLOOKUP(Table1[[#This Row],[Ticker]],[1]!Table2[[Symbol]:[Industry]],2,FALSE),"-")</f>
        <v>-</v>
      </c>
      <c r="D424" t="s">
        <v>186</v>
      </c>
      <c r="E424">
        <v>15260.5512492049</v>
      </c>
      <c r="F424">
        <v>470.65</v>
      </c>
      <c r="G424">
        <v>12.3648171349439</v>
      </c>
      <c r="H424">
        <v>3.4857915126346199</v>
      </c>
      <c r="I424">
        <v>-3.4492185355758198</v>
      </c>
      <c r="J424">
        <v>-0.27454133621170201</v>
      </c>
      <c r="K424">
        <v>456.49388111302102</v>
      </c>
      <c r="M424">
        <v>53.285611068444901</v>
      </c>
      <c r="N424">
        <v>1.28756681342221</v>
      </c>
      <c r="O424">
        <v>8.5732497609688707</v>
      </c>
      <c r="P424">
        <v>83.632461958642196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Row],[Ticker]],[1]!Table2[[Symbol]:[Industry]],2,FALSE),"-")</f>
        <v>-</v>
      </c>
      <c r="D425" t="s">
        <v>544</v>
      </c>
      <c r="E425">
        <v>15213.71729049</v>
      </c>
      <c r="F425">
        <v>304.89999999999998</v>
      </c>
      <c r="G425">
        <v>-12.886415578307</v>
      </c>
      <c r="H425">
        <v>-4.2896903663870898</v>
      </c>
      <c r="I425">
        <v>-22.855684078331301</v>
      </c>
      <c r="J425">
        <v>-2.2376999610469599</v>
      </c>
      <c r="K425">
        <v>318.707637205053</v>
      </c>
      <c r="L425">
        <v>317.89846724850298</v>
      </c>
      <c r="M425">
        <v>35.274814575407603</v>
      </c>
      <c r="N425">
        <v>0.38844310507651802</v>
      </c>
      <c r="O425">
        <v>28.566743194489899</v>
      </c>
      <c r="P425">
        <v>18.638132295719799</v>
      </c>
      <c r="Q425">
        <v>-5.5845382718433999E-2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54</v>
      </c>
      <c r="E426">
        <v>15100.021135159999</v>
      </c>
      <c r="F426">
        <v>984.35</v>
      </c>
      <c r="G426">
        <v>298.68864391568798</v>
      </c>
      <c r="H426">
        <v>26.842709714765199</v>
      </c>
      <c r="I426">
        <v>58.8793009167984</v>
      </c>
      <c r="J426">
        <v>-1.28615634315065</v>
      </c>
      <c r="K426">
        <v>809.43404210762105</v>
      </c>
      <c r="L426">
        <v>584.15052612174804</v>
      </c>
      <c r="M426">
        <v>66.575760985478198</v>
      </c>
      <c r="N426">
        <v>0.48069339419458801</v>
      </c>
      <c r="O426">
        <v>1.0819322395489299</v>
      </c>
      <c r="P426">
        <v>361.59437280187501</v>
      </c>
      <c r="Q426">
        <v>8.9053389357408003E-2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293</v>
      </c>
      <c r="E427">
        <v>14999.89891036</v>
      </c>
      <c r="F427">
        <v>1072.4000000000001</v>
      </c>
      <c r="G427">
        <v>107.126249318875</v>
      </c>
      <c r="H427">
        <v>7.1932744771452404</v>
      </c>
      <c r="I427">
        <v>37.386599888375898</v>
      </c>
      <c r="J427">
        <v>1.52363361280869</v>
      </c>
      <c r="K427">
        <v>995.76052515187098</v>
      </c>
      <c r="L427">
        <v>826.90311657685004</v>
      </c>
      <c r="M427">
        <v>61.804301771239999</v>
      </c>
      <c r="N427">
        <v>0.86551701603435305</v>
      </c>
      <c r="O427">
        <v>7.8841850055949099</v>
      </c>
      <c r="P427">
        <v>166.08771168041599</v>
      </c>
      <c r="Q427">
        <v>0.142708915586504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251</v>
      </c>
      <c r="E428">
        <v>14934.58185026</v>
      </c>
      <c r="F428">
        <v>3597.8</v>
      </c>
      <c r="G428">
        <v>125.677297109856</v>
      </c>
      <c r="H428">
        <v>-5.6876703355376099</v>
      </c>
      <c r="I428">
        <v>-13.684159333434399</v>
      </c>
      <c r="J428">
        <v>-2.5025591748027098</v>
      </c>
      <c r="K428">
        <v>3782.8805457981698</v>
      </c>
      <c r="L428">
        <v>3316.5427392236702</v>
      </c>
      <c r="M428">
        <v>38.682716359300898</v>
      </c>
      <c r="N428">
        <v>0.59838508489710696</v>
      </c>
      <c r="O428">
        <v>19.516093168047099</v>
      </c>
      <c r="P428">
        <v>166.30643967431499</v>
      </c>
      <c r="Q428">
        <v>0.26411837168570301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976</v>
      </c>
      <c r="E429">
        <v>14924.47664768</v>
      </c>
      <c r="F429">
        <v>1520.8</v>
      </c>
      <c r="G429">
        <v>-38.309032527394599</v>
      </c>
      <c r="H429">
        <v>9.9010980606303605</v>
      </c>
      <c r="I429">
        <v>-1.6220855391373801</v>
      </c>
      <c r="J429">
        <v>1.83689201902332</v>
      </c>
      <c r="K429">
        <v>1444.74032775254</v>
      </c>
      <c r="L429">
        <v>1463.38899732549</v>
      </c>
      <c r="M429">
        <v>62.4755137166498</v>
      </c>
      <c r="N429">
        <v>0.86562392184276304</v>
      </c>
      <c r="O429">
        <v>23.319963177275099</v>
      </c>
      <c r="P429">
        <v>26.291313735259902</v>
      </c>
      <c r="Q429">
        <v>-1.8685670610498001E-2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Row],[Ticker]],[1]!Table2[[Symbol]:[Industry]],2,FALSE),"-")</f>
        <v>-</v>
      </c>
      <c r="D430" t="s">
        <v>54</v>
      </c>
      <c r="E430">
        <v>14792.09222366</v>
      </c>
      <c r="F430">
        <v>11529.4</v>
      </c>
      <c r="G430">
        <v>166.632430830549</v>
      </c>
      <c r="H430">
        <v>41.642844619340103</v>
      </c>
      <c r="I430">
        <v>49.929843609458302</v>
      </c>
      <c r="J430">
        <v>-1.98747930282055</v>
      </c>
      <c r="K430">
        <v>8970.3781326222506</v>
      </c>
      <c r="L430">
        <v>6763.5206197545804</v>
      </c>
      <c r="M430">
        <v>72.453986734965198</v>
      </c>
      <c r="N430">
        <v>1.5829039791758801</v>
      </c>
      <c r="O430">
        <v>7.55113015421444</v>
      </c>
      <c r="P430">
        <v>239.1</v>
      </c>
      <c r="Q430">
        <v>0.166752865589332</v>
      </c>
    </row>
    <row r="431" spans="1:17" hidden="1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539</v>
      </c>
      <c r="E431">
        <v>14755.28943757</v>
      </c>
      <c r="F431">
        <v>3240.05</v>
      </c>
      <c r="G431">
        <v>-12.304468394049</v>
      </c>
      <c r="H431">
        <v>13.853842666397099</v>
      </c>
      <c r="I431">
        <v>2.7677240878952198</v>
      </c>
      <c r="J431">
        <v>-2.1447960358715998</v>
      </c>
      <c r="K431">
        <v>2954.1066867504901</v>
      </c>
      <c r="L431">
        <v>2695.6296430360098</v>
      </c>
      <c r="M431">
        <v>63.372842056698602</v>
      </c>
      <c r="N431">
        <v>1.46171254917864</v>
      </c>
      <c r="O431">
        <v>3.9767904816283499</v>
      </c>
      <c r="P431">
        <v>42.922364358182598</v>
      </c>
      <c r="Q431">
        <v>1.0845049827916E-2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18</v>
      </c>
      <c r="E432">
        <v>14696.810622999999</v>
      </c>
      <c r="F432">
        <v>986.95</v>
      </c>
      <c r="G432">
        <v>140.03253013645599</v>
      </c>
      <c r="H432">
        <v>-3.7506937064299901</v>
      </c>
      <c r="I432">
        <v>-10.2099368129151</v>
      </c>
      <c r="J432">
        <v>6.0248606029899801</v>
      </c>
      <c r="K432">
        <v>976.46192875128997</v>
      </c>
      <c r="L432">
        <v>849.81445914214999</v>
      </c>
      <c r="M432">
        <v>56.842651943993097</v>
      </c>
      <c r="N432">
        <v>0.79236540109662501</v>
      </c>
      <c r="O432">
        <v>29.185875677592499</v>
      </c>
      <c r="P432">
        <v>183.68784133371599</v>
      </c>
      <c r="Q432">
        <v>0.20262733503051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54</v>
      </c>
      <c r="E433">
        <v>14344.9932648299</v>
      </c>
      <c r="F433">
        <v>905.9</v>
      </c>
      <c r="G433">
        <v>74.957188501968901</v>
      </c>
      <c r="H433">
        <v>22.5804839957338</v>
      </c>
      <c r="I433">
        <v>38.191012148793803</v>
      </c>
      <c r="J433">
        <v>4.9149957180659101</v>
      </c>
      <c r="K433">
        <v>772.98244308091898</v>
      </c>
      <c r="L433">
        <v>641.37594874756303</v>
      </c>
      <c r="M433">
        <v>79.538779710368999</v>
      </c>
      <c r="N433">
        <v>1.02666167773331</v>
      </c>
      <c r="O433">
        <v>0.78375096589027304</v>
      </c>
      <c r="P433">
        <v>184.20392156862701</v>
      </c>
      <c r="Q433">
        <v>1.6443694933001001E-2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160</v>
      </c>
      <c r="E434">
        <v>14243.6909056</v>
      </c>
      <c r="F434">
        <v>14078.8</v>
      </c>
      <c r="G434">
        <v>134.126720019218</v>
      </c>
      <c r="H434">
        <v>26.097071062949802</v>
      </c>
      <c r="I434">
        <v>79.803436017192695</v>
      </c>
      <c r="J434">
        <v>5.6722188185436204</v>
      </c>
      <c r="K434">
        <v>12342.6325724823</v>
      </c>
      <c r="L434">
        <v>9484.30757466057</v>
      </c>
      <c r="M434">
        <v>69.486323137306201</v>
      </c>
      <c r="N434">
        <v>0.73627399125660997</v>
      </c>
      <c r="O434">
        <v>3.7016649146234202</v>
      </c>
      <c r="P434">
        <v>234.25054308472099</v>
      </c>
      <c r="Q434">
        <v>0.23379281382946701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133</v>
      </c>
      <c r="E435">
        <v>14186.1580865</v>
      </c>
      <c r="F435">
        <v>1696.85</v>
      </c>
      <c r="G435">
        <v>81.886582071179305</v>
      </c>
      <c r="H435">
        <v>22.169388320249301</v>
      </c>
      <c r="I435">
        <v>97.332404115573198</v>
      </c>
      <c r="J435">
        <v>-2.1032445607451602</v>
      </c>
      <c r="K435">
        <v>1425.9370472918599</v>
      </c>
      <c r="L435">
        <v>1043.3345008471999</v>
      </c>
      <c r="M435">
        <v>60.442761777204602</v>
      </c>
      <c r="N435">
        <v>0.93497793741705504</v>
      </c>
      <c r="O435">
        <v>5.1949199988213497</v>
      </c>
      <c r="P435">
        <v>161.053846153846</v>
      </c>
      <c r="Q435">
        <v>0.234126053338782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632</v>
      </c>
      <c r="E436">
        <v>14184.023939999999</v>
      </c>
      <c r="F436">
        <v>490.5</v>
      </c>
      <c r="G436">
        <v>5.8546842149588203</v>
      </c>
      <c r="H436">
        <v>-6.1236016214811997</v>
      </c>
      <c r="I436">
        <v>-1.15227737507608</v>
      </c>
      <c r="J436">
        <v>-4.8633534718866196</v>
      </c>
      <c r="K436">
        <v>504.88556088807297</v>
      </c>
      <c r="L436">
        <v>450.76512903509303</v>
      </c>
      <c r="M436">
        <v>33.796435457963902</v>
      </c>
      <c r="N436">
        <v>1.4460744041012901</v>
      </c>
      <c r="O436">
        <v>20.693170234454598</v>
      </c>
      <c r="P436">
        <v>44.903988183160997</v>
      </c>
      <c r="Q436">
        <v>2.4406116868629001E-2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333</v>
      </c>
      <c r="E437">
        <v>14136.610992345</v>
      </c>
      <c r="F437">
        <v>4189.95</v>
      </c>
      <c r="G437">
        <v>18.5330568242832</v>
      </c>
      <c r="H437">
        <v>1.9241047345728499</v>
      </c>
      <c r="I437">
        <v>-5.9199082837686303</v>
      </c>
      <c r="J437">
        <v>-0.67797761525742195</v>
      </c>
      <c r="K437">
        <v>4206.5088871895996</v>
      </c>
      <c r="L437">
        <v>3738.2316439349102</v>
      </c>
      <c r="M437">
        <v>45.624400690003903</v>
      </c>
      <c r="N437">
        <v>0.60746842538113099</v>
      </c>
      <c r="O437">
        <v>16.6601033425219</v>
      </c>
      <c r="P437">
        <v>53.982837507579703</v>
      </c>
      <c r="Q437">
        <v>2.2359154057982E-2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116</v>
      </c>
      <c r="E438">
        <v>14051.250038079999</v>
      </c>
      <c r="F438">
        <v>2208.1999999999998</v>
      </c>
      <c r="G438">
        <v>14.013526228946899</v>
      </c>
      <c r="H438">
        <v>0.43117323155562598</v>
      </c>
      <c r="I438">
        <v>33.451044051763098</v>
      </c>
      <c r="J438">
        <v>-5.62253546448515</v>
      </c>
      <c r="K438">
        <v>2118.6986700264501</v>
      </c>
      <c r="L438">
        <v>1808.1409727456401</v>
      </c>
      <c r="M438">
        <v>36.766917994149097</v>
      </c>
      <c r="N438">
        <v>0.68518994412387502</v>
      </c>
      <c r="O438">
        <v>12.489810705551999</v>
      </c>
      <c r="P438">
        <v>53.331250216991201</v>
      </c>
      <c r="Q438">
        <v>-6.3044515578658006E-2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Row],[Ticker]],[1]!Table2[[Symbol]:[Industry]],2,FALSE),"-")</f>
        <v>-</v>
      </c>
      <c r="D439" t="s">
        <v>54</v>
      </c>
      <c r="E439">
        <v>14031.37902312</v>
      </c>
      <c r="F439">
        <v>1845.95</v>
      </c>
      <c r="G439">
        <v>51.557973840353398</v>
      </c>
      <c r="H439">
        <v>23.3047228769186</v>
      </c>
      <c r="I439">
        <v>2.75179410234789</v>
      </c>
      <c r="J439">
        <v>16.837147111909101</v>
      </c>
      <c r="K439">
        <v>1501.68816315802</v>
      </c>
      <c r="L439">
        <v>1341.9339540932499</v>
      </c>
      <c r="M439">
        <v>81.5990703477175</v>
      </c>
      <c r="N439">
        <v>2.9499283088844801</v>
      </c>
      <c r="O439">
        <v>2.92803163682655</v>
      </c>
      <c r="P439">
        <v>93.4958071278826</v>
      </c>
      <c r="Q439">
        <v>8.2936768130617997E-2</v>
      </c>
    </row>
    <row r="440" spans="1:17" hidden="1" x14ac:dyDescent="0.3">
      <c r="A440" t="s">
        <v>997</v>
      </c>
      <c r="B440" t="s">
        <v>998</v>
      </c>
      <c r="C440" t="str">
        <f>IFERROR(VLOOKUP(Table1[[#This Row],[Ticker]],[1]!Table2[[Symbol]:[Industry]],2,FALSE),"-")</f>
        <v>-</v>
      </c>
      <c r="D440" t="s">
        <v>160</v>
      </c>
      <c r="E440">
        <v>13932.476033715</v>
      </c>
      <c r="F440">
        <v>11564.55</v>
      </c>
      <c r="G440">
        <v>329.34159808085798</v>
      </c>
      <c r="H440">
        <v>54.1040290847085</v>
      </c>
      <c r="I440">
        <v>63.196184511743397</v>
      </c>
      <c r="J440">
        <v>20.103955605930299</v>
      </c>
      <c r="K440">
        <v>8170.5044857909797</v>
      </c>
      <c r="L440">
        <v>6263.4100600379797</v>
      </c>
      <c r="M440">
        <v>90.913720035563898</v>
      </c>
      <c r="N440">
        <v>2.7957996231851898</v>
      </c>
      <c r="O440">
        <v>0.57892438529818502</v>
      </c>
      <c r="P440">
        <v>391.89919183326202</v>
      </c>
      <c r="Q440">
        <v>0.22933394878615701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Row],[Ticker]],[1]!Table2[[Symbol]:[Industry]],2,FALSE),"-")</f>
        <v>-</v>
      </c>
      <c r="D441" t="s">
        <v>46</v>
      </c>
      <c r="E441">
        <v>13827.339544799999</v>
      </c>
      <c r="F441">
        <v>752.25</v>
      </c>
      <c r="G441">
        <v>23.529212682335999</v>
      </c>
      <c r="H441">
        <v>9.4153553271844697</v>
      </c>
      <c r="I441">
        <v>40.796229642013998</v>
      </c>
      <c r="J441">
        <v>4.1947680686151498</v>
      </c>
      <c r="K441">
        <v>676.10351410030898</v>
      </c>
      <c r="L441">
        <v>582.67058079415096</v>
      </c>
      <c r="M441">
        <v>68.080805909043605</v>
      </c>
      <c r="N441">
        <v>0.86259300889926604</v>
      </c>
      <c r="O441">
        <v>0.75772681954138199</v>
      </c>
      <c r="P441">
        <v>67.912946428571402</v>
      </c>
      <c r="Q441">
        <v>7.9480135204788999E-2</v>
      </c>
    </row>
    <row r="442" spans="1:17" hidden="1" x14ac:dyDescent="0.3">
      <c r="A442" t="s">
        <v>1001</v>
      </c>
      <c r="B442" t="s">
        <v>1002</v>
      </c>
      <c r="C442" t="str">
        <f>IFERROR(VLOOKUP(Table1[[#This Row],[Ticker]],[1]!Table2[[Symbol]:[Industry]],2,FALSE),"-")</f>
        <v>-</v>
      </c>
      <c r="D442" t="s">
        <v>1003</v>
      </c>
      <c r="E442">
        <v>13749.90706052</v>
      </c>
      <c r="F442">
        <v>2265.6999999999998</v>
      </c>
      <c r="G442">
        <v>43.608320167768902</v>
      </c>
      <c r="H442">
        <v>2.23664054170577</v>
      </c>
      <c r="I442">
        <v>33.1718863384664</v>
      </c>
      <c r="J442">
        <v>-9.7627636488505694</v>
      </c>
      <c r="K442">
        <v>2203.72270098634</v>
      </c>
      <c r="M442">
        <v>39.217035404460098</v>
      </c>
      <c r="N442">
        <v>0.98673244157956297</v>
      </c>
      <c r="O442">
        <v>12.327316061261399</v>
      </c>
      <c r="P442">
        <v>84.864556135770201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1006</v>
      </c>
      <c r="E443">
        <v>13733.648427714999</v>
      </c>
      <c r="F443">
        <v>773.65</v>
      </c>
      <c r="G443">
        <v>40.749664451472398</v>
      </c>
      <c r="H443">
        <v>0.34299344491568001</v>
      </c>
      <c r="I443">
        <v>14.826652962740001</v>
      </c>
      <c r="J443">
        <v>-5.8721332094921399</v>
      </c>
      <c r="K443">
        <v>753.97045810568795</v>
      </c>
      <c r="L443">
        <v>653.02737617449895</v>
      </c>
      <c r="M443">
        <v>50.157384831973197</v>
      </c>
      <c r="N443">
        <v>0.45314077121791602</v>
      </c>
      <c r="O443">
        <v>11.1549150132489</v>
      </c>
      <c r="P443">
        <v>70.896841175171105</v>
      </c>
      <c r="Q443">
        <v>6.2240550411626003E-2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Row],[Ticker]],[1]!Table2[[Symbol]:[Industry]],2,FALSE),"-")</f>
        <v>-</v>
      </c>
      <c r="D444" t="s">
        <v>21</v>
      </c>
      <c r="E444">
        <v>13671.48647618</v>
      </c>
      <c r="F444">
        <v>2425.4499999999998</v>
      </c>
      <c r="G444">
        <v>177.33747155007401</v>
      </c>
      <c r="H444">
        <v>2.9022838065968699</v>
      </c>
      <c r="I444">
        <v>54.004692254052699</v>
      </c>
      <c r="J444">
        <v>0.96145053817257597</v>
      </c>
      <c r="K444">
        <v>2337.7827919915999</v>
      </c>
      <c r="L444">
        <v>1771.8446054578301</v>
      </c>
      <c r="M444">
        <v>60.211795319205301</v>
      </c>
      <c r="N444">
        <v>1.0178145445109399</v>
      </c>
      <c r="O444">
        <v>14.2860087818755</v>
      </c>
      <c r="P444">
        <v>228.38478202003699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Row],[Ticker]],[1]!Table2[[Symbol]:[Industry]],2,FALSE),"-")</f>
        <v>-</v>
      </c>
      <c r="D445" t="s">
        <v>130</v>
      </c>
      <c r="E445">
        <v>13659.77406132</v>
      </c>
      <c r="F445">
        <v>941.4</v>
      </c>
      <c r="G445">
        <v>110.642229740917</v>
      </c>
      <c r="H445">
        <v>22.376018412936901</v>
      </c>
      <c r="I445">
        <v>70.090067866660902</v>
      </c>
      <c r="J445">
        <v>0.73625872365006795</v>
      </c>
      <c r="K445">
        <v>795.48424968609697</v>
      </c>
      <c r="L445">
        <v>588.437003020882</v>
      </c>
      <c r="M445">
        <v>65.601959563613093</v>
      </c>
      <c r="N445">
        <v>1.2458119886016601</v>
      </c>
      <c r="O445">
        <v>6.1185468451242899</v>
      </c>
      <c r="P445">
        <v>151.64394546912499</v>
      </c>
      <c r="Q445">
        <v>0.19875752656161799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293</v>
      </c>
      <c r="E446">
        <v>13648.43670676</v>
      </c>
      <c r="F446">
        <v>989.9</v>
      </c>
      <c r="G446">
        <v>16.232055878954299</v>
      </c>
      <c r="H446">
        <v>-7.9191334486023299</v>
      </c>
      <c r="I446">
        <v>-0.44708162434350501</v>
      </c>
      <c r="J446">
        <v>5.3597650228852096</v>
      </c>
      <c r="K446">
        <v>991.69185628514299</v>
      </c>
      <c r="L446">
        <v>924.16080681972801</v>
      </c>
      <c r="M446">
        <v>65.479504950516002</v>
      </c>
      <c r="N446">
        <v>0.46940905859023802</v>
      </c>
      <c r="O446">
        <v>21.123345792504299</v>
      </c>
      <c r="P446">
        <v>58.383999999999901</v>
      </c>
      <c r="Q446">
        <v>2.8800437855545001E-2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133</v>
      </c>
      <c r="E447">
        <v>13600.857903550001</v>
      </c>
      <c r="F447">
        <v>519.85</v>
      </c>
      <c r="G447">
        <v>195.06512938081599</v>
      </c>
      <c r="H447">
        <v>49.642486604232602</v>
      </c>
      <c r="I447">
        <v>167.246365002234</v>
      </c>
      <c r="J447">
        <v>15.5792428671687</v>
      </c>
      <c r="K447">
        <v>381.94739581315099</v>
      </c>
      <c r="L447">
        <v>270.71190945348201</v>
      </c>
      <c r="M447">
        <v>82.923842436656102</v>
      </c>
      <c r="N447">
        <v>0.61279102002400698</v>
      </c>
      <c r="O447">
        <v>2.9143022025584102</v>
      </c>
      <c r="P447">
        <v>254.35056746532101</v>
      </c>
      <c r="Q447">
        <v>0.26892450725169997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160</v>
      </c>
      <c r="E448">
        <v>13582.927762900001</v>
      </c>
      <c r="F448">
        <v>605.29999999999995</v>
      </c>
      <c r="G448">
        <v>16.132545605196199</v>
      </c>
      <c r="H448">
        <v>-3.2524127088635999</v>
      </c>
      <c r="I448">
        <v>8.4280432758095998</v>
      </c>
      <c r="J448">
        <v>0.124944690542328</v>
      </c>
      <c r="K448">
        <v>609.25431304326696</v>
      </c>
      <c r="L448">
        <v>529.44897962612697</v>
      </c>
      <c r="M448">
        <v>51.676707193110097</v>
      </c>
      <c r="N448">
        <v>0.43262709370108898</v>
      </c>
      <c r="O448">
        <v>18.412357508673399</v>
      </c>
      <c r="P448">
        <v>74.904283753521597</v>
      </c>
      <c r="Q448">
        <v>0.19786236356551801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251</v>
      </c>
      <c r="E449">
        <v>13483.736699835001</v>
      </c>
      <c r="F449">
        <v>1058.45</v>
      </c>
      <c r="G449">
        <v>16.013600099678499</v>
      </c>
      <c r="H449">
        <v>6.8412310163069101</v>
      </c>
      <c r="I449">
        <v>12.4139298517131</v>
      </c>
      <c r="J449">
        <v>1.5368897360925999</v>
      </c>
      <c r="K449">
        <v>1006.45991215959</v>
      </c>
      <c r="L449">
        <v>919.99474241394796</v>
      </c>
      <c r="M449">
        <v>70.467263295522997</v>
      </c>
      <c r="N449">
        <v>0.877221676566588</v>
      </c>
      <c r="O449">
        <v>5.0592848032500397</v>
      </c>
      <c r="P449">
        <v>43.6160108548168</v>
      </c>
      <c r="Q449">
        <v>-4.2102842599065E-2</v>
      </c>
    </row>
    <row r="450" spans="1:17" hidden="1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551</v>
      </c>
      <c r="E450">
        <v>13474.940217404999</v>
      </c>
      <c r="F450">
        <v>564.04999999999995</v>
      </c>
      <c r="G450">
        <v>-28.452366971567798</v>
      </c>
      <c r="H450">
        <v>-1.5083079067032501</v>
      </c>
      <c r="I450">
        <v>-8.7644922653591202</v>
      </c>
      <c r="J450">
        <v>-2.4199971936201798</v>
      </c>
      <c r="K450">
        <v>566.41892614387302</v>
      </c>
      <c r="M450">
        <v>47.7080030355433</v>
      </c>
      <c r="N450">
        <v>0.72956240179957699</v>
      </c>
      <c r="O450">
        <v>17.0109032887155</v>
      </c>
      <c r="P450">
        <v>19.985109551159301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130</v>
      </c>
      <c r="E451">
        <v>13301.228732019999</v>
      </c>
      <c r="F451">
        <v>994.15</v>
      </c>
      <c r="G451">
        <v>43.139128857334804</v>
      </c>
      <c r="H451">
        <v>-7.9442090034109496</v>
      </c>
      <c r="I451">
        <v>11.4387883488491</v>
      </c>
      <c r="J451">
        <v>-7.1832910221298096</v>
      </c>
      <c r="K451">
        <v>1052.17872816559</v>
      </c>
      <c r="L451">
        <v>869.36200024094501</v>
      </c>
      <c r="M451">
        <v>33.019223149434403</v>
      </c>
      <c r="N451">
        <v>1.05672898519162</v>
      </c>
      <c r="O451">
        <v>23.115224060755398</v>
      </c>
      <c r="P451">
        <v>79.352336279992699</v>
      </c>
      <c r="Q451">
        <v>0.124793024951875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219</v>
      </c>
      <c r="E452">
        <v>13225.66915281</v>
      </c>
      <c r="F452">
        <v>1611.3</v>
      </c>
      <c r="G452">
        <v>3.8540836229782598</v>
      </c>
      <c r="H452">
        <v>-7.5747276029298103</v>
      </c>
      <c r="I452">
        <v>-34.778030682640797</v>
      </c>
      <c r="J452">
        <v>-1.15591039817622</v>
      </c>
      <c r="K452">
        <v>1704.7946114623701</v>
      </c>
      <c r="L452">
        <v>1605.72777083044</v>
      </c>
      <c r="M452">
        <v>44.898106443828098</v>
      </c>
      <c r="N452">
        <v>1.3247473412134501</v>
      </c>
      <c r="O452">
        <v>37.8979705827592</v>
      </c>
      <c r="P452">
        <v>58.280943025540203</v>
      </c>
      <c r="Q452">
        <v>0.157226881309809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333</v>
      </c>
      <c r="E453">
        <v>13189.817073099999</v>
      </c>
      <c r="F453">
        <v>951.55</v>
      </c>
      <c r="G453">
        <v>-4.5351999049019298</v>
      </c>
      <c r="H453">
        <v>7.5260319430927103</v>
      </c>
      <c r="I453">
        <v>13.913468016218101</v>
      </c>
      <c r="J453">
        <v>-7.9066215161003601</v>
      </c>
      <c r="K453">
        <v>885.63654518991802</v>
      </c>
      <c r="L453">
        <v>795.19219618646696</v>
      </c>
      <c r="M453">
        <v>42.592512301932103</v>
      </c>
      <c r="N453">
        <v>1.5395730395491201</v>
      </c>
      <c r="O453">
        <v>7.7189848142504403</v>
      </c>
      <c r="P453">
        <v>47.037008421540499</v>
      </c>
      <c r="Q453">
        <v>-3.6280398840551002E-2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63</v>
      </c>
      <c r="E454">
        <v>13171.647797514001</v>
      </c>
      <c r="F454">
        <v>32.79</v>
      </c>
      <c r="G454">
        <v>73.297951614408504</v>
      </c>
      <c r="H454">
        <v>20.5588197437452</v>
      </c>
      <c r="I454">
        <v>19.055694148094101</v>
      </c>
      <c r="J454">
        <v>1.2227244792867999</v>
      </c>
      <c r="K454">
        <v>29.659364184465399</v>
      </c>
      <c r="L454">
        <v>26.0230551022782</v>
      </c>
      <c r="M454">
        <v>60.626973410692401</v>
      </c>
      <c r="N454">
        <v>1.4336728754608701</v>
      </c>
      <c r="O454">
        <v>5.3369929856663596</v>
      </c>
      <c r="P454">
        <v>110.868167202572</v>
      </c>
      <c r="Q454">
        <v>9.3546737299164004E-2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77</v>
      </c>
      <c r="E455">
        <v>13167.56342889</v>
      </c>
      <c r="F455">
        <v>637.65</v>
      </c>
      <c r="G455">
        <v>-37.550038225897502</v>
      </c>
      <c r="H455">
        <v>9.7694616613726097</v>
      </c>
      <c r="I455">
        <v>-9.1115654914994106</v>
      </c>
      <c r="J455">
        <v>6.7025275779354496</v>
      </c>
      <c r="K455">
        <v>615.47499453822002</v>
      </c>
      <c r="L455">
        <v>647.078980169906</v>
      </c>
      <c r="M455">
        <v>74.723719274700898</v>
      </c>
      <c r="N455">
        <v>2.5529166872806401</v>
      </c>
      <c r="O455">
        <v>29.224496196973199</v>
      </c>
      <c r="P455">
        <v>26.455131383242399</v>
      </c>
      <c r="Q455">
        <v>4.3827794030518001E-2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544</v>
      </c>
      <c r="E456">
        <v>13151.831875424999</v>
      </c>
      <c r="F456">
        <v>1661.85</v>
      </c>
      <c r="G456">
        <v>-21.667831603236699</v>
      </c>
      <c r="H456">
        <v>-4.3863318395714401</v>
      </c>
      <c r="I456">
        <v>5.3227985913750704</v>
      </c>
      <c r="J456">
        <v>-4.8661145893750604</v>
      </c>
      <c r="K456">
        <v>1710.97513181678</v>
      </c>
      <c r="L456">
        <v>1633.32240105758</v>
      </c>
      <c r="M456">
        <v>41.3584490798414</v>
      </c>
      <c r="N456">
        <v>0.96456854053971097</v>
      </c>
      <c r="O456">
        <v>19.081144507626998</v>
      </c>
      <c r="P456">
        <v>27.149961744452899</v>
      </c>
      <c r="Q456">
        <v>-8.7882330816287005E-2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596</v>
      </c>
      <c r="E457">
        <v>12974.696325360001</v>
      </c>
      <c r="F457">
        <v>135.08000000000001</v>
      </c>
      <c r="G457">
        <v>-77.425874862161507</v>
      </c>
      <c r="H457">
        <v>-2.0657560065019802</v>
      </c>
      <c r="I457">
        <v>-40.8456421538177</v>
      </c>
      <c r="J457">
        <v>-2.3858102735964102</v>
      </c>
      <c r="K457">
        <v>143.96381798439799</v>
      </c>
      <c r="L457">
        <v>173.42072881626399</v>
      </c>
      <c r="M457">
        <v>39.459276173181799</v>
      </c>
      <c r="N457">
        <v>0.471084805811742</v>
      </c>
      <c r="O457">
        <v>121.86852235712099</v>
      </c>
      <c r="P457">
        <v>7.6334661354581597</v>
      </c>
      <c r="Q457">
        <v>-2.5205325580508E-2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259</v>
      </c>
      <c r="E458">
        <v>12942.011611245</v>
      </c>
      <c r="F458">
        <v>5425.15</v>
      </c>
      <c r="G458">
        <v>-12.8063164190651</v>
      </c>
      <c r="H458">
        <v>6.9414265444381398</v>
      </c>
      <c r="I458">
        <v>13.8647039863878</v>
      </c>
      <c r="J458">
        <v>6.2581195663174299E-2</v>
      </c>
      <c r="K458">
        <v>5163.7406688647798</v>
      </c>
      <c r="L458">
        <v>4712.43483587632</v>
      </c>
      <c r="M458">
        <v>60.685454357781403</v>
      </c>
      <c r="N458">
        <v>0.438520246965588</v>
      </c>
      <c r="O458">
        <v>7.6467931762255397</v>
      </c>
      <c r="P458">
        <v>43.444692693116103</v>
      </c>
      <c r="Q458">
        <v>0.12745716333677501</v>
      </c>
    </row>
    <row r="459" spans="1:17" hidden="1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1039</v>
      </c>
      <c r="E459">
        <v>12906.893384999599</v>
      </c>
      <c r="F459">
        <v>100</v>
      </c>
      <c r="G459">
        <v>-27.2525071011877</v>
      </c>
      <c r="I459">
        <v>-11.0766309936828</v>
      </c>
      <c r="M459">
        <v>50</v>
      </c>
      <c r="N459">
        <v>1</v>
      </c>
      <c r="O459">
        <v>0</v>
      </c>
      <c r="P459">
        <v>0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259</v>
      </c>
      <c r="E460">
        <v>12758.68072</v>
      </c>
      <c r="F460">
        <v>4041.65</v>
      </c>
      <c r="G460">
        <v>0.48519365824976202</v>
      </c>
      <c r="H460">
        <v>-1.2313930214450901</v>
      </c>
      <c r="I460">
        <v>3.57011393694683</v>
      </c>
      <c r="J460">
        <v>-2.9462266481864798</v>
      </c>
      <c r="K460">
        <v>4258.5862687177496</v>
      </c>
      <c r="L460">
        <v>3830.2168374519201</v>
      </c>
      <c r="M460">
        <v>41.983564015941603</v>
      </c>
      <c r="N460">
        <v>1.46889526363509</v>
      </c>
      <c r="O460">
        <v>23.711850358145799</v>
      </c>
      <c r="P460">
        <v>46.436594202898497</v>
      </c>
      <c r="Q460">
        <v>0.186498912078118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752</v>
      </c>
      <c r="E461">
        <v>12741.91978717</v>
      </c>
      <c r="F461">
        <v>9797.0499999999993</v>
      </c>
      <c r="G461">
        <v>-12.8791524428642</v>
      </c>
      <c r="H461">
        <v>11.159920125322399</v>
      </c>
      <c r="I461">
        <v>16.748050755542099</v>
      </c>
      <c r="J461">
        <v>-5.7109043308254197</v>
      </c>
      <c r="K461">
        <v>8983.4031328527399</v>
      </c>
      <c r="L461">
        <v>8083.0101370990296</v>
      </c>
      <c r="M461">
        <v>50.677895868245002</v>
      </c>
      <c r="N461">
        <v>2.4816885147196999</v>
      </c>
      <c r="O461">
        <v>10.134683399594801</v>
      </c>
      <c r="P461">
        <v>48.6383359631023</v>
      </c>
      <c r="Q461">
        <v>8.1112425678021002E-2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399</v>
      </c>
      <c r="E462">
        <v>12739.602923500001</v>
      </c>
      <c r="F462">
        <v>273.5</v>
      </c>
      <c r="G462">
        <v>109.749226001065</v>
      </c>
      <c r="H462">
        <v>-10.188288592469</v>
      </c>
      <c r="I462">
        <v>-3.39503895388183</v>
      </c>
      <c r="J462">
        <v>-1.97601228309195</v>
      </c>
      <c r="K462">
        <v>270.14498386238898</v>
      </c>
      <c r="L462">
        <v>222.79685661150799</v>
      </c>
      <c r="M462">
        <v>51.936860546389099</v>
      </c>
      <c r="N462">
        <v>0.66414917085930003</v>
      </c>
      <c r="O462">
        <v>40.475319926873802</v>
      </c>
      <c r="P462">
        <v>140.12291483757599</v>
      </c>
      <c r="Q462">
        <v>0.114388953921747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718</v>
      </c>
      <c r="E463">
        <v>12670.421058169901</v>
      </c>
      <c r="F463">
        <v>2698.7</v>
      </c>
      <c r="G463">
        <v>38.500034126586101</v>
      </c>
      <c r="H463">
        <v>12.0325339128736</v>
      </c>
      <c r="I463">
        <v>0.76123270034623403</v>
      </c>
      <c r="J463">
        <v>4.0809738701737501</v>
      </c>
      <c r="K463">
        <v>2444.1675751038501</v>
      </c>
      <c r="L463">
        <v>2326.7163405627498</v>
      </c>
      <c r="M463">
        <v>71.326031500185806</v>
      </c>
      <c r="N463">
        <v>1.3664666971605499</v>
      </c>
      <c r="O463">
        <v>4.7911957609219202</v>
      </c>
      <c r="P463">
        <v>70.587863463969597</v>
      </c>
      <c r="Q463">
        <v>4.2593801839295002E-2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24</v>
      </c>
      <c r="E464">
        <v>12660.946874932</v>
      </c>
      <c r="F464">
        <v>208.58</v>
      </c>
      <c r="G464">
        <v>-31.836221648305699</v>
      </c>
      <c r="H464">
        <v>-14.739106064799101</v>
      </c>
      <c r="I464">
        <v>-27.976327042314999</v>
      </c>
      <c r="J464">
        <v>-4.1828379155946598</v>
      </c>
      <c r="K464">
        <v>235.43189748993299</v>
      </c>
      <c r="L464">
        <v>241.002220528066</v>
      </c>
      <c r="M464">
        <v>27.626853881700502</v>
      </c>
      <c r="N464">
        <v>0.96356823979114203</v>
      </c>
      <c r="O464">
        <v>44.165308275002303</v>
      </c>
      <c r="P464">
        <v>1.6224116930572501</v>
      </c>
      <c r="Q464">
        <v>2.2844765282203E-2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450</v>
      </c>
      <c r="E465">
        <v>12619.002056083</v>
      </c>
      <c r="F465">
        <v>204.13</v>
      </c>
      <c r="G465">
        <v>214.10200794897901</v>
      </c>
      <c r="H465">
        <v>1.3870204193070701</v>
      </c>
      <c r="I465">
        <v>1.4247373697544901</v>
      </c>
      <c r="J465">
        <v>-4.3840537852879198</v>
      </c>
      <c r="K465">
        <v>194.20070336858399</v>
      </c>
      <c r="L465">
        <v>159.01134171381301</v>
      </c>
      <c r="M465">
        <v>50.458383116621903</v>
      </c>
      <c r="N465">
        <v>0.88177105653240995</v>
      </c>
      <c r="O465">
        <v>9.9299466026551801</v>
      </c>
      <c r="P465">
        <v>247.45531914893601</v>
      </c>
      <c r="Q465">
        <v>0.18955233286495499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632</v>
      </c>
      <c r="E466">
        <v>12557.092974129</v>
      </c>
      <c r="F466">
        <v>25.29</v>
      </c>
      <c r="G466">
        <v>21.5121987811652</v>
      </c>
      <c r="H466">
        <v>-0.44621874763423702</v>
      </c>
      <c r="I466">
        <v>-23.675598291445301</v>
      </c>
      <c r="J466">
        <v>-3.0931525249974299</v>
      </c>
      <c r="K466">
        <v>26.518480723148301</v>
      </c>
      <c r="L466">
        <v>25.502423182780301</v>
      </c>
      <c r="M466">
        <v>40.504753406775897</v>
      </c>
      <c r="N466">
        <v>1.00602174675926</v>
      </c>
      <c r="O466">
        <v>54.408857255832302</v>
      </c>
      <c r="P466">
        <v>57.080745341614801</v>
      </c>
      <c r="Q466">
        <v>9.9945706831259997E-3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Row],[Ticker]],[1]!Table2[[Symbol]:[Industry]],2,FALSE),"-")</f>
        <v>-</v>
      </c>
      <c r="D467" t="s">
        <v>493</v>
      </c>
      <c r="E467">
        <v>12521.206536989999</v>
      </c>
      <c r="F467">
        <v>805.65</v>
      </c>
      <c r="G467">
        <v>-39.270635309116003</v>
      </c>
      <c r="H467">
        <v>-5.4491306693504997</v>
      </c>
      <c r="I467">
        <v>-10.516894691674</v>
      </c>
      <c r="J467">
        <v>1.6776237608556399</v>
      </c>
      <c r="K467">
        <v>821.80560787247703</v>
      </c>
      <c r="L467">
        <v>824.32283633955603</v>
      </c>
      <c r="M467">
        <v>49.519921380639303</v>
      </c>
      <c r="N467">
        <v>0.44576247406236802</v>
      </c>
      <c r="O467">
        <v>27.220256935393699</v>
      </c>
      <c r="P467">
        <v>13.639889978136599</v>
      </c>
      <c r="Q467">
        <v>2.3210209618933001E-2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293</v>
      </c>
      <c r="E468">
        <v>12450.983036</v>
      </c>
      <c r="F468">
        <v>926</v>
      </c>
      <c r="G468">
        <v>-37.7795857040187</v>
      </c>
      <c r="H468">
        <v>-3.3791409344758998</v>
      </c>
      <c r="I468">
        <v>-18.927973593194601</v>
      </c>
      <c r="J468">
        <v>-1.14232547237286</v>
      </c>
      <c r="K468">
        <v>939.28372922305005</v>
      </c>
      <c r="L468">
        <v>946.68969858844605</v>
      </c>
      <c r="M468">
        <v>48.922972627070799</v>
      </c>
      <c r="N468">
        <v>0.92707779958106196</v>
      </c>
      <c r="O468">
        <v>34.773218142548501</v>
      </c>
      <c r="P468">
        <v>18.406751486477798</v>
      </c>
      <c r="Q468">
        <v>-1.7750205989299999E-4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46</v>
      </c>
      <c r="E469">
        <v>12404.275172109999</v>
      </c>
      <c r="F469">
        <v>220.7</v>
      </c>
      <c r="G469">
        <v>18.0882897377981</v>
      </c>
      <c r="H469">
        <v>-14.9578382986859</v>
      </c>
      <c r="I469">
        <v>-14.0640175836363</v>
      </c>
      <c r="J469">
        <v>-4.3403749705996804</v>
      </c>
      <c r="K469">
        <v>246.01965115138901</v>
      </c>
      <c r="L469">
        <v>216.56181589312899</v>
      </c>
      <c r="M469">
        <v>34.198806147766298</v>
      </c>
      <c r="N469">
        <v>0.56722803828970503</v>
      </c>
      <c r="O469">
        <v>37.698232895333</v>
      </c>
      <c r="P469">
        <v>89.523400601116293</v>
      </c>
      <c r="Q469">
        <v>0.115520622095437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133</v>
      </c>
      <c r="E470">
        <v>12394.703066185</v>
      </c>
      <c r="F470">
        <v>408.05</v>
      </c>
      <c r="G470">
        <v>63.6034330297758</v>
      </c>
      <c r="H470">
        <v>19.1950251521151</v>
      </c>
      <c r="I470">
        <v>44.879980190158498</v>
      </c>
      <c r="J470">
        <v>2.3769892373608701</v>
      </c>
      <c r="K470">
        <v>352.78241689947299</v>
      </c>
      <c r="L470">
        <v>289.14027600778201</v>
      </c>
      <c r="M470">
        <v>72.911595630003305</v>
      </c>
      <c r="N470">
        <v>1.30466980982886</v>
      </c>
      <c r="O470">
        <v>0</v>
      </c>
      <c r="P470">
        <v>99.535452322738394</v>
      </c>
      <c r="Q470">
        <v>0.183099299308566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471</v>
      </c>
      <c r="E471">
        <v>12343.959421879999</v>
      </c>
      <c r="F471">
        <v>1854.8</v>
      </c>
      <c r="G471">
        <v>30.081601784591001</v>
      </c>
      <c r="H471">
        <v>-7.6614653314900503</v>
      </c>
      <c r="I471">
        <v>61.896613650008703</v>
      </c>
      <c r="J471">
        <v>-3.3057555994146099</v>
      </c>
      <c r="K471">
        <v>1814.13623509525</v>
      </c>
      <c r="L471">
        <v>1410.99294196917</v>
      </c>
      <c r="M471">
        <v>34.993025219294402</v>
      </c>
      <c r="N471">
        <v>0.36608312381582703</v>
      </c>
      <c r="O471">
        <v>28.315721371576402</v>
      </c>
      <c r="P471">
        <v>106.461356517833</v>
      </c>
      <c r="Q471">
        <v>0.21960800162553201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98</v>
      </c>
      <c r="E472">
        <v>12322.518970945999</v>
      </c>
      <c r="F472">
        <v>17.98</v>
      </c>
      <c r="G472">
        <v>125.98692951853</v>
      </c>
      <c r="H472">
        <v>0.38909060528992701</v>
      </c>
      <c r="I472">
        <v>-22.351140797604302</v>
      </c>
      <c r="J472">
        <v>-0.87115992826678201</v>
      </c>
      <c r="K472">
        <v>18.617819821648698</v>
      </c>
      <c r="L472">
        <v>16.664569630807101</v>
      </c>
      <c r="M472">
        <v>46.102367164813899</v>
      </c>
      <c r="N472">
        <v>0.94749350559790102</v>
      </c>
      <c r="O472">
        <v>33.481646273637303</v>
      </c>
      <c r="P472">
        <v>153.23943661971799</v>
      </c>
      <c r="Q472">
        <v>0.129020364447472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24</v>
      </c>
      <c r="E473">
        <v>12294.412934496</v>
      </c>
      <c r="F473">
        <v>165.99</v>
      </c>
      <c r="G473">
        <v>8.4156579989349005</v>
      </c>
      <c r="H473">
        <v>7.30148016976168</v>
      </c>
      <c r="I473">
        <v>13.745387354941</v>
      </c>
      <c r="J473">
        <v>-0.16803683364015201</v>
      </c>
      <c r="K473">
        <v>161.12286705896801</v>
      </c>
      <c r="L473">
        <v>151.10051545496401</v>
      </c>
      <c r="M473">
        <v>58.071499174091798</v>
      </c>
      <c r="N473">
        <v>0.42896290222174099</v>
      </c>
      <c r="O473">
        <v>6.5244894270738998</v>
      </c>
      <c r="P473">
        <v>38.267388588088302</v>
      </c>
      <c r="Q473">
        <v>-1.9020558000334999E-2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293</v>
      </c>
      <c r="E474">
        <v>12233.246112639999</v>
      </c>
      <c r="F474">
        <v>2262.4</v>
      </c>
      <c r="G474">
        <v>5.6106890247202799</v>
      </c>
      <c r="H474">
        <v>3.7982951730682897E-2</v>
      </c>
      <c r="I474">
        <v>7.9720211731555803</v>
      </c>
      <c r="J474">
        <v>-3.0869483481903401</v>
      </c>
      <c r="K474">
        <v>2238.2097528837198</v>
      </c>
      <c r="L474">
        <v>2011.98595450523</v>
      </c>
      <c r="M474">
        <v>51.519290126200502</v>
      </c>
      <c r="N474">
        <v>0.55478388226664299</v>
      </c>
      <c r="O474">
        <v>21.457301980198</v>
      </c>
      <c r="P474">
        <v>41.4</v>
      </c>
      <c r="Q474">
        <v>3.9805724726834003E-2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207</v>
      </c>
      <c r="E475">
        <v>12229.901753779999</v>
      </c>
      <c r="F475">
        <v>519.79999999999995</v>
      </c>
      <c r="G475">
        <v>38.315258466577802</v>
      </c>
      <c r="H475">
        <v>9.5501231116501</v>
      </c>
      <c r="I475">
        <v>11.531556140819999</v>
      </c>
      <c r="J475">
        <v>-1.1762805011912201</v>
      </c>
      <c r="K475">
        <v>485.701074822593</v>
      </c>
      <c r="L475">
        <v>422.03042231251902</v>
      </c>
      <c r="M475">
        <v>61.645551659027603</v>
      </c>
      <c r="N475">
        <v>0.76053313559132696</v>
      </c>
      <c r="O475">
        <v>3.1165833012697299</v>
      </c>
      <c r="P475">
        <v>69.619840104421598</v>
      </c>
      <c r="Q475">
        <v>0.160554957188697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24</v>
      </c>
      <c r="E476">
        <v>12224.226521762999</v>
      </c>
      <c r="F476">
        <v>111.01</v>
      </c>
      <c r="G476">
        <v>-7.8664004776012799</v>
      </c>
      <c r="H476">
        <v>1.2551148489405499</v>
      </c>
      <c r="I476">
        <v>-33.368954863293702</v>
      </c>
      <c r="J476">
        <v>-1.3662701144016201</v>
      </c>
      <c r="K476">
        <v>114.73542116688</v>
      </c>
      <c r="L476">
        <v>116.20732737139301</v>
      </c>
      <c r="M476">
        <v>49.7341831373055</v>
      </c>
      <c r="N476">
        <v>0.81033821779061899</v>
      </c>
      <c r="O476">
        <v>37.375011260246801</v>
      </c>
      <c r="P476">
        <v>34.476075105996301</v>
      </c>
      <c r="Q476">
        <v>0.12031774510535399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279</v>
      </c>
      <c r="E477">
        <v>12215.438417665</v>
      </c>
      <c r="F477">
        <v>1202.95</v>
      </c>
      <c r="G477">
        <v>-18.0225061931699</v>
      </c>
      <c r="H477">
        <v>3.0828857559430798</v>
      </c>
      <c r="I477">
        <v>-16.261699259802299</v>
      </c>
      <c r="J477">
        <v>-3.3639534053650002</v>
      </c>
      <c r="K477">
        <v>1226.67845917522</v>
      </c>
      <c r="L477">
        <v>1203.2449090412899</v>
      </c>
      <c r="M477">
        <v>50.385062755840003</v>
      </c>
      <c r="N477">
        <v>0.84065607945661802</v>
      </c>
      <c r="O477">
        <v>37.079679122157998</v>
      </c>
      <c r="P477">
        <v>21.149101163200498</v>
      </c>
      <c r="Q477">
        <v>0.114664138485303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54</v>
      </c>
      <c r="E478">
        <v>12181.8005702399</v>
      </c>
      <c r="F478">
        <v>994.2</v>
      </c>
      <c r="G478">
        <v>26.410553177019398</v>
      </c>
      <c r="H478">
        <v>18.046215525819701</v>
      </c>
      <c r="I478">
        <v>2.1396036584317599</v>
      </c>
      <c r="J478">
        <v>-1.3674250946026001</v>
      </c>
      <c r="K478">
        <v>890.44130425773596</v>
      </c>
      <c r="L478">
        <v>794.44379335826102</v>
      </c>
      <c r="M478">
        <v>72.391834044899397</v>
      </c>
      <c r="N478">
        <v>1.88897480093478</v>
      </c>
      <c r="O478">
        <v>4.3099979883323103</v>
      </c>
      <c r="P478">
        <v>62.810120363547</v>
      </c>
      <c r="Q478">
        <v>1.6113699283048E-2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98</v>
      </c>
      <c r="E479">
        <v>12121.6268166399</v>
      </c>
      <c r="F479">
        <v>1005.4</v>
      </c>
      <c r="G479">
        <v>219.935982107445</v>
      </c>
      <c r="H479">
        <v>3.63446293416041</v>
      </c>
      <c r="I479">
        <v>14.4586940479891</v>
      </c>
      <c r="J479">
        <v>-9.0255285234981297</v>
      </c>
      <c r="K479">
        <v>955.84652260573603</v>
      </c>
      <c r="L479">
        <v>759.48463892227505</v>
      </c>
      <c r="M479">
        <v>50.944682200142502</v>
      </c>
      <c r="N479">
        <v>0.90458719340350602</v>
      </c>
      <c r="O479">
        <v>11.1995225780783</v>
      </c>
      <c r="P479">
        <v>293.759791122715</v>
      </c>
      <c r="Q479">
        <v>0.30801069728453501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392</v>
      </c>
      <c r="E480">
        <v>12062.655367875001</v>
      </c>
      <c r="F480">
        <v>955.55</v>
      </c>
      <c r="G480">
        <v>45.167196976762398</v>
      </c>
      <c r="H480">
        <v>28.436805143063701</v>
      </c>
      <c r="I480">
        <v>75.435855645127702</v>
      </c>
      <c r="J480">
        <v>-6.4114768758995897</v>
      </c>
      <c r="K480">
        <v>815.39138220348798</v>
      </c>
      <c r="L480">
        <v>668.33232630196096</v>
      </c>
      <c r="M480">
        <v>53.8439133716046</v>
      </c>
      <c r="N480">
        <v>0.83498308708083102</v>
      </c>
      <c r="O480">
        <v>8.4297001726754104</v>
      </c>
      <c r="P480">
        <v>112.34444444444399</v>
      </c>
      <c r="Q480">
        <v>8.2236120663812001E-2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539</v>
      </c>
      <c r="E481">
        <v>12020.321507004999</v>
      </c>
      <c r="F481">
        <v>906.85</v>
      </c>
      <c r="G481">
        <v>-41.270711329878303</v>
      </c>
      <c r="H481">
        <v>2.7464495122806198</v>
      </c>
      <c r="I481">
        <v>-5.7636803158634002</v>
      </c>
      <c r="J481">
        <v>1.30530946248483</v>
      </c>
      <c r="K481">
        <v>882.73027346459003</v>
      </c>
      <c r="L481">
        <v>875.26219616878802</v>
      </c>
      <c r="M481">
        <v>63.652040117896199</v>
      </c>
      <c r="N481">
        <v>0.554788362472315</v>
      </c>
      <c r="O481">
        <v>18.200363897006099</v>
      </c>
      <c r="P481">
        <v>19.079508896329799</v>
      </c>
      <c r="Q481">
        <v>-2.3531071131046001E-2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46</v>
      </c>
      <c r="E482">
        <v>12003.467530350001</v>
      </c>
      <c r="F482">
        <v>467.9</v>
      </c>
      <c r="G482">
        <v>15.8143022551798</v>
      </c>
      <c r="H482">
        <v>-6.3274337838049197</v>
      </c>
      <c r="I482">
        <v>1.1508687018475401</v>
      </c>
      <c r="J482">
        <v>-4.98668110366118</v>
      </c>
      <c r="K482">
        <v>486.24422480360801</v>
      </c>
      <c r="L482">
        <v>438.33691442033899</v>
      </c>
      <c r="M482">
        <v>40.159304036275302</v>
      </c>
      <c r="N482">
        <v>0.480056420611428</v>
      </c>
      <c r="O482">
        <v>22.846762128659901</v>
      </c>
      <c r="P482">
        <v>50.886810706223699</v>
      </c>
      <c r="Q482">
        <v>3.0822005435683999E-2</v>
      </c>
    </row>
    <row r="483" spans="1:17" hidden="1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130</v>
      </c>
      <c r="E483">
        <v>11965.127285234999</v>
      </c>
      <c r="F483">
        <v>727.95</v>
      </c>
      <c r="G483">
        <v>25.7906969353938</v>
      </c>
      <c r="H483">
        <v>3.6290073513851197E-2</v>
      </c>
      <c r="I483">
        <v>10.006860624122</v>
      </c>
      <c r="J483">
        <v>2.03641666292441</v>
      </c>
      <c r="K483">
        <v>724.37955016907904</v>
      </c>
      <c r="L483">
        <v>625.284577361836</v>
      </c>
      <c r="M483">
        <v>46.710573643302503</v>
      </c>
      <c r="N483">
        <v>1.06616405625764</v>
      </c>
      <c r="O483">
        <v>14.0188199738993</v>
      </c>
      <c r="P483">
        <v>81.987499999999997</v>
      </c>
      <c r="Q483">
        <v>0.122486384176365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77</v>
      </c>
      <c r="E484">
        <v>11905.800360255</v>
      </c>
      <c r="F484">
        <v>333.35</v>
      </c>
      <c r="G484">
        <v>-29.237217480487899</v>
      </c>
      <c r="H484">
        <v>-0.64787674734509204</v>
      </c>
      <c r="I484">
        <v>-13.2215585299147</v>
      </c>
      <c r="J484">
        <v>-2.2733604653824102</v>
      </c>
      <c r="K484">
        <v>341.28900493369201</v>
      </c>
      <c r="L484">
        <v>342.108817786759</v>
      </c>
      <c r="M484">
        <v>41.157515423890899</v>
      </c>
      <c r="N484">
        <v>0.55327632475121302</v>
      </c>
      <c r="O484">
        <v>19.394030298484999</v>
      </c>
      <c r="P484">
        <v>14.435290078956401</v>
      </c>
      <c r="Q484">
        <v>-0.11567327756516101</v>
      </c>
    </row>
    <row r="485" spans="1:17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130</v>
      </c>
      <c r="E485">
        <v>11873.48689265</v>
      </c>
      <c r="F485">
        <v>336.95</v>
      </c>
      <c r="G485">
        <v>39.265901596613098</v>
      </c>
      <c r="H485">
        <v>25.090029537285901</v>
      </c>
      <c r="I485">
        <v>36.521134369445598</v>
      </c>
      <c r="J485">
        <v>14.724470299982899</v>
      </c>
      <c r="K485">
        <v>268.17964331743099</v>
      </c>
      <c r="L485">
        <v>235.76497919726501</v>
      </c>
      <c r="M485">
        <v>82.725073846905204</v>
      </c>
      <c r="N485">
        <v>2.75763297902094</v>
      </c>
      <c r="O485">
        <v>3.5761982489983701</v>
      </c>
      <c r="P485">
        <v>86.934812760055394</v>
      </c>
      <c r="Q485">
        <v>0.162040457053297</v>
      </c>
    </row>
    <row r="486" spans="1:17" hidden="1" x14ac:dyDescent="0.3">
      <c r="A486" t="s">
        <v>1092</v>
      </c>
      <c r="B486" t="s">
        <v>1093</v>
      </c>
      <c r="C486" t="str">
        <f>IFERROR(VLOOKUP(Table1[[#This Row],[Ticker]],[1]!Table2[[Symbol]:[Industry]],2,FALSE),"-")</f>
        <v>-</v>
      </c>
      <c r="D486" t="s">
        <v>333</v>
      </c>
      <c r="E486">
        <v>11785.44087</v>
      </c>
      <c r="F486">
        <v>1709.1</v>
      </c>
      <c r="G486">
        <v>65.687730125089601</v>
      </c>
      <c r="H486">
        <v>56.222521659523601</v>
      </c>
      <c r="I486">
        <v>72.803803788925805</v>
      </c>
      <c r="J486">
        <v>1.7218404176550799</v>
      </c>
      <c r="K486">
        <v>1286.42935284291</v>
      </c>
      <c r="L486">
        <v>1065.03487896761</v>
      </c>
      <c r="M486">
        <v>89.809037199986093</v>
      </c>
      <c r="N486">
        <v>3.8954581196799101</v>
      </c>
      <c r="O486">
        <v>2.3199344684336798</v>
      </c>
      <c r="P486">
        <v>108.426829268292</v>
      </c>
      <c r="Q486">
        <v>4.8414002141568997E-2</v>
      </c>
    </row>
    <row r="487" spans="1:17" x14ac:dyDescent="0.3">
      <c r="A487" t="s">
        <v>1094</v>
      </c>
      <c r="B487" t="s">
        <v>1095</v>
      </c>
      <c r="C487" t="str">
        <f>IFERROR(VLOOKUP(Table1[[#This Row],[Ticker]],[1]!Table2[[Symbol]:[Industry]],2,FALSE),"-")</f>
        <v>-</v>
      </c>
      <c r="D487" t="s">
        <v>372</v>
      </c>
      <c r="E487">
        <v>11775.3473310399</v>
      </c>
      <c r="F487">
        <v>339.1</v>
      </c>
      <c r="G487">
        <v>69.726871347839193</v>
      </c>
      <c r="H487">
        <v>19.6743019828623</v>
      </c>
      <c r="I487">
        <v>64.860303614743103</v>
      </c>
      <c r="J487">
        <v>9.3854884508542096</v>
      </c>
      <c r="K487">
        <v>280.15182887397498</v>
      </c>
      <c r="L487">
        <v>225.068452836875</v>
      </c>
      <c r="M487">
        <v>84.244896785456504</v>
      </c>
      <c r="N487">
        <v>0.765649697810175</v>
      </c>
      <c r="O487">
        <v>0.85520495429076604</v>
      </c>
      <c r="P487">
        <v>131.309686221009</v>
      </c>
      <c r="Q487">
        <v>0.17489822818023101</v>
      </c>
    </row>
    <row r="488" spans="1:17" x14ac:dyDescent="0.3">
      <c r="A488" t="s">
        <v>1096</v>
      </c>
      <c r="B488" t="s">
        <v>1097</v>
      </c>
      <c r="C488" t="str">
        <f>IFERROR(VLOOKUP(Table1[[#This Row],[Ticker]],[1]!Table2[[Symbol]:[Industry]],2,FALSE),"-")</f>
        <v>-</v>
      </c>
      <c r="D488" t="s">
        <v>54</v>
      </c>
      <c r="E488">
        <v>11730.649568909999</v>
      </c>
      <c r="F488">
        <v>1275.6500000000001</v>
      </c>
      <c r="G488">
        <v>177.67159950811001</v>
      </c>
      <c r="H488">
        <v>34.4559475896923</v>
      </c>
      <c r="I488">
        <v>44.596111797269998</v>
      </c>
      <c r="J488">
        <v>11.783034497403699</v>
      </c>
      <c r="K488">
        <v>1022.87092387998</v>
      </c>
      <c r="L488">
        <v>816.05975337829</v>
      </c>
      <c r="M488">
        <v>76.543940352813095</v>
      </c>
      <c r="N488">
        <v>1.2338872141577799</v>
      </c>
      <c r="O488">
        <v>5.0444871242111704</v>
      </c>
      <c r="P488">
        <v>207.38554216867399</v>
      </c>
      <c r="Q488">
        <v>8.1438183541219997E-2</v>
      </c>
    </row>
    <row r="489" spans="1:17" x14ac:dyDescent="0.3">
      <c r="A489" t="s">
        <v>1098</v>
      </c>
      <c r="B489" t="s">
        <v>1099</v>
      </c>
      <c r="C489" t="str">
        <f>IFERROR(VLOOKUP(Table1[[#This Row],[Ticker]],[1]!Table2[[Symbol]:[Industry]],2,FALSE),"-")</f>
        <v>-</v>
      </c>
      <c r="D489" t="s">
        <v>141</v>
      </c>
      <c r="E489">
        <v>11645.16</v>
      </c>
      <c r="F489">
        <v>366.2</v>
      </c>
      <c r="G489">
        <v>73.845790537472297</v>
      </c>
      <c r="H489">
        <v>-7.4613327515475003</v>
      </c>
      <c r="I489">
        <v>-21.526752648184001</v>
      </c>
      <c r="J489">
        <v>-2.6971944970879802</v>
      </c>
      <c r="K489">
        <v>390.16375751362602</v>
      </c>
      <c r="L489">
        <v>374.518059165772</v>
      </c>
      <c r="M489">
        <v>38.9442979862839</v>
      </c>
      <c r="N489">
        <v>0.53260902886677497</v>
      </c>
      <c r="O489">
        <v>38.175860185690802</v>
      </c>
      <c r="P489">
        <v>102.54424778761</v>
      </c>
      <c r="Q489">
        <v>0.143740090226427</v>
      </c>
    </row>
    <row r="490" spans="1:17" x14ac:dyDescent="0.3">
      <c r="A490" t="s">
        <v>1100</v>
      </c>
      <c r="B490" t="s">
        <v>1101</v>
      </c>
      <c r="C490" t="str">
        <f>IFERROR(VLOOKUP(Table1[[#This Row],[Ticker]],[1]!Table2[[Symbol]:[Industry]],2,FALSE),"-")</f>
        <v>-</v>
      </c>
      <c r="D490" t="s">
        <v>21</v>
      </c>
      <c r="E490">
        <v>11564.055355050001</v>
      </c>
      <c r="F490">
        <v>773.25</v>
      </c>
      <c r="G490">
        <v>-41.259402118981299</v>
      </c>
      <c r="H490">
        <v>-4.5774131920895096</v>
      </c>
      <c r="I490">
        <v>-16.807358724170701</v>
      </c>
      <c r="J490">
        <v>0.957373862688497</v>
      </c>
      <c r="K490">
        <v>807.14043730272397</v>
      </c>
      <c r="L490">
        <v>835.983019872461</v>
      </c>
      <c r="M490">
        <v>43.331412656342202</v>
      </c>
      <c r="N490">
        <v>0.48556889834398798</v>
      </c>
      <c r="O490">
        <v>25.4445522146782</v>
      </c>
      <c r="P490">
        <v>4.3522267206477601</v>
      </c>
      <c r="Q490">
        <v>-0.15947033304713201</v>
      </c>
    </row>
    <row r="491" spans="1:17" hidden="1" x14ac:dyDescent="0.3">
      <c r="A491" t="s">
        <v>1102</v>
      </c>
      <c r="B491" t="s">
        <v>1103</v>
      </c>
      <c r="C491" t="str">
        <f>IFERROR(VLOOKUP(Table1[[#This Row],[Ticker]],[1]!Table2[[Symbol]:[Industry]],2,FALSE),"-")</f>
        <v>-</v>
      </c>
      <c r="D491" t="s">
        <v>92</v>
      </c>
      <c r="E491">
        <v>11516.9498752</v>
      </c>
      <c r="F491">
        <v>93.19</v>
      </c>
      <c r="G491">
        <v>-44.062005405062003</v>
      </c>
      <c r="H491">
        <v>-2.7420701446010298</v>
      </c>
      <c r="I491">
        <v>-16.0296538694998</v>
      </c>
      <c r="J491">
        <v>-1.4817116564550801</v>
      </c>
      <c r="K491">
        <v>95.160940835286297</v>
      </c>
      <c r="L491">
        <v>98.885942375427504</v>
      </c>
      <c r="M491">
        <v>13.715137464591701</v>
      </c>
      <c r="N491">
        <v>0.90339293147238098</v>
      </c>
      <c r="O491">
        <v>21.418607146689499</v>
      </c>
      <c r="P491">
        <v>2.5192519251925098</v>
      </c>
    </row>
    <row r="492" spans="1:17" x14ac:dyDescent="0.3">
      <c r="A492" t="s">
        <v>1104</v>
      </c>
      <c r="B492" t="s">
        <v>1105</v>
      </c>
      <c r="C492" t="str">
        <f>IFERROR(VLOOKUP(Table1[[#This Row],[Ticker]],[1]!Table2[[Symbol]:[Industry]],2,FALSE),"-")</f>
        <v>-</v>
      </c>
      <c r="D492" t="s">
        <v>471</v>
      </c>
      <c r="E492">
        <v>11514.279569939999</v>
      </c>
      <c r="F492">
        <v>2356.5500000000002</v>
      </c>
      <c r="G492">
        <v>6.2649648176780097</v>
      </c>
      <c r="H492">
        <v>14.4117723071583</v>
      </c>
      <c r="I492">
        <v>3.9726990018995498</v>
      </c>
      <c r="J492">
        <v>-2.2438099060354202</v>
      </c>
      <c r="K492">
        <v>2155.5454809011098</v>
      </c>
      <c r="L492">
        <v>1985.45685492187</v>
      </c>
      <c r="M492">
        <v>65.600835256097596</v>
      </c>
      <c r="N492">
        <v>3.01951850553671</v>
      </c>
      <c r="O492">
        <v>4.2922916976087802</v>
      </c>
      <c r="P492">
        <v>42.942496663836003</v>
      </c>
      <c r="Q492">
        <v>0.203033284761687</v>
      </c>
    </row>
    <row r="493" spans="1:17" x14ac:dyDescent="0.3">
      <c r="A493" t="s">
        <v>1106</v>
      </c>
      <c r="B493" t="s">
        <v>1107</v>
      </c>
      <c r="C493" t="str">
        <f>IFERROR(VLOOKUP(Table1[[#This Row],[Ticker]],[1]!Table2[[Symbol]:[Industry]],2,FALSE),"-")</f>
        <v>-</v>
      </c>
      <c r="D493" t="s">
        <v>136</v>
      </c>
      <c r="E493">
        <v>11416.385884039901</v>
      </c>
      <c r="F493">
        <v>481.4</v>
      </c>
      <c r="G493">
        <v>349.85353848850502</v>
      </c>
      <c r="H493">
        <v>20.1798064889588</v>
      </c>
      <c r="I493">
        <v>87.162877706419494</v>
      </c>
      <c r="J493">
        <v>1.49872368390005</v>
      </c>
      <c r="K493">
        <v>449.83846388424502</v>
      </c>
      <c r="L493">
        <v>330.194555956839</v>
      </c>
      <c r="M493">
        <v>61.2490815217825</v>
      </c>
      <c r="N493">
        <v>0.47997861791591501</v>
      </c>
      <c r="O493">
        <v>18.321562110511</v>
      </c>
      <c r="P493">
        <v>379.96011964107601</v>
      </c>
      <c r="Q493">
        <v>0.150081892362386</v>
      </c>
    </row>
    <row r="494" spans="1:17" hidden="1" x14ac:dyDescent="0.3">
      <c r="A494" t="s">
        <v>1108</v>
      </c>
      <c r="B494" t="s">
        <v>1109</v>
      </c>
      <c r="C494" t="str">
        <f>IFERROR(VLOOKUP(Table1[[#This Row],[Ticker]],[1]!Table2[[Symbol]:[Industry]],2,FALSE),"-")</f>
        <v>-</v>
      </c>
      <c r="D494" t="s">
        <v>1110</v>
      </c>
      <c r="E494">
        <v>11352.159305409999</v>
      </c>
      <c r="F494">
        <v>1205.05</v>
      </c>
      <c r="G494">
        <v>-10.3481609622664</v>
      </c>
      <c r="H494">
        <v>1.6721897553860301</v>
      </c>
      <c r="I494">
        <v>14.6646578882821</v>
      </c>
      <c r="J494">
        <v>-3.73751877216624</v>
      </c>
      <c r="K494">
        <v>1197.6912637794301</v>
      </c>
      <c r="M494">
        <v>37.3796122435947</v>
      </c>
      <c r="N494">
        <v>0.67802153611179095</v>
      </c>
      <c r="O494">
        <v>7.8751919007510098</v>
      </c>
      <c r="P494">
        <v>48.186178061977301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77</v>
      </c>
      <c r="E495">
        <v>11308.14886449</v>
      </c>
      <c r="F495">
        <v>364.9</v>
      </c>
      <c r="G495">
        <v>21.6862684090163</v>
      </c>
      <c r="H495">
        <v>7.78838637061562</v>
      </c>
      <c r="I495">
        <v>39.0571964718308</v>
      </c>
      <c r="J495">
        <v>-1.52609997711179</v>
      </c>
      <c r="K495">
        <v>317.391135408249</v>
      </c>
      <c r="L495">
        <v>259.11315240680898</v>
      </c>
      <c r="M495">
        <v>58.231643002684898</v>
      </c>
      <c r="N495">
        <v>0.16836199454811901</v>
      </c>
      <c r="O495">
        <v>5.50835845437107</v>
      </c>
      <c r="P495">
        <v>111.474934801506</v>
      </c>
      <c r="Q495">
        <v>8.2948515944206005E-2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872</v>
      </c>
      <c r="E496">
        <v>11288.7561627</v>
      </c>
      <c r="F496">
        <v>81.75</v>
      </c>
      <c r="G496">
        <v>31.004918641386499</v>
      </c>
      <c r="H496">
        <v>11.985108999591199</v>
      </c>
      <c r="I496">
        <v>-15.0189386859905</v>
      </c>
      <c r="J496">
        <v>-6.8098383944750198</v>
      </c>
      <c r="K496">
        <v>77.953714854374596</v>
      </c>
      <c r="L496">
        <v>73.162854534688506</v>
      </c>
      <c r="M496">
        <v>60.219824465412401</v>
      </c>
      <c r="N496">
        <v>2.6176479097369998</v>
      </c>
      <c r="O496">
        <v>16.024464831804199</v>
      </c>
      <c r="P496">
        <v>69.254658385093094</v>
      </c>
      <c r="Q496">
        <v>4.9694240215404001E-2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83</v>
      </c>
      <c r="E497">
        <v>11274.78558102</v>
      </c>
      <c r="F497">
        <v>233.22</v>
      </c>
      <c r="G497">
        <v>67.910672815130198</v>
      </c>
      <c r="H497">
        <v>11.830959060634299</v>
      </c>
      <c r="I497">
        <v>0.98948470879651396</v>
      </c>
      <c r="J497">
        <v>3.4230730045403002E-2</v>
      </c>
      <c r="K497">
        <v>219.39880107468201</v>
      </c>
      <c r="L497">
        <v>190.783693269135</v>
      </c>
      <c r="M497">
        <v>58.049122896181302</v>
      </c>
      <c r="N497">
        <v>1.2963316151289701</v>
      </c>
      <c r="O497">
        <v>7.4907812366006299</v>
      </c>
      <c r="P497">
        <v>100.965101249461</v>
      </c>
      <c r="Q497">
        <v>8.8956682970819004E-2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420</v>
      </c>
      <c r="E498">
        <v>11235.8926452</v>
      </c>
      <c r="F498">
        <v>9946.5</v>
      </c>
      <c r="G498">
        <v>79.075655202104898</v>
      </c>
      <c r="H498">
        <v>11.510433467917199</v>
      </c>
      <c r="I498">
        <v>0.91275980432324699</v>
      </c>
      <c r="J498">
        <v>6.0242296666521602</v>
      </c>
      <c r="K498">
        <v>8980.59014498549</v>
      </c>
      <c r="L498">
        <v>8117.12990591167</v>
      </c>
      <c r="M498">
        <v>83.420099587152606</v>
      </c>
      <c r="N498">
        <v>0.463304738902306</v>
      </c>
      <c r="O498">
        <v>4.44829839642086</v>
      </c>
      <c r="P498">
        <v>105.082474226804</v>
      </c>
      <c r="Q498">
        <v>0.16741083035687199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544</v>
      </c>
      <c r="E499">
        <v>11234.879296875</v>
      </c>
      <c r="F499">
        <v>843.75</v>
      </c>
      <c r="G499">
        <v>-13.5165766570278</v>
      </c>
      <c r="H499">
        <v>2.9966463740233098</v>
      </c>
      <c r="I499">
        <v>-4.8481705638313501</v>
      </c>
      <c r="J499">
        <v>2.1959001532645601</v>
      </c>
      <c r="K499">
        <v>827.88185712812196</v>
      </c>
      <c r="L499">
        <v>787.48953088987503</v>
      </c>
      <c r="M499">
        <v>62.440709214003697</v>
      </c>
      <c r="N499">
        <v>0.64720979855889305</v>
      </c>
      <c r="O499">
        <v>11.1703703703703</v>
      </c>
      <c r="P499">
        <v>24.080882352941099</v>
      </c>
      <c r="Q499">
        <v>4.1483188098669001E-2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259</v>
      </c>
      <c r="E500">
        <v>11174.3032039399</v>
      </c>
      <c r="F500">
        <v>1679.45</v>
      </c>
      <c r="G500">
        <v>40.332185809055197</v>
      </c>
      <c r="H500">
        <v>-2.5277516505760498</v>
      </c>
      <c r="I500">
        <v>22.4234844708695</v>
      </c>
      <c r="J500">
        <v>-5.0103057609058901</v>
      </c>
      <c r="K500">
        <v>1706.1339282200599</v>
      </c>
      <c r="L500">
        <v>1404.9760431812999</v>
      </c>
      <c r="M500">
        <v>29.7931383501117</v>
      </c>
      <c r="N500">
        <v>1.00749858879484</v>
      </c>
      <c r="O500">
        <v>17.312215308583099</v>
      </c>
      <c r="P500">
        <v>99.530711654983904</v>
      </c>
      <c r="Q500">
        <v>0.12384670255512201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Row],[Ticker]],[1]!Table2[[Symbol]:[Industry]],2,FALSE),"-")</f>
        <v>-</v>
      </c>
      <c r="D501" t="s">
        <v>952</v>
      </c>
      <c r="E501">
        <v>11038.250041200001</v>
      </c>
      <c r="F501">
        <v>1501.2</v>
      </c>
      <c r="G501">
        <v>82.896579481019799</v>
      </c>
      <c r="H501">
        <v>9.4064488247252491</v>
      </c>
      <c r="I501">
        <v>60.3827843065447</v>
      </c>
      <c r="J501">
        <v>6.9412667851737098</v>
      </c>
      <c r="K501">
        <v>1339.1728566562199</v>
      </c>
      <c r="L501">
        <v>1080.6210689905499</v>
      </c>
      <c r="M501">
        <v>65.253342697877997</v>
      </c>
      <c r="N501">
        <v>1.10758737937304</v>
      </c>
      <c r="O501">
        <v>5.9985345057287303</v>
      </c>
      <c r="P501">
        <v>128.84146341463401</v>
      </c>
      <c r="Q501">
        <v>7.3726624318671996E-2</v>
      </c>
    </row>
    <row r="502" spans="1:17" x14ac:dyDescent="0.3">
      <c r="A502" t="s">
        <v>1125</v>
      </c>
      <c r="B502" t="s">
        <v>1126</v>
      </c>
      <c r="C502" t="str">
        <f>IFERROR(VLOOKUP(Table1[[#This Row],[Ticker]],[1]!Table2[[Symbol]:[Industry]],2,FALSE),"-")</f>
        <v>-</v>
      </c>
      <c r="D502" t="s">
        <v>127</v>
      </c>
      <c r="E502">
        <v>10990.18084427</v>
      </c>
      <c r="F502">
        <v>1292.3499999999999</v>
      </c>
      <c r="G502">
        <v>42.827113876636801</v>
      </c>
      <c r="H502">
        <v>3.3876413381114201</v>
      </c>
      <c r="I502">
        <v>29.537608704195598</v>
      </c>
      <c r="J502">
        <v>-1.89615688999739</v>
      </c>
      <c r="K502">
        <v>1143.1713634984101</v>
      </c>
      <c r="L502">
        <v>963.37465016951603</v>
      </c>
      <c r="M502">
        <v>61.713370317614498</v>
      </c>
      <c r="N502">
        <v>0.85943050240289798</v>
      </c>
      <c r="O502">
        <v>5.7724300692536898</v>
      </c>
      <c r="P502">
        <v>86.472837457614801</v>
      </c>
      <c r="Q502">
        <v>1.4672728560534001E-2</v>
      </c>
    </row>
    <row r="503" spans="1:17" hidden="1" x14ac:dyDescent="0.3">
      <c r="A503" t="s">
        <v>1127</v>
      </c>
      <c r="B503" t="s">
        <v>1128</v>
      </c>
      <c r="C503" t="str">
        <f>IFERROR(VLOOKUP(Table1[[#This Row],[Ticker]],[1]!Table2[[Symbol]:[Industry]],2,FALSE),"-")</f>
        <v>-</v>
      </c>
      <c r="D503" t="s">
        <v>333</v>
      </c>
      <c r="E503">
        <v>10966.720137009999</v>
      </c>
      <c r="F503">
        <v>951.7</v>
      </c>
      <c r="G503">
        <v>-29.765293508492199</v>
      </c>
      <c r="H503">
        <v>-3.7271452743164</v>
      </c>
      <c r="I503">
        <v>-17.0674369404747</v>
      </c>
      <c r="J503">
        <v>-5.35540835149967</v>
      </c>
      <c r="K503">
        <v>998.65741013468403</v>
      </c>
      <c r="L503">
        <v>1001.64159948247</v>
      </c>
      <c r="M503">
        <v>37.171232475688299</v>
      </c>
      <c r="N503">
        <v>0.98238992125554003</v>
      </c>
      <c r="O503">
        <v>20.626247767153501</v>
      </c>
      <c r="P503">
        <v>16.039748826434199</v>
      </c>
      <c r="Q503">
        <v>-4.5809679658637997E-2</v>
      </c>
    </row>
    <row r="504" spans="1:17" x14ac:dyDescent="0.3">
      <c r="A504" t="s">
        <v>1129</v>
      </c>
      <c r="B504" t="s">
        <v>1130</v>
      </c>
      <c r="C504" t="str">
        <f>IFERROR(VLOOKUP(Table1[[#This Row],[Ticker]],[1]!Table2[[Symbol]:[Industry]],2,FALSE),"-")</f>
        <v>-</v>
      </c>
      <c r="D504" t="s">
        <v>404</v>
      </c>
      <c r="E504">
        <v>10952.06465946</v>
      </c>
      <c r="F504">
        <v>2707.55</v>
      </c>
      <c r="G504">
        <v>-10.489887699329</v>
      </c>
      <c r="H504">
        <v>2.8980034474087502</v>
      </c>
      <c r="I504">
        <v>-15.6686705367256</v>
      </c>
      <c r="J504">
        <v>-1.73461889922332</v>
      </c>
      <c r="K504">
        <v>2621.60951721731</v>
      </c>
      <c r="L504">
        <v>2483.3959191481599</v>
      </c>
      <c r="M504">
        <v>55.902475620156402</v>
      </c>
      <c r="N504">
        <v>0.96212544135065203</v>
      </c>
      <c r="O504">
        <v>10.7440305811526</v>
      </c>
      <c r="P504">
        <v>31.667760838378701</v>
      </c>
      <c r="Q504">
        <v>6.8714434635337995E-2</v>
      </c>
    </row>
    <row r="505" spans="1:17" hidden="1" x14ac:dyDescent="0.3">
      <c r="A505" t="s">
        <v>1131</v>
      </c>
      <c r="B505" t="s">
        <v>1132</v>
      </c>
      <c r="C505" t="str">
        <f>IFERROR(VLOOKUP(Table1[[#This Row],[Ticker]],[1]!Table2[[Symbol]:[Industry]],2,FALSE),"-")</f>
        <v>-</v>
      </c>
      <c r="D505" t="s">
        <v>60</v>
      </c>
      <c r="E505">
        <v>10904.27914334</v>
      </c>
      <c r="F505">
        <v>8275.7000000000007</v>
      </c>
      <c r="G505">
        <v>116.143275375798</v>
      </c>
      <c r="H505">
        <v>1.3721377773023899</v>
      </c>
      <c r="I505">
        <v>28.429021525158898</v>
      </c>
      <c r="J505">
        <v>-1.62694801897177</v>
      </c>
      <c r="K505">
        <v>8519.7718710051995</v>
      </c>
      <c r="L505">
        <v>6906.8842590996901</v>
      </c>
      <c r="M505">
        <v>43.104406249383899</v>
      </c>
      <c r="N505">
        <v>0.745121299391309</v>
      </c>
      <c r="O505">
        <v>24.1931196152591</v>
      </c>
      <c r="P505">
        <v>160.12761677249</v>
      </c>
      <c r="Q505">
        <v>0.163568998161426</v>
      </c>
    </row>
    <row r="506" spans="1:17" x14ac:dyDescent="0.3">
      <c r="A506" t="s">
        <v>1133</v>
      </c>
      <c r="B506" t="s">
        <v>1134</v>
      </c>
      <c r="C506" t="str">
        <f>IFERROR(VLOOKUP(Table1[[#This Row],[Ticker]],[1]!Table2[[Symbol]:[Industry]],2,FALSE),"-")</f>
        <v>-</v>
      </c>
      <c r="D506" t="s">
        <v>279</v>
      </c>
      <c r="E506">
        <v>10862.969139855</v>
      </c>
      <c r="F506">
        <v>2119.9499999999998</v>
      </c>
      <c r="G506">
        <v>29.984652179361099</v>
      </c>
      <c r="H506">
        <v>7.5316887761536702</v>
      </c>
      <c r="I506">
        <v>8.6566336524349108</v>
      </c>
      <c r="J506">
        <v>2.8397115927949801</v>
      </c>
      <c r="K506">
        <v>2016.40212044182</v>
      </c>
      <c r="L506">
        <v>1810.20403966398</v>
      </c>
      <c r="M506">
        <v>62.525201901950901</v>
      </c>
      <c r="N506">
        <v>0.76383434995826205</v>
      </c>
      <c r="O506">
        <v>2.3467534611665202</v>
      </c>
      <c r="P506">
        <v>63.5763888888888</v>
      </c>
      <c r="Q506">
        <v>-6.0655362785912999E-2</v>
      </c>
    </row>
    <row r="507" spans="1:17" x14ac:dyDescent="0.3">
      <c r="A507" t="s">
        <v>1135</v>
      </c>
      <c r="B507" t="s">
        <v>1136</v>
      </c>
      <c r="C507" t="str">
        <f>IFERROR(VLOOKUP(Table1[[#This Row],[Ticker]],[1]!Table2[[Symbol]:[Industry]],2,FALSE),"-")</f>
        <v>-</v>
      </c>
      <c r="D507" t="s">
        <v>136</v>
      </c>
      <c r="E507">
        <v>10769.30982</v>
      </c>
      <c r="F507">
        <v>200</v>
      </c>
      <c r="G507">
        <v>14.440727046881699</v>
      </c>
      <c r="H507">
        <v>2.39390905306138</v>
      </c>
      <c r="I507">
        <v>-36.964204958179799</v>
      </c>
      <c r="J507">
        <v>-3.1320793668793199</v>
      </c>
      <c r="K507">
        <v>203.84619978563001</v>
      </c>
      <c r="L507">
        <v>198.21654045002199</v>
      </c>
      <c r="M507">
        <v>47.3515582946767</v>
      </c>
      <c r="N507">
        <v>0.73717965795492002</v>
      </c>
      <c r="O507">
        <v>42.449999999999903</v>
      </c>
      <c r="P507">
        <v>47.547030616008797</v>
      </c>
      <c r="Q507">
        <v>0.16943489861428601</v>
      </c>
    </row>
    <row r="508" spans="1:17" hidden="1" x14ac:dyDescent="0.3">
      <c r="A508" t="s">
        <v>1137</v>
      </c>
      <c r="B508" t="s">
        <v>1138</v>
      </c>
      <c r="C508" t="str">
        <f>IFERROR(VLOOKUP(Table1[[#This Row],[Ticker]],[1]!Table2[[Symbol]:[Industry]],2,FALSE),"-")</f>
        <v>-</v>
      </c>
      <c r="D508" t="s">
        <v>1139</v>
      </c>
      <c r="E508">
        <v>10765.0049175</v>
      </c>
      <c r="F508">
        <v>1186.05</v>
      </c>
      <c r="G508">
        <v>-1.0702633648187601</v>
      </c>
      <c r="H508">
        <v>-5.2558209118094101</v>
      </c>
      <c r="I508">
        <v>-8.9458448070553498</v>
      </c>
      <c r="J508">
        <v>-3.6258524903971501</v>
      </c>
      <c r="K508">
        <v>1279.06699983256</v>
      </c>
      <c r="M508">
        <v>32.653314053783198</v>
      </c>
      <c r="N508">
        <v>0.847868649565934</v>
      </c>
      <c r="O508">
        <v>27.051979258884501</v>
      </c>
      <c r="P508">
        <v>47.969558979477199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729</v>
      </c>
      <c r="E509">
        <v>10739.054693185</v>
      </c>
      <c r="F509">
        <v>116.68</v>
      </c>
      <c r="G509">
        <v>39.743342333476598</v>
      </c>
      <c r="H509">
        <v>1.00036055121496</v>
      </c>
      <c r="I509">
        <v>4.2007376857476997</v>
      </c>
      <c r="J509">
        <v>-0.81526811945343702</v>
      </c>
      <c r="K509">
        <v>114.382448188003</v>
      </c>
      <c r="L509">
        <v>101.098835229863</v>
      </c>
      <c r="M509">
        <v>54.041415573722702</v>
      </c>
      <c r="N509">
        <v>1.04265043561467</v>
      </c>
      <c r="O509">
        <v>5.7593417895097598</v>
      </c>
      <c r="P509">
        <v>70.310903517734602</v>
      </c>
      <c r="Q509">
        <v>2.1133606920337E-2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1006</v>
      </c>
      <c r="E510">
        <v>10733.059834</v>
      </c>
      <c r="F510">
        <v>532</v>
      </c>
      <c r="G510">
        <v>9.3679346039997604</v>
      </c>
      <c r="H510">
        <v>21.4298064889588</v>
      </c>
      <c r="I510">
        <v>37.737237619455797</v>
      </c>
      <c r="J510">
        <v>4.8911927635365204</v>
      </c>
      <c r="K510">
        <v>455.603686378796</v>
      </c>
      <c r="L510">
        <v>415.42062682460801</v>
      </c>
      <c r="M510">
        <v>80.107169496170599</v>
      </c>
      <c r="N510">
        <v>1.30432015709644</v>
      </c>
      <c r="O510">
        <v>2.3590225563909701</v>
      </c>
      <c r="P510">
        <v>54.876273653566201</v>
      </c>
      <c r="Q510">
        <v>2.0089924126850001E-2</v>
      </c>
    </row>
    <row r="511" spans="1:17" hidden="1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729</v>
      </c>
      <c r="E511">
        <v>10625.948094249999</v>
      </c>
      <c r="F511">
        <v>517.04</v>
      </c>
      <c r="G511">
        <v>-11.8520964235696</v>
      </c>
      <c r="H511">
        <v>-3.0424719849201698</v>
      </c>
      <c r="I511">
        <v>-2.2432837517567799</v>
      </c>
      <c r="J511">
        <v>-1.27181526605322</v>
      </c>
      <c r="K511">
        <v>520.31110610828205</v>
      </c>
      <c r="L511">
        <v>493.89533920217502</v>
      </c>
      <c r="M511">
        <v>77.9215973242584</v>
      </c>
      <c r="N511">
        <v>0.92651738910074499</v>
      </c>
      <c r="O511">
        <v>5.5024756305121603</v>
      </c>
      <c r="P511">
        <v>20.213903743315399</v>
      </c>
      <c r="Q511">
        <v>-1.3416788414562999E-2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471</v>
      </c>
      <c r="E512">
        <v>10617.096677809999</v>
      </c>
      <c r="F512">
        <v>405.65</v>
      </c>
      <c r="G512">
        <v>123.07146698088501</v>
      </c>
      <c r="H512">
        <v>8.9928850680761396</v>
      </c>
      <c r="I512">
        <v>25.869264843161901</v>
      </c>
      <c r="J512">
        <v>0.48569176900643601</v>
      </c>
      <c r="K512">
        <v>377.498380736022</v>
      </c>
      <c r="L512">
        <v>310.31828204316503</v>
      </c>
      <c r="M512">
        <v>66.634528575390107</v>
      </c>
      <c r="N512">
        <v>1.8450437346483699</v>
      </c>
      <c r="O512">
        <v>3.8580056699125</v>
      </c>
      <c r="P512">
        <v>162.726683937823</v>
      </c>
      <c r="Q512">
        <v>0.173643337461137</v>
      </c>
    </row>
    <row r="513" spans="1:17" hidden="1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259</v>
      </c>
      <c r="E513">
        <v>10578.316896</v>
      </c>
      <c r="F513">
        <v>5212</v>
      </c>
      <c r="G513">
        <v>26.204846356165699</v>
      </c>
      <c r="H513">
        <v>-2.2922592387407001</v>
      </c>
      <c r="I513">
        <v>40.715748140072797</v>
      </c>
      <c r="J513">
        <v>1.99984764009139</v>
      </c>
      <c r="K513">
        <v>5076.0242020856604</v>
      </c>
      <c r="L513">
        <v>4240.1493283747604</v>
      </c>
      <c r="M513">
        <v>58.012446146624001</v>
      </c>
      <c r="N513">
        <v>0.77147892369708104</v>
      </c>
      <c r="O513">
        <v>10.194742900997699</v>
      </c>
      <c r="P513">
        <v>75.007974749424903</v>
      </c>
      <c r="Q513">
        <v>0.165480422737564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404</v>
      </c>
      <c r="E514">
        <v>10544.967174904999</v>
      </c>
      <c r="F514">
        <v>404.45</v>
      </c>
      <c r="G514">
        <v>22.046127081167398</v>
      </c>
      <c r="H514">
        <v>-7.7983766787926898</v>
      </c>
      <c r="I514">
        <v>-32.127723037364497</v>
      </c>
      <c r="J514">
        <v>-1.6996247177452799</v>
      </c>
      <c r="K514">
        <v>423.32555462917702</v>
      </c>
      <c r="L514">
        <v>397.64541603172302</v>
      </c>
      <c r="M514">
        <v>41.446634721721601</v>
      </c>
      <c r="N514">
        <v>0.55119106624698999</v>
      </c>
      <c r="O514">
        <v>36.963777970082802</v>
      </c>
      <c r="P514">
        <v>64.410569105690996</v>
      </c>
      <c r="Q514">
        <v>0.10302710873431301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1154</v>
      </c>
      <c r="E515">
        <v>10516.00984689</v>
      </c>
      <c r="F515">
        <v>707.55</v>
      </c>
      <c r="G515">
        <v>49.6349928988122</v>
      </c>
      <c r="H515">
        <v>17.431402101025601</v>
      </c>
      <c r="I515">
        <v>25.278358067479498</v>
      </c>
      <c r="J515">
        <v>-1.2718786535287701</v>
      </c>
      <c r="K515">
        <v>653.534300506313</v>
      </c>
      <c r="L515">
        <v>573.22965670263204</v>
      </c>
      <c r="M515">
        <v>61.387435794401199</v>
      </c>
      <c r="N515">
        <v>0.71402422681204802</v>
      </c>
      <c r="O515">
        <v>6.3670411985018802</v>
      </c>
      <c r="P515">
        <v>77.910485290419899</v>
      </c>
      <c r="Q515">
        <v>-5.9248695567557998E-2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392</v>
      </c>
      <c r="E516">
        <v>10493.659350100001</v>
      </c>
      <c r="F516">
        <v>190.21</v>
      </c>
      <c r="G516">
        <v>47.894822548904301</v>
      </c>
      <c r="H516">
        <v>-10.785795014800501</v>
      </c>
      <c r="I516">
        <v>16.492929851104201</v>
      </c>
      <c r="J516">
        <v>-4.2753854667659104</v>
      </c>
      <c r="K516">
        <v>196.54376658997199</v>
      </c>
      <c r="L516">
        <v>164.75094299894801</v>
      </c>
      <c r="M516">
        <v>35.871297934048997</v>
      </c>
      <c r="N516">
        <v>0.27422076433150999</v>
      </c>
      <c r="O516">
        <v>28.805004994479699</v>
      </c>
      <c r="P516">
        <v>75.632502308402593</v>
      </c>
      <c r="Q516">
        <v>9.7336973605021998E-2</v>
      </c>
    </row>
    <row r="517" spans="1:17" hidden="1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104</v>
      </c>
      <c r="E517">
        <v>10408.511163159999</v>
      </c>
      <c r="F517">
        <v>9107.4500000000007</v>
      </c>
      <c r="G517">
        <v>23.620727213242699</v>
      </c>
      <c r="H517">
        <v>-2.63130358092255</v>
      </c>
      <c r="I517">
        <v>8.8226083752166709</v>
      </c>
      <c r="J517">
        <v>-2.0628141362702999</v>
      </c>
      <c r="K517">
        <v>8860.8267254019993</v>
      </c>
      <c r="L517">
        <v>7902.7499757576797</v>
      </c>
      <c r="M517">
        <v>48.276217957769603</v>
      </c>
      <c r="N517">
        <v>0.69169246771679804</v>
      </c>
      <c r="O517">
        <v>4.6066681672696399</v>
      </c>
      <c r="P517">
        <v>52.044240400667697</v>
      </c>
      <c r="Q517">
        <v>9.4851970316727999E-2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219</v>
      </c>
      <c r="E518">
        <v>10400.819746589999</v>
      </c>
      <c r="F518">
        <v>532.35</v>
      </c>
      <c r="G518">
        <v>-7.8781377772724603</v>
      </c>
      <c r="H518">
        <v>0.66321874390720403</v>
      </c>
      <c r="I518">
        <v>-15.5705150567922</v>
      </c>
      <c r="J518">
        <v>-3.4268082309935499</v>
      </c>
      <c r="K518">
        <v>546.92211921049704</v>
      </c>
      <c r="L518">
        <v>548.04680070827203</v>
      </c>
      <c r="M518">
        <v>55.366807638842701</v>
      </c>
      <c r="N518">
        <v>1.47937281382912</v>
      </c>
      <c r="O518">
        <v>33.258194796656298</v>
      </c>
      <c r="P518">
        <v>22.604790419161599</v>
      </c>
      <c r="Q518">
        <v>-5.4325680162993002E-2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160</v>
      </c>
      <c r="E519">
        <v>10394.742831420001</v>
      </c>
      <c r="F519">
        <v>692.6</v>
      </c>
      <c r="G519">
        <v>511.20186906268498</v>
      </c>
      <c r="H519">
        <v>1.72020737163628</v>
      </c>
      <c r="I519">
        <v>100.10291936049001</v>
      </c>
      <c r="J519">
        <v>1.6805991764138499</v>
      </c>
      <c r="K519">
        <v>708.54138598967597</v>
      </c>
      <c r="L519">
        <v>509.56831343740703</v>
      </c>
      <c r="M519">
        <v>42.4027418247546</v>
      </c>
      <c r="N519">
        <v>0.32487394191570801</v>
      </c>
      <c r="O519">
        <v>22.1051111752815</v>
      </c>
      <c r="P519">
        <v>555.87121212121201</v>
      </c>
      <c r="Q519">
        <v>0.256874713993267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259</v>
      </c>
      <c r="E520">
        <v>10334.718546119901</v>
      </c>
      <c r="F520">
        <v>85.83</v>
      </c>
      <c r="G520">
        <v>168.27196842328701</v>
      </c>
      <c r="H520">
        <v>-8.6669952167980995</v>
      </c>
      <c r="I520">
        <v>24.480706616581699</v>
      </c>
      <c r="J520">
        <v>-4.4886059838025396</v>
      </c>
      <c r="K520">
        <v>79.254773487115401</v>
      </c>
      <c r="L520">
        <v>61.587981470771503</v>
      </c>
      <c r="M520">
        <v>41.796179997170398</v>
      </c>
      <c r="N520">
        <v>0.60248777978143897</v>
      </c>
      <c r="O520">
        <v>22.334847955260301</v>
      </c>
      <c r="P520">
        <v>206.53571428571399</v>
      </c>
      <c r="Q520">
        <v>9.8912825310757999E-2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46</v>
      </c>
      <c r="E521">
        <v>10313.980026859999</v>
      </c>
      <c r="F521">
        <v>1582.6</v>
      </c>
      <c r="G521">
        <v>42.983603262927801</v>
      </c>
      <c r="H521">
        <v>-7.6934938295032103</v>
      </c>
      <c r="I521">
        <v>57.8077525094916</v>
      </c>
      <c r="J521">
        <v>-2.90265214551818</v>
      </c>
      <c r="K521">
        <v>1589.7748475774099</v>
      </c>
      <c r="L521">
        <v>1273.17993846021</v>
      </c>
      <c r="M521">
        <v>49.223201339637797</v>
      </c>
      <c r="N521">
        <v>0.62497475979184303</v>
      </c>
      <c r="O521">
        <v>18.785542777707501</v>
      </c>
      <c r="P521">
        <v>96.571854428021297</v>
      </c>
      <c r="Q521">
        <v>0.113830245882757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539</v>
      </c>
      <c r="E522">
        <v>10258.93026048</v>
      </c>
      <c r="F522">
        <v>2006.4</v>
      </c>
      <c r="G522">
        <v>-41.098396703351803</v>
      </c>
      <c r="H522">
        <v>0.232638825636591</v>
      </c>
      <c r="I522">
        <v>-19.676712489585299</v>
      </c>
      <c r="J522">
        <v>-3.38670127912189</v>
      </c>
      <c r="K522">
        <v>2055.3726806075802</v>
      </c>
      <c r="L522">
        <v>2145.8310830154901</v>
      </c>
      <c r="M522">
        <v>33.070596070765298</v>
      </c>
      <c r="N522">
        <v>0.69270311928631001</v>
      </c>
      <c r="O522">
        <v>36.313795853269497</v>
      </c>
      <c r="P522">
        <v>10.973451327433599</v>
      </c>
      <c r="Q522">
        <v>-0.170003523038807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21</v>
      </c>
      <c r="E523">
        <v>10190.7117596399</v>
      </c>
      <c r="F523">
        <v>494.7</v>
      </c>
      <c r="G523">
        <v>-14.165297134334301</v>
      </c>
      <c r="H523">
        <v>-5.1543479333978404</v>
      </c>
      <c r="I523">
        <v>-13.6813544847898</v>
      </c>
      <c r="J523">
        <v>-0.84588571430329296</v>
      </c>
      <c r="K523">
        <v>505.40779320497097</v>
      </c>
      <c r="L523">
        <v>481.716706404462</v>
      </c>
      <c r="M523">
        <v>47.477291684809103</v>
      </c>
      <c r="N523">
        <v>1.10995400364024</v>
      </c>
      <c r="O523">
        <v>16.2320598342429</v>
      </c>
      <c r="P523">
        <v>25.925925925925899</v>
      </c>
      <c r="Q523">
        <v>-7.9321610053413996E-2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1006</v>
      </c>
      <c r="E524">
        <v>10184.2279612</v>
      </c>
      <c r="F524">
        <v>465.25</v>
      </c>
      <c r="G524">
        <v>25.840615636554901</v>
      </c>
      <c r="H524">
        <v>20.7996452825105</v>
      </c>
      <c r="I524">
        <v>17.433704002753299</v>
      </c>
      <c r="J524">
        <v>17.0222347402322</v>
      </c>
      <c r="K524">
        <v>393.240422303049</v>
      </c>
      <c r="L524">
        <v>359.55529956430098</v>
      </c>
      <c r="M524">
        <v>80.516416698297704</v>
      </c>
      <c r="N524">
        <v>1.3780714797528399</v>
      </c>
      <c r="O524">
        <v>3.6002149382052502</v>
      </c>
      <c r="P524">
        <v>73.925233644859802</v>
      </c>
      <c r="Q524">
        <v>9.2113931055771994E-2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539</v>
      </c>
      <c r="E525">
        <v>10173.16656562</v>
      </c>
      <c r="F525">
        <v>643.9</v>
      </c>
      <c r="G525">
        <v>17.4441221122954</v>
      </c>
      <c r="H525">
        <v>16.966426463490301</v>
      </c>
      <c r="I525">
        <v>19.315324680439801</v>
      </c>
      <c r="J525">
        <v>-9.9290693954932792</v>
      </c>
      <c r="K525">
        <v>589.94725602621099</v>
      </c>
      <c r="L525">
        <v>520.74837620046196</v>
      </c>
      <c r="M525">
        <v>50.555726164403403</v>
      </c>
      <c r="N525">
        <v>1.8057817624339101</v>
      </c>
      <c r="O525">
        <v>12.750427084950999</v>
      </c>
      <c r="P525">
        <v>58.537486150436997</v>
      </c>
      <c r="Q525">
        <v>-3.8838060249593E-2</v>
      </c>
    </row>
    <row r="526" spans="1:17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1177</v>
      </c>
      <c r="E526">
        <v>10154.802289949999</v>
      </c>
      <c r="F526">
        <v>528.04999999999995</v>
      </c>
      <c r="G526">
        <v>5.0742689920336597</v>
      </c>
      <c r="H526">
        <v>1.5539444199932899</v>
      </c>
      <c r="I526">
        <v>18.9933849748714</v>
      </c>
      <c r="J526">
        <v>5.8146512393925196</v>
      </c>
      <c r="K526">
        <v>513.62891072758805</v>
      </c>
      <c r="L526">
        <v>446.76976349595498</v>
      </c>
      <c r="M526">
        <v>62.2824181573517</v>
      </c>
      <c r="N526">
        <v>0.988726031432413</v>
      </c>
      <c r="O526">
        <v>10.1032099233027</v>
      </c>
      <c r="P526">
        <v>70.558785529715706</v>
      </c>
      <c r="Q526">
        <v>4.6333508146830002E-2</v>
      </c>
    </row>
    <row r="527" spans="1:17" hidden="1" x14ac:dyDescent="0.3">
      <c r="A527" t="s">
        <v>1178</v>
      </c>
      <c r="B527" t="s">
        <v>1179</v>
      </c>
      <c r="C527" t="str">
        <f>IFERROR(VLOOKUP(Table1[[#This Row],[Ticker]],[1]!Table2[[Symbol]:[Industry]],2,FALSE),"-")</f>
        <v>-</v>
      </c>
      <c r="D527" t="s">
        <v>21</v>
      </c>
      <c r="E527">
        <v>10122.6631149</v>
      </c>
      <c r="F527">
        <v>1833.3</v>
      </c>
      <c r="G527">
        <v>227.21385020739601</v>
      </c>
      <c r="H527">
        <v>28.275122820493799</v>
      </c>
      <c r="I527">
        <v>52.027322154194103</v>
      </c>
      <c r="J527">
        <v>6.4092573427769297</v>
      </c>
      <c r="K527">
        <v>1530.35052346214</v>
      </c>
      <c r="L527">
        <v>1185.6537240453299</v>
      </c>
      <c r="M527">
        <v>72.662098163886498</v>
      </c>
      <c r="N527">
        <v>1.01663869723266</v>
      </c>
      <c r="O527">
        <v>0</v>
      </c>
      <c r="P527">
        <v>278.702747366246</v>
      </c>
      <c r="Q527">
        <v>0.25883827338033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Row],[Ticker]],[1]!Table2[[Symbol]:[Industry]],2,FALSE),"-")</f>
        <v>-</v>
      </c>
      <c r="D528" t="s">
        <v>1006</v>
      </c>
      <c r="E528">
        <v>10086.913034247</v>
      </c>
      <c r="F528">
        <v>47.39</v>
      </c>
      <c r="G528">
        <v>-22.058278466337502</v>
      </c>
      <c r="H528">
        <v>0.917690448003187</v>
      </c>
      <c r="I528">
        <v>-14.059613976665799</v>
      </c>
      <c r="J528">
        <v>-1.6599460609055801</v>
      </c>
      <c r="K528">
        <v>47.314060428817101</v>
      </c>
      <c r="L528">
        <v>46.620352313749898</v>
      </c>
      <c r="M528">
        <v>51.840078227437601</v>
      </c>
      <c r="N528">
        <v>0.53975475224699099</v>
      </c>
      <c r="O528">
        <v>20.8060772314834</v>
      </c>
      <c r="P528">
        <v>29.658002735978101</v>
      </c>
      <c r="Q528">
        <v>5.0758160027359001E-2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Row],[Ticker]],[1]!Table2[[Symbol]:[Industry]],2,FALSE),"-")</f>
        <v>-</v>
      </c>
      <c r="D529" t="s">
        <v>1184</v>
      </c>
      <c r="E529">
        <v>10051.24312227</v>
      </c>
      <c r="F529">
        <v>924.7</v>
      </c>
      <c r="G529">
        <v>-43.223542452451497</v>
      </c>
      <c r="H529">
        <v>-6.5296871819272404</v>
      </c>
      <c r="I529">
        <v>-24.6532800824052</v>
      </c>
      <c r="J529">
        <v>-1.62483228597637</v>
      </c>
      <c r="K529">
        <v>966.241182133851</v>
      </c>
      <c r="L529">
        <v>1018.19613731401</v>
      </c>
      <c r="M529">
        <v>35.405961548228099</v>
      </c>
      <c r="N529">
        <v>0.97125559827638897</v>
      </c>
      <c r="O529">
        <v>40.2617064994052</v>
      </c>
      <c r="P529">
        <v>8.2786885245901694</v>
      </c>
      <c r="Q529">
        <v>-7.9361547523759998E-2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539</v>
      </c>
      <c r="E530">
        <v>10043.26759904</v>
      </c>
      <c r="F530">
        <v>2832.7</v>
      </c>
      <c r="G530">
        <v>-19.741500573178001</v>
      </c>
      <c r="H530">
        <v>2.7996356419940698</v>
      </c>
      <c r="I530">
        <v>0.67617711251463497</v>
      </c>
      <c r="J530">
        <v>-3.1665928803585501</v>
      </c>
      <c r="K530">
        <v>2800.5397397286201</v>
      </c>
      <c r="L530">
        <v>2682.6025226706001</v>
      </c>
      <c r="M530">
        <v>47.631174048493698</v>
      </c>
      <c r="N530">
        <v>0.81690973836443004</v>
      </c>
      <c r="O530">
        <v>13.250608959649799</v>
      </c>
      <c r="P530">
        <v>26.065865598575801</v>
      </c>
      <c r="Q530">
        <v>-7.4193264044560003E-2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1177</v>
      </c>
      <c r="E531">
        <v>9993.1236138549993</v>
      </c>
      <c r="F531">
        <v>95.45</v>
      </c>
      <c r="G531">
        <v>22.590507027540699</v>
      </c>
      <c r="H531">
        <v>20.652591299085401</v>
      </c>
      <c r="I531">
        <v>-27.9673872962038</v>
      </c>
      <c r="J531">
        <v>-3.7272155629691102</v>
      </c>
      <c r="K531">
        <v>88.819048879908095</v>
      </c>
      <c r="L531">
        <v>86.424019093107802</v>
      </c>
      <c r="M531">
        <v>55.0711533974115</v>
      </c>
      <c r="N531">
        <v>2.2509010417652999</v>
      </c>
      <c r="O531">
        <v>42.168674698795101</v>
      </c>
      <c r="P531">
        <v>51.990445859872601</v>
      </c>
      <c r="Q531">
        <v>6.2292467659066E-2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77</v>
      </c>
      <c r="E532">
        <v>9992.2138267199898</v>
      </c>
      <c r="F532">
        <v>1297.5999999999999</v>
      </c>
      <c r="G532">
        <v>-12.079205720989799</v>
      </c>
      <c r="H532">
        <v>-13.374206888967599</v>
      </c>
      <c r="I532">
        <v>-35.584154329273602</v>
      </c>
      <c r="J532">
        <v>-2.17490564347453</v>
      </c>
      <c r="K532">
        <v>1470.3257861852601</v>
      </c>
      <c r="L532">
        <v>1439.89461471338</v>
      </c>
      <c r="M532">
        <v>32.841566008260799</v>
      </c>
      <c r="N532">
        <v>1.2845447025664301</v>
      </c>
      <c r="O532">
        <v>38.871763255240403</v>
      </c>
      <c r="P532">
        <v>18.8332799120838</v>
      </c>
      <c r="Q532">
        <v>-2.5844345287037E-2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54</v>
      </c>
      <c r="E533">
        <v>9975.9467044440007</v>
      </c>
      <c r="F533">
        <v>220.14</v>
      </c>
      <c r="G533">
        <v>73.422059899723806</v>
      </c>
      <c r="H533">
        <v>20.6199299457489</v>
      </c>
      <c r="I533">
        <v>27.125123392281999</v>
      </c>
      <c r="J533">
        <v>10.536482908246899</v>
      </c>
      <c r="K533">
        <v>187.01213763653101</v>
      </c>
      <c r="L533">
        <v>158.95566904041399</v>
      </c>
      <c r="M533">
        <v>68.0433977678492</v>
      </c>
      <c r="N533">
        <v>1.6103517482079199</v>
      </c>
      <c r="O533">
        <v>1.9805578268374799</v>
      </c>
      <c r="P533">
        <v>125.90046177526899</v>
      </c>
      <c r="Q533">
        <v>0.11650740966730599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493</v>
      </c>
      <c r="E534">
        <v>9933.4459823599991</v>
      </c>
      <c r="F534">
        <v>1557.8</v>
      </c>
      <c r="G534">
        <v>-10.5721086291631</v>
      </c>
      <c r="H534">
        <v>3.3381121367993498</v>
      </c>
      <c r="I534">
        <v>0.659874688135344</v>
      </c>
      <c r="J534">
        <v>-3.2223426012896002</v>
      </c>
      <c r="K534">
        <v>1560.6172547538199</v>
      </c>
      <c r="L534">
        <v>1477.67261210009</v>
      </c>
      <c r="M534">
        <v>40.3119229265263</v>
      </c>
      <c r="N534">
        <v>1.9992540971507999</v>
      </c>
      <c r="O534">
        <v>16.651688278341201</v>
      </c>
      <c r="P534">
        <v>28.4253915910964</v>
      </c>
      <c r="Q534">
        <v>1.2580567139788E-2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1177</v>
      </c>
      <c r="E535">
        <v>9869.8770638999995</v>
      </c>
      <c r="F535">
        <v>772.1</v>
      </c>
      <c r="G535">
        <v>127.663722379265</v>
      </c>
      <c r="H535">
        <v>42.718674815043698</v>
      </c>
      <c r="I535">
        <v>45.911383597249902</v>
      </c>
      <c r="J535">
        <v>1.3448653897760201</v>
      </c>
      <c r="K535">
        <v>577.09265591562405</v>
      </c>
      <c r="L535">
        <v>456.27583418717802</v>
      </c>
      <c r="M535">
        <v>78.619970882281194</v>
      </c>
      <c r="N535">
        <v>1.4630839184931499</v>
      </c>
      <c r="O535">
        <v>1.5088719077839701</v>
      </c>
      <c r="P535">
        <v>170.53258584442801</v>
      </c>
      <c r="Q535">
        <v>0.20499565590570001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251</v>
      </c>
      <c r="E536">
        <v>9864.1063429999995</v>
      </c>
      <c r="F536">
        <v>2382.25</v>
      </c>
      <c r="G536">
        <v>81.946175665003196</v>
      </c>
      <c r="H536">
        <v>17.818464521201701</v>
      </c>
      <c r="I536">
        <v>59.619379025998597</v>
      </c>
      <c r="J536">
        <v>1.84719465949157</v>
      </c>
      <c r="K536">
        <v>2092.7621605864902</v>
      </c>
      <c r="L536">
        <v>1618.7330260393101</v>
      </c>
      <c r="M536">
        <v>52.059312164543002</v>
      </c>
      <c r="N536">
        <v>2.37133235823151</v>
      </c>
      <c r="O536">
        <v>14.920768181341099</v>
      </c>
      <c r="P536">
        <v>124.99527767283701</v>
      </c>
      <c r="Q536">
        <v>0.19200589843885599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46</v>
      </c>
      <c r="E537">
        <v>9763.5473366400001</v>
      </c>
      <c r="F537">
        <v>568.35</v>
      </c>
      <c r="G537">
        <v>147.71120842856499</v>
      </c>
      <c r="H537">
        <v>12.1408429478067</v>
      </c>
      <c r="I537">
        <v>41.752243030843303</v>
      </c>
      <c r="J537">
        <v>0.58238984009057204</v>
      </c>
      <c r="K537">
        <v>494.50251208127901</v>
      </c>
      <c r="L537">
        <v>380.97977886511001</v>
      </c>
      <c r="M537">
        <v>65.3023681803801</v>
      </c>
      <c r="N537">
        <v>1.73505392440149</v>
      </c>
      <c r="O537">
        <v>3.8004750593824301</v>
      </c>
      <c r="P537">
        <v>202.313829787234</v>
      </c>
      <c r="Q537">
        <v>0.230450376769714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130</v>
      </c>
      <c r="E538">
        <v>9733.4597993999996</v>
      </c>
      <c r="F538">
        <v>319.39999999999998</v>
      </c>
      <c r="G538">
        <v>-35.206397591101201</v>
      </c>
      <c r="H538">
        <v>-13.5767273323777</v>
      </c>
      <c r="I538">
        <v>-2.9525305618900801</v>
      </c>
      <c r="J538">
        <v>-6.9579938738296798</v>
      </c>
      <c r="K538">
        <v>362.29005137376498</v>
      </c>
      <c r="L538">
        <v>339.31328846517403</v>
      </c>
      <c r="M538">
        <v>19.708508133048198</v>
      </c>
      <c r="N538">
        <v>0.99645997950478205</v>
      </c>
      <c r="O538">
        <v>33.938634940513403</v>
      </c>
      <c r="P538">
        <v>26.3449367088607</v>
      </c>
      <c r="Q538">
        <v>0.16858084668399501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46</v>
      </c>
      <c r="E539">
        <v>9717.82063131</v>
      </c>
      <c r="F539">
        <v>6147.35</v>
      </c>
      <c r="G539">
        <v>30.085416166709201</v>
      </c>
      <c r="H539">
        <v>2.9732628647977499</v>
      </c>
      <c r="I539">
        <v>11.546888220417101</v>
      </c>
      <c r="J539">
        <v>8.7317657713967893</v>
      </c>
      <c r="K539">
        <v>5574.7312122721296</v>
      </c>
      <c r="L539">
        <v>4901.8307994073703</v>
      </c>
      <c r="M539">
        <v>65.894764847802904</v>
      </c>
      <c r="N539">
        <v>1.3763077560528301</v>
      </c>
      <c r="O539">
        <v>5.7528853896394203</v>
      </c>
      <c r="P539">
        <v>82.687707098173803</v>
      </c>
      <c r="Q539">
        <v>0.219008386607944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136</v>
      </c>
      <c r="E540">
        <v>9717.1900299270001</v>
      </c>
      <c r="F540">
        <v>267.99</v>
      </c>
      <c r="G540">
        <v>-18.056027596664801</v>
      </c>
      <c r="H540">
        <v>-1.0981047864570599</v>
      </c>
      <c r="I540">
        <v>-6.2884536537813602</v>
      </c>
      <c r="J540">
        <v>-2.0375093380046199</v>
      </c>
      <c r="K540">
        <v>266.27168533956001</v>
      </c>
      <c r="L540">
        <v>259.66731421842002</v>
      </c>
      <c r="M540">
        <v>22.227502817667499</v>
      </c>
      <c r="N540">
        <v>0.79532006499094199</v>
      </c>
      <c r="O540">
        <v>2.6381581402291099</v>
      </c>
      <c r="P540">
        <v>15.463162429986999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136</v>
      </c>
      <c r="E541">
        <v>9664.3415516999994</v>
      </c>
      <c r="F541">
        <v>766.95</v>
      </c>
      <c r="G541">
        <v>1.71578078666593</v>
      </c>
      <c r="H541">
        <v>6.4987911899324002</v>
      </c>
      <c r="I541">
        <v>-7.0286343037993699</v>
      </c>
      <c r="J541">
        <v>4.4596569012633998</v>
      </c>
      <c r="K541">
        <v>699.75445834223899</v>
      </c>
      <c r="L541">
        <v>657.69815828107596</v>
      </c>
      <c r="M541">
        <v>77.905460978143594</v>
      </c>
      <c r="N541">
        <v>2.2647853828200502</v>
      </c>
      <c r="O541">
        <v>1.68850642153985</v>
      </c>
      <c r="P541">
        <v>48.059845559845499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246</v>
      </c>
      <c r="E542">
        <v>9656.40297151499</v>
      </c>
      <c r="F542">
        <v>1633.55</v>
      </c>
      <c r="G542">
        <v>113.86188404272301</v>
      </c>
      <c r="H542">
        <v>0.232387927188691</v>
      </c>
      <c r="I542">
        <v>20.602711246810401</v>
      </c>
      <c r="J542">
        <v>-1.7012721804559801</v>
      </c>
      <c r="K542">
        <v>1627.5880739003101</v>
      </c>
      <c r="M542">
        <v>52.337540847049702</v>
      </c>
      <c r="N542">
        <v>0.72884704403349998</v>
      </c>
      <c r="O542">
        <v>27.330048054849801</v>
      </c>
      <c r="P542">
        <v>154.288605230386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259</v>
      </c>
      <c r="E543">
        <v>9639.2630542000006</v>
      </c>
      <c r="F543">
        <v>6262.1</v>
      </c>
      <c r="G543">
        <v>-15.8371525953608</v>
      </c>
      <c r="H543">
        <v>-3.8264879839055101</v>
      </c>
      <c r="I543">
        <v>4.7272887318423704</v>
      </c>
      <c r="J543">
        <v>1.6506928951786899</v>
      </c>
      <c r="K543">
        <v>6121.65181050518</v>
      </c>
      <c r="L543">
        <v>5605.6155267239701</v>
      </c>
      <c r="M543">
        <v>51.759952326707598</v>
      </c>
      <c r="N543">
        <v>0.82274179771325795</v>
      </c>
      <c r="O543">
        <v>11.7676178917615</v>
      </c>
      <c r="P543">
        <v>35.54329004329</v>
      </c>
      <c r="Q543">
        <v>0.10910157330490899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46</v>
      </c>
      <c r="E544">
        <v>9628.0665310000004</v>
      </c>
      <c r="F544">
        <v>342.35</v>
      </c>
      <c r="G544">
        <v>6.73966511016258</v>
      </c>
      <c r="H544">
        <v>1.5985341940717901</v>
      </c>
      <c r="I544">
        <v>11.605304728518799</v>
      </c>
      <c r="J544">
        <v>-7.1065835118924197</v>
      </c>
      <c r="K544">
        <v>351.16177483512598</v>
      </c>
      <c r="L544">
        <v>304.31013996403101</v>
      </c>
      <c r="M544">
        <v>35.058359346030997</v>
      </c>
      <c r="N544">
        <v>0.50668938330187097</v>
      </c>
      <c r="O544">
        <v>21.337812180516998</v>
      </c>
      <c r="P544">
        <v>44.604012671594496</v>
      </c>
      <c r="Q544">
        <v>-2.5641933830414999E-2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21</v>
      </c>
      <c r="E545">
        <v>9623.2843569800007</v>
      </c>
      <c r="F545">
        <v>1532.65</v>
      </c>
      <c r="G545">
        <v>-27.418609237717099</v>
      </c>
      <c r="H545">
        <v>-9.9081204839504693</v>
      </c>
      <c r="I545">
        <v>-16.1513959081271</v>
      </c>
      <c r="J545">
        <v>-1.72616098180261</v>
      </c>
      <c r="K545">
        <v>1621.7948676184899</v>
      </c>
      <c r="L545">
        <v>1580.09204141999</v>
      </c>
      <c r="M545">
        <v>38.059025974941001</v>
      </c>
      <c r="N545">
        <v>0.57210490726333096</v>
      </c>
      <c r="O545">
        <v>26.7380028055981</v>
      </c>
      <c r="P545">
        <v>10.5768190180729</v>
      </c>
      <c r="Q545">
        <v>-6.7228063264521007E-2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92</v>
      </c>
      <c r="E546">
        <v>9591.9028099999996</v>
      </c>
      <c r="F546">
        <v>138.88999999999999</v>
      </c>
      <c r="G546">
        <v>-25.1650392584828</v>
      </c>
      <c r="H546">
        <v>-1.2104500126443101</v>
      </c>
      <c r="I546">
        <v>-8.6542010871407697</v>
      </c>
      <c r="J546">
        <v>-2.4092880153601302</v>
      </c>
      <c r="K546">
        <v>138.69638111731001</v>
      </c>
      <c r="L546">
        <v>136.101898084309</v>
      </c>
      <c r="M546">
        <v>19.599037825510401</v>
      </c>
      <c r="N546">
        <v>1.1324461099421901</v>
      </c>
      <c r="O546">
        <v>2.95917632658939</v>
      </c>
      <c r="P546">
        <v>10.230158730158699</v>
      </c>
      <c r="Q546">
        <v>-1.3388827299693999E-2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372</v>
      </c>
      <c r="E547">
        <v>9556.94971635</v>
      </c>
      <c r="F547">
        <v>701.45</v>
      </c>
      <c r="G547">
        <v>45.646186514784702</v>
      </c>
      <c r="H547">
        <v>14.5395366606677</v>
      </c>
      <c r="I547">
        <v>26.7942591426443</v>
      </c>
      <c r="J547">
        <v>-5.96945071102604</v>
      </c>
      <c r="K547">
        <v>643.51073115433303</v>
      </c>
      <c r="L547">
        <v>545.03981426147095</v>
      </c>
      <c r="M547">
        <v>52.728937589519703</v>
      </c>
      <c r="N547">
        <v>1.5178240547458499</v>
      </c>
      <c r="O547">
        <v>13.051536103785001</v>
      </c>
      <c r="P547">
        <v>81.769888572168895</v>
      </c>
      <c r="Q547">
        <v>-7.1389455344799996E-4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392</v>
      </c>
      <c r="E548">
        <v>9553.3485052449996</v>
      </c>
      <c r="F548">
        <v>650.15</v>
      </c>
      <c r="G548">
        <v>-7.7286538058480803</v>
      </c>
      <c r="H548">
        <v>-1.97505682474002</v>
      </c>
      <c r="I548">
        <v>-13.3540790648994</v>
      </c>
      <c r="J548">
        <v>-4.3794366836220098</v>
      </c>
      <c r="K548">
        <v>676.72628064300102</v>
      </c>
      <c r="L548">
        <v>671.22499797709099</v>
      </c>
      <c r="M548">
        <v>36.709065534313901</v>
      </c>
      <c r="N548">
        <v>0.63906212062163403</v>
      </c>
      <c r="O548">
        <v>25.340306083211502</v>
      </c>
      <c r="P548">
        <v>20.7335190343546</v>
      </c>
      <c r="Q548">
        <v>7.1232194288546005E-2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315</v>
      </c>
      <c r="E549">
        <v>9542.8100331959995</v>
      </c>
      <c r="F549">
        <v>120.52</v>
      </c>
      <c r="G549">
        <v>-12.6897694586021</v>
      </c>
      <c r="H549">
        <v>-14.6646951073519</v>
      </c>
      <c r="I549">
        <v>-21.307677925090701</v>
      </c>
      <c r="J549">
        <v>-3.2606818128412098</v>
      </c>
      <c r="K549">
        <v>138.66329861364201</v>
      </c>
      <c r="L549">
        <v>132.68849395222699</v>
      </c>
      <c r="M549">
        <v>30.598126869943901</v>
      </c>
      <c r="N549">
        <v>2.1442705662424801</v>
      </c>
      <c r="O549">
        <v>31.0985728509791</v>
      </c>
      <c r="P549">
        <v>19.622828784119001</v>
      </c>
      <c r="Q549">
        <v>0.125854085899576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544</v>
      </c>
      <c r="E550">
        <v>9495.1377194609995</v>
      </c>
      <c r="F550">
        <v>161.49</v>
      </c>
      <c r="G550">
        <v>-10.067932106895</v>
      </c>
      <c r="H550">
        <v>-2.32711565584578</v>
      </c>
      <c r="I550">
        <v>-22.150666447280301</v>
      </c>
      <c r="J550">
        <v>-1.0875501166195101</v>
      </c>
      <c r="K550">
        <v>164.849513963791</v>
      </c>
      <c r="L550">
        <v>164.80122713927199</v>
      </c>
      <c r="M550">
        <v>52.890981040089201</v>
      </c>
      <c r="N550">
        <v>0.69703674839327401</v>
      </c>
      <c r="O550">
        <v>29.603924872842601</v>
      </c>
      <c r="P550">
        <v>22.666160273452299</v>
      </c>
      <c r="Q550">
        <v>-3.4637466907606003E-2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300</v>
      </c>
      <c r="E551">
        <v>9462.0795829199997</v>
      </c>
      <c r="F551">
        <v>766.8</v>
      </c>
      <c r="G551">
        <v>10.129916978360701</v>
      </c>
      <c r="H551">
        <v>12.9521786951991</v>
      </c>
      <c r="I551">
        <v>-6.2175379342789103</v>
      </c>
      <c r="J551">
        <v>2.8350320937696298</v>
      </c>
      <c r="K551">
        <v>707.53185719236797</v>
      </c>
      <c r="L551">
        <v>658.22428697528505</v>
      </c>
      <c r="M551">
        <v>63.470169740522003</v>
      </c>
      <c r="N551">
        <v>1.0788600485239199</v>
      </c>
      <c r="O551">
        <v>9.2462180490349599</v>
      </c>
      <c r="P551">
        <v>50.3382021370453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226</v>
      </c>
      <c r="E552">
        <v>9436.4181064000004</v>
      </c>
      <c r="F552">
        <v>706.7</v>
      </c>
      <c r="G552">
        <v>-11.1049189674051</v>
      </c>
      <c r="H552">
        <v>19.700894607014899</v>
      </c>
      <c r="I552">
        <v>-1.53005480614428</v>
      </c>
      <c r="J552">
        <v>7.1560853990439099</v>
      </c>
      <c r="K552">
        <v>623.60740439444396</v>
      </c>
      <c r="L552">
        <v>609.98277542500796</v>
      </c>
      <c r="M552">
        <v>81.398163581089094</v>
      </c>
      <c r="N552">
        <v>1.27106294080031</v>
      </c>
      <c r="O552">
        <v>1.1320220744304601</v>
      </c>
      <c r="P552">
        <v>28.118201595358901</v>
      </c>
      <c r="Q552">
        <v>5.6117754234557997E-2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877</v>
      </c>
      <c r="E553">
        <v>9358.7965057399997</v>
      </c>
      <c r="F553">
        <v>201.1</v>
      </c>
      <c r="G553">
        <v>52.756018048002304</v>
      </c>
      <c r="H553">
        <v>-16.444809440097298</v>
      </c>
      <c r="I553">
        <v>14.907855879825499</v>
      </c>
      <c r="J553">
        <v>-4.3137887738712903</v>
      </c>
      <c r="K553">
        <v>224.67120014442</v>
      </c>
      <c r="L553">
        <v>188.00991841548199</v>
      </c>
      <c r="M553">
        <v>35.575786473719397</v>
      </c>
      <c r="N553">
        <v>1.4451141309051601</v>
      </c>
      <c r="O553">
        <v>31.277971158627501</v>
      </c>
      <c r="P553">
        <v>86.203703703703695</v>
      </c>
      <c r="Q553">
        <v>0.124944431343791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259</v>
      </c>
      <c r="E554">
        <v>9275.6373719519997</v>
      </c>
      <c r="F554">
        <v>81.06</v>
      </c>
      <c r="G554">
        <v>79.798433675151301</v>
      </c>
      <c r="H554">
        <v>1.76642620726869</v>
      </c>
      <c r="I554">
        <v>27.409491798579499</v>
      </c>
      <c r="J554">
        <v>2.1242977949408499</v>
      </c>
      <c r="K554">
        <v>76.831900934323301</v>
      </c>
      <c r="L554">
        <v>60.461142566832201</v>
      </c>
      <c r="M554">
        <v>54.457908443093501</v>
      </c>
      <c r="N554">
        <v>0.59776038647010099</v>
      </c>
      <c r="O554">
        <v>15.2232913890945</v>
      </c>
      <c r="P554">
        <v>117.751247793204</v>
      </c>
      <c r="Q554">
        <v>0.228042964509651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24</v>
      </c>
      <c r="E555">
        <v>9245.1390118750005</v>
      </c>
      <c r="F555">
        <v>81.25</v>
      </c>
      <c r="G555">
        <v>-28.827310250794</v>
      </c>
      <c r="H555">
        <v>-8.3622839065213999</v>
      </c>
      <c r="I555">
        <v>-31.380092349775701</v>
      </c>
      <c r="J555">
        <v>4.1152085757291301</v>
      </c>
      <c r="K555">
        <v>87.809254129589903</v>
      </c>
      <c r="L555">
        <v>92.765287232892305</v>
      </c>
      <c r="M555">
        <v>51.586932705616903</v>
      </c>
      <c r="N555">
        <v>1.22106320142581</v>
      </c>
      <c r="O555">
        <v>43.384615384615302</v>
      </c>
      <c r="P555">
        <v>8.9142091152815102</v>
      </c>
      <c r="Q555">
        <v>1.7804501296670001E-2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293</v>
      </c>
      <c r="E556">
        <v>9240.8290715250005</v>
      </c>
      <c r="F556">
        <v>567.75</v>
      </c>
      <c r="G556">
        <v>34.292520641023103</v>
      </c>
      <c r="H556">
        <v>7.7670688463732702</v>
      </c>
      <c r="I556">
        <v>44.218918850764602</v>
      </c>
      <c r="J556">
        <v>1.3889243334324599</v>
      </c>
      <c r="K556">
        <v>519.09096648775198</v>
      </c>
      <c r="L556">
        <v>438.860755394931</v>
      </c>
      <c r="M556">
        <v>68.570507119415396</v>
      </c>
      <c r="N556">
        <v>0.495063028223863</v>
      </c>
      <c r="O556">
        <v>4.7291941875825696</v>
      </c>
      <c r="P556">
        <v>66.349252856724206</v>
      </c>
      <c r="Q556">
        <v>0.12669086742997299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77</v>
      </c>
      <c r="E557">
        <v>9231.2166777000002</v>
      </c>
      <c r="F557">
        <v>784.5</v>
      </c>
      <c r="G557">
        <v>-8.0456996251202497</v>
      </c>
      <c r="H557">
        <v>-6.7940106865455396</v>
      </c>
      <c r="I557">
        <v>-28.3908560467613</v>
      </c>
      <c r="J557">
        <v>-4.4204728883929798</v>
      </c>
      <c r="K557">
        <v>837.396107518191</v>
      </c>
      <c r="L557">
        <v>820.26482883643803</v>
      </c>
      <c r="M557">
        <v>25.726109591518998</v>
      </c>
      <c r="N557">
        <v>0.35970124215365801</v>
      </c>
      <c r="O557">
        <v>27.4569789674952</v>
      </c>
      <c r="P557">
        <v>24.930328847838101</v>
      </c>
      <c r="Q557">
        <v>-8.7979190160400005E-3</v>
      </c>
    </row>
    <row r="558" spans="1:17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121</v>
      </c>
      <c r="E558">
        <v>9176.6061599999994</v>
      </c>
      <c r="F558">
        <v>664</v>
      </c>
      <c r="G558">
        <v>12.8230279386779</v>
      </c>
      <c r="H558">
        <v>-7.0360326301939899</v>
      </c>
      <c r="I558">
        <v>-1.0296516810643499</v>
      </c>
      <c r="J558">
        <v>-6.94237794083078</v>
      </c>
      <c r="K558">
        <v>714.47444563538397</v>
      </c>
      <c r="L558">
        <v>631.97785941230995</v>
      </c>
      <c r="M558">
        <v>32.310763595465197</v>
      </c>
      <c r="N558">
        <v>1.2494373348377299</v>
      </c>
      <c r="O558">
        <v>21.995481927710799</v>
      </c>
      <c r="P558">
        <v>61.5375258484369</v>
      </c>
    </row>
    <row r="559" spans="1:17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136</v>
      </c>
      <c r="E559">
        <v>9155.7356648699897</v>
      </c>
      <c r="F559">
        <v>590.54999999999995</v>
      </c>
      <c r="G559">
        <v>-11.5378015069876</v>
      </c>
      <c r="H559">
        <v>-0.49089568000059702</v>
      </c>
      <c r="I559">
        <v>-14.438463815132099</v>
      </c>
      <c r="J559">
        <v>0.98000798988650295</v>
      </c>
      <c r="K559">
        <v>596.17648428283997</v>
      </c>
      <c r="L559">
        <v>574.55024727352804</v>
      </c>
      <c r="M559">
        <v>54.8408999053541</v>
      </c>
      <c r="N559">
        <v>0.81283639379643002</v>
      </c>
      <c r="O559">
        <v>14.9436965540597</v>
      </c>
      <c r="P559">
        <v>24.3263157894736</v>
      </c>
      <c r="Q559">
        <v>9.4891561601538998E-2</v>
      </c>
    </row>
    <row r="560" spans="1:17" hidden="1" x14ac:dyDescent="0.3">
      <c r="A560" t="s">
        <v>1245</v>
      </c>
      <c r="B560" t="s">
        <v>1246</v>
      </c>
      <c r="C560" t="str">
        <f>IFERROR(VLOOKUP(Table1[[#This Row],[Ticker]],[1]!Table2[[Symbol]:[Industry]],2,FALSE),"-")</f>
        <v>-</v>
      </c>
      <c r="D560" t="s">
        <v>136</v>
      </c>
      <c r="E560">
        <v>9128.1</v>
      </c>
      <c r="F560">
        <v>4564.05</v>
      </c>
      <c r="G560">
        <v>-26.321071424647901</v>
      </c>
      <c r="H560">
        <v>-1.43679672135572</v>
      </c>
      <c r="I560">
        <v>-24.8006884255702</v>
      </c>
      <c r="J560">
        <v>0.60934304820555596</v>
      </c>
      <c r="K560">
        <v>4642.8853888863796</v>
      </c>
      <c r="L560">
        <v>4791.4741226948599</v>
      </c>
      <c r="M560">
        <v>52.629210424621903</v>
      </c>
      <c r="N560">
        <v>0.64275826711099704</v>
      </c>
      <c r="O560">
        <v>52.802883403994201</v>
      </c>
      <c r="P560">
        <v>17.569551777434299</v>
      </c>
      <c r="Q560">
        <v>4.2405439000455999E-2</v>
      </c>
    </row>
    <row r="561" spans="1:17" x14ac:dyDescent="0.3">
      <c r="A561" t="s">
        <v>1247</v>
      </c>
      <c r="B561" t="s">
        <v>1248</v>
      </c>
      <c r="C561" t="str">
        <f>IFERROR(VLOOKUP(Table1[[#This Row],[Ticker]],[1]!Table2[[Symbol]:[Industry]],2,FALSE),"-")</f>
        <v>-</v>
      </c>
      <c r="D561" t="s">
        <v>544</v>
      </c>
      <c r="E561">
        <v>9073.213100985</v>
      </c>
      <c r="F561">
        <v>1019.15</v>
      </c>
      <c r="G561">
        <v>-10.2164483046787</v>
      </c>
      <c r="H561">
        <v>-5.3611326244883202</v>
      </c>
      <c r="I561">
        <v>0.124790041950715</v>
      </c>
      <c r="J561">
        <v>-1.0101415643268901</v>
      </c>
      <c r="K561">
        <v>1011.715858166</v>
      </c>
      <c r="L561">
        <v>939.24599490704895</v>
      </c>
      <c r="M561">
        <v>48.504547919416098</v>
      </c>
      <c r="N561">
        <v>0.533479390445326</v>
      </c>
      <c r="O561">
        <v>17.254574890840399</v>
      </c>
      <c r="P561">
        <v>31.223846005279</v>
      </c>
      <c r="Q561">
        <v>5.0343542590762999E-2</v>
      </c>
    </row>
    <row r="562" spans="1:17" x14ac:dyDescent="0.3">
      <c r="A562" t="s">
        <v>1249</v>
      </c>
      <c r="B562" t="s">
        <v>1250</v>
      </c>
      <c r="C562" t="str">
        <f>IFERROR(VLOOKUP(Table1[[#This Row],[Ticker]],[1]!Table2[[Symbol]:[Industry]],2,FALSE),"-")</f>
        <v>-</v>
      </c>
      <c r="D562" t="s">
        <v>124</v>
      </c>
      <c r="E562">
        <v>9067.74348413999</v>
      </c>
      <c r="F562">
        <v>84.36</v>
      </c>
      <c r="G562">
        <v>-28.914331621815201</v>
      </c>
      <c r="H562">
        <v>5.8763181168658001</v>
      </c>
      <c r="I562">
        <v>-18.036499053056101</v>
      </c>
      <c r="J562">
        <v>2.74776470743583</v>
      </c>
      <c r="K562">
        <v>82.828570322604904</v>
      </c>
      <c r="L562">
        <v>84.825620504991605</v>
      </c>
      <c r="M562">
        <v>65.4696042349604</v>
      </c>
      <c r="N562">
        <v>0.86871185509216198</v>
      </c>
      <c r="O562">
        <v>16.168800379326601</v>
      </c>
      <c r="P562">
        <v>16.5193370165745</v>
      </c>
    </row>
    <row r="563" spans="1:17" x14ac:dyDescent="0.3">
      <c r="A563" t="s">
        <v>1251</v>
      </c>
      <c r="B563" t="s">
        <v>1252</v>
      </c>
      <c r="C563" t="str">
        <f>IFERROR(VLOOKUP(Table1[[#This Row],[Ticker]],[1]!Table2[[Symbol]:[Industry]],2,FALSE),"-")</f>
        <v>-</v>
      </c>
      <c r="D563" t="s">
        <v>46</v>
      </c>
      <c r="E563">
        <v>9042.6507244000004</v>
      </c>
      <c r="F563">
        <v>1349.9</v>
      </c>
      <c r="G563">
        <v>64.181939470463703</v>
      </c>
      <c r="H563">
        <v>-2.45756231306795</v>
      </c>
      <c r="I563">
        <v>13.105439246612899</v>
      </c>
      <c r="J563">
        <v>-0.188002260844297</v>
      </c>
      <c r="K563">
        <v>1310.7922876211901</v>
      </c>
      <c r="L563">
        <v>1090.49634667187</v>
      </c>
      <c r="M563">
        <v>54.361959502835298</v>
      </c>
      <c r="N563">
        <v>0.498203510816838</v>
      </c>
      <c r="O563">
        <v>14.2640195570042</v>
      </c>
      <c r="P563">
        <v>107.676923076923</v>
      </c>
      <c r="Q563">
        <v>0.143647385238697</v>
      </c>
    </row>
    <row r="564" spans="1:17" hidden="1" x14ac:dyDescent="0.3">
      <c r="A564" t="s">
        <v>1253</v>
      </c>
      <c r="B564" t="s">
        <v>1254</v>
      </c>
      <c r="C564" t="str">
        <f>IFERROR(VLOOKUP(Table1[[#This Row],[Ticker]],[1]!Table2[[Symbol]:[Industry]],2,FALSE),"-")</f>
        <v>-</v>
      </c>
      <c r="D564" t="s">
        <v>136</v>
      </c>
      <c r="E564">
        <v>9036.1663055999998</v>
      </c>
      <c r="F564">
        <v>613</v>
      </c>
      <c r="G564">
        <v>89.317003585969999</v>
      </c>
      <c r="H564">
        <v>14.709866458973799</v>
      </c>
      <c r="I564">
        <v>107.62853729765401</v>
      </c>
      <c r="J564">
        <v>11.9645361520635</v>
      </c>
      <c r="K564">
        <v>499.83003098278101</v>
      </c>
      <c r="L564">
        <v>353.26680832419299</v>
      </c>
      <c r="M564">
        <v>72.101260031600802</v>
      </c>
      <c r="N564">
        <v>1.2781808149135301</v>
      </c>
      <c r="O564">
        <v>0.97879282218598096</v>
      </c>
      <c r="P564">
        <v>152.52317198764101</v>
      </c>
    </row>
    <row r="565" spans="1:17" x14ac:dyDescent="0.3">
      <c r="A565" t="s">
        <v>1255</v>
      </c>
      <c r="B565" t="s">
        <v>1256</v>
      </c>
      <c r="C565" t="str">
        <f>IFERROR(VLOOKUP(Table1[[#This Row],[Ticker]],[1]!Table2[[Symbol]:[Industry]],2,FALSE),"-")</f>
        <v>-</v>
      </c>
      <c r="D565" t="s">
        <v>392</v>
      </c>
      <c r="E565">
        <v>9014.7571611900003</v>
      </c>
      <c r="F565">
        <v>226.23</v>
      </c>
      <c r="G565">
        <v>17.6274160496287</v>
      </c>
      <c r="H565">
        <v>-6.2208579628684202</v>
      </c>
      <c r="I565">
        <v>-15.182005071659599</v>
      </c>
      <c r="J565">
        <v>-2.2871744834461398</v>
      </c>
      <c r="K565">
        <v>234.31186354071599</v>
      </c>
      <c r="L565">
        <v>223.90045944066</v>
      </c>
      <c r="M565">
        <v>43.403918478876498</v>
      </c>
      <c r="N565">
        <v>0.336033731361703</v>
      </c>
      <c r="O565">
        <v>42.443530919860301</v>
      </c>
      <c r="P565">
        <v>49.326732673267301</v>
      </c>
      <c r="Q565">
        <v>8.0178741617178001E-2</v>
      </c>
    </row>
    <row r="566" spans="1:17" hidden="1" x14ac:dyDescent="0.3">
      <c r="A566" t="s">
        <v>1257</v>
      </c>
      <c r="B566" t="s">
        <v>1258</v>
      </c>
      <c r="C566" t="str">
        <f>IFERROR(VLOOKUP(Table1[[#This Row],[Ticker]],[1]!Table2[[Symbol]:[Industry]],2,FALSE),"-")</f>
        <v>-</v>
      </c>
      <c r="D566" t="s">
        <v>219</v>
      </c>
      <c r="E566">
        <v>8962.9183539699898</v>
      </c>
      <c r="F566">
        <v>11305.85</v>
      </c>
      <c r="G566">
        <v>19.647301897941698</v>
      </c>
      <c r="H566">
        <v>3.63224320682655</v>
      </c>
      <c r="I566">
        <v>30.200167818597301</v>
      </c>
      <c r="J566">
        <v>-4.7068082309935502</v>
      </c>
      <c r="K566">
        <v>11442.474640905601</v>
      </c>
      <c r="L566">
        <v>9807.9041130644891</v>
      </c>
      <c r="M566">
        <v>40.3011970290543</v>
      </c>
      <c r="N566">
        <v>0.98669097135097605</v>
      </c>
      <c r="O566">
        <v>14.9670303426986</v>
      </c>
      <c r="P566">
        <v>75.420480993017804</v>
      </c>
      <c r="Q566">
        <v>0.12972865514166901</v>
      </c>
    </row>
    <row r="567" spans="1:17" x14ac:dyDescent="0.3">
      <c r="A567" t="s">
        <v>1259</v>
      </c>
      <c r="B567" t="s">
        <v>1260</v>
      </c>
      <c r="C567" t="str">
        <f>IFERROR(VLOOKUP(Table1[[#This Row],[Ticker]],[1]!Table2[[Symbol]:[Industry]],2,FALSE),"-")</f>
        <v>-</v>
      </c>
      <c r="D567" t="s">
        <v>196</v>
      </c>
      <c r="E567">
        <v>8930.9202297739994</v>
      </c>
      <c r="F567">
        <v>225.71</v>
      </c>
      <c r="G567">
        <v>11.774286862471</v>
      </c>
      <c r="H567">
        <v>25.3776983567972</v>
      </c>
      <c r="I567">
        <v>-12.220909600648</v>
      </c>
      <c r="J567">
        <v>-1.77899360327556</v>
      </c>
      <c r="K567">
        <v>201.378973208487</v>
      </c>
      <c r="L567">
        <v>196.736313283161</v>
      </c>
      <c r="M567">
        <v>63.166027783760903</v>
      </c>
      <c r="N567">
        <v>1.7429496523430399</v>
      </c>
      <c r="O567">
        <v>36.458287182668002</v>
      </c>
      <c r="P567">
        <v>56.2547594323295</v>
      </c>
      <c r="Q567">
        <v>0.109145536261242</v>
      </c>
    </row>
    <row r="568" spans="1:17" hidden="1" x14ac:dyDescent="0.3">
      <c r="A568" t="s">
        <v>1261</v>
      </c>
      <c r="B568" t="s">
        <v>1262</v>
      </c>
      <c r="C568" t="str">
        <f>IFERROR(VLOOKUP(Table1[[#This Row],[Ticker]],[1]!Table2[[Symbol]:[Industry]],2,FALSE),"-")</f>
        <v>-</v>
      </c>
      <c r="D568" t="s">
        <v>293</v>
      </c>
      <c r="E568">
        <v>8923.9469035500006</v>
      </c>
      <c r="F568">
        <v>530.95000000000005</v>
      </c>
      <c r="G568">
        <v>132.38074473255301</v>
      </c>
      <c r="H568">
        <v>38.694720834453697</v>
      </c>
      <c r="I568">
        <v>81.737078237936799</v>
      </c>
      <c r="J568">
        <v>-0.55818819318636503</v>
      </c>
      <c r="K568">
        <v>423.52525258627099</v>
      </c>
      <c r="L568">
        <v>305.40410532971998</v>
      </c>
      <c r="M568">
        <v>59.4329104766895</v>
      </c>
      <c r="N568">
        <v>0.38911081745759002</v>
      </c>
      <c r="O568">
        <v>9.9915246256709604</v>
      </c>
      <c r="P568">
        <v>200.566091140673</v>
      </c>
      <c r="Q568">
        <v>8.8024812015122994E-2</v>
      </c>
    </row>
    <row r="569" spans="1:17" hidden="1" x14ac:dyDescent="0.3">
      <c r="A569" t="s">
        <v>1263</v>
      </c>
      <c r="B569" t="s">
        <v>1264</v>
      </c>
      <c r="C569" t="str">
        <f>IFERROR(VLOOKUP(Table1[[#This Row],[Ticker]],[1]!Table2[[Symbol]:[Industry]],2,FALSE),"-")</f>
        <v>-</v>
      </c>
      <c r="D569" t="s">
        <v>111</v>
      </c>
      <c r="E569">
        <v>8914.2803763749998</v>
      </c>
      <c r="F569">
        <v>2777.85</v>
      </c>
      <c r="G569">
        <v>-13.8296109627605</v>
      </c>
      <c r="H569">
        <v>1.30192571965779</v>
      </c>
      <c r="I569">
        <v>-2.6634673530274098</v>
      </c>
      <c r="J569">
        <v>-2.2465240391640702</v>
      </c>
      <c r="K569">
        <v>2744.9055411515401</v>
      </c>
      <c r="L569">
        <v>2697.5376943716101</v>
      </c>
      <c r="M569">
        <v>51.8198175818763</v>
      </c>
      <c r="N569">
        <v>0.53572993665864899</v>
      </c>
      <c r="O569">
        <v>25.9967240851737</v>
      </c>
      <c r="P569">
        <v>18.256704980842901</v>
      </c>
      <c r="Q569">
        <v>1.1835017328903999E-2</v>
      </c>
    </row>
    <row r="570" spans="1:17" x14ac:dyDescent="0.3">
      <c r="A570" t="s">
        <v>1265</v>
      </c>
      <c r="B570" t="s">
        <v>1266</v>
      </c>
      <c r="C570" t="str">
        <f>IFERROR(VLOOKUP(Table1[[#This Row],[Ticker]],[1]!Table2[[Symbol]:[Industry]],2,FALSE),"-")</f>
        <v>-</v>
      </c>
      <c r="D570" t="s">
        <v>360</v>
      </c>
      <c r="E570">
        <v>8906.9658404999991</v>
      </c>
      <c r="F570">
        <v>392.5</v>
      </c>
      <c r="G570">
        <v>147.12708045561001</v>
      </c>
      <c r="H570">
        <v>22.103949791139499</v>
      </c>
      <c r="I570">
        <v>57.680149218944599</v>
      </c>
      <c r="J570">
        <v>12.8413077110354</v>
      </c>
      <c r="K570">
        <v>325.91778574168302</v>
      </c>
      <c r="L570">
        <v>254.662787725095</v>
      </c>
      <c r="M570">
        <v>81.667267591307095</v>
      </c>
      <c r="N570">
        <v>1.3578710035435699</v>
      </c>
      <c r="O570">
        <v>2.6751592356687799</v>
      </c>
      <c r="P570">
        <v>185.350781533987</v>
      </c>
      <c r="Q570">
        <v>0.164305330667952</v>
      </c>
    </row>
    <row r="571" spans="1:17" x14ac:dyDescent="0.3">
      <c r="A571" t="s">
        <v>1267</v>
      </c>
      <c r="B571" t="s">
        <v>1268</v>
      </c>
      <c r="C571" t="str">
        <f>IFERROR(VLOOKUP(Table1[[#This Row],[Ticker]],[1]!Table2[[Symbol]:[Industry]],2,FALSE),"-")</f>
        <v>-</v>
      </c>
      <c r="D571" t="s">
        <v>333</v>
      </c>
      <c r="E571">
        <v>8885.7726583900003</v>
      </c>
      <c r="F571">
        <v>230.95</v>
      </c>
      <c r="G571">
        <v>50.538101058935403</v>
      </c>
      <c r="H571">
        <v>7.7755882136608498</v>
      </c>
      <c r="I571">
        <v>-4.28327039709876</v>
      </c>
      <c r="J571">
        <v>-1.22898824394413</v>
      </c>
      <c r="K571">
        <v>222.884409969785</v>
      </c>
      <c r="L571">
        <v>201.95353416242</v>
      </c>
      <c r="M571">
        <v>60.720639244659402</v>
      </c>
      <c r="N571">
        <v>4.1953406431203799</v>
      </c>
      <c r="O571">
        <v>13.4444684996752</v>
      </c>
      <c r="P571">
        <v>85.502008032128501</v>
      </c>
    </row>
    <row r="572" spans="1:17" x14ac:dyDescent="0.3">
      <c r="A572" t="s">
        <v>1269</v>
      </c>
      <c r="B572" t="s">
        <v>1270</v>
      </c>
      <c r="C572" t="str">
        <f>IFERROR(VLOOKUP(Table1[[#This Row],[Ticker]],[1]!Table2[[Symbol]:[Industry]],2,FALSE),"-")</f>
        <v>-</v>
      </c>
      <c r="D572" t="s">
        <v>279</v>
      </c>
      <c r="E572">
        <v>8837.3162752699991</v>
      </c>
      <c r="F572">
        <v>1347.85</v>
      </c>
      <c r="G572">
        <v>-0.306427515597892</v>
      </c>
      <c r="H572">
        <v>2.0984813248782301</v>
      </c>
      <c r="I572">
        <v>-16.464023384685301</v>
      </c>
      <c r="J572">
        <v>2.5867467955021</v>
      </c>
      <c r="K572">
        <v>1293.8356374104101</v>
      </c>
      <c r="L572">
        <v>1200.5847392752701</v>
      </c>
      <c r="M572">
        <v>58.402142543454801</v>
      </c>
      <c r="N572">
        <v>0.47151178804057797</v>
      </c>
      <c r="O572">
        <v>22.710242237637701</v>
      </c>
      <c r="P572">
        <v>37.972156822602102</v>
      </c>
    </row>
    <row r="573" spans="1:17" hidden="1" x14ac:dyDescent="0.3">
      <c r="A573" t="s">
        <v>1271</v>
      </c>
      <c r="B573" t="s">
        <v>1272</v>
      </c>
      <c r="C573" t="str">
        <f>IFERROR(VLOOKUP(Table1[[#This Row],[Ticker]],[1]!Table2[[Symbol]:[Industry]],2,FALSE),"-")</f>
        <v>-</v>
      </c>
      <c r="D573" t="s">
        <v>207</v>
      </c>
      <c r="E573">
        <v>8831.5492137599995</v>
      </c>
      <c r="F573">
        <v>2004.9</v>
      </c>
      <c r="G573">
        <v>49.324859496786601</v>
      </c>
      <c r="H573">
        <v>4.4505699194386503</v>
      </c>
      <c r="I573">
        <v>4.9275169496286004</v>
      </c>
      <c r="J573">
        <v>3.08605784251945</v>
      </c>
      <c r="K573">
        <v>1917.5723908919599</v>
      </c>
      <c r="L573">
        <v>1696.5734566301001</v>
      </c>
      <c r="M573">
        <v>65.919145173439603</v>
      </c>
      <c r="N573">
        <v>1.0413132286618401</v>
      </c>
      <c r="O573">
        <v>10.0304254576288</v>
      </c>
      <c r="P573">
        <v>111.286753082516</v>
      </c>
      <c r="Q573">
        <v>0.14011407677509999</v>
      </c>
    </row>
    <row r="574" spans="1:17" hidden="1" x14ac:dyDescent="0.3">
      <c r="A574" t="s">
        <v>1273</v>
      </c>
      <c r="B574" t="s">
        <v>1274</v>
      </c>
      <c r="C574" t="str">
        <f>IFERROR(VLOOKUP(Table1[[#This Row],[Ticker]],[1]!Table2[[Symbol]:[Industry]],2,FALSE),"-")</f>
        <v>-</v>
      </c>
      <c r="D574" t="s">
        <v>259</v>
      </c>
      <c r="E574">
        <v>8831.4720799999996</v>
      </c>
      <c r="F574">
        <v>4408</v>
      </c>
      <c r="G574">
        <v>496.40340687730702</v>
      </c>
      <c r="H574">
        <v>7.4404259579853704</v>
      </c>
      <c r="I574">
        <v>181.34081427902601</v>
      </c>
      <c r="J574">
        <v>-9.0934748976602204</v>
      </c>
      <c r="K574">
        <v>3930.4080020553502</v>
      </c>
      <c r="L574">
        <v>2435.1978347069398</v>
      </c>
      <c r="M574">
        <v>44.996562987593698</v>
      </c>
      <c r="N574">
        <v>0.956286448023976</v>
      </c>
      <c r="O574">
        <v>15.1417876588021</v>
      </c>
      <c r="P574">
        <v>532.83324958725098</v>
      </c>
      <c r="Q574">
        <v>0.16143828925846401</v>
      </c>
    </row>
    <row r="575" spans="1:17" x14ac:dyDescent="0.3">
      <c r="A575" t="s">
        <v>1275</v>
      </c>
      <c r="B575" t="s">
        <v>1276</v>
      </c>
      <c r="C575" t="str">
        <f>IFERROR(VLOOKUP(Table1[[#This Row],[Ticker]],[1]!Table2[[Symbol]:[Industry]],2,FALSE),"-")</f>
        <v>-</v>
      </c>
      <c r="D575" t="s">
        <v>516</v>
      </c>
      <c r="E575">
        <v>8825.4300074580005</v>
      </c>
      <c r="F575">
        <v>92.34</v>
      </c>
      <c r="G575">
        <v>-12.8287152796263</v>
      </c>
      <c r="H575">
        <v>-0.61224202856138799</v>
      </c>
      <c r="I575">
        <v>-17.8292338692405</v>
      </c>
      <c r="J575">
        <v>-5.3268496431480203</v>
      </c>
      <c r="K575">
        <v>93.197501924656706</v>
      </c>
      <c r="L575">
        <v>88.158466850931106</v>
      </c>
      <c r="M575">
        <v>32.471407215609702</v>
      </c>
      <c r="N575">
        <v>0.68012766951091697</v>
      </c>
      <c r="O575">
        <v>24.377301277886001</v>
      </c>
      <c r="P575">
        <v>33.826086956521699</v>
      </c>
      <c r="Q575">
        <v>-2.5955968912346E-2</v>
      </c>
    </row>
    <row r="576" spans="1:17" x14ac:dyDescent="0.3">
      <c r="A576" t="s">
        <v>1277</v>
      </c>
      <c r="B576" t="s">
        <v>1278</v>
      </c>
      <c r="C576" t="str">
        <f>IFERROR(VLOOKUP(Table1[[#This Row],[Ticker]],[1]!Table2[[Symbol]:[Industry]],2,FALSE),"-")</f>
        <v>-</v>
      </c>
      <c r="D576" t="s">
        <v>539</v>
      </c>
      <c r="E576">
        <v>8814.2337119999993</v>
      </c>
      <c r="F576">
        <v>802.5</v>
      </c>
      <c r="G576">
        <v>-45.734908442037899</v>
      </c>
      <c r="H576">
        <v>3.7805836910313602</v>
      </c>
      <c r="I576">
        <v>-22.906707087184699</v>
      </c>
      <c r="J576">
        <v>2.4748152711324498</v>
      </c>
      <c r="K576">
        <v>785.024513110729</v>
      </c>
      <c r="L576">
        <v>846.94605377234495</v>
      </c>
      <c r="M576">
        <v>70.392167969138299</v>
      </c>
      <c r="N576">
        <v>0.74136721313286102</v>
      </c>
      <c r="O576">
        <v>37.856697819314597</v>
      </c>
      <c r="P576">
        <v>11.3964464186563</v>
      </c>
      <c r="Q576">
        <v>-2.3380050768872999E-2</v>
      </c>
    </row>
    <row r="577" spans="1:17" hidden="1" x14ac:dyDescent="0.3">
      <c r="A577" t="s">
        <v>1279</v>
      </c>
      <c r="B577" t="s">
        <v>1280</v>
      </c>
      <c r="C577" t="str">
        <f>IFERROR(VLOOKUP(Table1[[#This Row],[Ticker]],[1]!Table2[[Symbol]:[Industry]],2,FALSE),"-")</f>
        <v>-</v>
      </c>
      <c r="D577" t="s">
        <v>54</v>
      </c>
      <c r="E577">
        <v>8755.3440358999997</v>
      </c>
      <c r="F577">
        <v>5274.5</v>
      </c>
      <c r="G577">
        <v>-26.997652396071199</v>
      </c>
      <c r="H577">
        <v>2.2681677082365401</v>
      </c>
      <c r="I577">
        <v>-3.3107970896242298</v>
      </c>
      <c r="J577">
        <v>7.0817381751547503E-2</v>
      </c>
      <c r="K577">
        <v>5119.39082023848</v>
      </c>
      <c r="L577">
        <v>5014.0387816213797</v>
      </c>
      <c r="M577">
        <v>59.366935489277701</v>
      </c>
      <c r="N577">
        <v>0.627518878835295</v>
      </c>
      <c r="O577">
        <v>6.9836003412645704</v>
      </c>
      <c r="P577">
        <v>13.759152818367101</v>
      </c>
      <c r="Q577">
        <v>-7.2881683874712999E-2</v>
      </c>
    </row>
    <row r="578" spans="1:17" x14ac:dyDescent="0.3">
      <c r="A578" t="s">
        <v>1281</v>
      </c>
      <c r="B578" t="s">
        <v>1282</v>
      </c>
      <c r="C578" t="str">
        <f>IFERROR(VLOOKUP(Table1[[#This Row],[Ticker]],[1]!Table2[[Symbol]:[Industry]],2,FALSE),"-")</f>
        <v>-</v>
      </c>
      <c r="D578" t="s">
        <v>1283</v>
      </c>
      <c r="E578">
        <v>8717.8541970400001</v>
      </c>
      <c r="F578">
        <v>1401.8</v>
      </c>
      <c r="G578">
        <v>152.687582764014</v>
      </c>
      <c r="H578">
        <v>15.681046158380299</v>
      </c>
      <c r="I578">
        <v>74.680613402161796</v>
      </c>
      <c r="J578">
        <v>4.0730045101022796</v>
      </c>
      <c r="K578">
        <v>1229.5436731408299</v>
      </c>
      <c r="L578">
        <v>921.23263041867699</v>
      </c>
      <c r="M578">
        <v>70.295643448903505</v>
      </c>
      <c r="N578">
        <v>0.75949875038567205</v>
      </c>
      <c r="O578">
        <v>1.08432015979456</v>
      </c>
      <c r="P578">
        <v>221.91985302560499</v>
      </c>
      <c r="Q578">
        <v>0.15997912541129999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1286</v>
      </c>
      <c r="E579">
        <v>8703.6636113999994</v>
      </c>
      <c r="F579">
        <v>449.85</v>
      </c>
      <c r="G579">
        <v>-39.597588433488198</v>
      </c>
      <c r="H579">
        <v>-7.1683328536088702</v>
      </c>
      <c r="I579">
        <v>-19.251902319374999</v>
      </c>
      <c r="J579">
        <v>-5.5994083581391303</v>
      </c>
      <c r="K579">
        <v>473.33775768918599</v>
      </c>
      <c r="L579">
        <v>474.84853052559703</v>
      </c>
      <c r="M579">
        <v>25.885747959302599</v>
      </c>
      <c r="N579">
        <v>0.87944098082965605</v>
      </c>
      <c r="O579">
        <v>30.710236745581799</v>
      </c>
      <c r="P579">
        <v>13.2695455117713</v>
      </c>
      <c r="Q579">
        <v>-1.9658780562429E-2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95</v>
      </c>
      <c r="E580">
        <v>8699.8622168799993</v>
      </c>
      <c r="F580">
        <v>1119.3499999999999</v>
      </c>
      <c r="G580">
        <v>144.335506971358</v>
      </c>
      <c r="H580">
        <v>18.335973446769401</v>
      </c>
      <c r="I580">
        <v>20.784169583309598</v>
      </c>
      <c r="J580">
        <v>-0.12986991491972499</v>
      </c>
      <c r="K580">
        <v>999.42378713529899</v>
      </c>
      <c r="L580">
        <v>831.74956608504101</v>
      </c>
      <c r="M580">
        <v>88.222888861023804</v>
      </c>
      <c r="N580">
        <v>1.08841572736293</v>
      </c>
      <c r="O580">
        <v>5.1503104480278701</v>
      </c>
      <c r="P580">
        <v>194.56578947368399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116</v>
      </c>
      <c r="E581">
        <v>8677.6360265900003</v>
      </c>
      <c r="F581">
        <v>1475.35</v>
      </c>
      <c r="G581">
        <v>17.382559807297099</v>
      </c>
      <c r="H581">
        <v>3.2941635842286301</v>
      </c>
      <c r="I581">
        <v>28.568056072351698</v>
      </c>
      <c r="J581">
        <v>0.183427180033397</v>
      </c>
      <c r="K581">
        <v>1383.96729839503</v>
      </c>
      <c r="L581">
        <v>1215.9871254166301</v>
      </c>
      <c r="M581">
        <v>66.170861301697997</v>
      </c>
      <c r="N581">
        <v>0.948778288997701</v>
      </c>
      <c r="O581">
        <v>6.1409157149151001</v>
      </c>
      <c r="P581">
        <v>60.7135076252723</v>
      </c>
      <c r="Q581">
        <v>0.146183304883891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130</v>
      </c>
      <c r="E582">
        <v>8666.8115443999995</v>
      </c>
      <c r="F582">
        <v>359.2</v>
      </c>
      <c r="G582">
        <v>265.10139786877397</v>
      </c>
      <c r="H582">
        <v>17.968270557368601</v>
      </c>
      <c r="I582">
        <v>51.110661457058796</v>
      </c>
      <c r="J582">
        <v>-1.3288600818184499</v>
      </c>
      <c r="K582">
        <v>320.530692840158</v>
      </c>
      <c r="L582">
        <v>242.378321307085</v>
      </c>
      <c r="M582">
        <v>67.509760115542605</v>
      </c>
      <c r="N582">
        <v>2.7646522423117901</v>
      </c>
      <c r="O582">
        <v>6.9042316258351999</v>
      </c>
      <c r="P582">
        <v>356.12698412698398</v>
      </c>
      <c r="Q582">
        <v>0.15038399703379399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471</v>
      </c>
      <c r="E583">
        <v>8663.0284953749997</v>
      </c>
      <c r="F583">
        <v>283.75</v>
      </c>
      <c r="G583">
        <v>-37.358637308695997</v>
      </c>
      <c r="H583">
        <v>-0.57384391469157203</v>
      </c>
      <c r="I583">
        <v>5.2669723525730303</v>
      </c>
      <c r="J583">
        <v>-1.01483640000764</v>
      </c>
      <c r="K583">
        <v>289.56653024171101</v>
      </c>
      <c r="L583">
        <v>281.32984647159299</v>
      </c>
      <c r="M583">
        <v>36.1511095364298</v>
      </c>
      <c r="N583">
        <v>0.36208435191268501</v>
      </c>
      <c r="O583">
        <v>14.008810572687199</v>
      </c>
      <c r="P583">
        <v>33.215962441314502</v>
      </c>
      <c r="Q583">
        <v>-7.8715191892724995E-2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95</v>
      </c>
      <c r="E584">
        <v>8662.9271970600003</v>
      </c>
      <c r="F584">
        <v>293.39999999999998</v>
      </c>
      <c r="G584">
        <v>-71.951404471840803</v>
      </c>
      <c r="H584">
        <v>-1.0150735380773299</v>
      </c>
      <c r="I584">
        <v>-26.0296317167486</v>
      </c>
      <c r="J584">
        <v>-3.4031253325391901</v>
      </c>
      <c r="K584">
        <v>298.97618781397102</v>
      </c>
      <c r="L584">
        <v>344.99150243752803</v>
      </c>
      <c r="M584">
        <v>41.036132760724101</v>
      </c>
      <c r="N584">
        <v>0.37402702041577401</v>
      </c>
      <c r="O584">
        <v>90.865712338104899</v>
      </c>
      <c r="P584">
        <v>12.413793103448199</v>
      </c>
      <c r="Q584">
        <v>-9.5718376779358003E-2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729</v>
      </c>
      <c r="E585">
        <v>8642.3479203879997</v>
      </c>
      <c r="F585">
        <v>517.65</v>
      </c>
      <c r="G585">
        <v>-11.991212540835001</v>
      </c>
      <c r="H585">
        <v>-2.3685718792976398</v>
      </c>
      <c r="I585">
        <v>-2.3182676112287401</v>
      </c>
      <c r="J585">
        <v>-0.60025566563503496</v>
      </c>
      <c r="K585">
        <v>520.83790526027997</v>
      </c>
      <c r="L585">
        <v>494.39346952908301</v>
      </c>
      <c r="M585">
        <v>73.886051750125603</v>
      </c>
      <c r="N585">
        <v>0.465742648381686</v>
      </c>
      <c r="O585">
        <v>6.7130300396020397</v>
      </c>
      <c r="P585">
        <v>20.627781791065601</v>
      </c>
      <c r="Q585">
        <v>-1.0545973830429E-2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77</v>
      </c>
      <c r="E586">
        <v>8598.1300108409996</v>
      </c>
      <c r="F586">
        <v>212.73</v>
      </c>
      <c r="G586">
        <v>11.650529137793599</v>
      </c>
      <c r="H586">
        <v>4.0530194623554996</v>
      </c>
      <c r="I586">
        <v>-7.0414180505469801</v>
      </c>
      <c r="J586">
        <v>-1.4272759578410801</v>
      </c>
      <c r="K586">
        <v>210.37437044022701</v>
      </c>
      <c r="L586">
        <v>198.63498350964301</v>
      </c>
      <c r="M586">
        <v>62.231394601948303</v>
      </c>
      <c r="N586">
        <v>0.757027244676997</v>
      </c>
      <c r="O586">
        <v>20.3403375170403</v>
      </c>
      <c r="P586">
        <v>44.714285714285701</v>
      </c>
      <c r="Q586">
        <v>7.1057476564969996E-2</v>
      </c>
    </row>
    <row r="587" spans="1:17" hidden="1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315</v>
      </c>
      <c r="E587">
        <v>8590.8170462399994</v>
      </c>
      <c r="F587">
        <v>386.1</v>
      </c>
      <c r="G587">
        <v>-31.088123539543801</v>
      </c>
      <c r="H587">
        <v>-7.0891906180807096</v>
      </c>
      <c r="I587">
        <v>-15.5473657383901</v>
      </c>
      <c r="J587">
        <v>-7.2132159979838404</v>
      </c>
      <c r="K587">
        <v>425.34731455226699</v>
      </c>
      <c r="M587">
        <v>30.8791814337944</v>
      </c>
      <c r="N587">
        <v>0.59845147974980595</v>
      </c>
      <c r="O587">
        <v>39.406889406889299</v>
      </c>
      <c r="P587">
        <v>5.7808219178082201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-</v>
      </c>
      <c r="D588" t="s">
        <v>136</v>
      </c>
      <c r="E588">
        <v>8587.0338817800002</v>
      </c>
      <c r="F588">
        <v>586.20000000000005</v>
      </c>
      <c r="G588">
        <v>32.322829771004997</v>
      </c>
      <c r="H588">
        <v>-1.1582857329818701</v>
      </c>
      <c r="I588">
        <v>16.008858552994798</v>
      </c>
      <c r="J588">
        <v>-1.45285608437891</v>
      </c>
      <c r="K588">
        <v>560.93137124494604</v>
      </c>
      <c r="L588">
        <v>488.13747306963199</v>
      </c>
      <c r="M588">
        <v>55.369021644482203</v>
      </c>
      <c r="N588">
        <v>0.40664327829726599</v>
      </c>
      <c r="O588">
        <v>19.2425793244626</v>
      </c>
      <c r="P588">
        <v>66.889679715302506</v>
      </c>
      <c r="Q588">
        <v>4.4162827365522003E-2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Row],[Ticker]],[1]!Table2[[Symbol]:[Industry]],2,FALSE),"-")</f>
        <v>-</v>
      </c>
      <c r="D589" t="s">
        <v>21</v>
      </c>
      <c r="E589">
        <v>8574.7427402550002</v>
      </c>
      <c r="F589">
        <v>2778.85</v>
      </c>
      <c r="G589">
        <v>5.0138485950449496</v>
      </c>
      <c r="H589">
        <v>5.6907588699111997</v>
      </c>
      <c r="I589">
        <v>-17.358977404353599</v>
      </c>
      <c r="J589">
        <v>-1.5010684907524099</v>
      </c>
      <c r="K589">
        <v>2747.8924725767602</v>
      </c>
      <c r="L589">
        <v>2610.9021279385602</v>
      </c>
      <c r="M589">
        <v>49.996158517083103</v>
      </c>
      <c r="N589">
        <v>0.63373754873438803</v>
      </c>
      <c r="O589">
        <v>13.176313942818</v>
      </c>
      <c r="P589">
        <v>33.881769126999401</v>
      </c>
      <c r="Q589">
        <v>-1.3848173866496999E-2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Row],[Ticker]],[1]!Table2[[Symbol]:[Industry]],2,FALSE),"-")</f>
        <v>-</v>
      </c>
      <c r="D590" t="s">
        <v>21</v>
      </c>
      <c r="E590">
        <v>8566.6526793840003</v>
      </c>
      <c r="F590">
        <v>30.93</v>
      </c>
      <c r="G590">
        <v>92.889841653260603</v>
      </c>
      <c r="H590">
        <v>7.5998413321643996</v>
      </c>
      <c r="I590">
        <v>-23.320949175500999</v>
      </c>
      <c r="J590">
        <v>-6.4840601393905004</v>
      </c>
      <c r="K590">
        <v>31.137239388496699</v>
      </c>
      <c r="L590">
        <v>29.099636990727799</v>
      </c>
      <c r="M590">
        <v>45.051612857935098</v>
      </c>
      <c r="N590">
        <v>1.59318773720866</v>
      </c>
      <c r="O590">
        <v>37.407048173294498</v>
      </c>
      <c r="P590">
        <v>124.13043478260801</v>
      </c>
      <c r="Q590">
        <v>4.0893900210272997E-2</v>
      </c>
    </row>
    <row r="591" spans="1:17" hidden="1" x14ac:dyDescent="0.3">
      <c r="A591" t="s">
        <v>1309</v>
      </c>
      <c r="B591" t="s">
        <v>1310</v>
      </c>
      <c r="C591" t="str">
        <f>IFERROR(VLOOKUP(Table1[[#This Row],[Ticker]],[1]!Table2[[Symbol]:[Industry]],2,FALSE),"-")</f>
        <v>-</v>
      </c>
      <c r="D591" t="s">
        <v>259</v>
      </c>
      <c r="E591">
        <v>8557.0170858549991</v>
      </c>
      <c r="F591">
        <v>3726.65</v>
      </c>
      <c r="G591">
        <v>58.661685964414602</v>
      </c>
      <c r="H591">
        <v>36.464758550408099</v>
      </c>
      <c r="I591">
        <v>70.214500313117497</v>
      </c>
      <c r="J591">
        <v>7.3273675133782596</v>
      </c>
      <c r="K591">
        <v>3036.5962015666901</v>
      </c>
      <c r="L591">
        <v>2469.664032959</v>
      </c>
      <c r="M591">
        <v>71.615879937654199</v>
      </c>
      <c r="N591">
        <v>2.0324106879910899</v>
      </c>
      <c r="O591">
        <v>3.7124495190050002</v>
      </c>
      <c r="P591">
        <v>143.17455138662299</v>
      </c>
      <c r="Q591">
        <v>0.152149395400307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Row],[Ticker]],[1]!Table2[[Symbol]:[Industry]],2,FALSE),"-")</f>
        <v>-</v>
      </c>
      <c r="D592" t="s">
        <v>1313</v>
      </c>
      <c r="E592">
        <v>8541.8223182500005</v>
      </c>
      <c r="F592">
        <v>694.85</v>
      </c>
      <c r="G592">
        <v>19.727926531810699</v>
      </c>
      <c r="H592">
        <v>12.074374779080699</v>
      </c>
      <c r="I592">
        <v>23.896526644189201</v>
      </c>
      <c r="J592">
        <v>0.97229720968690003</v>
      </c>
      <c r="K592">
        <v>633.92416810753798</v>
      </c>
      <c r="L592">
        <v>555.44646705897401</v>
      </c>
      <c r="M592">
        <v>59.230631839132698</v>
      </c>
      <c r="N592">
        <v>0.67186484556099002</v>
      </c>
      <c r="O592">
        <v>10.585018349284001</v>
      </c>
      <c r="P592">
        <v>70.745791866322605</v>
      </c>
      <c r="Q592">
        <v>0.14556405892143401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279</v>
      </c>
      <c r="E593">
        <v>8523.8057461999997</v>
      </c>
      <c r="F593">
        <v>830.6</v>
      </c>
      <c r="G593">
        <v>47.555448281323002</v>
      </c>
      <c r="H593">
        <v>10.939431263221399</v>
      </c>
      <c r="I593">
        <v>29.335463424884999</v>
      </c>
      <c r="J593">
        <v>-0.78816214021051101</v>
      </c>
      <c r="K593">
        <v>788.06716907539806</v>
      </c>
      <c r="L593">
        <v>692.92236899364798</v>
      </c>
      <c r="M593">
        <v>63.176831290251101</v>
      </c>
      <c r="N593">
        <v>1.07338121854111</v>
      </c>
      <c r="O593">
        <v>5.9475078256681897</v>
      </c>
      <c r="P593">
        <v>83.3554083885209</v>
      </c>
      <c r="Q593">
        <v>1.5095547259396E-2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80</v>
      </c>
      <c r="E594">
        <v>8502.4141008299994</v>
      </c>
      <c r="F594">
        <v>773.1</v>
      </c>
      <c r="G594">
        <v>-30.0377947465822</v>
      </c>
      <c r="H594">
        <v>-0.53106475733579595</v>
      </c>
      <c r="I594">
        <v>-8.9989138525164201</v>
      </c>
      <c r="J594">
        <v>-3.9427309683356802E-2</v>
      </c>
      <c r="K594">
        <v>759.39177265858905</v>
      </c>
      <c r="L594">
        <v>738.05245879975405</v>
      </c>
      <c r="M594">
        <v>58.476517857770602</v>
      </c>
      <c r="N594">
        <v>0.79846837003031002</v>
      </c>
      <c r="O594">
        <v>19.001422843099199</v>
      </c>
      <c r="P594">
        <v>25.5032467532467</v>
      </c>
      <c r="Q594">
        <v>0.13642909820284599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293</v>
      </c>
      <c r="E595">
        <v>8466.8702456999999</v>
      </c>
      <c r="F595">
        <v>718.5</v>
      </c>
      <c r="G595">
        <v>2.95771399341178</v>
      </c>
      <c r="H595">
        <v>-10.748911619317401</v>
      </c>
      <c r="I595">
        <v>-23.404065160197401</v>
      </c>
      <c r="J595">
        <v>-7.6151199193052399</v>
      </c>
      <c r="K595">
        <v>768.68967811391497</v>
      </c>
      <c r="L595">
        <v>711.80579951600896</v>
      </c>
      <c r="M595">
        <v>32.2830861158345</v>
      </c>
      <c r="N595">
        <v>0.83993321920310904</v>
      </c>
      <c r="O595">
        <v>28.281141266527499</v>
      </c>
      <c r="P595">
        <v>36.066660354133099</v>
      </c>
      <c r="Q595">
        <v>8.5248282919079002E-2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207</v>
      </c>
      <c r="E596">
        <v>8461.3603920000005</v>
      </c>
      <c r="F596">
        <v>429.2</v>
      </c>
      <c r="G596">
        <v>11.154458393813799</v>
      </c>
      <c r="H596">
        <v>16.144169632590199</v>
      </c>
      <c r="I596">
        <v>27.9912916637291</v>
      </c>
      <c r="J596">
        <v>4.7874774832921503</v>
      </c>
      <c r="K596">
        <v>377.76621312360902</v>
      </c>
      <c r="M596">
        <v>71.709213847802502</v>
      </c>
      <c r="N596">
        <v>0.84725826939359905</v>
      </c>
      <c r="O596">
        <v>1.0717614165889999</v>
      </c>
      <c r="P596">
        <v>78.758850478967005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399</v>
      </c>
      <c r="E597">
        <v>8434.0737801100004</v>
      </c>
      <c r="F597">
        <v>191.51</v>
      </c>
      <c r="G597">
        <v>-31.973900136013501</v>
      </c>
      <c r="H597">
        <v>2.2306192362585602</v>
      </c>
      <c r="I597">
        <v>-16.424598067766102</v>
      </c>
      <c r="J597">
        <v>-0.65979252418727896</v>
      </c>
      <c r="K597">
        <v>185.23408317791001</v>
      </c>
      <c r="L597">
        <v>190.72765636027901</v>
      </c>
      <c r="M597">
        <v>58.173939832635902</v>
      </c>
      <c r="N597">
        <v>0.685936443812315</v>
      </c>
      <c r="O597">
        <v>34.718813638974403</v>
      </c>
      <c r="P597">
        <v>32.075862068965499</v>
      </c>
    </row>
    <row r="598" spans="1:17" hidden="1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268</v>
      </c>
      <c r="E598">
        <v>8396.8987330199998</v>
      </c>
      <c r="F598">
        <v>300.2</v>
      </c>
      <c r="G598">
        <v>-32.820295713958998</v>
      </c>
      <c r="H598">
        <v>-0.74975966437782104</v>
      </c>
      <c r="I598">
        <v>-13.8290688672279</v>
      </c>
      <c r="J598">
        <v>-6.1667072208925502</v>
      </c>
      <c r="M598">
        <v>48.252438746557097</v>
      </c>
      <c r="O598">
        <v>15.7061958694203</v>
      </c>
      <c r="P598">
        <v>6.43502925013295</v>
      </c>
    </row>
    <row r="599" spans="1:17" hidden="1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729</v>
      </c>
      <c r="E599">
        <v>8375.5088797930002</v>
      </c>
      <c r="F599">
        <v>259.33</v>
      </c>
      <c r="G599">
        <v>1.1032640332411101</v>
      </c>
      <c r="H599">
        <v>1.0739744516337799</v>
      </c>
      <c r="I599">
        <v>1.3807437203500399</v>
      </c>
      <c r="J599">
        <v>0.59365960526374295</v>
      </c>
      <c r="K599">
        <v>253.317862535199</v>
      </c>
      <c r="L599">
        <v>235.03249561131801</v>
      </c>
      <c r="M599">
        <v>59.785019392106697</v>
      </c>
      <c r="N599">
        <v>1.7351615755632299</v>
      </c>
      <c r="O599">
        <v>2.1169937916939801</v>
      </c>
      <c r="P599">
        <v>31.706449974606301</v>
      </c>
      <c r="Q599">
        <v>1.1816369177710001E-3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963</v>
      </c>
      <c r="E600">
        <v>8373.6749805599993</v>
      </c>
      <c r="F600">
        <v>881.95</v>
      </c>
      <c r="G600">
        <v>125.600130513491</v>
      </c>
      <c r="H600">
        <v>-0.901804744087493</v>
      </c>
      <c r="I600">
        <v>22.755315888710498</v>
      </c>
      <c r="J600">
        <v>2.7161790185510601</v>
      </c>
      <c r="K600">
        <v>866.07752987168703</v>
      </c>
      <c r="L600">
        <v>710.643924686432</v>
      </c>
      <c r="M600">
        <v>59.3843782601162</v>
      </c>
      <c r="N600">
        <v>0.54971497564528504</v>
      </c>
      <c r="O600">
        <v>20.074834174272901</v>
      </c>
      <c r="P600">
        <v>154.64125884221099</v>
      </c>
      <c r="Q600">
        <v>0.178402719418224</v>
      </c>
    </row>
    <row r="601" spans="1:17" hidden="1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1332</v>
      </c>
      <c r="E601">
        <v>8369.7008711939998</v>
      </c>
      <c r="F601">
        <v>1230.3900000000001</v>
      </c>
      <c r="K601">
        <v>1221.0284065276701</v>
      </c>
      <c r="L601">
        <v>1201.49851616978</v>
      </c>
      <c r="M601">
        <v>68.273684852772604</v>
      </c>
      <c r="N601">
        <v>1</v>
      </c>
      <c r="Q601">
        <v>-6.1080809493942997E-2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450</v>
      </c>
      <c r="E602">
        <v>8350.8333846400001</v>
      </c>
      <c r="F602">
        <v>623.20000000000005</v>
      </c>
      <c r="G602">
        <v>0.84615682481434995</v>
      </c>
      <c r="H602">
        <v>-2.18277212739337</v>
      </c>
      <c r="I602">
        <v>-48.9150179102352</v>
      </c>
      <c r="J602">
        <v>2.6033853066756798</v>
      </c>
      <c r="K602">
        <v>654.74388560786701</v>
      </c>
      <c r="L602">
        <v>731.02056886262801</v>
      </c>
      <c r="M602">
        <v>57.805425133220098</v>
      </c>
      <c r="N602">
        <v>1.1617778369679901</v>
      </c>
      <c r="O602">
        <v>76.026957637997398</v>
      </c>
      <c r="P602">
        <v>31.2</v>
      </c>
      <c r="Q602">
        <v>0.14395624525086301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713</v>
      </c>
      <c r="E603">
        <v>8340.5244068399898</v>
      </c>
      <c r="F603">
        <v>492.35</v>
      </c>
      <c r="G603">
        <v>7.03086941592671</v>
      </c>
      <c r="H603">
        <v>-10.086944037067999</v>
      </c>
      <c r="I603">
        <v>14.2331501821674</v>
      </c>
      <c r="J603">
        <v>-0.44721639425885901</v>
      </c>
      <c r="K603">
        <v>494.50957191605102</v>
      </c>
      <c r="L603">
        <v>429.420438473395</v>
      </c>
      <c r="M603">
        <v>48.898252455247601</v>
      </c>
      <c r="N603">
        <v>0.30906332936845499</v>
      </c>
      <c r="O603">
        <v>29.7349446531938</v>
      </c>
      <c r="P603">
        <v>54.293324976496301</v>
      </c>
      <c r="Q603">
        <v>7.1877189356935003E-2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1339</v>
      </c>
      <c r="E604">
        <v>8335.8873854100002</v>
      </c>
      <c r="F604">
        <v>514.45000000000005</v>
      </c>
      <c r="G604">
        <v>124.710428768112</v>
      </c>
      <c r="H604">
        <v>0.15156935947366099</v>
      </c>
      <c r="I604">
        <v>6.8396077373453501</v>
      </c>
      <c r="J604">
        <v>-5.8343867892190504</v>
      </c>
      <c r="K604">
        <v>541.62780852949697</v>
      </c>
      <c r="L604">
        <v>457.05754117064703</v>
      </c>
      <c r="M604">
        <v>39.247106978010301</v>
      </c>
      <c r="N604">
        <v>0.85781745242872098</v>
      </c>
      <c r="O604">
        <v>23.3939158324423</v>
      </c>
      <c r="P604">
        <v>152.18137254901899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Row],[Ticker]],[1]!Table2[[Symbol]:[Industry]],2,FALSE),"-")</f>
        <v>-</v>
      </c>
      <c r="D605" t="s">
        <v>1339</v>
      </c>
      <c r="E605">
        <v>8300.1617566899895</v>
      </c>
      <c r="F605">
        <v>407.9</v>
      </c>
      <c r="G605">
        <v>67.728372439921202</v>
      </c>
      <c r="H605">
        <v>-16.058429411649399</v>
      </c>
      <c r="I605">
        <v>28.4626504228548</v>
      </c>
      <c r="J605">
        <v>-7.1351319835803597</v>
      </c>
      <c r="K605">
        <v>469.28592400446001</v>
      </c>
      <c r="L605">
        <v>387.23219882320598</v>
      </c>
      <c r="M605">
        <v>17.036173549292201</v>
      </c>
      <c r="N605">
        <v>0.40513477897296102</v>
      </c>
      <c r="O605">
        <v>44.152978671242899</v>
      </c>
      <c r="P605">
        <v>102.632886239443</v>
      </c>
      <c r="Q605">
        <v>8.9581741655937006E-2</v>
      </c>
    </row>
    <row r="606" spans="1:17" x14ac:dyDescent="0.3">
      <c r="A606" t="s">
        <v>1342</v>
      </c>
      <c r="B606" t="s">
        <v>1343</v>
      </c>
      <c r="C606" t="str">
        <f>IFERROR(VLOOKUP(Table1[[#This Row],[Ticker]],[1]!Table2[[Symbol]:[Industry]],2,FALSE),"-")</f>
        <v>-</v>
      </c>
      <c r="D606" t="s">
        <v>63</v>
      </c>
      <c r="E606">
        <v>8296.8135536999998</v>
      </c>
      <c r="F606">
        <v>15.45</v>
      </c>
      <c r="G606">
        <v>198.01065079354899</v>
      </c>
      <c r="H606">
        <v>3.03621931461011</v>
      </c>
      <c r="I606">
        <v>38.778441470085198</v>
      </c>
      <c r="J606">
        <v>-4.3643082309935597</v>
      </c>
      <c r="K606">
        <v>15.9395737562613</v>
      </c>
      <c r="L606">
        <v>12.367445202866699</v>
      </c>
      <c r="M606">
        <v>40.529965026600699</v>
      </c>
      <c r="N606">
        <v>0.34234837163686299</v>
      </c>
      <c r="O606">
        <v>36.569579288025899</v>
      </c>
      <c r="P606">
        <v>228.723404255319</v>
      </c>
      <c r="Q606">
        <v>0.10194096413918199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Row],[Ticker]],[1]!Table2[[Symbol]:[Industry]],2,FALSE),"-")</f>
        <v>-</v>
      </c>
      <c r="D607" t="s">
        <v>24</v>
      </c>
      <c r="E607">
        <v>8276.3115887969998</v>
      </c>
      <c r="F607">
        <v>219.17</v>
      </c>
      <c r="G607">
        <v>-31.503271627181601</v>
      </c>
      <c r="H607">
        <v>-2.0241185479853399</v>
      </c>
      <c r="I607">
        <v>-22.7065155857055</v>
      </c>
      <c r="J607">
        <v>-1.9787269668852101</v>
      </c>
      <c r="K607">
        <v>223.723280903393</v>
      </c>
      <c r="L607">
        <v>221.97675203569199</v>
      </c>
      <c r="M607">
        <v>45.688098861171802</v>
      </c>
      <c r="N607">
        <v>0.97170644842579201</v>
      </c>
      <c r="O607">
        <v>30.743258657662999</v>
      </c>
      <c r="P607">
        <v>14.1510416666666</v>
      </c>
      <c r="Q607">
        <v>0.12730470373045799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Row],[Ticker]],[1]!Table2[[Symbol]:[Industry]],2,FALSE),"-")</f>
        <v>-</v>
      </c>
      <c r="D608" t="s">
        <v>136</v>
      </c>
      <c r="E608">
        <v>8259.9634716300006</v>
      </c>
      <c r="F608">
        <v>129.9</v>
      </c>
      <c r="G608">
        <v>76.352508572793496</v>
      </c>
      <c r="H608">
        <v>0.71517461570627106</v>
      </c>
      <c r="I608">
        <v>-2.2511553940137001</v>
      </c>
      <c r="J608">
        <v>-1.7665028874821</v>
      </c>
      <c r="K608">
        <v>134.111515150662</v>
      </c>
      <c r="L608">
        <v>118.302298268974</v>
      </c>
      <c r="M608">
        <v>48.431422466315503</v>
      </c>
      <c r="N608">
        <v>0.49762756444450201</v>
      </c>
      <c r="O608">
        <v>26.528098537336401</v>
      </c>
      <c r="P608">
        <v>107.50798722044701</v>
      </c>
      <c r="Q608">
        <v>-8.5292146118200001E-4</v>
      </c>
    </row>
    <row r="609" spans="1:17" x14ac:dyDescent="0.3">
      <c r="A609" t="s">
        <v>1348</v>
      </c>
      <c r="B609" t="s">
        <v>1349</v>
      </c>
      <c r="C609" t="str">
        <f>IFERROR(VLOOKUP(Table1[[#This Row],[Ticker]],[1]!Table2[[Symbol]:[Industry]],2,FALSE),"-")</f>
        <v>-</v>
      </c>
      <c r="D609" t="s">
        <v>420</v>
      </c>
      <c r="E609">
        <v>8230.9509969149894</v>
      </c>
      <c r="F609">
        <v>91.55</v>
      </c>
      <c r="G609">
        <v>52.609968340855502</v>
      </c>
      <c r="H609">
        <v>50.133533299006402</v>
      </c>
      <c r="I609">
        <v>10.005146211726</v>
      </c>
      <c r="J609">
        <v>13.797502545948699</v>
      </c>
      <c r="K609">
        <v>71.192930408737396</v>
      </c>
      <c r="L609">
        <v>68.335192872731596</v>
      </c>
      <c r="M609">
        <v>79.565296907007294</v>
      </c>
      <c r="N609">
        <v>2.81734094348981</v>
      </c>
      <c r="O609">
        <v>3.17859093391588</v>
      </c>
      <c r="P609">
        <v>83.650952858575707</v>
      </c>
      <c r="Q609">
        <v>6.5600132077707998E-2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207</v>
      </c>
      <c r="E610">
        <v>8230.603368</v>
      </c>
      <c r="F610">
        <v>538.70000000000005</v>
      </c>
      <c r="G610">
        <v>13.1985423056692</v>
      </c>
      <c r="H610">
        <v>-12.7969066729907</v>
      </c>
      <c r="I610">
        <v>-9.5822468322512702</v>
      </c>
      <c r="J610">
        <v>-3.15911313117503</v>
      </c>
      <c r="K610">
        <v>602.09750751327999</v>
      </c>
      <c r="L610">
        <v>545.03793869179697</v>
      </c>
      <c r="M610">
        <v>25.873362328272499</v>
      </c>
      <c r="N610">
        <v>0.62505434421458395</v>
      </c>
      <c r="O610">
        <v>31.390384258399799</v>
      </c>
      <c r="P610">
        <v>41.875164603634403</v>
      </c>
      <c r="Q610">
        <v>5.6737122669956001E-2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392</v>
      </c>
      <c r="E611">
        <v>8180.1696998999996</v>
      </c>
      <c r="F611">
        <v>1794.75</v>
      </c>
      <c r="G611">
        <v>103.49447155656399</v>
      </c>
      <c r="H611">
        <v>6.9758618305904099</v>
      </c>
      <c r="I611">
        <v>44.234008060623403</v>
      </c>
      <c r="J611">
        <v>-2.5223341788511</v>
      </c>
      <c r="K611">
        <v>1666.4489701569501</v>
      </c>
      <c r="L611">
        <v>1316.8176002211101</v>
      </c>
      <c r="M611">
        <v>53.347812569982302</v>
      </c>
      <c r="N611">
        <v>1.2985797987702401</v>
      </c>
      <c r="O611">
        <v>7.3018526257138703</v>
      </c>
      <c r="P611">
        <v>136.852523919498</v>
      </c>
      <c r="Q611">
        <v>7.4390162461232007E-2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259</v>
      </c>
      <c r="E612">
        <v>8149.7304924999999</v>
      </c>
      <c r="F612">
        <v>1332.15</v>
      </c>
      <c r="G612">
        <v>77.080647281817093</v>
      </c>
      <c r="H612">
        <v>6.4018064889588304</v>
      </c>
      <c r="I612">
        <v>69.266751458662696</v>
      </c>
      <c r="J612">
        <v>6.5739987412465997</v>
      </c>
      <c r="K612">
        <v>1273.5212037281899</v>
      </c>
      <c r="L612">
        <v>984.18261907170995</v>
      </c>
      <c r="M612">
        <v>38.477201186898398</v>
      </c>
      <c r="N612">
        <v>0.56349592913278601</v>
      </c>
      <c r="O612">
        <v>9.2031678114326407</v>
      </c>
      <c r="P612">
        <v>146.215691710562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516</v>
      </c>
      <c r="E613">
        <v>8148.6197300000003</v>
      </c>
      <c r="F613">
        <v>408.7</v>
      </c>
      <c r="G613">
        <v>95.290373377984594</v>
      </c>
      <c r="H613">
        <v>8.5699953941071403</v>
      </c>
      <c r="I613">
        <v>35.288418220615199</v>
      </c>
      <c r="J613">
        <v>0.63879813083547099</v>
      </c>
      <c r="K613">
        <v>379.64579366112201</v>
      </c>
      <c r="L613">
        <v>310.68671357228197</v>
      </c>
      <c r="M613">
        <v>68.561306994725797</v>
      </c>
      <c r="N613">
        <v>0.93048890243045501</v>
      </c>
      <c r="O613">
        <v>10.398825544409</v>
      </c>
      <c r="P613">
        <v>126.39523611688099</v>
      </c>
      <c r="Q613">
        <v>0.32326772018782102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151</v>
      </c>
      <c r="E614">
        <v>8141.7964000000002</v>
      </c>
      <c r="F614">
        <v>434.6</v>
      </c>
      <c r="G614">
        <v>-16.371017115220099</v>
      </c>
      <c r="H614">
        <v>-8.2885867457134701</v>
      </c>
      <c r="I614">
        <v>-7.1912497406473799</v>
      </c>
      <c r="J614">
        <v>1.94927177847502</v>
      </c>
      <c r="K614">
        <v>459.17042872026298</v>
      </c>
      <c r="L614">
        <v>425.04419997627298</v>
      </c>
      <c r="M614">
        <v>44.045649513245202</v>
      </c>
      <c r="N614">
        <v>0.41249817999931898</v>
      </c>
      <c r="O614">
        <v>25.977910722503399</v>
      </c>
      <c r="P614">
        <v>25.9710144927536</v>
      </c>
      <c r="Q614">
        <v>8.3824622536361998E-2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736</v>
      </c>
      <c r="E615">
        <v>8135.2615961250003</v>
      </c>
      <c r="F615">
        <v>252.75</v>
      </c>
      <c r="G615">
        <v>87.215036386296305</v>
      </c>
      <c r="H615">
        <v>-5.5249959824884698</v>
      </c>
      <c r="I615">
        <v>23.0215547053566</v>
      </c>
      <c r="J615">
        <v>-3.5842316856440402</v>
      </c>
      <c r="K615">
        <v>244.75579482486299</v>
      </c>
      <c r="L615">
        <v>194.35693223973001</v>
      </c>
      <c r="M615">
        <v>48.569755388186302</v>
      </c>
      <c r="N615">
        <v>0.51002075691094795</v>
      </c>
      <c r="O615">
        <v>17.305637982195801</v>
      </c>
      <c r="P615">
        <v>128.31978319783099</v>
      </c>
      <c r="Q615">
        <v>0.18822700847229301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54</v>
      </c>
      <c r="E616">
        <v>8130.3244697500004</v>
      </c>
      <c r="F616">
        <v>468.7</v>
      </c>
      <c r="G616">
        <v>-13.8756324035582</v>
      </c>
      <c r="H616">
        <v>12.892163261362599</v>
      </c>
      <c r="I616">
        <v>21.922096561809798</v>
      </c>
      <c r="J616">
        <v>-3.13836675383937</v>
      </c>
      <c r="K616">
        <v>439.14619857540703</v>
      </c>
      <c r="M616">
        <v>49.651186788924697</v>
      </c>
      <c r="N616">
        <v>1.7853575229646901</v>
      </c>
      <c r="O616">
        <v>14.8922551738852</v>
      </c>
      <c r="P616">
        <v>46.697965571205003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596</v>
      </c>
      <c r="E617">
        <v>8096.9230356799999</v>
      </c>
      <c r="F617">
        <v>47.23</v>
      </c>
      <c r="G617">
        <v>-26.333703682384201</v>
      </c>
      <c r="H617">
        <v>15.3065791050957</v>
      </c>
      <c r="I617">
        <v>-34.927562670701398</v>
      </c>
      <c r="J617">
        <v>0.468640459431514</v>
      </c>
      <c r="K617">
        <v>44.663117915652002</v>
      </c>
      <c r="L617">
        <v>46.246213845122703</v>
      </c>
      <c r="M617">
        <v>63.196183559616301</v>
      </c>
      <c r="N617">
        <v>1.34792038713511</v>
      </c>
      <c r="O617">
        <v>45.4583950878678</v>
      </c>
      <c r="P617">
        <v>22.199223803363498</v>
      </c>
      <c r="Q617">
        <v>2.4988548033838001E-2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95</v>
      </c>
      <c r="E618">
        <v>8092.3776402949998</v>
      </c>
      <c r="F618">
        <v>3305.65</v>
      </c>
      <c r="G618">
        <v>75.026895664691594</v>
      </c>
      <c r="H618">
        <v>18.269433862660001</v>
      </c>
      <c r="I618">
        <v>21.537676159893898</v>
      </c>
      <c r="J618">
        <v>-0.60359123554590599</v>
      </c>
      <c r="K618">
        <v>2927.63065146391</v>
      </c>
      <c r="L618">
        <v>2455.6061285870301</v>
      </c>
      <c r="M618">
        <v>62.469306607738297</v>
      </c>
      <c r="N618">
        <v>1.2170541080123001</v>
      </c>
      <c r="O618">
        <v>3.7027513499614302</v>
      </c>
      <c r="P618">
        <v>113.123368041004</v>
      </c>
      <c r="Q618">
        <v>0.204988471010083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207</v>
      </c>
      <c r="E619">
        <v>8080.6736862750004</v>
      </c>
      <c r="F619">
        <v>583.15</v>
      </c>
      <c r="G619">
        <v>21.967042540572699</v>
      </c>
      <c r="H619">
        <v>14.0162172976527</v>
      </c>
      <c r="I619">
        <v>35.1202654703212</v>
      </c>
      <c r="J619">
        <v>8.7393882899279198</v>
      </c>
      <c r="K619">
        <v>510.07116049452202</v>
      </c>
      <c r="L619">
        <v>448.56446912956199</v>
      </c>
      <c r="M619">
        <v>66.098097189020805</v>
      </c>
      <c r="N619">
        <v>2.24330433536556</v>
      </c>
      <c r="O619">
        <v>9.6801852010631908</v>
      </c>
      <c r="P619">
        <v>64.848056537102394</v>
      </c>
      <c r="Q619">
        <v>6.3684574071901007E-2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399</v>
      </c>
      <c r="E620">
        <v>8068.3642190250002</v>
      </c>
      <c r="F620">
        <v>1036.05</v>
      </c>
      <c r="G620">
        <v>1.7618755648978299</v>
      </c>
      <c r="H620">
        <v>9.5983078398090491</v>
      </c>
      <c r="I620">
        <v>9.6224980178329194</v>
      </c>
      <c r="J620">
        <v>0.46282821271148</v>
      </c>
      <c r="K620">
        <v>962.22903833972703</v>
      </c>
      <c r="L620">
        <v>880.82291285571296</v>
      </c>
      <c r="M620">
        <v>67.9030932658343</v>
      </c>
      <c r="N620">
        <v>1.00402564591598</v>
      </c>
      <c r="O620">
        <v>6.0759615848655999</v>
      </c>
      <c r="P620">
        <v>36.745198970500802</v>
      </c>
      <c r="Q620">
        <v>0.10105083038703901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315</v>
      </c>
      <c r="E621">
        <v>8063.29618605</v>
      </c>
      <c r="F621">
        <v>400.05</v>
      </c>
      <c r="G621">
        <v>-19.3787036766225</v>
      </c>
      <c r="H621">
        <v>-8.3524289941717598</v>
      </c>
      <c r="I621">
        <v>-15.9024957268339</v>
      </c>
      <c r="J621">
        <v>-9.2773236949110807</v>
      </c>
      <c r="K621">
        <v>433.93523023645503</v>
      </c>
      <c r="L621">
        <v>409.17589609185399</v>
      </c>
      <c r="M621">
        <v>27.565042679322499</v>
      </c>
      <c r="N621">
        <v>0.84641531972872497</v>
      </c>
      <c r="O621">
        <v>26.234220722409599</v>
      </c>
      <c r="P621">
        <v>15.039539899352899</v>
      </c>
      <c r="Q621">
        <v>6.5834433483479005E-2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207</v>
      </c>
      <c r="E622">
        <v>8058.9798653799999</v>
      </c>
      <c r="F622">
        <v>1492.45</v>
      </c>
      <c r="G622">
        <v>35.696504799674798</v>
      </c>
      <c r="H622">
        <v>11.510878064519099</v>
      </c>
      <c r="I622">
        <v>31.343429912293502</v>
      </c>
      <c r="J622">
        <v>5.8292718834556503</v>
      </c>
      <c r="K622">
        <v>1327.50480693244</v>
      </c>
      <c r="L622">
        <v>1116.59198873692</v>
      </c>
      <c r="M622">
        <v>74.845001369902505</v>
      </c>
      <c r="N622">
        <v>0.74139981540914301</v>
      </c>
      <c r="O622">
        <v>1.82585681262352</v>
      </c>
      <c r="P622">
        <v>81.895185862279106</v>
      </c>
      <c r="Q622">
        <v>6.6244707604738995E-2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207</v>
      </c>
      <c r="E623">
        <v>8014.41525482</v>
      </c>
      <c r="F623">
        <v>1977.95</v>
      </c>
      <c r="G623">
        <v>100.110952837819</v>
      </c>
      <c r="H623">
        <v>29.603778867005499</v>
      </c>
      <c r="I623">
        <v>36.561447785031</v>
      </c>
      <c r="J623">
        <v>-4.9098179397314201</v>
      </c>
      <c r="K623">
        <v>1754.00831010209</v>
      </c>
      <c r="L623">
        <v>1416.90525044779</v>
      </c>
      <c r="M623">
        <v>52.785981695974897</v>
      </c>
      <c r="N623">
        <v>1.0047146924869901</v>
      </c>
      <c r="O623">
        <v>9.8106625546651802</v>
      </c>
      <c r="P623">
        <v>132.69999999999999</v>
      </c>
      <c r="Q623">
        <v>7.6310483337835994E-2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24</v>
      </c>
      <c r="E624">
        <v>7985.4417040879998</v>
      </c>
      <c r="F624">
        <v>41.29</v>
      </c>
      <c r="G624">
        <v>-43.584827263295097</v>
      </c>
      <c r="H624">
        <v>-5.5334756563540397</v>
      </c>
      <c r="I624">
        <v>-32.3288995962236</v>
      </c>
      <c r="J624">
        <v>-3.1063865299748401</v>
      </c>
      <c r="K624">
        <v>45.133342535076103</v>
      </c>
      <c r="L624">
        <v>48.337259319975999</v>
      </c>
      <c r="M624">
        <v>23.166476069529601</v>
      </c>
      <c r="N624">
        <v>0.803822516753116</v>
      </c>
      <c r="O624">
        <v>52.5793170259142</v>
      </c>
      <c r="P624">
        <v>3.2249999999999801</v>
      </c>
      <c r="Q624">
        <v>7.3818804835408994E-2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1382</v>
      </c>
      <c r="E625">
        <v>7965.2356835699902</v>
      </c>
      <c r="F625">
        <v>1968.45</v>
      </c>
      <c r="G625">
        <v>95.675012717611807</v>
      </c>
      <c r="H625">
        <v>37.310599895859198</v>
      </c>
      <c r="I625">
        <v>47.9344805763944</v>
      </c>
      <c r="J625">
        <v>2.45817076060308</v>
      </c>
      <c r="K625">
        <v>1592.97681759945</v>
      </c>
      <c r="M625">
        <v>65.553720940288898</v>
      </c>
      <c r="N625">
        <v>1.46166160035723</v>
      </c>
      <c r="O625">
        <v>1.75518809215371</v>
      </c>
      <c r="P625">
        <v>153.99354838709601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46</v>
      </c>
      <c r="E626">
        <v>7935.7568236159996</v>
      </c>
      <c r="F626">
        <v>47.24</v>
      </c>
      <c r="G626">
        <v>73.195651931462805</v>
      </c>
      <c r="H626">
        <v>4.1123671953605996</v>
      </c>
      <c r="I626">
        <v>6.3414990490319099</v>
      </c>
      <c r="J626">
        <v>-4.69539653818443</v>
      </c>
      <c r="K626">
        <v>47.548127351279497</v>
      </c>
      <c r="L626">
        <v>38.778245472958197</v>
      </c>
      <c r="M626">
        <v>43.3138338026843</v>
      </c>
      <c r="N626">
        <v>0.62104846274354897</v>
      </c>
      <c r="O626">
        <v>21.718882303132901</v>
      </c>
      <c r="P626">
        <v>110.74956335124401</v>
      </c>
      <c r="Q626">
        <v>0.139266919887688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1387</v>
      </c>
      <c r="E627">
        <v>7934.2776537889904</v>
      </c>
      <c r="F627">
        <v>249.19</v>
      </c>
      <c r="G627">
        <v>-5.10054631687398</v>
      </c>
      <c r="H627">
        <v>13.750442860907199</v>
      </c>
      <c r="I627">
        <v>18.0119374924139</v>
      </c>
      <c r="J627">
        <v>9.5787350062569896</v>
      </c>
      <c r="K627">
        <v>216.40991050740101</v>
      </c>
      <c r="L627">
        <v>200.32933467279</v>
      </c>
      <c r="M627">
        <v>73.378927845556504</v>
      </c>
      <c r="N627">
        <v>2.6683196077809699</v>
      </c>
      <c r="O627">
        <v>3.9367550864801899</v>
      </c>
      <c r="P627">
        <v>46.928066037735803</v>
      </c>
      <c r="Q627">
        <v>-2.2870085345753001E-2</v>
      </c>
    </row>
    <row r="628" spans="1:17" x14ac:dyDescent="0.3">
      <c r="A628" t="s">
        <v>1388</v>
      </c>
      <c r="B628" t="s">
        <v>1389</v>
      </c>
      <c r="C628" t="str">
        <f>IFERROR(VLOOKUP(Table1[[#This Row],[Ticker]],[1]!Table2[[Symbol]:[Industry]],2,FALSE),"-")</f>
        <v>-</v>
      </c>
      <c r="D628" t="s">
        <v>54</v>
      </c>
      <c r="E628">
        <v>7900.3593260999996</v>
      </c>
      <c r="F628">
        <v>485.25</v>
      </c>
      <c r="G628">
        <v>-2.6856992459701501</v>
      </c>
      <c r="H628">
        <v>0.88145163681388605</v>
      </c>
      <c r="I628">
        <v>2.2248469483107201</v>
      </c>
      <c r="J628">
        <v>-2.5686446554386801</v>
      </c>
      <c r="K628">
        <v>485.11329698545302</v>
      </c>
      <c r="L628">
        <v>441.85982114072198</v>
      </c>
      <c r="M628">
        <v>45.395929218484397</v>
      </c>
      <c r="N628">
        <v>0.86221581658983004</v>
      </c>
      <c r="O628">
        <v>12.7666151468315</v>
      </c>
      <c r="P628">
        <v>41.348674628604698</v>
      </c>
      <c r="Q628">
        <v>1.3712074366960999E-2</v>
      </c>
    </row>
    <row r="629" spans="1:17" x14ac:dyDescent="0.3">
      <c r="A629" t="s">
        <v>1390</v>
      </c>
      <c r="B629" t="s">
        <v>1391</v>
      </c>
      <c r="C629" t="str">
        <f>IFERROR(VLOOKUP(Table1[[#This Row],[Ticker]],[1]!Table2[[Symbol]:[Industry]],2,FALSE),"-")</f>
        <v>-</v>
      </c>
      <c r="D629" t="s">
        <v>516</v>
      </c>
      <c r="E629">
        <v>7890.7514440699997</v>
      </c>
      <c r="F629">
        <v>238.9</v>
      </c>
      <c r="G629">
        <v>-16.7780218728976</v>
      </c>
      <c r="H629">
        <v>0.165799769093225</v>
      </c>
      <c r="I629">
        <v>-6.0330046902139998</v>
      </c>
      <c r="J629">
        <v>-1.7364407823740799</v>
      </c>
      <c r="K629">
        <v>238.53695962409699</v>
      </c>
      <c r="L629">
        <v>225.08279601983401</v>
      </c>
      <c r="M629">
        <v>42.917191924770698</v>
      </c>
      <c r="N629">
        <v>0.66107264865964999</v>
      </c>
      <c r="O629">
        <v>17.455002092925898</v>
      </c>
      <c r="P629">
        <v>18.501984126984102</v>
      </c>
      <c r="Q629">
        <v>3.7512518806815998E-2</v>
      </c>
    </row>
    <row r="630" spans="1:17" x14ac:dyDescent="0.3">
      <c r="A630" t="s">
        <v>1392</v>
      </c>
      <c r="B630" t="s">
        <v>1393</v>
      </c>
      <c r="C630" t="str">
        <f>IFERROR(VLOOKUP(Table1[[#This Row],[Ticker]],[1]!Table2[[Symbol]:[Industry]],2,FALSE),"-")</f>
        <v>-</v>
      </c>
      <c r="D630" t="s">
        <v>77</v>
      </c>
      <c r="E630">
        <v>7858.90628353999</v>
      </c>
      <c r="F630">
        <v>156.13</v>
      </c>
      <c r="G630">
        <v>-5.1328356111603304</v>
      </c>
      <c r="H630">
        <v>4.80489948963055E-2</v>
      </c>
      <c r="I630">
        <v>-19.298461979598301</v>
      </c>
      <c r="J630">
        <v>-4.6750358371830698</v>
      </c>
      <c r="K630">
        <v>162.112960060722</v>
      </c>
      <c r="L630">
        <v>159.934466895231</v>
      </c>
      <c r="M630">
        <v>39.296943520385597</v>
      </c>
      <c r="N630">
        <v>0.63502408345025996</v>
      </c>
      <c r="O630">
        <v>27.457887657721098</v>
      </c>
      <c r="P630">
        <v>30.108333333333299</v>
      </c>
      <c r="Q630">
        <v>-4.1740555140089997E-3</v>
      </c>
    </row>
    <row r="631" spans="1:17" x14ac:dyDescent="0.3">
      <c r="A631" t="s">
        <v>1394</v>
      </c>
      <c r="B631" t="s">
        <v>1395</v>
      </c>
      <c r="C631" t="str">
        <f>IFERROR(VLOOKUP(Table1[[#This Row],[Ticker]],[1]!Table2[[Symbol]:[Industry]],2,FALSE),"-")</f>
        <v>-</v>
      </c>
      <c r="D631" t="s">
        <v>450</v>
      </c>
      <c r="E631">
        <v>7850.9308969699996</v>
      </c>
      <c r="F631">
        <v>496.55</v>
      </c>
      <c r="G631">
        <v>-21.164810208893101</v>
      </c>
      <c r="H631">
        <v>-1.5896892426274301</v>
      </c>
      <c r="I631">
        <v>-1.55020532617377</v>
      </c>
      <c r="J631">
        <v>-2.1108878329835998</v>
      </c>
      <c r="K631">
        <v>523.62489749983797</v>
      </c>
      <c r="L631">
        <v>495.58597912201702</v>
      </c>
      <c r="M631">
        <v>31.618845733300301</v>
      </c>
      <c r="N631">
        <v>1.8186176114912</v>
      </c>
      <c r="O631">
        <v>27.660859933541399</v>
      </c>
      <c r="P631">
        <v>23.2745779543197</v>
      </c>
      <c r="Q631">
        <v>-1.9106555371436001E-2</v>
      </c>
    </row>
    <row r="632" spans="1:17" hidden="1" x14ac:dyDescent="0.3">
      <c r="A632" t="s">
        <v>1396</v>
      </c>
      <c r="B632" t="s">
        <v>1397</v>
      </c>
      <c r="C632" t="str">
        <f>IFERROR(VLOOKUP(Table1[[#This Row],[Ticker]],[1]!Table2[[Symbol]:[Industry]],2,FALSE),"-")</f>
        <v>-</v>
      </c>
      <c r="D632" t="s">
        <v>63</v>
      </c>
      <c r="E632">
        <v>7839.6085395979999</v>
      </c>
      <c r="F632">
        <v>109.67</v>
      </c>
      <c r="G632">
        <v>307.94590559722502</v>
      </c>
      <c r="H632">
        <v>16.936053152066101</v>
      </c>
      <c r="I632">
        <v>111.650641733589</v>
      </c>
      <c r="J632">
        <v>1.29147865501631</v>
      </c>
      <c r="K632">
        <v>91.577234506503402</v>
      </c>
      <c r="L632">
        <v>66.279849980336607</v>
      </c>
      <c r="M632">
        <v>71.079779873287293</v>
      </c>
      <c r="N632">
        <v>1.15890306121577</v>
      </c>
      <c r="O632">
        <v>0</v>
      </c>
      <c r="P632">
        <v>378.90829694323099</v>
      </c>
      <c r="Q632">
        <v>9.7231168776126004E-2</v>
      </c>
    </row>
    <row r="633" spans="1:17" hidden="1" x14ac:dyDescent="0.3">
      <c r="A633" t="s">
        <v>1398</v>
      </c>
      <c r="B633" t="s">
        <v>1399</v>
      </c>
      <c r="C633" t="str">
        <f>IFERROR(VLOOKUP(Table1[[#This Row],[Ticker]],[1]!Table2[[Symbol]:[Industry]],2,FALSE),"-")</f>
        <v>-</v>
      </c>
      <c r="D633" t="s">
        <v>544</v>
      </c>
      <c r="E633">
        <v>7839.2832258099997</v>
      </c>
      <c r="F633">
        <v>730.9</v>
      </c>
      <c r="G633">
        <v>6.9314473691629201</v>
      </c>
      <c r="H633">
        <v>-0.45668737188701802</v>
      </c>
      <c r="I633">
        <v>3.27675602668667</v>
      </c>
      <c r="J633">
        <v>-2.7799034371168299</v>
      </c>
      <c r="K633">
        <v>707.229193728979</v>
      </c>
      <c r="M633">
        <v>48.460780553820904</v>
      </c>
      <c r="N633">
        <v>1.08330437001978</v>
      </c>
      <c r="O633">
        <v>8.4963743330140797</v>
      </c>
      <c r="P633">
        <v>40.787826254454401</v>
      </c>
    </row>
    <row r="634" spans="1:17" x14ac:dyDescent="0.3">
      <c r="A634" t="s">
        <v>1400</v>
      </c>
      <c r="B634" t="s">
        <v>1401</v>
      </c>
      <c r="C634" t="str">
        <f>IFERROR(VLOOKUP(Table1[[#This Row],[Ticker]],[1]!Table2[[Symbol]:[Industry]],2,FALSE),"-")</f>
        <v>-</v>
      </c>
      <c r="D634" t="s">
        <v>300</v>
      </c>
      <c r="E634">
        <v>7824.9335053499999</v>
      </c>
      <c r="F634">
        <v>1883.25</v>
      </c>
      <c r="G634">
        <v>83.072487314715701</v>
      </c>
      <c r="H634">
        <v>34.347663631815898</v>
      </c>
      <c r="I634">
        <v>53.358884923134603</v>
      </c>
      <c r="J634">
        <v>-6.5590583750568996</v>
      </c>
      <c r="K634">
        <v>1600.8789324136801</v>
      </c>
      <c r="L634">
        <v>1299.7060202718801</v>
      </c>
      <c r="M634">
        <v>60.476265046796101</v>
      </c>
      <c r="N634">
        <v>1.3210072757557101</v>
      </c>
      <c r="O634">
        <v>6.7303863002787701</v>
      </c>
      <c r="P634">
        <v>115.94427244582</v>
      </c>
      <c r="Q634">
        <v>0.111929058498036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219</v>
      </c>
      <c r="E635">
        <v>7808.6427739199999</v>
      </c>
      <c r="F635">
        <v>2023.2</v>
      </c>
      <c r="G635">
        <v>-13.6553868222147</v>
      </c>
      <c r="H635">
        <v>-1.0058754127689</v>
      </c>
      <c r="I635">
        <v>10.4822013866963</v>
      </c>
      <c r="J635">
        <v>-5.4793392495338997</v>
      </c>
      <c r="K635">
        <v>2134.3644040253098</v>
      </c>
      <c r="L635">
        <v>1995.2269924351599</v>
      </c>
      <c r="M635">
        <v>42.656658146597898</v>
      </c>
      <c r="N635">
        <v>0.62832687747028904</v>
      </c>
      <c r="O635">
        <v>35.577303281929602</v>
      </c>
      <c r="P635">
        <v>38.3952390724399</v>
      </c>
      <c r="Q635">
        <v>-3.0207117311865001E-2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1406</v>
      </c>
      <c r="E636">
        <v>7751.6434167999996</v>
      </c>
      <c r="F636">
        <v>290.75</v>
      </c>
      <c r="G636">
        <v>-2.2304027687385402</v>
      </c>
      <c r="H636">
        <v>5.5570792162315499</v>
      </c>
      <c r="I636">
        <v>-20.580630993682799</v>
      </c>
      <c r="J636">
        <v>-1.3378375168301599</v>
      </c>
      <c r="K636">
        <v>290.55571061999802</v>
      </c>
      <c r="L636">
        <v>286.709476818864</v>
      </c>
      <c r="M636">
        <v>59.768696732882297</v>
      </c>
      <c r="N636">
        <v>0.991493341469454</v>
      </c>
      <c r="O636">
        <v>25.520206362854601</v>
      </c>
      <c r="P636">
        <v>29.770140593617398</v>
      </c>
      <c r="Q636">
        <v>7.8186866224240995E-2</v>
      </c>
    </row>
    <row r="637" spans="1:17" x14ac:dyDescent="0.3">
      <c r="A637" t="s">
        <v>1407</v>
      </c>
      <c r="B637" t="s">
        <v>1408</v>
      </c>
      <c r="C637" t="str">
        <f>IFERROR(VLOOKUP(Table1[[#This Row],[Ticker]],[1]!Table2[[Symbol]:[Industry]],2,FALSE),"-")</f>
        <v>-</v>
      </c>
      <c r="D637" t="s">
        <v>632</v>
      </c>
      <c r="E637">
        <v>7690.4500221999997</v>
      </c>
      <c r="F637">
        <v>388.3</v>
      </c>
      <c r="G637">
        <v>32.970311136897699</v>
      </c>
      <c r="H637">
        <v>3.6949930611134199</v>
      </c>
      <c r="I637">
        <v>21.948219049161999</v>
      </c>
      <c r="J637">
        <v>1.5270176265262301</v>
      </c>
      <c r="K637">
        <v>384.40006693415</v>
      </c>
      <c r="L637">
        <v>336.83017578500898</v>
      </c>
      <c r="M637">
        <v>54.708701302430299</v>
      </c>
      <c r="N637">
        <v>1.0225434116057801</v>
      </c>
      <c r="O637">
        <v>16.057172289466902</v>
      </c>
      <c r="P637">
        <v>80.436802973977706</v>
      </c>
      <c r="Q637">
        <v>4.7445584085410997E-2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Row],[Ticker]],[1]!Table2[[Symbol]:[Industry]],2,FALSE),"-")</f>
        <v>-</v>
      </c>
      <c r="D638" t="s">
        <v>46</v>
      </c>
      <c r="E638">
        <v>7677.5366744000003</v>
      </c>
      <c r="F638">
        <v>562.4</v>
      </c>
      <c r="G638">
        <v>54.842360957740503</v>
      </c>
      <c r="H638">
        <v>22.103966723766899</v>
      </c>
      <c r="I638">
        <v>48.364130032549497</v>
      </c>
      <c r="J638">
        <v>-2.9391786465349901</v>
      </c>
      <c r="K638">
        <v>501.27996705303002</v>
      </c>
      <c r="L638">
        <v>390.54327506514301</v>
      </c>
      <c r="M638">
        <v>60.677092810273201</v>
      </c>
      <c r="N638">
        <v>0.99868679038453401</v>
      </c>
      <c r="O638">
        <v>4.7386201991465002</v>
      </c>
      <c r="P638">
        <v>133.119170984455</v>
      </c>
      <c r="Q638">
        <v>0.19595697423407199</v>
      </c>
    </row>
    <row r="639" spans="1:17" x14ac:dyDescent="0.3">
      <c r="A639" t="s">
        <v>1411</v>
      </c>
      <c r="B639" t="s">
        <v>1412</v>
      </c>
      <c r="C639" t="str">
        <f>IFERROR(VLOOKUP(Table1[[#This Row],[Ticker]],[1]!Table2[[Symbol]:[Industry]],2,FALSE),"-")</f>
        <v>-</v>
      </c>
      <c r="D639" t="s">
        <v>127</v>
      </c>
      <c r="E639">
        <v>7670.7469579500003</v>
      </c>
      <c r="F639">
        <v>642.15</v>
      </c>
      <c r="G639">
        <v>-55.711731700118101</v>
      </c>
      <c r="H639">
        <v>-4.0399539900830899</v>
      </c>
      <c r="I639">
        <v>-21.275408826091301</v>
      </c>
      <c r="J639">
        <v>-1.27597024216674</v>
      </c>
      <c r="K639">
        <v>672.10821643881695</v>
      </c>
      <c r="L639">
        <v>705.90094149184097</v>
      </c>
      <c r="M639">
        <v>25.760316129353502</v>
      </c>
      <c r="N639">
        <v>0.97541847034209705</v>
      </c>
      <c r="O639">
        <v>43.268706688468399</v>
      </c>
      <c r="P639">
        <v>7.2753090544604104</v>
      </c>
      <c r="Q639">
        <v>-0.110626270677166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300</v>
      </c>
      <c r="E640">
        <v>7665.9930481800002</v>
      </c>
      <c r="F640">
        <v>3299.7</v>
      </c>
      <c r="G640">
        <v>215.85865022438099</v>
      </c>
      <c r="H640">
        <v>46.483139822292102</v>
      </c>
      <c r="I640">
        <v>51.046595956671702</v>
      </c>
      <c r="J640">
        <v>4.8209444249584896</v>
      </c>
      <c r="K640">
        <v>2455.0466746853199</v>
      </c>
      <c r="L640">
        <v>1889.46376749718</v>
      </c>
      <c r="M640">
        <v>78.287383365082903</v>
      </c>
      <c r="N640">
        <v>1.6998683025938</v>
      </c>
      <c r="O640">
        <v>3.0396702730551302</v>
      </c>
      <c r="P640">
        <v>261.412924424972</v>
      </c>
      <c r="Q640">
        <v>0.13783194798176801</v>
      </c>
    </row>
    <row r="641" spans="1:17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632</v>
      </c>
      <c r="E641">
        <v>7624.0693194399901</v>
      </c>
      <c r="F641">
        <v>576.79999999999995</v>
      </c>
      <c r="G641">
        <v>51.905747286139501</v>
      </c>
      <c r="H641">
        <v>14.433422622477501</v>
      </c>
      <c r="I641">
        <v>-4.0350299559732097</v>
      </c>
      <c r="J641">
        <v>4.7142174100320702</v>
      </c>
      <c r="K641">
        <v>532.95571951789498</v>
      </c>
      <c r="L641">
        <v>499.70260012170701</v>
      </c>
      <c r="M641">
        <v>64.799140908035795</v>
      </c>
      <c r="N641">
        <v>1.3752395690885699</v>
      </c>
      <c r="O641">
        <v>15.4646324549237</v>
      </c>
      <c r="P641">
        <v>82.560531729703996</v>
      </c>
      <c r="Q641">
        <v>7.6926452572974993E-2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136</v>
      </c>
      <c r="E642">
        <v>7615.3259942499999</v>
      </c>
      <c r="F642">
        <v>913.25</v>
      </c>
      <c r="G642">
        <v>85.675914442295607</v>
      </c>
      <c r="H642">
        <v>1.2963916786705101</v>
      </c>
      <c r="I642">
        <v>14.0222390628143</v>
      </c>
      <c r="J642">
        <v>2.8516008599155298</v>
      </c>
      <c r="K642">
        <v>904.00193479695304</v>
      </c>
      <c r="L642">
        <v>748.20551394923802</v>
      </c>
      <c r="M642">
        <v>60.159641421745903</v>
      </c>
      <c r="N642">
        <v>0.39176094173341097</v>
      </c>
      <c r="O642">
        <v>21.543936490555701</v>
      </c>
      <c r="P642">
        <v>152.418463239358</v>
      </c>
      <c r="Q642">
        <v>0.162682204612252</v>
      </c>
    </row>
    <row r="643" spans="1:17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207</v>
      </c>
      <c r="E643">
        <v>7563.1782269699997</v>
      </c>
      <c r="F643">
        <v>2634.9</v>
      </c>
      <c r="G643">
        <v>181.02683910980701</v>
      </c>
      <c r="H643">
        <v>5.6490835973925604</v>
      </c>
      <c r="I643">
        <v>61.408487559075603</v>
      </c>
      <c r="J643">
        <v>-4.4156275266366496</v>
      </c>
      <c r="K643">
        <v>2289.9427327327298</v>
      </c>
      <c r="L643">
        <v>1694.75935545672</v>
      </c>
      <c r="M643">
        <v>63.496613459640699</v>
      </c>
      <c r="N643">
        <v>0.58712337125353398</v>
      </c>
      <c r="O643">
        <v>12.038407529697499</v>
      </c>
      <c r="P643">
        <v>227.31677018633499</v>
      </c>
      <c r="Q643">
        <v>0.145930076068926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Row],[Ticker]],[1]!Table2[[Symbol]:[Industry]],2,FALSE),"-")</f>
        <v>-</v>
      </c>
      <c r="D644" t="s">
        <v>251</v>
      </c>
      <c r="E644">
        <v>7526.6337172800004</v>
      </c>
      <c r="F644">
        <v>6782.55</v>
      </c>
      <c r="G644">
        <v>25.296327283617099</v>
      </c>
      <c r="H644">
        <v>-0.93756732230671902</v>
      </c>
      <c r="I644">
        <v>-5.0419326504505699</v>
      </c>
      <c r="J644">
        <v>0.91251729959555195</v>
      </c>
      <c r="K644">
        <v>6831.6626023213803</v>
      </c>
      <c r="L644">
        <v>6262.44253408641</v>
      </c>
      <c r="M644">
        <v>55.199423262135497</v>
      </c>
      <c r="N644">
        <v>0.40342446236860702</v>
      </c>
      <c r="O644">
        <v>15.369588134256199</v>
      </c>
      <c r="P644">
        <v>57.291111059576501</v>
      </c>
      <c r="Q644">
        <v>7.9477603085950001E-3</v>
      </c>
    </row>
    <row r="645" spans="1:17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133</v>
      </c>
      <c r="E645">
        <v>7524.2798819700001</v>
      </c>
      <c r="F645">
        <v>423.7</v>
      </c>
      <c r="G645">
        <v>-36.631183178612503</v>
      </c>
      <c r="H645">
        <v>-4.5268526532533597</v>
      </c>
      <c r="I645">
        <v>-27.348878206669301</v>
      </c>
      <c r="J645">
        <v>3.0486518917058198</v>
      </c>
      <c r="K645">
        <v>459.42110064149301</v>
      </c>
      <c r="L645">
        <v>484.72317355182503</v>
      </c>
      <c r="M645">
        <v>44.200918110443098</v>
      </c>
      <c r="N645">
        <v>1.0950356231707301</v>
      </c>
      <c r="O645">
        <v>66.438517819211697</v>
      </c>
      <c r="P645">
        <v>9.7384097384097306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46</v>
      </c>
      <c r="E646">
        <v>7521.2981082399901</v>
      </c>
      <c r="F646">
        <v>514.4</v>
      </c>
      <c r="G646">
        <v>43.660757368397398</v>
      </c>
      <c r="H646">
        <v>2.2795177018646098</v>
      </c>
      <c r="I646">
        <v>-2.15291103548011</v>
      </c>
      <c r="J646">
        <v>-9.62400382914762</v>
      </c>
      <c r="K646">
        <v>509.89592068469102</v>
      </c>
      <c r="L646">
        <v>440.13712380207699</v>
      </c>
      <c r="M646">
        <v>44.734971908041899</v>
      </c>
      <c r="N646">
        <v>1.0857902405148101</v>
      </c>
      <c r="O646">
        <v>13.5594867807153</v>
      </c>
      <c r="P646">
        <v>79.703056768558895</v>
      </c>
      <c r="Q646">
        <v>-1.3719202560809E-2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539</v>
      </c>
      <c r="E647">
        <v>7518.3924215549996</v>
      </c>
      <c r="F647">
        <v>271.85000000000002</v>
      </c>
      <c r="G647">
        <v>-20.435218299615901</v>
      </c>
      <c r="H647">
        <v>7.96425358521976</v>
      </c>
      <c r="I647">
        <v>-9.7003988939989991</v>
      </c>
      <c r="J647">
        <v>-3.8201820477465298</v>
      </c>
      <c r="K647">
        <v>259.82693349909999</v>
      </c>
      <c r="L647">
        <v>260.62472979052302</v>
      </c>
      <c r="M647">
        <v>58.8780214641112</v>
      </c>
      <c r="N647">
        <v>2.1677439168381101</v>
      </c>
      <c r="O647">
        <v>18.061430936177999</v>
      </c>
      <c r="P647">
        <v>23.568181818181799</v>
      </c>
      <c r="Q647">
        <v>-8.6034730116869004E-2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116</v>
      </c>
      <c r="E648">
        <v>7429.0680393049997</v>
      </c>
      <c r="F648">
        <v>1231.45</v>
      </c>
      <c r="G648">
        <v>37.987345297336198</v>
      </c>
      <c r="H648">
        <v>5.4158478162331098</v>
      </c>
      <c r="I648">
        <v>7.1233397850635596</v>
      </c>
      <c r="J648">
        <v>-1.5562211823754299</v>
      </c>
      <c r="K648">
        <v>1125.9289708548899</v>
      </c>
      <c r="L648">
        <v>953.46134362585804</v>
      </c>
      <c r="M648">
        <v>62.778312588535698</v>
      </c>
      <c r="N648">
        <v>0.73396013528384796</v>
      </c>
      <c r="O648">
        <v>9.31016281619228</v>
      </c>
      <c r="P648">
        <v>89.090211132437602</v>
      </c>
      <c r="Q648">
        <v>7.9116261071408997E-2</v>
      </c>
    </row>
    <row r="649" spans="1:17" hidden="1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632</v>
      </c>
      <c r="E649">
        <v>7404.6364419299998</v>
      </c>
      <c r="F649">
        <v>3729.7</v>
      </c>
      <c r="G649">
        <v>-10.1284020892545</v>
      </c>
      <c r="H649">
        <v>-0.66376375809309396</v>
      </c>
      <c r="I649">
        <v>-5.0533494131829499</v>
      </c>
      <c r="J649">
        <v>-0.79525754370834401</v>
      </c>
      <c r="K649">
        <v>3747.1144894614899</v>
      </c>
      <c r="L649">
        <v>3521.5233508694801</v>
      </c>
      <c r="M649">
        <v>50.018546034512198</v>
      </c>
      <c r="N649">
        <v>1.0040365383479799</v>
      </c>
      <c r="O649">
        <v>14.990481808188299</v>
      </c>
      <c r="P649">
        <v>23.232723728337501</v>
      </c>
      <c r="Q649">
        <v>-2.1416367500797E-2</v>
      </c>
    </row>
    <row r="650" spans="1:17" hidden="1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219</v>
      </c>
      <c r="E650">
        <v>7388.1342611999999</v>
      </c>
      <c r="F650">
        <v>1402</v>
      </c>
      <c r="G650">
        <v>5889.9148748730604</v>
      </c>
      <c r="H650">
        <v>13.1073529665547</v>
      </c>
      <c r="I650">
        <v>319.29533334692502</v>
      </c>
      <c r="J650">
        <v>-9.6311271678706305</v>
      </c>
      <c r="K650">
        <v>1287.6941530060701</v>
      </c>
      <c r="L650">
        <v>671.01280698026801</v>
      </c>
      <c r="M650">
        <v>37.102453043107701</v>
      </c>
      <c r="N650">
        <v>0.60051349312485003</v>
      </c>
      <c r="O650">
        <v>17.3323823109843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130</v>
      </c>
      <c r="E651">
        <v>7382.22950303999</v>
      </c>
      <c r="F651">
        <v>680.4</v>
      </c>
      <c r="G651">
        <v>38.7898332075182</v>
      </c>
      <c r="H651">
        <v>15.151840387263899</v>
      </c>
      <c r="I651">
        <v>-1.27037404592993</v>
      </c>
      <c r="J651">
        <v>6.40026803685089</v>
      </c>
      <c r="K651">
        <v>612.876781641241</v>
      </c>
      <c r="L651">
        <v>581.48638320689099</v>
      </c>
      <c r="M651">
        <v>78.360174595949701</v>
      </c>
      <c r="N651">
        <v>1.8234120213256899</v>
      </c>
      <c r="O651">
        <v>23.6992945326278</v>
      </c>
      <c r="P651">
        <v>81.198402130492596</v>
      </c>
      <c r="Q651">
        <v>8.4396363785859005E-2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Row],[Ticker]],[1]!Table2[[Symbol]:[Industry]],2,FALSE),"-")</f>
        <v>-</v>
      </c>
      <c r="D652" t="s">
        <v>24</v>
      </c>
      <c r="E652">
        <v>7323.7547475000001</v>
      </c>
      <c r="F652">
        <v>462.5</v>
      </c>
      <c r="G652">
        <v>-46.438248845028298</v>
      </c>
      <c r="H652">
        <v>-0.41822543167095699</v>
      </c>
      <c r="I652">
        <v>-16.828437977292701</v>
      </c>
      <c r="J652">
        <v>1.85096954678422</v>
      </c>
      <c r="K652">
        <v>463.56262876374899</v>
      </c>
      <c r="L652">
        <v>479.70757043383298</v>
      </c>
      <c r="M652">
        <v>65.886196124640804</v>
      </c>
      <c r="N652">
        <v>3.0849360980920402</v>
      </c>
      <c r="O652">
        <v>32.183783783783703</v>
      </c>
      <c r="P652">
        <v>5.5815546170528503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Row],[Ticker]],[1]!Table2[[Symbol]:[Industry]],2,FALSE),"-")</f>
        <v>-</v>
      </c>
      <c r="D653" t="s">
        <v>80</v>
      </c>
      <c r="E653">
        <v>7305.7750243399996</v>
      </c>
      <c r="F653">
        <v>3694.1</v>
      </c>
      <c r="G653">
        <v>36.920046221629597</v>
      </c>
      <c r="H653">
        <v>18.609247333961299</v>
      </c>
      <c r="I653">
        <v>67.538501076157402</v>
      </c>
      <c r="J653">
        <v>-1.1698478464508699</v>
      </c>
      <c r="K653">
        <v>3178.0601602099</v>
      </c>
      <c r="L653">
        <v>2537.7583623871701</v>
      </c>
      <c r="M653">
        <v>67.649146687841593</v>
      </c>
      <c r="N653">
        <v>1.39369260367404</v>
      </c>
      <c r="O653">
        <v>3.4094908096694798</v>
      </c>
      <c r="P653">
        <v>131.605015673981</v>
      </c>
      <c r="Q653">
        <v>-2.4985070470019001E-2</v>
      </c>
    </row>
    <row r="654" spans="1:17" hidden="1" x14ac:dyDescent="0.3">
      <c r="A654" t="s">
        <v>1441</v>
      </c>
      <c r="B654" t="s">
        <v>1442</v>
      </c>
      <c r="C654" t="str">
        <f>IFERROR(VLOOKUP(Table1[[#This Row],[Ticker]],[1]!Table2[[Symbol]:[Industry]],2,FALSE),"-")</f>
        <v>-</v>
      </c>
      <c r="D654" t="s">
        <v>1443</v>
      </c>
      <c r="E654">
        <v>7293.3970616699999</v>
      </c>
      <c r="F654">
        <v>571.70000000000005</v>
      </c>
      <c r="G654">
        <v>-3.37239108442972</v>
      </c>
      <c r="H654">
        <v>2.41016363181597</v>
      </c>
      <c r="I654">
        <v>-5.4335382857311902</v>
      </c>
      <c r="J654">
        <v>-0.68250145148040997</v>
      </c>
      <c r="K654">
        <v>578.62158197732595</v>
      </c>
      <c r="L654">
        <v>543.94756051508602</v>
      </c>
      <c r="M654">
        <v>46.776107780258897</v>
      </c>
      <c r="N654">
        <v>0.39319355796780697</v>
      </c>
      <c r="O654">
        <v>15.794997376246201</v>
      </c>
      <c r="P654">
        <v>47.269448737764002</v>
      </c>
      <c r="Q654">
        <v>6.9724413018227002E-2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207</v>
      </c>
      <c r="E655">
        <v>7274.1291216</v>
      </c>
      <c r="F655">
        <v>506.4</v>
      </c>
      <c r="G655">
        <v>77.188348772853402</v>
      </c>
      <c r="H655">
        <v>10.785108855304101</v>
      </c>
      <c r="I655">
        <v>36.018633323497703</v>
      </c>
      <c r="J655">
        <v>-1.3985063442011101</v>
      </c>
      <c r="K655">
        <v>468.30481011972</v>
      </c>
      <c r="L655">
        <v>391.68946801638799</v>
      </c>
      <c r="M655">
        <v>56.6475506775163</v>
      </c>
      <c r="N655">
        <v>1.0987820327662601</v>
      </c>
      <c r="O655">
        <v>7.6125592417061796</v>
      </c>
      <c r="P655">
        <v>107.28612361850099</v>
      </c>
      <c r="Q655">
        <v>0.14633194921583101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632</v>
      </c>
      <c r="E656">
        <v>7178.6303200000002</v>
      </c>
      <c r="F656">
        <v>358</v>
      </c>
      <c r="G656">
        <v>-27.542974489621798</v>
      </c>
      <c r="H656">
        <v>-5.9596671952516997</v>
      </c>
      <c r="I656">
        <v>-4.9794126739300797</v>
      </c>
      <c r="J656">
        <v>-1.3579026545785899</v>
      </c>
      <c r="K656">
        <v>355.70360168010097</v>
      </c>
      <c r="L656">
        <v>345.66746347828399</v>
      </c>
      <c r="M656">
        <v>50.524316675625798</v>
      </c>
      <c r="N656">
        <v>0.80960886732175896</v>
      </c>
      <c r="O656">
        <v>22.053072625698299</v>
      </c>
      <c r="P656">
        <v>33.706816059757202</v>
      </c>
      <c r="Q656">
        <v>0.14301382287692399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1450</v>
      </c>
      <c r="E657">
        <v>7172.3343762000004</v>
      </c>
      <c r="F657">
        <v>937.05</v>
      </c>
      <c r="G657">
        <v>7.49727719561987</v>
      </c>
      <c r="H657">
        <v>6.3006620735514698</v>
      </c>
      <c r="I657">
        <v>1.24786198603635</v>
      </c>
      <c r="J657">
        <v>-2.9141519891651999</v>
      </c>
      <c r="K657">
        <v>878.61399153947104</v>
      </c>
      <c r="L657">
        <v>794.64916269045705</v>
      </c>
      <c r="M657">
        <v>53.921308838220703</v>
      </c>
      <c r="N657">
        <v>0.95507003937943602</v>
      </c>
      <c r="O657">
        <v>10.4423456592497</v>
      </c>
      <c r="P657">
        <v>58.4192730346576</v>
      </c>
      <c r="Q657">
        <v>3.0869969154E-3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46</v>
      </c>
      <c r="E658">
        <v>7137.2890361250002</v>
      </c>
      <c r="F658">
        <v>192.25</v>
      </c>
      <c r="G658">
        <v>12.0086301679176</v>
      </c>
      <c r="H658">
        <v>0.43158566216657102</v>
      </c>
      <c r="I658">
        <v>-24.618344508411798</v>
      </c>
      <c r="J658">
        <v>-0.78616858103001397</v>
      </c>
      <c r="K658">
        <v>195.42565616226599</v>
      </c>
      <c r="L658">
        <v>189.542657428925</v>
      </c>
      <c r="M658">
        <v>53.398819456251999</v>
      </c>
      <c r="N658">
        <v>0.80902980790069801</v>
      </c>
      <c r="O658">
        <v>29.674902470741198</v>
      </c>
      <c r="P658">
        <v>44.930267621560397</v>
      </c>
      <c r="Q658">
        <v>0.15459168507032101</v>
      </c>
    </row>
    <row r="659" spans="1:17" hidden="1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54</v>
      </c>
      <c r="E659">
        <v>7131.866949575</v>
      </c>
      <c r="F659">
        <v>1406.15</v>
      </c>
      <c r="G659">
        <v>125.76593644357099</v>
      </c>
      <c r="H659">
        <v>9.1174915625996693</v>
      </c>
      <c r="I659">
        <v>15.530285537188</v>
      </c>
      <c r="J659">
        <v>-10.8351885487793</v>
      </c>
      <c r="K659">
        <v>1276.22671812965</v>
      </c>
      <c r="L659">
        <v>1010.3842873297</v>
      </c>
      <c r="M659">
        <v>51.050696876881801</v>
      </c>
      <c r="N659">
        <v>1.2646740321526799</v>
      </c>
      <c r="O659">
        <v>13.074707534758</v>
      </c>
      <c r="P659">
        <v>225.46001620182801</v>
      </c>
      <c r="Q659">
        <v>0.116539545051837</v>
      </c>
    </row>
    <row r="660" spans="1:17" hidden="1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160</v>
      </c>
      <c r="E660">
        <v>7071.7080929659996</v>
      </c>
      <c r="F660">
        <v>194.14</v>
      </c>
      <c r="G660">
        <v>152.28672975986299</v>
      </c>
      <c r="H660">
        <v>23.643581999162802</v>
      </c>
      <c r="I660">
        <v>32.966078873769199</v>
      </c>
      <c r="J660">
        <v>0.29321262406378001</v>
      </c>
      <c r="K660">
        <v>166.49367023512599</v>
      </c>
      <c r="L660">
        <v>132.22842886060101</v>
      </c>
      <c r="M660">
        <v>68.888743151137206</v>
      </c>
      <c r="N660">
        <v>1.86482064324534</v>
      </c>
      <c r="O660">
        <v>3.01328937879881</v>
      </c>
      <c r="P660">
        <v>221.42384105960201</v>
      </c>
    </row>
    <row r="661" spans="1:17" hidden="1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1006</v>
      </c>
      <c r="E661">
        <v>7033.4650204</v>
      </c>
      <c r="F661">
        <v>745.55</v>
      </c>
      <c r="G661">
        <v>669.61581269359601</v>
      </c>
      <c r="H661">
        <v>5.7844714502321803</v>
      </c>
      <c r="I661">
        <v>90.515167198681894</v>
      </c>
      <c r="J661">
        <v>-11.537682878796399</v>
      </c>
      <c r="K661">
        <v>764.45863978590501</v>
      </c>
      <c r="L661">
        <v>533.90079599226704</v>
      </c>
      <c r="M661">
        <v>34.795800143712398</v>
      </c>
      <c r="N661">
        <v>1.5865272923859799</v>
      </c>
      <c r="O661">
        <v>22.151431828851099</v>
      </c>
      <c r="P661">
        <v>699.94635193133001</v>
      </c>
      <c r="Q661">
        <v>0.248865854641169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392</v>
      </c>
      <c r="E662">
        <v>6996.5042332020003</v>
      </c>
      <c r="F662">
        <v>85.87</v>
      </c>
      <c r="G662">
        <v>10.1394928988122</v>
      </c>
      <c r="H662">
        <v>0.38015777701502801</v>
      </c>
      <c r="I662">
        <v>1.11086900631716</v>
      </c>
      <c r="J662">
        <v>-4.7462526754379901</v>
      </c>
      <c r="K662">
        <v>83.301215404585406</v>
      </c>
      <c r="L662">
        <v>75.166346123289898</v>
      </c>
      <c r="M662">
        <v>50.329620722317998</v>
      </c>
      <c r="N662">
        <v>0.58778149613442099</v>
      </c>
      <c r="O662">
        <v>14.533597298241499</v>
      </c>
      <c r="P662">
        <v>46.410912190963302</v>
      </c>
      <c r="Q662">
        <v>7.1673067350077002E-2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539</v>
      </c>
      <c r="E663">
        <v>6974.4772549999998</v>
      </c>
      <c r="F663">
        <v>2152.5500000000002</v>
      </c>
      <c r="G663">
        <v>-23.279652925464301</v>
      </c>
      <c r="H663">
        <v>-3.2019298896252999</v>
      </c>
      <c r="I663">
        <v>-17.656606679684899</v>
      </c>
      <c r="J663">
        <v>-3.1724939712296898</v>
      </c>
      <c r="K663">
        <v>2279.83003012263</v>
      </c>
      <c r="L663">
        <v>2266.8310713549199</v>
      </c>
      <c r="M663">
        <v>35.626030064309397</v>
      </c>
      <c r="N663">
        <v>1.2062629095242701</v>
      </c>
      <c r="O663">
        <v>27.058604910454999</v>
      </c>
      <c r="P663">
        <v>9.8239795918367392</v>
      </c>
      <c r="Q663">
        <v>-9.0825254289085999E-2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54</v>
      </c>
      <c r="E664">
        <v>6896.0837449999999</v>
      </c>
      <c r="F664">
        <v>212.5</v>
      </c>
      <c r="G664">
        <v>-33.094113101628899</v>
      </c>
      <c r="H664">
        <v>-3.92489254632356</v>
      </c>
      <c r="I664">
        <v>-53.163469528282498</v>
      </c>
      <c r="J664">
        <v>-2.7743832887302702</v>
      </c>
      <c r="K664">
        <v>231.07248259996999</v>
      </c>
      <c r="L664">
        <v>263.758078588236</v>
      </c>
      <c r="M664">
        <v>28.155230104983701</v>
      </c>
      <c r="N664">
        <v>0.58526754887578702</v>
      </c>
      <c r="O664">
        <v>122.494117647058</v>
      </c>
      <c r="P664">
        <v>8.3630800611932603</v>
      </c>
      <c r="Q664">
        <v>-3.3521592823905003E-2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77</v>
      </c>
      <c r="E665">
        <v>6892.8094302</v>
      </c>
      <c r="F665">
        <v>336.45</v>
      </c>
      <c r="G665">
        <v>52.091842578982799</v>
      </c>
      <c r="H665">
        <v>4.9540058328113297</v>
      </c>
      <c r="I665">
        <v>13.7233690063171</v>
      </c>
      <c r="J665">
        <v>-2.1742399891385502</v>
      </c>
      <c r="K665">
        <v>305.262237424131</v>
      </c>
      <c r="L665">
        <v>248.433343154417</v>
      </c>
      <c r="M665">
        <v>49.2171630916243</v>
      </c>
      <c r="N665">
        <v>1.19603102829883</v>
      </c>
      <c r="O665">
        <v>9.8528756130182806</v>
      </c>
      <c r="P665">
        <v>109.04007455731499</v>
      </c>
      <c r="Q665">
        <v>8.2404105782639001E-2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877</v>
      </c>
      <c r="E666">
        <v>6889.6939227839903</v>
      </c>
      <c r="F666">
        <v>38.880000000000003</v>
      </c>
      <c r="G666">
        <v>-24.395364244044799</v>
      </c>
      <c r="H666">
        <v>-3.13999635606238</v>
      </c>
      <c r="I666">
        <v>-32.403264159511899</v>
      </c>
      <c r="J666">
        <v>-2.4216144129038599</v>
      </c>
      <c r="K666">
        <v>41.184036426469802</v>
      </c>
      <c r="L666">
        <v>43.061842456306103</v>
      </c>
      <c r="M666">
        <v>33.504038261676897</v>
      </c>
      <c r="N666">
        <v>1.27816200661403</v>
      </c>
      <c r="O666">
        <v>38.8888888888888</v>
      </c>
      <c r="P666">
        <v>5.0810810810810896</v>
      </c>
      <c r="Q666">
        <v>3.2687246402951002E-2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101</v>
      </c>
      <c r="E667">
        <v>6888.3757695499999</v>
      </c>
      <c r="F667">
        <v>1446.5</v>
      </c>
      <c r="G667">
        <v>-32.312890403891799</v>
      </c>
      <c r="H667">
        <v>-0.68943287695018596</v>
      </c>
      <c r="I667">
        <v>-14.3489954765561</v>
      </c>
      <c r="J667">
        <v>-0.26220612236069202</v>
      </c>
      <c r="K667">
        <v>1436.9842597117799</v>
      </c>
      <c r="L667">
        <v>1417.6569744564499</v>
      </c>
      <c r="M667">
        <v>46.606683949859502</v>
      </c>
      <c r="N667">
        <v>0.69352464110372203</v>
      </c>
      <c r="O667">
        <v>10.9574835810577</v>
      </c>
      <c r="P667">
        <v>15.72</v>
      </c>
      <c r="Q667">
        <v>-0.144341305309649</v>
      </c>
    </row>
    <row r="668" spans="1:17" hidden="1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46</v>
      </c>
      <c r="E668">
        <v>6861.9294747900003</v>
      </c>
      <c r="F668">
        <v>393.9</v>
      </c>
      <c r="G668">
        <v>-25.403767605389401</v>
      </c>
      <c r="H668">
        <v>-1.94076707712597</v>
      </c>
      <c r="I668">
        <v>-10.469003327231601</v>
      </c>
      <c r="J668">
        <v>0.11205286942966999</v>
      </c>
      <c r="O668">
        <v>7.8446306169078497</v>
      </c>
      <c r="P668">
        <v>6.97990222705051</v>
      </c>
    </row>
    <row r="669" spans="1:17" hidden="1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21</v>
      </c>
      <c r="E669">
        <v>6860.7987088</v>
      </c>
      <c r="F669">
        <v>117.4</v>
      </c>
      <c r="G669">
        <v>35.148931548694698</v>
      </c>
      <c r="H669">
        <v>-4.7075166530154799</v>
      </c>
      <c r="I669">
        <v>-16.057879974605701</v>
      </c>
      <c r="J669">
        <v>-9.1722165936352091</v>
      </c>
      <c r="K669">
        <v>124.727855389053</v>
      </c>
      <c r="L669">
        <v>108.11099125078</v>
      </c>
      <c r="M669">
        <v>31.099722946499298</v>
      </c>
      <c r="N669">
        <v>3.29165404477087</v>
      </c>
      <c r="O669">
        <v>21.9761499148211</v>
      </c>
      <c r="P669">
        <v>67.714285714285694</v>
      </c>
      <c r="Q669">
        <v>0.276550745633453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173</v>
      </c>
      <c r="E670">
        <v>6845.5366162500004</v>
      </c>
      <c r="F670">
        <v>988.85</v>
      </c>
      <c r="G670">
        <v>70.276504503454106</v>
      </c>
      <c r="H670">
        <v>11.086557164026299</v>
      </c>
      <c r="I670">
        <v>55.1970532168434</v>
      </c>
      <c r="J670">
        <v>-1.9279595550161801</v>
      </c>
      <c r="K670">
        <v>898.09552736389696</v>
      </c>
      <c r="L670">
        <v>716.267283042087</v>
      </c>
      <c r="M670">
        <v>64.226416022859794</v>
      </c>
      <c r="N670">
        <v>0.86150277864678504</v>
      </c>
      <c r="O670">
        <v>2.1388481569499702</v>
      </c>
      <c r="P670">
        <v>126.229695721802</v>
      </c>
      <c r="Q670">
        <v>1.4441101906976001E-2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420</v>
      </c>
      <c r="E671">
        <v>6842.8841794310001</v>
      </c>
      <c r="F671">
        <v>221.77</v>
      </c>
      <c r="G671">
        <v>170.02631327414699</v>
      </c>
      <c r="H671">
        <v>21.681454840607099</v>
      </c>
      <c r="I671">
        <v>43.694895273025203</v>
      </c>
      <c r="J671">
        <v>5.0058404434750399</v>
      </c>
      <c r="K671">
        <v>198.682973887738</v>
      </c>
      <c r="L671">
        <v>160.356769185866</v>
      </c>
      <c r="M671">
        <v>71.236769442367503</v>
      </c>
      <c r="N671">
        <v>0.67216241653612796</v>
      </c>
      <c r="O671">
        <v>8.1751364025792501</v>
      </c>
      <c r="P671">
        <v>216.81428571428501</v>
      </c>
      <c r="Q671">
        <v>8.3276519615747002E-2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46</v>
      </c>
      <c r="E672">
        <v>6765.7648787999997</v>
      </c>
      <c r="F672">
        <v>3132</v>
      </c>
      <c r="G672">
        <v>2043.5134332811101</v>
      </c>
      <c r="H672">
        <v>20.833534732820699</v>
      </c>
      <c r="I672">
        <v>241.955977701969</v>
      </c>
      <c r="J672">
        <v>-3.31566335698112</v>
      </c>
      <c r="K672">
        <v>2625.1832393405002</v>
      </c>
      <c r="L672">
        <v>1474.9450797255499</v>
      </c>
      <c r="M672">
        <v>64.383063311769206</v>
      </c>
      <c r="N672">
        <v>0.75360954174513495</v>
      </c>
      <c r="O672">
        <v>3.76756066411239</v>
      </c>
      <c r="P672">
        <v>2097.8947368421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160</v>
      </c>
      <c r="E673">
        <v>6764.5079248149996</v>
      </c>
      <c r="F673">
        <v>433.15</v>
      </c>
      <c r="G673">
        <v>39.151641957590599</v>
      </c>
      <c r="H673">
        <v>14.4045981831791</v>
      </c>
      <c r="I673">
        <v>43.568577492052299</v>
      </c>
      <c r="J673">
        <v>4.48813457747565</v>
      </c>
      <c r="K673">
        <v>384.65837187456299</v>
      </c>
      <c r="L673">
        <v>321.79833481992301</v>
      </c>
      <c r="M673">
        <v>70.885556475520403</v>
      </c>
      <c r="N673">
        <v>1.04687059737595</v>
      </c>
      <c r="O673">
        <v>1.8700219323559899</v>
      </c>
      <c r="P673">
        <v>91.616898916168907</v>
      </c>
      <c r="Q673">
        <v>0.200280992537887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372</v>
      </c>
      <c r="E674">
        <v>6757.9740613000004</v>
      </c>
      <c r="F674">
        <v>295.25</v>
      </c>
      <c r="G674">
        <v>-54.134626962505202</v>
      </c>
      <c r="H674">
        <v>-3.0165245409852299</v>
      </c>
      <c r="I674">
        <v>-25.911795828847598</v>
      </c>
      <c r="J674">
        <v>2.9430246625860299</v>
      </c>
      <c r="K674">
        <v>297.37004962953699</v>
      </c>
      <c r="L674">
        <v>317.80487411117599</v>
      </c>
      <c r="M674">
        <v>55.489132745995498</v>
      </c>
      <c r="N674">
        <v>0.48374933611406301</v>
      </c>
      <c r="O674">
        <v>59.491955969517299</v>
      </c>
      <c r="P674">
        <v>14.3714894441216</v>
      </c>
      <c r="Q674">
        <v>4.1944772010469996E-3</v>
      </c>
    </row>
    <row r="675" spans="1:17" hidden="1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1039</v>
      </c>
      <c r="E675">
        <v>6746.8437323999997</v>
      </c>
      <c r="F675">
        <v>128.5</v>
      </c>
      <c r="G675">
        <v>-19.990403595344599</v>
      </c>
      <c r="H675">
        <v>-0.170193511041176</v>
      </c>
      <c r="I675">
        <v>-7.15426948943698</v>
      </c>
      <c r="K675">
        <v>120.10837337592</v>
      </c>
      <c r="M675">
        <v>1.05563603616817</v>
      </c>
      <c r="N675">
        <v>0.34375</v>
      </c>
      <c r="O675">
        <v>3.00389105058367</v>
      </c>
      <c r="P675">
        <v>8.4388185654008492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Row],[Ticker]],[1]!Table2[[Symbol]:[Industry]],2,FALSE),"-")</f>
        <v>-</v>
      </c>
      <c r="D676" t="s">
        <v>54</v>
      </c>
      <c r="E676">
        <v>6735.8377430399996</v>
      </c>
      <c r="F676">
        <v>688.8</v>
      </c>
      <c r="G676">
        <v>58.740713237795298</v>
      </c>
      <c r="H676">
        <v>9.1457880791825801</v>
      </c>
      <c r="I676">
        <v>51.024527124965203</v>
      </c>
      <c r="J676">
        <v>-0.40874912847623401</v>
      </c>
      <c r="K676">
        <v>631.05265767204105</v>
      </c>
      <c r="L676">
        <v>500.631336569675</v>
      </c>
      <c r="M676">
        <v>55.718687074309301</v>
      </c>
      <c r="N676">
        <v>0.80491533787513803</v>
      </c>
      <c r="O676">
        <v>7.3461091753774799</v>
      </c>
      <c r="P676">
        <v>132.07547169811301</v>
      </c>
      <c r="Q676">
        <v>-7.3472970287700003E-4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Row],[Ticker]],[1]!Table2[[Symbol]:[Industry]],2,FALSE),"-")</f>
        <v>-</v>
      </c>
      <c r="D677" t="s">
        <v>1491</v>
      </c>
      <c r="E677">
        <v>6726.6125763500004</v>
      </c>
      <c r="F677">
        <v>515.29999999999995</v>
      </c>
      <c r="G677">
        <v>-12.5885106614903</v>
      </c>
      <c r="H677">
        <v>9.4797692509547709</v>
      </c>
      <c r="I677">
        <v>-20.1247991831621</v>
      </c>
      <c r="J677">
        <v>0.67019492358056798</v>
      </c>
      <c r="K677">
        <v>512.60263431302496</v>
      </c>
      <c r="L677">
        <v>503.94471491592901</v>
      </c>
      <c r="M677">
        <v>51.981534414776299</v>
      </c>
      <c r="N677">
        <v>0.73547524762652605</v>
      </c>
      <c r="O677">
        <v>29.8952066757228</v>
      </c>
      <c r="P677">
        <v>31.773430507607699</v>
      </c>
      <c r="Q677">
        <v>4.5204690026451999E-2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24</v>
      </c>
      <c r="E678">
        <v>6705.2328787619999</v>
      </c>
      <c r="F678">
        <v>25.63</v>
      </c>
      <c r="G678">
        <v>-2.41490955468573</v>
      </c>
      <c r="H678">
        <v>-5.9422523345705898</v>
      </c>
      <c r="I678">
        <v>-28.063288982618701</v>
      </c>
      <c r="J678">
        <v>2.0876612223826401</v>
      </c>
      <c r="K678">
        <v>26.425561147341799</v>
      </c>
      <c r="L678">
        <v>26.1329066563232</v>
      </c>
      <c r="M678">
        <v>55.026580454866803</v>
      </c>
      <c r="N678">
        <v>0.75852482217172201</v>
      </c>
      <c r="O678">
        <v>43.900605022963099</v>
      </c>
      <c r="P678">
        <v>26.2497875639963</v>
      </c>
      <c r="Q678">
        <v>9.8373300925304996E-2</v>
      </c>
    </row>
    <row r="679" spans="1:17" hidden="1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420</v>
      </c>
      <c r="E679">
        <v>6704.6180384400004</v>
      </c>
      <c r="F679">
        <v>303.8</v>
      </c>
      <c r="G679">
        <v>115.813186329469</v>
      </c>
      <c r="H679">
        <v>15.7840049622412</v>
      </c>
      <c r="I679">
        <v>38.511589620242702</v>
      </c>
      <c r="J679">
        <v>6.2336855961669402</v>
      </c>
      <c r="K679">
        <v>271.53512179656201</v>
      </c>
      <c r="L679">
        <v>221.30340969705</v>
      </c>
      <c r="M679">
        <v>75.744717961372302</v>
      </c>
      <c r="N679">
        <v>0.80189848201681102</v>
      </c>
      <c r="O679">
        <v>1.5141540487162399</v>
      </c>
      <c r="P679">
        <v>169.326241134751</v>
      </c>
      <c r="Q679">
        <v>0.14531540492758299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1498</v>
      </c>
      <c r="E680">
        <v>6704.5708800000002</v>
      </c>
      <c r="F680">
        <v>3218.4</v>
      </c>
      <c r="G680">
        <v>1068.04474223332</v>
      </c>
      <c r="H680">
        <v>3.5838966580460099</v>
      </c>
      <c r="I680">
        <v>191.574458649094</v>
      </c>
      <c r="J680">
        <v>0.28073893881776601</v>
      </c>
      <c r="K680">
        <v>2941.035694053</v>
      </c>
      <c r="L680">
        <v>1915.2137566072099</v>
      </c>
      <c r="M680">
        <v>56.491787838110497</v>
      </c>
      <c r="N680">
        <v>0.52314410480349305</v>
      </c>
      <c r="O680">
        <v>10.8936117325379</v>
      </c>
      <c r="P680">
        <v>1137.8461538461499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-</v>
      </c>
      <c r="D681" t="s">
        <v>632</v>
      </c>
      <c r="E681">
        <v>6675.7924280999996</v>
      </c>
      <c r="F681">
        <v>374.1</v>
      </c>
      <c r="G681">
        <v>33.202135832545899</v>
      </c>
      <c r="H681">
        <v>5.0322811796224798</v>
      </c>
      <c r="I681">
        <v>3.4460654321956001</v>
      </c>
      <c r="J681">
        <v>5.5785298472982596</v>
      </c>
      <c r="K681">
        <v>358.43037410116301</v>
      </c>
      <c r="L681">
        <v>321.61616547953003</v>
      </c>
      <c r="M681">
        <v>64.985566348787998</v>
      </c>
      <c r="N681">
        <v>0.61574869638466001</v>
      </c>
      <c r="O681">
        <v>17.161186848436198</v>
      </c>
      <c r="P681">
        <v>84.240334892883496</v>
      </c>
      <c r="Q681">
        <v>0.100572774267266</v>
      </c>
    </row>
    <row r="682" spans="1:17" hidden="1" x14ac:dyDescent="0.3">
      <c r="A682" t="s">
        <v>1501</v>
      </c>
      <c r="B682" t="s">
        <v>1502</v>
      </c>
      <c r="C682" t="str">
        <f>IFERROR(VLOOKUP(Table1[[#This Row],[Ticker]],[1]!Table2[[Symbol]:[Industry]],2,FALSE),"-")</f>
        <v>-</v>
      </c>
      <c r="D682" t="s">
        <v>1332</v>
      </c>
      <c r="E682">
        <v>6636.6662775300001</v>
      </c>
      <c r="F682">
        <v>1392.04</v>
      </c>
      <c r="G682">
        <v>-19.056422878552599</v>
      </c>
      <c r="H682">
        <v>1.2155427018563301</v>
      </c>
      <c r="I682">
        <v>-7.0168131065808801</v>
      </c>
      <c r="J682">
        <v>-0.86778013219615502</v>
      </c>
      <c r="K682">
        <v>1385.8682908467699</v>
      </c>
      <c r="L682">
        <v>1351.69346908997</v>
      </c>
      <c r="M682">
        <v>77.088001342421407</v>
      </c>
      <c r="N682">
        <v>0.995499065588904</v>
      </c>
      <c r="O682">
        <v>4.1026119939082202</v>
      </c>
      <c r="P682">
        <v>11.6624553804195</v>
      </c>
      <c r="Q682">
        <v>-5.5078309021881003E-2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Row],[Ticker]],[1]!Table2[[Symbol]:[Industry]],2,FALSE),"-")</f>
        <v>-</v>
      </c>
      <c r="D683" t="s">
        <v>450</v>
      </c>
      <c r="E683">
        <v>6635.87596158</v>
      </c>
      <c r="F683">
        <v>600.20000000000005</v>
      </c>
      <c r="G683">
        <v>-40.203921169353002</v>
      </c>
      <c r="H683">
        <v>-10.668254948559801</v>
      </c>
      <c r="I683">
        <v>-9.2312064613879095</v>
      </c>
      <c r="J683">
        <v>-0.86011933469477597</v>
      </c>
      <c r="K683">
        <v>641.14207230953002</v>
      </c>
      <c r="L683">
        <v>644.86295955274204</v>
      </c>
      <c r="M683">
        <v>40.922991184064998</v>
      </c>
      <c r="N683">
        <v>0.838317017876681</v>
      </c>
      <c r="O683">
        <v>29.290236587803999</v>
      </c>
      <c r="P683">
        <v>15.1241967967776</v>
      </c>
      <c r="Q683">
        <v>-6.0183826807856E-2</v>
      </c>
    </row>
    <row r="684" spans="1:17" x14ac:dyDescent="0.3">
      <c r="A684" t="s">
        <v>1505</v>
      </c>
      <c r="B684" t="s">
        <v>1506</v>
      </c>
      <c r="C684" t="str">
        <f>IFERROR(VLOOKUP(Table1[[#This Row],[Ticker]],[1]!Table2[[Symbol]:[Industry]],2,FALSE),"-")</f>
        <v>-</v>
      </c>
      <c r="D684" t="s">
        <v>46</v>
      </c>
      <c r="E684">
        <v>6623.6643051150004</v>
      </c>
      <c r="F684">
        <v>235.95</v>
      </c>
      <c r="G684">
        <v>107.173722407008</v>
      </c>
      <c r="H684">
        <v>7.3290091861204099</v>
      </c>
      <c r="I684">
        <v>21.561474981514401</v>
      </c>
      <c r="J684">
        <v>-4.62068578201397</v>
      </c>
      <c r="K684">
        <v>230.015016796889</v>
      </c>
      <c r="L684">
        <v>184.80016383340899</v>
      </c>
      <c r="M684">
        <v>44.025256246090997</v>
      </c>
      <c r="N684">
        <v>0.52733325719199198</v>
      </c>
      <c r="O684">
        <v>15.2362788726424</v>
      </c>
      <c r="P684">
        <v>139.54314720812101</v>
      </c>
      <c r="Q684">
        <v>8.9329471438532995E-2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Row],[Ticker]],[1]!Table2[[Symbol]:[Industry]],2,FALSE),"-")</f>
        <v>-</v>
      </c>
      <c r="D685" t="s">
        <v>392</v>
      </c>
      <c r="E685">
        <v>6620.6933600499997</v>
      </c>
      <c r="F685">
        <v>340.45</v>
      </c>
      <c r="G685">
        <v>31.243768504026399</v>
      </c>
      <c r="H685">
        <v>4.6965860977683098</v>
      </c>
      <c r="I685">
        <v>26.010668986061901</v>
      </c>
      <c r="J685">
        <v>-4.8901368628694399</v>
      </c>
      <c r="K685">
        <v>326.70762668601901</v>
      </c>
      <c r="L685">
        <v>281.80077558156103</v>
      </c>
      <c r="M685">
        <v>49.473954712528602</v>
      </c>
      <c r="N685">
        <v>1.22133088204495</v>
      </c>
      <c r="O685">
        <v>9.6196210897341707</v>
      </c>
      <c r="P685">
        <v>65.992198927352504</v>
      </c>
      <c r="Q685">
        <v>-6.2228767463700001E-3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Row],[Ticker]],[1]!Table2[[Symbol]:[Industry]],2,FALSE),"-")</f>
        <v>-</v>
      </c>
      <c r="D686" t="s">
        <v>877</v>
      </c>
      <c r="E686">
        <v>6615.393822</v>
      </c>
      <c r="F686">
        <v>771.3</v>
      </c>
      <c r="G686">
        <v>84.207396942677903</v>
      </c>
      <c r="H686">
        <v>2.6972378039761602</v>
      </c>
      <c r="I686">
        <v>-13.310659927238</v>
      </c>
      <c r="J686">
        <v>1.7420769603541899</v>
      </c>
      <c r="K686">
        <v>766.13170556969806</v>
      </c>
      <c r="L686">
        <v>653.99723022051205</v>
      </c>
      <c r="M686">
        <v>55.921313069012797</v>
      </c>
      <c r="N686">
        <v>0.34241481758744502</v>
      </c>
      <c r="O686">
        <v>20.6793724880072</v>
      </c>
      <c r="P686">
        <v>112.479338842975</v>
      </c>
      <c r="Q686">
        <v>5.6789923002230999E-2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-</v>
      </c>
      <c r="D687" t="s">
        <v>471</v>
      </c>
      <c r="E687">
        <v>6615.3187447849996</v>
      </c>
      <c r="F687">
        <v>2199.85</v>
      </c>
      <c r="G687">
        <v>20.0177857858415</v>
      </c>
      <c r="H687">
        <v>22.466109309786098</v>
      </c>
      <c r="I687">
        <v>71.368535871878194</v>
      </c>
      <c r="J687">
        <v>-6.5227743290517104</v>
      </c>
      <c r="K687">
        <v>1891.51917566924</v>
      </c>
      <c r="L687">
        <v>1549.76209836105</v>
      </c>
      <c r="M687">
        <v>51.060830115491299</v>
      </c>
      <c r="N687">
        <v>1.9853547544282499</v>
      </c>
      <c r="O687">
        <v>13.325908584676201</v>
      </c>
      <c r="P687">
        <v>105.257756006531</v>
      </c>
      <c r="Q687">
        <v>-8.3783167940474995E-2</v>
      </c>
    </row>
    <row r="688" spans="1:17" hidden="1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259</v>
      </c>
      <c r="E688">
        <v>6608.8567679999996</v>
      </c>
      <c r="F688">
        <v>3007</v>
      </c>
      <c r="G688">
        <v>-16.293097507091701</v>
      </c>
      <c r="H688">
        <v>-3.6109397820942699</v>
      </c>
      <c r="I688">
        <v>8.9146246537115399</v>
      </c>
      <c r="J688">
        <v>-9.77797525130274</v>
      </c>
      <c r="K688">
        <v>3225.7912617054899</v>
      </c>
      <c r="L688">
        <v>2870.0143942599302</v>
      </c>
      <c r="M688">
        <v>29.208486384642601</v>
      </c>
      <c r="N688">
        <v>0.61357016102199002</v>
      </c>
      <c r="O688">
        <v>29.3648154306617</v>
      </c>
      <c r="P688">
        <v>43.258694616484</v>
      </c>
      <c r="Q688">
        <v>7.8223492204704995E-2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21</v>
      </c>
      <c r="E689">
        <v>6590.1556430599903</v>
      </c>
      <c r="F689">
        <v>795.8</v>
      </c>
      <c r="G689">
        <v>25.727116120649999</v>
      </c>
      <c r="H689">
        <v>-6.3258538883996698</v>
      </c>
      <c r="I689">
        <v>31.442630787359899</v>
      </c>
      <c r="J689">
        <v>-1.69987556266438</v>
      </c>
      <c r="K689">
        <v>833.82946657340699</v>
      </c>
      <c r="L689">
        <v>688.10312969375002</v>
      </c>
      <c r="M689">
        <v>40.381810096686003</v>
      </c>
      <c r="N689">
        <v>0.95617546077613702</v>
      </c>
      <c r="O689">
        <v>16.574516210102999</v>
      </c>
      <c r="P689">
        <v>91.759036144578303</v>
      </c>
      <c r="Q689">
        <v>0.12443017608050599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46</v>
      </c>
      <c r="E690">
        <v>6584.4123321199904</v>
      </c>
      <c r="F690">
        <v>870.2</v>
      </c>
      <c r="G690">
        <v>87.983703633415303</v>
      </c>
      <c r="H690">
        <v>7.5278262909390197</v>
      </c>
      <c r="I690">
        <v>22.723120250098201</v>
      </c>
      <c r="J690">
        <v>0.50101390316344396</v>
      </c>
      <c r="K690">
        <v>817.39788116397597</v>
      </c>
      <c r="L690">
        <v>666.54673030786</v>
      </c>
      <c r="M690">
        <v>63.214316549416701</v>
      </c>
      <c r="N690">
        <v>0.65345032331469799</v>
      </c>
      <c r="O690">
        <v>7.6534130085037697</v>
      </c>
      <c r="P690">
        <v>126.614583333333</v>
      </c>
      <c r="Q690">
        <v>0.16636991741812501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116</v>
      </c>
      <c r="E691">
        <v>6562.76165984</v>
      </c>
      <c r="F691">
        <v>572.79999999999995</v>
      </c>
      <c r="G691">
        <v>-21.628313850219602</v>
      </c>
      <c r="H691">
        <v>1.19239718087174</v>
      </c>
      <c r="I691">
        <v>-3.3550638578897498</v>
      </c>
      <c r="J691">
        <v>-8.1737808458354294E-2</v>
      </c>
      <c r="K691">
        <v>553.16759281580096</v>
      </c>
      <c r="L691">
        <v>534.23251753856198</v>
      </c>
      <c r="M691">
        <v>54.035285784638802</v>
      </c>
      <c r="N691">
        <v>0.37837376586965799</v>
      </c>
      <c r="O691">
        <v>9.9773044692737596</v>
      </c>
      <c r="P691">
        <v>22.655246252676601</v>
      </c>
      <c r="Q691">
        <v>4.0053647914068E-2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655</v>
      </c>
      <c r="E692">
        <v>6560.9420810780002</v>
      </c>
      <c r="F692">
        <v>134.54</v>
      </c>
      <c r="G692">
        <v>-38.359213411065397</v>
      </c>
      <c r="H692">
        <v>-2.0374436933898199</v>
      </c>
      <c r="I692">
        <v>-10.2882338200123</v>
      </c>
      <c r="J692">
        <v>-2.9726764508697801</v>
      </c>
      <c r="K692">
        <v>137.78377819828501</v>
      </c>
      <c r="L692">
        <v>139.456284530668</v>
      </c>
      <c r="M692">
        <v>41.104846673277599</v>
      </c>
      <c r="N692">
        <v>0.81588193744576898</v>
      </c>
      <c r="O692">
        <v>33.083097963430902</v>
      </c>
      <c r="P692">
        <v>22.867579908675701</v>
      </c>
      <c r="Q692">
        <v>-9.3359361029103E-2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300</v>
      </c>
      <c r="E693">
        <v>6559.9313119999997</v>
      </c>
      <c r="F693">
        <v>1333.25</v>
      </c>
      <c r="G693">
        <v>88.536114732590704</v>
      </c>
      <c r="H693">
        <v>16.566519561369301</v>
      </c>
      <c r="I693">
        <v>32.090708144138297</v>
      </c>
      <c r="J693">
        <v>-0.45582104184510203</v>
      </c>
      <c r="K693">
        <v>1173.72012077829</v>
      </c>
      <c r="L693">
        <v>954.33393649838695</v>
      </c>
      <c r="M693">
        <v>68.288600410533206</v>
      </c>
      <c r="N693">
        <v>1.20316691568497</v>
      </c>
      <c r="O693">
        <v>4.1065066566660304</v>
      </c>
      <c r="P693">
        <v>155.387414998563</v>
      </c>
      <c r="Q693">
        <v>7.9195334053134003E-2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392</v>
      </c>
      <c r="E694">
        <v>6535.9760231999999</v>
      </c>
      <c r="F694">
        <v>133.22999999999999</v>
      </c>
      <c r="G694">
        <v>74.764172201314096</v>
      </c>
      <c r="H694">
        <v>-7.50134743745142</v>
      </c>
      <c r="I694">
        <v>15.0823094036681</v>
      </c>
      <c r="J694">
        <v>-5.72852312917147</v>
      </c>
      <c r="K694">
        <v>133.673559413394</v>
      </c>
      <c r="L694">
        <v>109.34221146840299</v>
      </c>
      <c r="M694">
        <v>39.6246370237874</v>
      </c>
      <c r="N694">
        <v>0.269000277045359</v>
      </c>
      <c r="O694">
        <v>27.561360054041799</v>
      </c>
      <c r="P694">
        <v>104.81168332052199</v>
      </c>
      <c r="Q694">
        <v>8.5805373247360997E-2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136</v>
      </c>
      <c r="E695">
        <v>6510.1480042000003</v>
      </c>
      <c r="F695">
        <v>923.95</v>
      </c>
      <c r="G695">
        <v>10.8462897002471</v>
      </c>
      <c r="H695">
        <v>2.0875675425806501</v>
      </c>
      <c r="I695">
        <v>-6.3939201297936297</v>
      </c>
      <c r="J695">
        <v>4.5816215757995903E-2</v>
      </c>
      <c r="K695">
        <v>903.11381880789395</v>
      </c>
      <c r="L695">
        <v>844.95904102091902</v>
      </c>
      <c r="M695">
        <v>60.021330943183898</v>
      </c>
      <c r="N695">
        <v>0.79271365958182205</v>
      </c>
      <c r="O695">
        <v>8.5556577736890507</v>
      </c>
      <c r="P695">
        <v>49.9797094391689</v>
      </c>
      <c r="Q695">
        <v>3.1622895735333001E-2</v>
      </c>
    </row>
    <row r="696" spans="1:17" hidden="1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1332</v>
      </c>
      <c r="E696">
        <v>6496.9056107910001</v>
      </c>
      <c r="F696">
        <v>1167.96</v>
      </c>
      <c r="G696">
        <v>-19.188423878145802</v>
      </c>
      <c r="H696">
        <v>2.6114488819285402</v>
      </c>
      <c r="I696">
        <v>-7.2114884415323397</v>
      </c>
      <c r="J696">
        <v>-1.4170043094249301</v>
      </c>
      <c r="K696">
        <v>1159.2438086342299</v>
      </c>
      <c r="L696">
        <v>1131.9236083460501</v>
      </c>
      <c r="M696">
        <v>63.340787818078198</v>
      </c>
      <c r="N696">
        <v>1.25839137941299</v>
      </c>
      <c r="O696">
        <v>13.4782013082639</v>
      </c>
      <c r="P696">
        <v>34.8979568265555</v>
      </c>
    </row>
    <row r="697" spans="1:17" hidden="1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43</v>
      </c>
      <c r="E697">
        <v>6491.4972415000002</v>
      </c>
      <c r="F697">
        <v>4219.45</v>
      </c>
      <c r="G697">
        <v>-5.7787986473004898</v>
      </c>
      <c r="H697">
        <v>-8.1027704257258808</v>
      </c>
      <c r="I697">
        <v>5.8209020851803999</v>
      </c>
      <c r="J697">
        <v>-0.39070463195139599</v>
      </c>
      <c r="K697">
        <v>4142.95830306676</v>
      </c>
      <c r="L697">
        <v>3849.1657648514902</v>
      </c>
      <c r="M697">
        <v>56.714606094230803</v>
      </c>
      <c r="N697">
        <v>0.81545713865999503</v>
      </c>
      <c r="O697">
        <v>14.937965848629499</v>
      </c>
      <c r="P697">
        <v>33.569167458056299</v>
      </c>
      <c r="Q697">
        <v>-2.0390614996199999E-2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404</v>
      </c>
      <c r="E698">
        <v>6478.580028202</v>
      </c>
      <c r="F698">
        <v>208.54</v>
      </c>
      <c r="G698">
        <v>106.456990105516</v>
      </c>
      <c r="H698">
        <v>2.68554015110431</v>
      </c>
      <c r="I698">
        <v>11.280783454986301</v>
      </c>
      <c r="J698">
        <v>-0.44981473545032402</v>
      </c>
      <c r="K698">
        <v>204.483176598249</v>
      </c>
      <c r="L698">
        <v>170.787157040202</v>
      </c>
      <c r="M698">
        <v>49.652482951077999</v>
      </c>
      <c r="N698">
        <v>0.53366779175963097</v>
      </c>
      <c r="O698">
        <v>6.5215306416035199</v>
      </c>
      <c r="P698">
        <v>192.48246844319701</v>
      </c>
      <c r="Q698">
        <v>0.119016813159529</v>
      </c>
    </row>
    <row r="699" spans="1:17" x14ac:dyDescent="0.3">
      <c r="A699" t="s">
        <v>1535</v>
      </c>
      <c r="B699" t="s">
        <v>1536</v>
      </c>
      <c r="C699" t="str">
        <f>IFERROR(VLOOKUP(Table1[[#This Row],[Ticker]],[1]!Table2[[Symbol]:[Industry]],2,FALSE),"-")</f>
        <v>-</v>
      </c>
      <c r="D699" t="s">
        <v>471</v>
      </c>
      <c r="E699">
        <v>6469.5763968000001</v>
      </c>
      <c r="F699">
        <v>906</v>
      </c>
      <c r="G699">
        <v>28.672112122631201</v>
      </c>
      <c r="H699">
        <v>2.07560267449092</v>
      </c>
      <c r="I699">
        <v>-4.7124691439718598</v>
      </c>
      <c r="J699">
        <v>-1.47565565141068</v>
      </c>
      <c r="K699">
        <v>917.21482802986202</v>
      </c>
      <c r="L699">
        <v>833.46780055512704</v>
      </c>
      <c r="M699">
        <v>43.603179822484698</v>
      </c>
      <c r="N699">
        <v>2.3855374761095498</v>
      </c>
      <c r="O699">
        <v>24.503311258278099</v>
      </c>
      <c r="P699">
        <v>62.569531670554397</v>
      </c>
      <c r="Q699">
        <v>0.15486969080018001</v>
      </c>
    </row>
    <row r="700" spans="1:17" x14ac:dyDescent="0.3">
      <c r="A700" t="s">
        <v>1537</v>
      </c>
      <c r="B700" t="s">
        <v>1538</v>
      </c>
      <c r="C700" t="str">
        <f>IFERROR(VLOOKUP(Table1[[#This Row],[Ticker]],[1]!Table2[[Symbol]:[Industry]],2,FALSE),"-")</f>
        <v>-</v>
      </c>
      <c r="D700" t="s">
        <v>136</v>
      </c>
      <c r="E700">
        <v>6443.7235710599998</v>
      </c>
      <c r="F700">
        <v>218.36</v>
      </c>
      <c r="G700">
        <v>123.016833873024</v>
      </c>
      <c r="H700">
        <v>16.599859964894598</v>
      </c>
      <c r="I700">
        <v>23.8117064752998</v>
      </c>
      <c r="J700">
        <v>2.7825244690776798</v>
      </c>
      <c r="K700">
        <v>202.236577128774</v>
      </c>
      <c r="L700">
        <v>160.87136470629201</v>
      </c>
      <c r="M700">
        <v>54.301986833259903</v>
      </c>
      <c r="N700">
        <v>0.36750766721835099</v>
      </c>
      <c r="O700">
        <v>9.4385418574830506</v>
      </c>
      <c r="P700">
        <v>162.45192307692301</v>
      </c>
      <c r="Q700">
        <v>0.170069812330574</v>
      </c>
    </row>
    <row r="701" spans="1:17" x14ac:dyDescent="0.3">
      <c r="A701" t="s">
        <v>1539</v>
      </c>
      <c r="B701" t="s">
        <v>1540</v>
      </c>
      <c r="C701" t="str">
        <f>IFERROR(VLOOKUP(Table1[[#This Row],[Ticker]],[1]!Table2[[Symbol]:[Industry]],2,FALSE),"-")</f>
        <v>-</v>
      </c>
      <c r="D701" t="s">
        <v>471</v>
      </c>
      <c r="E701">
        <v>6394.4852689600002</v>
      </c>
      <c r="F701">
        <v>450.4</v>
      </c>
      <c r="G701">
        <v>-61.815924215817901</v>
      </c>
      <c r="H701">
        <v>-3.0279525965582601</v>
      </c>
      <c r="I701">
        <v>-27.804202709378</v>
      </c>
      <c r="J701">
        <v>0.19577820816225699</v>
      </c>
      <c r="K701">
        <v>469.83365845867399</v>
      </c>
      <c r="L701">
        <v>526.53983015638005</v>
      </c>
      <c r="M701">
        <v>51.154060424585801</v>
      </c>
      <c r="N701">
        <v>0.87715909870811304</v>
      </c>
      <c r="O701">
        <v>60.490674955594997</v>
      </c>
      <c r="P701">
        <v>5.1108518086347701</v>
      </c>
      <c r="Q701">
        <v>-4.8866259713843001E-2</v>
      </c>
    </row>
    <row r="702" spans="1:17" hidden="1" x14ac:dyDescent="0.3">
      <c r="A702" t="s">
        <v>1541</v>
      </c>
      <c r="B702" t="s">
        <v>1542</v>
      </c>
      <c r="C702" t="str">
        <f>IFERROR(VLOOKUP(Table1[[#This Row],[Ticker]],[1]!Table2[[Symbol]:[Industry]],2,FALSE),"-")</f>
        <v>-</v>
      </c>
      <c r="D702" t="s">
        <v>46</v>
      </c>
      <c r="E702">
        <v>6347.84</v>
      </c>
      <c r="F702">
        <v>90</v>
      </c>
      <c r="G702">
        <v>-33.502507101187703</v>
      </c>
      <c r="H702">
        <v>-0.170193511041176</v>
      </c>
      <c r="I702">
        <v>-19.239896299805199</v>
      </c>
      <c r="J702">
        <v>-0.92680823099355703</v>
      </c>
      <c r="K702">
        <v>90.889374759002905</v>
      </c>
      <c r="L702">
        <v>92.464717987342894</v>
      </c>
      <c r="M702">
        <v>53.081674366169402</v>
      </c>
      <c r="N702">
        <v>1.08928571428571</v>
      </c>
      <c r="O702">
        <v>9.44444444444445</v>
      </c>
      <c r="P702">
        <v>5.8823529411764701</v>
      </c>
    </row>
    <row r="703" spans="1:17" x14ac:dyDescent="0.3">
      <c r="A703" t="s">
        <v>1543</v>
      </c>
      <c r="B703" t="s">
        <v>1544</v>
      </c>
      <c r="C703" t="str">
        <f>IFERROR(VLOOKUP(Table1[[#This Row],[Ticker]],[1]!Table2[[Symbol]:[Industry]],2,FALSE),"-")</f>
        <v>-</v>
      </c>
      <c r="D703" t="s">
        <v>632</v>
      </c>
      <c r="E703">
        <v>6328.6418127099996</v>
      </c>
      <c r="F703">
        <v>475.1</v>
      </c>
      <c r="G703">
        <v>28.517984702090899</v>
      </c>
      <c r="H703">
        <v>0.70029481167645002</v>
      </c>
      <c r="I703">
        <v>-2.8995534390395301</v>
      </c>
      <c r="J703">
        <v>-1.79274458988765</v>
      </c>
      <c r="K703">
        <v>487.47980669224597</v>
      </c>
      <c r="L703">
        <v>450.63928995082898</v>
      </c>
      <c r="M703">
        <v>43.212160027435303</v>
      </c>
      <c r="N703">
        <v>0.86590626225524203</v>
      </c>
      <c r="O703">
        <v>17.827825720900801</v>
      </c>
      <c r="P703">
        <v>59.536601746138302</v>
      </c>
      <c r="Q703">
        <v>5.2548299838949999E-2</v>
      </c>
    </row>
    <row r="704" spans="1:17" x14ac:dyDescent="0.3">
      <c r="A704" t="s">
        <v>1545</v>
      </c>
      <c r="B704" t="s">
        <v>1546</v>
      </c>
      <c r="C704" t="str">
        <f>IFERROR(VLOOKUP(Table1[[#This Row],[Ticker]],[1]!Table2[[Symbol]:[Industry]],2,FALSE),"-")</f>
        <v>-</v>
      </c>
      <c r="D704" t="s">
        <v>1547</v>
      </c>
      <c r="E704">
        <v>6317.57475531</v>
      </c>
      <c r="F704">
        <v>464.1</v>
      </c>
      <c r="G704">
        <v>0.88112072874051195</v>
      </c>
      <c r="H704">
        <v>-0.363741898137945</v>
      </c>
      <c r="I704">
        <v>-22.724250041301801</v>
      </c>
      <c r="J704">
        <v>-1.6540809582662801</v>
      </c>
      <c r="K704">
        <v>465.045000844068</v>
      </c>
      <c r="L704">
        <v>448.53709352943503</v>
      </c>
      <c r="M704">
        <v>48.031708605604301</v>
      </c>
      <c r="N704">
        <v>0.91103370075909895</v>
      </c>
      <c r="O704">
        <v>24.305106658047801</v>
      </c>
      <c r="P704">
        <v>35.582822085889497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207</v>
      </c>
      <c r="E705">
        <v>6309.19574397</v>
      </c>
      <c r="F705">
        <v>517.65</v>
      </c>
      <c r="G705">
        <v>39.007329096017898</v>
      </c>
      <c r="H705">
        <v>8.5683843694335504</v>
      </c>
      <c r="I705">
        <v>12.2090832920314</v>
      </c>
      <c r="J705">
        <v>1.8979600519707401E-2</v>
      </c>
      <c r="K705">
        <v>487.30409958024501</v>
      </c>
      <c r="L705">
        <v>417.61975560477799</v>
      </c>
      <c r="M705">
        <v>60.4584362152357</v>
      </c>
      <c r="N705">
        <v>0.82815667368037904</v>
      </c>
      <c r="O705">
        <v>4.8005409060175799</v>
      </c>
      <c r="P705">
        <v>79.086663207057597</v>
      </c>
      <c r="Q705">
        <v>0.20919996430760501</v>
      </c>
    </row>
    <row r="706" spans="1:17" hidden="1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1039</v>
      </c>
      <c r="E706">
        <v>6266.1528877000001</v>
      </c>
      <c r="F706">
        <v>115</v>
      </c>
      <c r="G706">
        <v>-27.2525071011877</v>
      </c>
      <c r="H706">
        <v>-0.170193511041176</v>
      </c>
      <c r="I706">
        <v>-11.0766309936828</v>
      </c>
      <c r="M706">
        <v>50</v>
      </c>
      <c r="N706">
        <v>1</v>
      </c>
      <c r="O706">
        <v>0</v>
      </c>
      <c r="P706">
        <v>0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259</v>
      </c>
      <c r="E707">
        <v>6223.5480809000001</v>
      </c>
      <c r="F707">
        <v>784.75</v>
      </c>
      <c r="G707">
        <v>14.335224067057601</v>
      </c>
      <c r="H707">
        <v>1.83149622704941</v>
      </c>
      <c r="I707">
        <v>-10.828570950431301</v>
      </c>
      <c r="J707">
        <v>-0.37584404366573898</v>
      </c>
      <c r="K707">
        <v>755.19299068220198</v>
      </c>
      <c r="L707">
        <v>697.10986444267905</v>
      </c>
      <c r="M707">
        <v>55.923753078980504</v>
      </c>
      <c r="N707">
        <v>0.40370750966354102</v>
      </c>
      <c r="O707">
        <v>12.6218540936603</v>
      </c>
      <c r="P707">
        <v>53.121951219512198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471</v>
      </c>
      <c r="E708">
        <v>6197.8009589200001</v>
      </c>
      <c r="F708">
        <v>1147.55</v>
      </c>
      <c r="G708">
        <v>-36.3322519809563</v>
      </c>
      <c r="H708">
        <v>8.7055180639113807</v>
      </c>
      <c r="I708">
        <v>-10.9722014401191</v>
      </c>
      <c r="J708">
        <v>1.15022432549104</v>
      </c>
      <c r="K708">
        <v>1089.16179175459</v>
      </c>
      <c r="L708">
        <v>1114.6381828942301</v>
      </c>
      <c r="M708">
        <v>67.062670761990205</v>
      </c>
      <c r="N708">
        <v>0.301298385574018</v>
      </c>
      <c r="O708">
        <v>22.4086096466384</v>
      </c>
      <c r="P708">
        <v>22.9561770063216</v>
      </c>
      <c r="Q708">
        <v>-5.6110110459694003E-2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872</v>
      </c>
      <c r="E709">
        <v>6183.0218090480003</v>
      </c>
      <c r="F709">
        <v>208.88</v>
      </c>
      <c r="G709">
        <v>38.393805349248403</v>
      </c>
      <c r="H709">
        <v>-2.9895849691224998</v>
      </c>
      <c r="I709">
        <v>-5.4498758239100402</v>
      </c>
      <c r="J709">
        <v>-0.88849405474835397</v>
      </c>
      <c r="K709">
        <v>213.53341643156099</v>
      </c>
      <c r="L709">
        <v>194.84659735811101</v>
      </c>
      <c r="M709">
        <v>44.181515680123098</v>
      </c>
      <c r="N709">
        <v>0.69386192222517695</v>
      </c>
      <c r="O709">
        <v>21.888165453849101</v>
      </c>
      <c r="P709">
        <v>70.375203915171298</v>
      </c>
      <c r="Q709">
        <v>7.3493942337997997E-2</v>
      </c>
    </row>
    <row r="710" spans="1:17" hidden="1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1560</v>
      </c>
      <c r="E710">
        <v>6179.5576284500003</v>
      </c>
      <c r="F710">
        <v>4802.8999999999996</v>
      </c>
      <c r="G710">
        <v>81.700963565101802</v>
      </c>
      <c r="H710">
        <v>4.19870160722646</v>
      </c>
      <c r="I710">
        <v>28.2573930246446</v>
      </c>
      <c r="J710">
        <v>10.7685406062157</v>
      </c>
      <c r="K710">
        <v>4304.4346533731105</v>
      </c>
      <c r="L710">
        <v>3596.3256659479198</v>
      </c>
      <c r="M710">
        <v>71.230442982894502</v>
      </c>
      <c r="N710">
        <v>1.1624965018817199</v>
      </c>
      <c r="O710">
        <v>5.1437673072518697</v>
      </c>
      <c r="P710">
        <v>122.872389791183</v>
      </c>
      <c r="Q710">
        <v>0.16481389554763801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1563</v>
      </c>
      <c r="E711">
        <v>6158.9044984399998</v>
      </c>
      <c r="F711">
        <v>345.7</v>
      </c>
      <c r="G711">
        <v>14.776781601741099</v>
      </c>
      <c r="H711">
        <v>-1.9599662383139</v>
      </c>
      <c r="I711">
        <v>1.8850994555684</v>
      </c>
      <c r="J711">
        <v>0.74966235724173302</v>
      </c>
      <c r="K711">
        <v>334.18971867902798</v>
      </c>
      <c r="L711">
        <v>292.22124809859201</v>
      </c>
      <c r="M711">
        <v>56.132967591338897</v>
      </c>
      <c r="N711">
        <v>0.52785861184966698</v>
      </c>
      <c r="O711">
        <v>16.8354064217529</v>
      </c>
      <c r="P711">
        <v>69.877149877149805</v>
      </c>
      <c r="Q711">
        <v>0.14160695140309301</v>
      </c>
    </row>
    <row r="712" spans="1:17" hidden="1" x14ac:dyDescent="0.3">
      <c r="A712" t="s">
        <v>1564</v>
      </c>
      <c r="B712" t="s">
        <v>1565</v>
      </c>
      <c r="C712" t="str">
        <f>IFERROR(VLOOKUP(Table1[[#This Row],[Ticker]],[1]!Table2[[Symbol]:[Industry]],2,FALSE),"-")</f>
        <v>-</v>
      </c>
      <c r="D712" t="s">
        <v>127</v>
      </c>
      <c r="E712">
        <v>6083.7060385099903</v>
      </c>
      <c r="F712">
        <v>157.03</v>
      </c>
      <c r="G712">
        <v>-32.496291798267102</v>
      </c>
      <c r="H712">
        <v>-7.3024899212369299</v>
      </c>
      <c r="I712">
        <v>-11.704195560421899</v>
      </c>
      <c r="J712">
        <v>-3.3926467403103202</v>
      </c>
      <c r="M712">
        <v>34.848475367959601</v>
      </c>
      <c r="O712">
        <v>25.772145449913999</v>
      </c>
      <c r="P712">
        <v>16.318518518518498</v>
      </c>
    </row>
    <row r="713" spans="1:17" hidden="1" x14ac:dyDescent="0.3">
      <c r="A713" t="s">
        <v>1566</v>
      </c>
      <c r="B713" t="s">
        <v>1567</v>
      </c>
      <c r="C713" t="str">
        <f>IFERROR(VLOOKUP(Table1[[#This Row],[Ticker]],[1]!Table2[[Symbol]:[Industry]],2,FALSE),"-")</f>
        <v>-</v>
      </c>
      <c r="D713" t="s">
        <v>259</v>
      </c>
      <c r="E713">
        <v>6061.7267515200001</v>
      </c>
      <c r="F713">
        <v>2225.85</v>
      </c>
      <c r="G713">
        <v>-26.553538588701201</v>
      </c>
      <c r="H713">
        <v>-0.82312283974129297</v>
      </c>
      <c r="I713">
        <v>-2.9963275848758002</v>
      </c>
      <c r="J713">
        <v>-3.4671938485026699</v>
      </c>
      <c r="K713">
        <v>2352.8845294040898</v>
      </c>
      <c r="L713">
        <v>2240.1064260405401</v>
      </c>
      <c r="M713">
        <v>26.3870514995345</v>
      </c>
      <c r="N713">
        <v>0.59796006197280005</v>
      </c>
      <c r="O713">
        <v>24.316553226857099</v>
      </c>
      <c r="P713">
        <v>29.4098837209302</v>
      </c>
      <c r="Q713">
        <v>7.5968535993074002E-2</v>
      </c>
    </row>
    <row r="714" spans="1:17" x14ac:dyDescent="0.3">
      <c r="A714" t="s">
        <v>1568</v>
      </c>
      <c r="B714" t="s">
        <v>1569</v>
      </c>
      <c r="C714" t="str">
        <f>IFERROR(VLOOKUP(Table1[[#This Row],[Ticker]],[1]!Table2[[Symbol]:[Industry]],2,FALSE),"-")</f>
        <v>-</v>
      </c>
      <c r="D714" t="s">
        <v>399</v>
      </c>
      <c r="E714">
        <v>6044.1098904</v>
      </c>
      <c r="F714">
        <v>61.5</v>
      </c>
      <c r="G714">
        <v>-35.632395369344103</v>
      </c>
      <c r="H714">
        <v>-2.78302011436659</v>
      </c>
      <c r="I714">
        <v>-32.166900630259597</v>
      </c>
      <c r="J714">
        <v>-0.20620554511082301</v>
      </c>
      <c r="K714">
        <v>63.665376684677398</v>
      </c>
      <c r="L714">
        <v>68.8134442041722</v>
      </c>
      <c r="M714">
        <v>49.732655623359101</v>
      </c>
      <c r="N714">
        <v>0.57066922690480104</v>
      </c>
      <c r="O714">
        <v>59.349593495934897</v>
      </c>
      <c r="P714">
        <v>4.8951048951048897</v>
      </c>
      <c r="Q714">
        <v>2.9041366395373001E-2</v>
      </c>
    </row>
    <row r="715" spans="1:17" hidden="1" x14ac:dyDescent="0.3">
      <c r="A715" t="s">
        <v>1570</v>
      </c>
      <c r="B715" t="s">
        <v>1571</v>
      </c>
      <c r="C715" t="str">
        <f>IFERROR(VLOOKUP(Table1[[#This Row],[Ticker]],[1]!Table2[[Symbol]:[Industry]],2,FALSE),"-")</f>
        <v>-</v>
      </c>
      <c r="D715" t="s">
        <v>551</v>
      </c>
      <c r="E715">
        <v>6019.8715828799996</v>
      </c>
      <c r="F715">
        <v>417.6</v>
      </c>
      <c r="G715">
        <v>-37.532880932963401</v>
      </c>
      <c r="H715">
        <v>-3.6710600621676801</v>
      </c>
      <c r="I715">
        <v>-18.060056408047402</v>
      </c>
      <c r="J715">
        <v>-2.0280515702475399</v>
      </c>
      <c r="K715">
        <v>433.19919612852999</v>
      </c>
      <c r="L715">
        <v>439.35193968935801</v>
      </c>
      <c r="M715">
        <v>36.4914957278408</v>
      </c>
      <c r="N715">
        <v>1.1559757068925101</v>
      </c>
      <c r="O715">
        <v>35.189176245210703</v>
      </c>
      <c r="P715">
        <v>6.2595419847328104</v>
      </c>
      <c r="Q715">
        <v>-5.8131337204157002E-2</v>
      </c>
    </row>
    <row r="716" spans="1:17" x14ac:dyDescent="0.3">
      <c r="A716" t="s">
        <v>1572</v>
      </c>
      <c r="B716" t="s">
        <v>1573</v>
      </c>
      <c r="C716" t="str">
        <f>IFERROR(VLOOKUP(Table1[[#This Row],[Ticker]],[1]!Table2[[Symbol]:[Industry]],2,FALSE),"-")</f>
        <v>-</v>
      </c>
      <c r="D716" t="s">
        <v>929</v>
      </c>
      <c r="E716">
        <v>6019.5937418399999</v>
      </c>
      <c r="F716">
        <v>131.24</v>
      </c>
      <c r="G716">
        <v>-20.0302848789654</v>
      </c>
      <c r="H716">
        <v>-0.75348265580292295</v>
      </c>
      <c r="I716">
        <v>-40.9963409133927</v>
      </c>
      <c r="J716">
        <v>3.4804200731959598E-2</v>
      </c>
      <c r="K716">
        <v>138.38419434816399</v>
      </c>
      <c r="L716">
        <v>153.22367537198599</v>
      </c>
      <c r="M716">
        <v>48.4096760762746</v>
      </c>
      <c r="N716">
        <v>0.61013502800824004</v>
      </c>
      <c r="O716">
        <v>60.4693690947881</v>
      </c>
      <c r="P716">
        <v>9.8242677824267695</v>
      </c>
      <c r="Q716">
        <v>3.8326203592134997E-2</v>
      </c>
    </row>
    <row r="717" spans="1:17" hidden="1" x14ac:dyDescent="0.3">
      <c r="A717" t="s">
        <v>1574</v>
      </c>
      <c r="B717" t="s">
        <v>1575</v>
      </c>
      <c r="C717" t="str">
        <f>IFERROR(VLOOKUP(Table1[[#This Row],[Ticker]],[1]!Table2[[Symbol]:[Industry]],2,FALSE),"-")</f>
        <v>-</v>
      </c>
      <c r="D717" t="s">
        <v>46</v>
      </c>
      <c r="E717">
        <v>6007.9237750000002</v>
      </c>
      <c r="F717">
        <v>572.5</v>
      </c>
      <c r="G717">
        <v>196.83467093447601</v>
      </c>
      <c r="H717">
        <v>45.782642690360902</v>
      </c>
      <c r="I717">
        <v>133.039216446659</v>
      </c>
      <c r="J717">
        <v>-2.2879384859901002</v>
      </c>
      <c r="K717">
        <v>432.17402857799101</v>
      </c>
      <c r="L717">
        <v>305.65425469404499</v>
      </c>
      <c r="M717">
        <v>73.406661802084798</v>
      </c>
      <c r="N717">
        <v>1.34818708366643</v>
      </c>
      <c r="O717">
        <v>4.6288209606986896</v>
      </c>
      <c r="P717">
        <v>270.43028146230898</v>
      </c>
    </row>
    <row r="718" spans="1:17" x14ac:dyDescent="0.3">
      <c r="A718" t="s">
        <v>1576</v>
      </c>
      <c r="B718" t="s">
        <v>1577</v>
      </c>
      <c r="C718" t="str">
        <f>IFERROR(VLOOKUP(Table1[[#This Row],[Ticker]],[1]!Table2[[Symbol]:[Industry]],2,FALSE),"-")</f>
        <v>-</v>
      </c>
      <c r="D718" t="s">
        <v>300</v>
      </c>
      <c r="E718">
        <v>5982.7590292799996</v>
      </c>
      <c r="F718">
        <v>624.79999999999995</v>
      </c>
      <c r="G718">
        <v>-3.83522315057043</v>
      </c>
      <c r="H718">
        <v>19.5462272592213</v>
      </c>
      <c r="I718">
        <v>18.406012211825399</v>
      </c>
      <c r="J718">
        <v>-1.89368095250251</v>
      </c>
      <c r="K718">
        <v>566.94162246548206</v>
      </c>
      <c r="L718">
        <v>540.65198828636699</v>
      </c>
      <c r="M718">
        <v>61.9925936731278</v>
      </c>
      <c r="N718">
        <v>1.13826517265684</v>
      </c>
      <c r="O718">
        <v>5.9539052496799103</v>
      </c>
      <c r="P718">
        <v>43.648695252327798</v>
      </c>
      <c r="Q718">
        <v>6.3921558881773005E-2</v>
      </c>
    </row>
    <row r="719" spans="1:17" x14ac:dyDescent="0.3">
      <c r="A719" t="s">
        <v>1578</v>
      </c>
      <c r="B719" t="s">
        <v>1579</v>
      </c>
      <c r="C719" t="str">
        <f>IFERROR(VLOOKUP(Table1[[#This Row],[Ticker]],[1]!Table2[[Symbol]:[Industry]],2,FALSE),"-")</f>
        <v>-</v>
      </c>
      <c r="D719" t="s">
        <v>516</v>
      </c>
      <c r="E719">
        <v>5912.0263864999997</v>
      </c>
      <c r="F719">
        <v>284.05</v>
      </c>
      <c r="G719">
        <v>-18.052906916657399</v>
      </c>
      <c r="H719">
        <v>-4.0937517724989698</v>
      </c>
      <c r="I719">
        <v>-32.644492692763698</v>
      </c>
      <c r="J719">
        <v>-0.55578349601122101</v>
      </c>
      <c r="K719">
        <v>302.45348637577098</v>
      </c>
      <c r="L719">
        <v>314.92663090041202</v>
      </c>
      <c r="M719">
        <v>34.809089487881401</v>
      </c>
      <c r="N719">
        <v>0.53814705857678502</v>
      </c>
      <c r="O719">
        <v>42.679105791233901</v>
      </c>
      <c r="P719">
        <v>11.5890787664505</v>
      </c>
      <c r="Q719">
        <v>0.106956828702854</v>
      </c>
    </row>
    <row r="720" spans="1:17" hidden="1" x14ac:dyDescent="0.3">
      <c r="A720" t="s">
        <v>1580</v>
      </c>
      <c r="B720" t="s">
        <v>1581</v>
      </c>
      <c r="C720" t="str">
        <f>IFERROR(VLOOKUP(Table1[[#This Row],[Ticker]],[1]!Table2[[Symbol]:[Industry]],2,FALSE),"-")</f>
        <v>-</v>
      </c>
      <c r="D720" t="s">
        <v>279</v>
      </c>
      <c r="E720">
        <v>5882.6147625100002</v>
      </c>
      <c r="F720">
        <v>5376.05</v>
      </c>
      <c r="G720">
        <v>83.477947791703698</v>
      </c>
      <c r="H720">
        <v>28.314343556976599</v>
      </c>
      <c r="I720">
        <v>24.876848051835498</v>
      </c>
      <c r="J720">
        <v>8.0324540308629508</v>
      </c>
      <c r="K720">
        <v>4451.8135662628702</v>
      </c>
      <c r="L720">
        <v>3824.7055159834799</v>
      </c>
      <c r="M720">
        <v>81.464876131266195</v>
      </c>
      <c r="N720">
        <v>1.3618501583435501</v>
      </c>
      <c r="O720">
        <v>0.44549436854195401</v>
      </c>
      <c r="P720">
        <v>126.150513208817</v>
      </c>
      <c r="Q720">
        <v>0.13260558558697799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259</v>
      </c>
      <c r="E721">
        <v>5845.7878367200001</v>
      </c>
      <c r="F721">
        <v>1300.3</v>
      </c>
      <c r="G721">
        <v>-40.790641285641399</v>
      </c>
      <c r="H721">
        <v>-6.2619856606818898</v>
      </c>
      <c r="I721">
        <v>-14.496754559437401</v>
      </c>
      <c r="J721">
        <v>-2.7909591743897799</v>
      </c>
      <c r="K721">
        <v>1372.88278999198</v>
      </c>
      <c r="L721">
        <v>1421.4576495774099</v>
      </c>
      <c r="M721">
        <v>30.774989716407301</v>
      </c>
      <c r="N721">
        <v>0.97672440127736904</v>
      </c>
      <c r="O721">
        <v>45.9624701991848</v>
      </c>
      <c r="P721">
        <v>13.7520776834922</v>
      </c>
      <c r="Q721">
        <v>-6.0443249929488997E-2</v>
      </c>
    </row>
    <row r="722" spans="1:17" hidden="1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24</v>
      </c>
      <c r="E722">
        <v>5833.5225881249999</v>
      </c>
      <c r="F722">
        <v>557.75</v>
      </c>
      <c r="G722">
        <v>24.248239876946201</v>
      </c>
      <c r="H722">
        <v>-17.784669138810699</v>
      </c>
      <c r="I722">
        <v>21.576887607841101</v>
      </c>
      <c r="J722">
        <v>-6.4809526726157598</v>
      </c>
      <c r="K722">
        <v>625.08142652754202</v>
      </c>
      <c r="M722">
        <v>20.685191216375301</v>
      </c>
      <c r="N722">
        <v>1.0234648523971599</v>
      </c>
      <c r="O722">
        <v>36.423128641864601</v>
      </c>
      <c r="P722">
        <v>52.808219178082098</v>
      </c>
    </row>
    <row r="723" spans="1:17" hidden="1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516</v>
      </c>
      <c r="E723">
        <v>5831.1196262399999</v>
      </c>
      <c r="F723">
        <v>5868.15</v>
      </c>
      <c r="G723">
        <v>39.289062124841799</v>
      </c>
      <c r="H723">
        <v>2.6283139516453899</v>
      </c>
      <c r="I723">
        <v>32.812882998549703</v>
      </c>
      <c r="J723">
        <v>6.4314734949644103</v>
      </c>
      <c r="K723">
        <v>5752.3674742244002</v>
      </c>
      <c r="L723">
        <v>4847.4739559443797</v>
      </c>
      <c r="M723">
        <v>60.586533217180801</v>
      </c>
      <c r="N723">
        <v>1.13810975087749</v>
      </c>
      <c r="O723">
        <v>14.156931912101699</v>
      </c>
      <c r="P723">
        <v>105.35239361702099</v>
      </c>
      <c r="Q723">
        <v>0.16352237324048399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57</v>
      </c>
      <c r="E724">
        <v>5826.5093422399996</v>
      </c>
      <c r="F724">
        <v>64.88</v>
      </c>
      <c r="G724">
        <v>82.715130439265295</v>
      </c>
      <c r="H724">
        <v>-9.9337540117365997</v>
      </c>
      <c r="I724">
        <v>-30.829093736799699</v>
      </c>
      <c r="J724">
        <v>-0.41557662758534902</v>
      </c>
      <c r="K724">
        <v>68.617923573834702</v>
      </c>
      <c r="L724">
        <v>62.195592476812102</v>
      </c>
      <c r="M724">
        <v>46.531157235547603</v>
      </c>
      <c r="N724">
        <v>1.0726116976547999</v>
      </c>
      <c r="O724">
        <v>53.560419235511702</v>
      </c>
      <c r="P724">
        <v>130.47957371225499</v>
      </c>
      <c r="Q724">
        <v>7.3483669631263002E-2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293</v>
      </c>
      <c r="E725">
        <v>5808.2394599999998</v>
      </c>
      <c r="F725">
        <v>2996.1</v>
      </c>
      <c r="G725">
        <v>494.30463575595502</v>
      </c>
      <c r="H725">
        <v>47.785362044514301</v>
      </c>
      <c r="I725">
        <v>116.85940295390201</v>
      </c>
      <c r="J725">
        <v>2.99618864725826</v>
      </c>
      <c r="K725">
        <v>2264.1741266409199</v>
      </c>
      <c r="L725">
        <v>1454.84023469972</v>
      </c>
      <c r="M725">
        <v>66.093494182908998</v>
      </c>
      <c r="N725">
        <v>0.99273844353423002</v>
      </c>
      <c r="O725">
        <v>4.2355061580053999</v>
      </c>
      <c r="P725">
        <v>649.02499999999998</v>
      </c>
      <c r="Q725">
        <v>0.32560553697175298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539</v>
      </c>
      <c r="E726">
        <v>5752.76471262</v>
      </c>
      <c r="F726">
        <v>1472.7</v>
      </c>
      <c r="G726">
        <v>11.4655261489417</v>
      </c>
      <c r="H726">
        <v>0.70312406832797902</v>
      </c>
      <c r="I726">
        <v>8.8428288175765104</v>
      </c>
      <c r="J726">
        <v>-1.46373458090744</v>
      </c>
      <c r="K726">
        <v>1448.5660779060099</v>
      </c>
      <c r="L726">
        <v>1285.79668651982</v>
      </c>
      <c r="M726">
        <v>45.719004129882897</v>
      </c>
      <c r="N726">
        <v>0.40673728480565002</v>
      </c>
      <c r="O726">
        <v>16.792286276906299</v>
      </c>
      <c r="P726">
        <v>51.0461538461538</v>
      </c>
      <c r="Q726">
        <v>-3.9402448246474001E-2</v>
      </c>
    </row>
    <row r="727" spans="1:17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72</v>
      </c>
      <c r="E727">
        <v>5726.3360000000002</v>
      </c>
      <c r="F727">
        <v>813.4</v>
      </c>
      <c r="G727">
        <v>86.406542018854296</v>
      </c>
      <c r="H727">
        <v>-1.63597182721319</v>
      </c>
      <c r="I727">
        <v>-28.226463157247</v>
      </c>
      <c r="J727">
        <v>-6.52652969562536</v>
      </c>
      <c r="K727">
        <v>878.33385676295995</v>
      </c>
      <c r="L727">
        <v>786.19443612473401</v>
      </c>
      <c r="M727">
        <v>29.871194111842598</v>
      </c>
      <c r="N727">
        <v>0.72067180884888105</v>
      </c>
      <c r="O727">
        <v>43.225965084829099</v>
      </c>
      <c r="P727">
        <v>116.329787234042</v>
      </c>
      <c r="Q727">
        <v>0.109363693676902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333</v>
      </c>
      <c r="E728">
        <v>5706.4709687550003</v>
      </c>
      <c r="F728">
        <v>267.45</v>
      </c>
      <c r="G728">
        <v>-15.184625265864</v>
      </c>
      <c r="H728">
        <v>0.77338074825302905</v>
      </c>
      <c r="I728">
        <v>18.005123981143299</v>
      </c>
      <c r="J728">
        <v>-3.3707257943712601</v>
      </c>
      <c r="K728">
        <v>261.13324904408103</v>
      </c>
      <c r="L728">
        <v>238.79696162296099</v>
      </c>
      <c r="M728">
        <v>47.742874044306603</v>
      </c>
      <c r="N728">
        <v>0.57904305187943494</v>
      </c>
      <c r="O728">
        <v>11.086184333520199</v>
      </c>
      <c r="P728">
        <v>41.5079365079364</v>
      </c>
      <c r="Q728">
        <v>-8.1570545625509E-2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1387</v>
      </c>
      <c r="E729">
        <v>5700.8097268150004</v>
      </c>
      <c r="F729">
        <v>881.15</v>
      </c>
      <c r="G729">
        <v>-6.6857668915903599</v>
      </c>
      <c r="H729">
        <v>13.961015607539199</v>
      </c>
      <c r="I729">
        <v>-5.9675368060288099</v>
      </c>
      <c r="J729">
        <v>9.0519735962655403</v>
      </c>
      <c r="K729">
        <v>786.49194074875697</v>
      </c>
      <c r="L729">
        <v>764.61320716625403</v>
      </c>
      <c r="M729">
        <v>75.857835991849598</v>
      </c>
      <c r="N729">
        <v>0.87370847898566795</v>
      </c>
      <c r="O729">
        <v>23.588492311184201</v>
      </c>
      <c r="P729">
        <v>44.356159895150697</v>
      </c>
      <c r="Q729">
        <v>0.120171846462618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136</v>
      </c>
      <c r="E730">
        <v>5693.73</v>
      </c>
      <c r="F730">
        <v>199.78</v>
      </c>
      <c r="G730">
        <v>32.635448080885098</v>
      </c>
      <c r="H730">
        <v>-5.7249611562924398</v>
      </c>
      <c r="I730">
        <v>-22.265036790784201</v>
      </c>
      <c r="J730">
        <v>-2.9089493358900298</v>
      </c>
      <c r="K730">
        <v>205.02132304960301</v>
      </c>
      <c r="L730">
        <v>186.22947764496399</v>
      </c>
      <c r="M730">
        <v>40.939601576753901</v>
      </c>
      <c r="N730">
        <v>0.49167894340089302</v>
      </c>
      <c r="O730">
        <v>32.620882971268301</v>
      </c>
      <c r="P730">
        <v>82.281021897810206</v>
      </c>
      <c r="Q730">
        <v>3.7822622888181001E-2</v>
      </c>
    </row>
    <row r="731" spans="1:17" hidden="1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54</v>
      </c>
      <c r="E731">
        <v>5655.7119918449998</v>
      </c>
      <c r="F731">
        <v>1300.3499999999999</v>
      </c>
      <c r="G731">
        <v>-14.3039620183291</v>
      </c>
      <c r="H731">
        <v>17.6097983371541</v>
      </c>
      <c r="I731">
        <v>0.73873242347183199</v>
      </c>
      <c r="J731">
        <v>4.2795024486180804</v>
      </c>
      <c r="K731">
        <v>1156.18113348355</v>
      </c>
      <c r="M731">
        <v>74.426571853425898</v>
      </c>
      <c r="N731">
        <v>1.0344442127935001</v>
      </c>
      <c r="O731">
        <v>1.5803437536048</v>
      </c>
      <c r="P731">
        <v>34.056701030927798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130</v>
      </c>
      <c r="E732">
        <v>5645.4076291199999</v>
      </c>
      <c r="F732">
        <v>360.6</v>
      </c>
      <c r="G732">
        <v>-24.326861318399001</v>
      </c>
      <c r="H732">
        <v>4.5032462567382199</v>
      </c>
      <c r="I732">
        <v>-7.7656562541366796</v>
      </c>
      <c r="J732">
        <v>2.9027339515575501</v>
      </c>
      <c r="M732">
        <v>61.818399696879297</v>
      </c>
      <c r="O732">
        <v>7.04381586245146</v>
      </c>
      <c r="P732">
        <v>10.9197170101507</v>
      </c>
    </row>
    <row r="733" spans="1:17" hidden="1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554</v>
      </c>
      <c r="E733">
        <v>5627.3274814050001</v>
      </c>
      <c r="F733">
        <v>5850.05</v>
      </c>
      <c r="G733">
        <v>-31.326397242927101</v>
      </c>
      <c r="H733">
        <v>-0.16933881018647201</v>
      </c>
      <c r="I733">
        <v>-12.3427825966927</v>
      </c>
      <c r="J733">
        <v>-0.44070010199454202</v>
      </c>
      <c r="K733">
        <v>5733.5099788726802</v>
      </c>
      <c r="L733">
        <v>5554.05716958013</v>
      </c>
      <c r="M733">
        <v>60.754889930141601</v>
      </c>
      <c r="N733">
        <v>0.81885267392496097</v>
      </c>
      <c r="O733">
        <v>10.2554679019837</v>
      </c>
      <c r="P733">
        <v>17.390737247662202</v>
      </c>
      <c r="Q733">
        <v>3.8929803466733998E-2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160</v>
      </c>
      <c r="E734">
        <v>5612.2251423999996</v>
      </c>
      <c r="F734">
        <v>4965.2</v>
      </c>
      <c r="G734">
        <v>136.18477321078501</v>
      </c>
      <c r="H734">
        <v>11.377254368182401</v>
      </c>
      <c r="I734">
        <v>57.130111667748302</v>
      </c>
      <c r="J734">
        <v>-0.416686773503682</v>
      </c>
      <c r="K734">
        <v>4667.7615261627798</v>
      </c>
      <c r="L734">
        <v>3545.82404672863</v>
      </c>
      <c r="M734">
        <v>61.422252597802</v>
      </c>
      <c r="N734">
        <v>0.40574982383658897</v>
      </c>
      <c r="O734">
        <v>14.590550229598</v>
      </c>
      <c r="P734">
        <v>189.93868613138599</v>
      </c>
      <c r="Q734">
        <v>0.21194907854626299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21</v>
      </c>
      <c r="E735">
        <v>5571.5007422750004</v>
      </c>
      <c r="F735">
        <v>470.95</v>
      </c>
      <c r="G735">
        <v>-29.9565532290334</v>
      </c>
      <c r="H735">
        <v>-0.81365342665299301</v>
      </c>
      <c r="I735">
        <v>-4.7308741752540504</v>
      </c>
      <c r="J735">
        <v>-0.56452799657693697</v>
      </c>
      <c r="K735">
        <v>477.44069274961902</v>
      </c>
      <c r="L735">
        <v>466.60665542799302</v>
      </c>
      <c r="M735">
        <v>49.836609582133001</v>
      </c>
      <c r="N735">
        <v>0.69679658591362903</v>
      </c>
      <c r="O735">
        <v>27.189722900520199</v>
      </c>
      <c r="P735">
        <v>20.725455011535399</v>
      </c>
      <c r="Q735">
        <v>7.6703449339130994E-2</v>
      </c>
    </row>
    <row r="736" spans="1:17" hidden="1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632</v>
      </c>
      <c r="E736">
        <v>5536.8443801000003</v>
      </c>
      <c r="F736">
        <v>65.23</v>
      </c>
      <c r="G736">
        <v>162.71362329678001</v>
      </c>
      <c r="H736">
        <v>189.740917600069</v>
      </c>
      <c r="I736">
        <v>178.88949940428401</v>
      </c>
      <c r="J736">
        <v>14.7907720422014</v>
      </c>
      <c r="M736">
        <v>100</v>
      </c>
      <c r="O736">
        <v>0</v>
      </c>
      <c r="P736">
        <v>189.91111111111101</v>
      </c>
    </row>
    <row r="737" spans="1:17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-</v>
      </c>
      <c r="D737" t="s">
        <v>1387</v>
      </c>
      <c r="E737">
        <v>5527.7892533000004</v>
      </c>
      <c r="F737">
        <v>765.5</v>
      </c>
      <c r="G737">
        <v>76.310848835522805</v>
      </c>
      <c r="H737">
        <v>43.491249671843299</v>
      </c>
      <c r="I737">
        <v>64.414471386719299</v>
      </c>
      <c r="J737">
        <v>27.739466245853201</v>
      </c>
      <c r="K737">
        <v>550.62293152531095</v>
      </c>
      <c r="L737">
        <v>486.40430240337201</v>
      </c>
      <c r="M737">
        <v>82.101723445304401</v>
      </c>
      <c r="N737">
        <v>3.2822485137602602</v>
      </c>
      <c r="O737">
        <v>1.47615937295884</v>
      </c>
      <c r="P737">
        <v>106.362043402075</v>
      </c>
      <c r="Q737">
        <v>2.3316182143524E-2</v>
      </c>
    </row>
    <row r="738" spans="1:17" hidden="1" x14ac:dyDescent="0.3">
      <c r="A738" t="s">
        <v>1616</v>
      </c>
      <c r="B738" t="s">
        <v>1617</v>
      </c>
      <c r="C738" t="str">
        <f>IFERROR(VLOOKUP(Table1[[#This Row],[Ticker]],[1]!Table2[[Symbol]:[Industry]],2,FALSE),"-")</f>
        <v>-</v>
      </c>
      <c r="D738" t="s">
        <v>1450</v>
      </c>
      <c r="E738">
        <v>5494.2377502210002</v>
      </c>
      <c r="F738">
        <v>101.31</v>
      </c>
      <c r="G738">
        <v>47.419906691915699</v>
      </c>
      <c r="H738">
        <v>38.610628406766999</v>
      </c>
      <c r="I738">
        <v>3.0594946607674101</v>
      </c>
      <c r="J738">
        <v>5.9402803766013799</v>
      </c>
      <c r="K738">
        <v>82.218254132993806</v>
      </c>
      <c r="L738">
        <v>73.234896785335195</v>
      </c>
      <c r="M738">
        <v>81.4512705686532</v>
      </c>
      <c r="N738">
        <v>3.1239348961397</v>
      </c>
      <c r="O738">
        <v>1.61879380120422</v>
      </c>
      <c r="P738">
        <v>136.15384615384599</v>
      </c>
      <c r="Q738">
        <v>0.184782586449869</v>
      </c>
    </row>
    <row r="739" spans="1:17" x14ac:dyDescent="0.3">
      <c r="A739" t="s">
        <v>1618</v>
      </c>
      <c r="B739" t="s">
        <v>1619</v>
      </c>
      <c r="C739" t="str">
        <f>IFERROR(VLOOKUP(Table1[[#This Row],[Ticker]],[1]!Table2[[Symbol]:[Industry]],2,FALSE),"-")</f>
        <v>-</v>
      </c>
      <c r="D739" t="s">
        <v>24</v>
      </c>
      <c r="E739">
        <v>5446.2164154499997</v>
      </c>
      <c r="F739">
        <v>322.10000000000002</v>
      </c>
      <c r="G739">
        <v>-27.299054812591798</v>
      </c>
      <c r="H739">
        <v>-9.5654115138541105</v>
      </c>
      <c r="I739">
        <v>-23.330997805909899</v>
      </c>
      <c r="J739">
        <v>-1.55923149182957</v>
      </c>
      <c r="K739">
        <v>344.87137483925102</v>
      </c>
      <c r="L739">
        <v>349.99592218223398</v>
      </c>
      <c r="M739">
        <v>35.994624691424299</v>
      </c>
      <c r="N739">
        <v>0.49614688120649397</v>
      </c>
      <c r="O739">
        <v>31.0928283141881</v>
      </c>
      <c r="P739">
        <v>3.5025706940874102</v>
      </c>
      <c r="Q739">
        <v>-2.9255003549933999E-2</v>
      </c>
    </row>
    <row r="740" spans="1:17" x14ac:dyDescent="0.3">
      <c r="A740" t="s">
        <v>1620</v>
      </c>
      <c r="B740" t="s">
        <v>1621</v>
      </c>
      <c r="C740" t="str">
        <f>IFERROR(VLOOKUP(Table1[[#This Row],[Ticker]],[1]!Table2[[Symbol]:[Industry]],2,FALSE),"-")</f>
        <v>-</v>
      </c>
      <c r="D740" t="s">
        <v>300</v>
      </c>
      <c r="E740">
        <v>5439.4732569600001</v>
      </c>
      <c r="F740">
        <v>740.7</v>
      </c>
      <c r="G740">
        <v>-11.118922905514999</v>
      </c>
      <c r="H740">
        <v>-3.1437329399120002</v>
      </c>
      <c r="I740">
        <v>-18.798520872818401</v>
      </c>
      <c r="J740">
        <v>-0.81868551170715798</v>
      </c>
      <c r="K740">
        <v>765.37303268616199</v>
      </c>
      <c r="L740">
        <v>760.35379085356703</v>
      </c>
      <c r="M740">
        <v>45.387055991715002</v>
      </c>
      <c r="N740">
        <v>0.89824335265689503</v>
      </c>
      <c r="O740">
        <v>17.294451194815601</v>
      </c>
      <c r="P740">
        <v>16.719193192562201</v>
      </c>
      <c r="Q740">
        <v>4.2022841750222001E-2</v>
      </c>
    </row>
    <row r="741" spans="1:17" x14ac:dyDescent="0.3">
      <c r="A741" t="s">
        <v>1622</v>
      </c>
      <c r="B741" t="s">
        <v>1623</v>
      </c>
      <c r="C741" t="str">
        <f>IFERROR(VLOOKUP(Table1[[#This Row],[Ticker]],[1]!Table2[[Symbol]:[Industry]],2,FALSE),"-")</f>
        <v>-</v>
      </c>
      <c r="D741" t="s">
        <v>1624</v>
      </c>
      <c r="E741">
        <v>5408.5255349400004</v>
      </c>
      <c r="F741">
        <v>1057.6500000000001</v>
      </c>
      <c r="G741">
        <v>67.275725379959894</v>
      </c>
      <c r="H741">
        <v>9.8870385389068005</v>
      </c>
      <c r="I741">
        <v>51.339230873452003</v>
      </c>
      <c r="J741">
        <v>-9.8246935835065798</v>
      </c>
      <c r="K741">
        <v>1002.46021105317</v>
      </c>
      <c r="L741">
        <v>813.17663135553096</v>
      </c>
      <c r="M741">
        <v>47.028836219207598</v>
      </c>
      <c r="N741">
        <v>0.90786512844552802</v>
      </c>
      <c r="O741">
        <v>11.5680990875998</v>
      </c>
      <c r="P741">
        <v>97.691588785046704</v>
      </c>
      <c r="Q741">
        <v>5.1680821915870999E-2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210</v>
      </c>
      <c r="E742">
        <v>5404.4819870800002</v>
      </c>
      <c r="F742">
        <v>596.35</v>
      </c>
      <c r="G742">
        <v>35.595663297501503</v>
      </c>
      <c r="H742">
        <v>3.9502778988235101</v>
      </c>
      <c r="I742">
        <v>7.6505224415032096</v>
      </c>
      <c r="J742">
        <v>-0.69991747469103205</v>
      </c>
      <c r="K742">
        <v>595.44564248867005</v>
      </c>
      <c r="L742">
        <v>525.34344825156597</v>
      </c>
      <c r="M742">
        <v>50.4405559677284</v>
      </c>
      <c r="N742">
        <v>0.83098955454402501</v>
      </c>
      <c r="O742">
        <v>12.3417456191833</v>
      </c>
      <c r="P742">
        <v>66.787861837505204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251</v>
      </c>
      <c r="E743">
        <v>5385.3763162499999</v>
      </c>
      <c r="F743">
        <v>4863.8500000000004</v>
      </c>
      <c r="G743">
        <v>122.655099151621</v>
      </c>
      <c r="H743">
        <v>-1.0059048848691401</v>
      </c>
      <c r="I743">
        <v>52.821765691598998</v>
      </c>
      <c r="J743">
        <v>-0.50157497197282497</v>
      </c>
      <c r="K743">
        <v>4711.9635902967502</v>
      </c>
      <c r="L743">
        <v>3757.1924330694201</v>
      </c>
      <c r="M743">
        <v>47.837167389457598</v>
      </c>
      <c r="N743">
        <v>0.28361564095792402</v>
      </c>
      <c r="O743">
        <v>10.5502842398511</v>
      </c>
      <c r="P743">
        <v>147.85843503961999</v>
      </c>
      <c r="Q743">
        <v>0.119647985138955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259</v>
      </c>
      <c r="E744">
        <v>5337.0966344099998</v>
      </c>
      <c r="F744">
        <v>1735.1</v>
      </c>
      <c r="G744">
        <v>-46.045945427539699</v>
      </c>
      <c r="H744">
        <v>-8.1712539564282398</v>
      </c>
      <c r="I744">
        <v>-20.323992760589402</v>
      </c>
      <c r="J744">
        <v>-4.8339884707963998</v>
      </c>
      <c r="K744">
        <v>1857.1532092093501</v>
      </c>
      <c r="L744">
        <v>1945.1890142969401</v>
      </c>
      <c r="M744">
        <v>30.387906882230102</v>
      </c>
      <c r="N744">
        <v>0.51798819317019995</v>
      </c>
      <c r="O744">
        <v>68.310183851074797</v>
      </c>
      <c r="P744">
        <v>8.4437499999999908</v>
      </c>
      <c r="Q744">
        <v>1.8482822971643002E-2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420</v>
      </c>
      <c r="E745">
        <v>5310.7838341199904</v>
      </c>
      <c r="F745">
        <v>48.24</v>
      </c>
      <c r="G745">
        <v>-26.226329090716501</v>
      </c>
      <c r="H745">
        <v>-3.2638054033674102</v>
      </c>
      <c r="I745">
        <v>-22.949934161103599</v>
      </c>
      <c r="J745">
        <v>-1.40132855284211</v>
      </c>
      <c r="K745">
        <v>50.327184827460698</v>
      </c>
      <c r="L745">
        <v>51.813327387460397</v>
      </c>
      <c r="M745">
        <v>38.453622879451899</v>
      </c>
      <c r="N745">
        <v>0.51647932649738404</v>
      </c>
      <c r="O745">
        <v>41.583747927031503</v>
      </c>
      <c r="P745">
        <v>7.5585284280936298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493</v>
      </c>
      <c r="E746">
        <v>5296.7650043100002</v>
      </c>
      <c r="F746">
        <v>106.35</v>
      </c>
      <c r="G746">
        <v>-34.613134278887998</v>
      </c>
      <c r="H746">
        <v>-1.9344647100066299</v>
      </c>
      <c r="I746">
        <v>-15.973860663030401</v>
      </c>
      <c r="J746">
        <v>-1.3947539492902301</v>
      </c>
      <c r="K746">
        <v>107.72524605418199</v>
      </c>
      <c r="L746">
        <v>108.68694681399199</v>
      </c>
      <c r="M746">
        <v>40.917114315626101</v>
      </c>
      <c r="N746">
        <v>0.64576326860269095</v>
      </c>
      <c r="O746">
        <v>29.478138222849001</v>
      </c>
      <c r="P746">
        <v>16.229508196721302</v>
      </c>
      <c r="Q746">
        <v>-0.106914841507415</v>
      </c>
    </row>
    <row r="747" spans="1:17" hidden="1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392</v>
      </c>
      <c r="E747">
        <v>5283.0320218999996</v>
      </c>
      <c r="F747">
        <v>12434.35</v>
      </c>
      <c r="G747">
        <v>14.718868785822901</v>
      </c>
      <c r="H747">
        <v>16.534954548464199</v>
      </c>
      <c r="I747">
        <v>30.577890015480001</v>
      </c>
      <c r="J747">
        <v>-1.3787408534036401</v>
      </c>
      <c r="K747">
        <v>11153.6882272773</v>
      </c>
      <c r="L747">
        <v>10104.4262664258</v>
      </c>
      <c r="M747">
        <v>60.517922772252298</v>
      </c>
      <c r="N747">
        <v>1.5886746557667599</v>
      </c>
      <c r="O747">
        <v>6.8809386899998799</v>
      </c>
      <c r="P747">
        <v>49.222645585190897</v>
      </c>
      <c r="Q747">
        <v>-2.6798615720857E-2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300</v>
      </c>
      <c r="E748">
        <v>5259.7737282019998</v>
      </c>
      <c r="F748">
        <v>156.38</v>
      </c>
      <c r="G748">
        <v>-27.995128491222601</v>
      </c>
      <c r="H748">
        <v>-1.13909985009506</v>
      </c>
      <c r="I748">
        <v>-36.253601262677599</v>
      </c>
      <c r="J748">
        <v>-2.7783114005159399</v>
      </c>
      <c r="K748">
        <v>163.570709731449</v>
      </c>
      <c r="L748">
        <v>165.31001829736101</v>
      </c>
      <c r="M748">
        <v>39.302617133262203</v>
      </c>
      <c r="N748">
        <v>0.75893796704117999</v>
      </c>
      <c r="O748">
        <v>40.427164599053498</v>
      </c>
      <c r="P748">
        <v>20.2460592079969</v>
      </c>
      <c r="Q748">
        <v>-6.1341630272868E-2</v>
      </c>
    </row>
    <row r="749" spans="1:17" hidden="1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392</v>
      </c>
      <c r="E749">
        <v>5236.8486322749995</v>
      </c>
      <c r="F749">
        <v>580.45000000000005</v>
      </c>
      <c r="G749">
        <v>10.278591109924699</v>
      </c>
      <c r="H749">
        <v>20.3676530261823</v>
      </c>
      <c r="I749">
        <v>36.037993512245997</v>
      </c>
      <c r="J749">
        <v>-3.13386745094131</v>
      </c>
      <c r="K749">
        <v>506.48526627372598</v>
      </c>
      <c r="L749">
        <v>444.14662554463899</v>
      </c>
      <c r="M749">
        <v>64.007684949172301</v>
      </c>
      <c r="N749">
        <v>0.82628002891197205</v>
      </c>
      <c r="O749">
        <v>4.5654233784132998</v>
      </c>
      <c r="P749">
        <v>82.502751139757905</v>
      </c>
      <c r="Q749">
        <v>5.2321277092819002E-2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539</v>
      </c>
      <c r="E750">
        <v>5236.7214322500004</v>
      </c>
      <c r="F750">
        <v>468.3</v>
      </c>
      <c r="G750">
        <v>15.174500198082301</v>
      </c>
      <c r="H750">
        <v>25.564804475265699</v>
      </c>
      <c r="I750">
        <v>3.04717022689257</v>
      </c>
      <c r="J750">
        <v>15.536758046051901</v>
      </c>
      <c r="K750">
        <v>399.39942733125201</v>
      </c>
      <c r="L750">
        <v>370.71204751212298</v>
      </c>
      <c r="M750">
        <v>78.853829564426604</v>
      </c>
      <c r="N750">
        <v>1.43872057795811</v>
      </c>
      <c r="O750">
        <v>0.36301516122143601</v>
      </c>
      <c r="P750">
        <v>60.872552387495602</v>
      </c>
      <c r="Q750">
        <v>-1.8288965823841999E-2</v>
      </c>
    </row>
    <row r="751" spans="1:17" x14ac:dyDescent="0.3">
      <c r="A751" t="s">
        <v>1643</v>
      </c>
      <c r="B751" t="s">
        <v>1644</v>
      </c>
      <c r="C751" t="str">
        <f>IFERROR(VLOOKUP(Table1[[#This Row],[Ticker]],[1]!Table2[[Symbol]:[Industry]],2,FALSE),"-")</f>
        <v>-</v>
      </c>
      <c r="D751" t="s">
        <v>1006</v>
      </c>
      <c r="E751">
        <v>5234.9800819680004</v>
      </c>
      <c r="F751">
        <v>41.04</v>
      </c>
      <c r="G751">
        <v>68.176064327383699</v>
      </c>
      <c r="H751">
        <v>4.9258372187923696</v>
      </c>
      <c r="I751">
        <v>-3.0046515592355298</v>
      </c>
      <c r="J751">
        <v>0.78322894372762597</v>
      </c>
      <c r="K751">
        <v>39.711545510096499</v>
      </c>
      <c r="L751">
        <v>33.672459712226697</v>
      </c>
      <c r="M751">
        <v>54.286643497816101</v>
      </c>
      <c r="N751">
        <v>0.74828322996040997</v>
      </c>
      <c r="O751">
        <v>12.329434697855699</v>
      </c>
      <c r="P751">
        <v>105.714285714285</v>
      </c>
      <c r="Q751">
        <v>9.0307626005085004E-2</v>
      </c>
    </row>
    <row r="752" spans="1:17" x14ac:dyDescent="0.3">
      <c r="A752" t="s">
        <v>1645</v>
      </c>
      <c r="B752" t="s">
        <v>1646</v>
      </c>
      <c r="C752" t="str">
        <f>IFERROR(VLOOKUP(Table1[[#This Row],[Ticker]],[1]!Table2[[Symbol]:[Industry]],2,FALSE),"-")</f>
        <v>-</v>
      </c>
      <c r="D752" t="s">
        <v>54</v>
      </c>
      <c r="E752">
        <v>5227.8756175849903</v>
      </c>
      <c r="F752">
        <v>1277.3499999999999</v>
      </c>
      <c r="G752">
        <v>-30.170994655814301</v>
      </c>
      <c r="H752">
        <v>-2.66255992325492</v>
      </c>
      <c r="I752">
        <v>6.6746869485094802</v>
      </c>
      <c r="J752">
        <v>2.0852885431999799</v>
      </c>
      <c r="K752">
        <v>1293.0715289263501</v>
      </c>
      <c r="L752">
        <v>1219.0915897304301</v>
      </c>
      <c r="M752">
        <v>48.704172647519101</v>
      </c>
      <c r="N752">
        <v>0.67208061757551096</v>
      </c>
      <c r="O752">
        <v>15.0037186362391</v>
      </c>
      <c r="P752">
        <v>27.169097516053501</v>
      </c>
      <c r="Q752">
        <v>-1.4377821205977999E-2</v>
      </c>
    </row>
    <row r="753" spans="1:17" x14ac:dyDescent="0.3">
      <c r="A753" t="s">
        <v>1647</v>
      </c>
      <c r="B753" t="s">
        <v>1648</v>
      </c>
      <c r="C753" t="str">
        <f>IFERROR(VLOOKUP(Table1[[#This Row],[Ticker]],[1]!Table2[[Symbol]:[Industry]],2,FALSE),"-")</f>
        <v>-</v>
      </c>
      <c r="D753" t="s">
        <v>1154</v>
      </c>
      <c r="E753">
        <v>5205.6192532499999</v>
      </c>
      <c r="F753">
        <v>3105.45</v>
      </c>
      <c r="G753">
        <v>13.084614710051101</v>
      </c>
      <c r="H753">
        <v>6.5884911925358303</v>
      </c>
      <c r="I753">
        <v>-12.194643416043</v>
      </c>
      <c r="J753">
        <v>-1.06989964872404</v>
      </c>
      <c r="K753">
        <v>3082.24356092369</v>
      </c>
      <c r="L753">
        <v>2959.4621583995199</v>
      </c>
      <c r="M753">
        <v>47.860581913896603</v>
      </c>
      <c r="N753">
        <v>0.64652195854203298</v>
      </c>
      <c r="O753">
        <v>19.145373456342799</v>
      </c>
      <c r="P753">
        <v>41.156818181818103</v>
      </c>
      <c r="Q753">
        <v>-5.2839228323930003E-2</v>
      </c>
    </row>
    <row r="754" spans="1:17" hidden="1" x14ac:dyDescent="0.3">
      <c r="A754" t="s">
        <v>1649</v>
      </c>
      <c r="B754" t="s">
        <v>1650</v>
      </c>
      <c r="C754" t="str">
        <f>IFERROR(VLOOKUP(Table1[[#This Row],[Ticker]],[1]!Table2[[Symbol]:[Industry]],2,FALSE),"-")</f>
        <v>-</v>
      </c>
      <c r="D754" t="s">
        <v>551</v>
      </c>
      <c r="E754">
        <v>5170.7276952299999</v>
      </c>
      <c r="F754">
        <v>744.85</v>
      </c>
      <c r="G754">
        <v>49.356858636808703</v>
      </c>
      <c r="H754">
        <v>16.577455391780099</v>
      </c>
      <c r="I754">
        <v>77.376243932221101</v>
      </c>
      <c r="J754">
        <v>6.2381439307214297</v>
      </c>
      <c r="K754">
        <v>585.29025809257905</v>
      </c>
      <c r="M754">
        <v>73.125797240817505</v>
      </c>
      <c r="O754">
        <v>2.0339665704504202</v>
      </c>
      <c r="P754">
        <v>100.55196553581</v>
      </c>
    </row>
    <row r="755" spans="1:17" hidden="1" x14ac:dyDescent="0.3">
      <c r="A755" t="s">
        <v>1651</v>
      </c>
      <c r="B755" t="s">
        <v>1652</v>
      </c>
      <c r="C755" t="str">
        <f>IFERROR(VLOOKUP(Table1[[#This Row],[Ticker]],[1]!Table2[[Symbol]:[Industry]],2,FALSE),"-")</f>
        <v>-</v>
      </c>
      <c r="D755" t="s">
        <v>1653</v>
      </c>
      <c r="E755">
        <v>5168.879891351</v>
      </c>
      <c r="F755">
        <v>60.34</v>
      </c>
      <c r="G755">
        <v>-5.7951802090782003</v>
      </c>
      <c r="H755">
        <v>-3.2481030974470699</v>
      </c>
      <c r="I755">
        <v>4.3533537856170099</v>
      </c>
      <c r="J755">
        <v>1.2188244772341801</v>
      </c>
      <c r="K755">
        <v>60.002889187045</v>
      </c>
      <c r="L755">
        <v>57.2683557899622</v>
      </c>
      <c r="M755">
        <v>56.425916595309197</v>
      </c>
      <c r="N755">
        <v>1.58567089258949</v>
      </c>
      <c r="O755">
        <v>7.3914484587338203</v>
      </c>
      <c r="P755">
        <v>26.234309623430899</v>
      </c>
      <c r="Q755">
        <v>-3.0196124243903E-2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333</v>
      </c>
      <c r="E756">
        <v>5155.25565198</v>
      </c>
      <c r="F756">
        <v>1895.95</v>
      </c>
      <c r="G756">
        <v>21.1758797935553</v>
      </c>
      <c r="H756">
        <v>-2.6694864065697002</v>
      </c>
      <c r="I756">
        <v>57.272239569242899</v>
      </c>
      <c r="J756">
        <v>-6.1293082309935496</v>
      </c>
      <c r="K756">
        <v>1882.7040863659099</v>
      </c>
      <c r="L756">
        <v>1503.7427168315601</v>
      </c>
      <c r="M756">
        <v>41.896269678909498</v>
      </c>
      <c r="N756">
        <v>0.40413420960323898</v>
      </c>
      <c r="O756">
        <v>19.678788997600101</v>
      </c>
      <c r="P756">
        <v>99.290481946707303</v>
      </c>
      <c r="Q756">
        <v>-3.4106765469351999E-2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539</v>
      </c>
      <c r="E757">
        <v>5112.8748733499997</v>
      </c>
      <c r="F757">
        <v>924.75</v>
      </c>
      <c r="G757">
        <v>-13.0223792523828</v>
      </c>
      <c r="H757">
        <v>11.2454691395612</v>
      </c>
      <c r="I757">
        <v>9.2679245034239504</v>
      </c>
      <c r="J757">
        <v>0.19402282422787401</v>
      </c>
      <c r="K757">
        <v>832.88062821632104</v>
      </c>
      <c r="L757">
        <v>782.27389854482101</v>
      </c>
      <c r="M757">
        <v>65.510182623987205</v>
      </c>
      <c r="N757">
        <v>1.7096439980205</v>
      </c>
      <c r="O757">
        <v>3.0765071640984099</v>
      </c>
      <c r="P757">
        <v>40.764137301164403</v>
      </c>
      <c r="Q757">
        <v>-0.11740061194462199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116</v>
      </c>
      <c r="E758">
        <v>5111.6676600000001</v>
      </c>
      <c r="F758">
        <v>550.85</v>
      </c>
      <c r="G758">
        <v>92.779448161444606</v>
      </c>
      <c r="H758">
        <v>4.1574580041103397</v>
      </c>
      <c r="I758">
        <v>56.981920624190799</v>
      </c>
      <c r="J758">
        <v>-0.50752101925350301</v>
      </c>
      <c r="K758">
        <v>532.80969021724502</v>
      </c>
      <c r="L758">
        <v>404.80781313032998</v>
      </c>
      <c r="M758">
        <v>48.654793213376003</v>
      </c>
      <c r="N758">
        <v>0.20043900965008099</v>
      </c>
      <c r="O758">
        <v>32.041390578197301</v>
      </c>
      <c r="P758">
        <v>163.186813186813</v>
      </c>
      <c r="Q758">
        <v>7.6401158062466001E-2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207</v>
      </c>
      <c r="E759">
        <v>5075.40863197</v>
      </c>
      <c r="F759">
        <v>127.22</v>
      </c>
      <c r="G759">
        <v>-10.6438911525167</v>
      </c>
      <c r="H759">
        <v>1.6465331796350899</v>
      </c>
      <c r="I759">
        <v>-1.4543991222108399</v>
      </c>
      <c r="J759">
        <v>-2.5582935785540699</v>
      </c>
      <c r="K759">
        <v>129.351790724919</v>
      </c>
      <c r="L759">
        <v>123.792515689949</v>
      </c>
      <c r="M759">
        <v>42.503853653184898</v>
      </c>
      <c r="N759">
        <v>0.72109600159487097</v>
      </c>
      <c r="O759">
        <v>17.638736047791198</v>
      </c>
      <c r="P759">
        <v>24.298974108451301</v>
      </c>
      <c r="Q759">
        <v>2.1897751505428002E-2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399</v>
      </c>
      <c r="E760">
        <v>5069.8860038920002</v>
      </c>
      <c r="F760">
        <v>101.47</v>
      </c>
      <c r="G760">
        <v>-6.7418182650832001</v>
      </c>
      <c r="H760">
        <v>-7.5458210783620299</v>
      </c>
      <c r="I760">
        <v>-18.815369732421502</v>
      </c>
      <c r="J760">
        <v>1.67177619772231</v>
      </c>
      <c r="K760">
        <v>104.867919206736</v>
      </c>
      <c r="L760">
        <v>101.18765617175301</v>
      </c>
      <c r="M760">
        <v>45.546772000266103</v>
      </c>
      <c r="N760">
        <v>0.94005876859092397</v>
      </c>
      <c r="O760">
        <v>19.789100226667902</v>
      </c>
      <c r="P760">
        <v>25.5816831683168</v>
      </c>
      <c r="Q760">
        <v>2.0259892759730998E-2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420</v>
      </c>
      <c r="E761">
        <v>5045.3111474850002</v>
      </c>
      <c r="F761">
        <v>278.05</v>
      </c>
      <c r="G761">
        <v>-26.112767786243701</v>
      </c>
      <c r="H761">
        <v>-3.1534454300921202</v>
      </c>
      <c r="I761">
        <v>-28.6831472844096</v>
      </c>
      <c r="J761">
        <v>-1.4455917730329</v>
      </c>
      <c r="K761">
        <v>289.16335692218098</v>
      </c>
      <c r="L761">
        <v>292.86783119560903</v>
      </c>
      <c r="M761">
        <v>39.699475443926097</v>
      </c>
      <c r="N761">
        <v>0.85612661103221099</v>
      </c>
      <c r="O761">
        <v>39.525265240064698</v>
      </c>
      <c r="P761">
        <v>4.8783554410008101</v>
      </c>
      <c r="Q761">
        <v>-9.1078717160559992E-3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471</v>
      </c>
      <c r="E762">
        <v>5029.3434526999999</v>
      </c>
      <c r="F762">
        <v>303.10000000000002</v>
      </c>
      <c r="G762">
        <v>-44.977805689678398</v>
      </c>
      <c r="H762">
        <v>-2.9916106319132298</v>
      </c>
      <c r="I762">
        <v>-36.744497093344798</v>
      </c>
      <c r="J762">
        <v>7.2858546747195302E-2</v>
      </c>
      <c r="K762">
        <v>324.84484831009098</v>
      </c>
      <c r="L762">
        <v>365.47449509193001</v>
      </c>
      <c r="M762">
        <v>41.483455343217997</v>
      </c>
      <c r="N762">
        <v>1.2770930745251501</v>
      </c>
      <c r="O762">
        <v>78.950841306499399</v>
      </c>
      <c r="P762">
        <v>15.4007233961545</v>
      </c>
      <c r="Q762">
        <v>-0.116023115184684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77</v>
      </c>
      <c r="E763">
        <v>5019.933745632</v>
      </c>
      <c r="F763">
        <v>221.52</v>
      </c>
      <c r="G763">
        <v>-7.5766562097776502</v>
      </c>
      <c r="H763">
        <v>-1.75185336531521</v>
      </c>
      <c r="I763">
        <v>-6.3560767211655103</v>
      </c>
      <c r="J763">
        <v>-2.1177623324253698</v>
      </c>
      <c r="K763">
        <v>221.812154823702</v>
      </c>
      <c r="L763">
        <v>210.122467375903</v>
      </c>
      <c r="M763">
        <v>43.9718073903122</v>
      </c>
      <c r="N763">
        <v>0.48014523555430499</v>
      </c>
      <c r="O763">
        <v>11.5023474178403</v>
      </c>
      <c r="P763">
        <v>25.756457564575602</v>
      </c>
      <c r="Q763">
        <v>-9.2526118539990002E-2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207</v>
      </c>
      <c r="E764">
        <v>4980.3688951900003</v>
      </c>
      <c r="F764">
        <v>7333.3</v>
      </c>
      <c r="G764">
        <v>64.445201665101195</v>
      </c>
      <c r="H764">
        <v>8.6324771121042208</v>
      </c>
      <c r="I764">
        <v>-0.39600577923077601</v>
      </c>
      <c r="J764">
        <v>5.2836342340654596</v>
      </c>
      <c r="K764">
        <v>7136.8429254961702</v>
      </c>
      <c r="L764">
        <v>6564.0830786959204</v>
      </c>
      <c r="M764">
        <v>69.837596014958805</v>
      </c>
      <c r="N764">
        <v>1.5310785710650801</v>
      </c>
      <c r="O764">
        <v>23.858290264955698</v>
      </c>
      <c r="P764">
        <v>103.702777777777</v>
      </c>
      <c r="Q764">
        <v>0.102790934808889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293</v>
      </c>
      <c r="E765">
        <v>4979.06376</v>
      </c>
      <c r="F765">
        <v>228.25</v>
      </c>
      <c r="G765">
        <v>229.388117898812</v>
      </c>
      <c r="H765">
        <v>6.2152644241720498</v>
      </c>
      <c r="I765">
        <v>273.17547273291802</v>
      </c>
      <c r="J765">
        <v>-5.8226415643268901</v>
      </c>
      <c r="K765">
        <v>202.61914775796001</v>
      </c>
      <c r="L765">
        <v>123.34943219631801</v>
      </c>
      <c r="M765">
        <v>46.124479563991102</v>
      </c>
      <c r="N765">
        <v>0.13523617531870299</v>
      </c>
      <c r="O765">
        <v>14.3483023001095</v>
      </c>
      <c r="P765">
        <v>395.334201388888</v>
      </c>
      <c r="Q765">
        <v>0.220379513665384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279</v>
      </c>
      <c r="E766">
        <v>4954.5014244849999</v>
      </c>
      <c r="F766">
        <v>355.45</v>
      </c>
      <c r="G766">
        <v>-21.933988582669102</v>
      </c>
      <c r="H766">
        <v>1.38694934610167</v>
      </c>
      <c r="I766">
        <v>-17.451979645562201</v>
      </c>
      <c r="J766">
        <v>-1.5558269617735401</v>
      </c>
      <c r="K766">
        <v>361.531974541458</v>
      </c>
      <c r="L766">
        <v>356.75128312724598</v>
      </c>
      <c r="M766">
        <v>45.566708559489598</v>
      </c>
      <c r="N766">
        <v>0.82472346547575004</v>
      </c>
      <c r="O766">
        <v>12.8147418764945</v>
      </c>
      <c r="P766">
        <v>13.2006369426751</v>
      </c>
      <c r="Q766">
        <v>2.6790191638527999E-2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1491</v>
      </c>
      <c r="E767">
        <v>4951.3870873199903</v>
      </c>
      <c r="F767">
        <v>414.8</v>
      </c>
      <c r="G767">
        <v>-8.8312467289069208</v>
      </c>
      <c r="H767">
        <v>18.006444665597002</v>
      </c>
      <c r="I767">
        <v>-3.22609069945032</v>
      </c>
      <c r="J767">
        <v>3.28120583759079</v>
      </c>
      <c r="K767">
        <v>369.28703428742102</v>
      </c>
      <c r="L767">
        <v>354.85869751884201</v>
      </c>
      <c r="M767">
        <v>74.029084582658598</v>
      </c>
      <c r="N767">
        <v>1.3323407885965699</v>
      </c>
      <c r="O767">
        <v>4.8698167791706801</v>
      </c>
      <c r="P767">
        <v>45.416301489921103</v>
      </c>
      <c r="Q767">
        <v>8.3206422363034993E-2</v>
      </c>
    </row>
    <row r="768" spans="1:17" hidden="1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98</v>
      </c>
      <c r="E768">
        <v>4951.2658094400003</v>
      </c>
      <c r="F768">
        <v>470.2</v>
      </c>
      <c r="G768">
        <v>22809.332858752401</v>
      </c>
      <c r="H768">
        <v>54.908962161782</v>
      </c>
      <c r="I768">
        <v>1623.9787195598201</v>
      </c>
      <c r="J768">
        <v>-0.92680823099355703</v>
      </c>
      <c r="K768">
        <v>194.566155876925</v>
      </c>
      <c r="L768">
        <v>65.373101436347397</v>
      </c>
      <c r="M768">
        <v>99.987701960528398</v>
      </c>
      <c r="N768">
        <v>0.607538612929448</v>
      </c>
      <c r="O768">
        <v>0</v>
      </c>
      <c r="P768">
        <v>23410</v>
      </c>
      <c r="Q768">
        <v>0.12732927619672599</v>
      </c>
    </row>
    <row r="769" spans="1:17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89</v>
      </c>
      <c r="E769">
        <v>4948.1327393749998</v>
      </c>
      <c r="F769">
        <v>1268.75</v>
      </c>
      <c r="G769">
        <v>60.863735763368503</v>
      </c>
      <c r="H769">
        <v>-1.8174803327466</v>
      </c>
      <c r="I769">
        <v>56.124446810291502</v>
      </c>
      <c r="J769">
        <v>3.5056553462555899</v>
      </c>
      <c r="K769">
        <v>1222.4614611982699</v>
      </c>
      <c r="L769">
        <v>946.85495146629603</v>
      </c>
      <c r="M769">
        <v>56.2411162348494</v>
      </c>
      <c r="N769">
        <v>5.9883368816401501E-2</v>
      </c>
      <c r="O769">
        <v>25.533004926108301</v>
      </c>
      <c r="P769">
        <v>107.991803278688</v>
      </c>
      <c r="Q769">
        <v>7.7181305330688996E-2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95</v>
      </c>
      <c r="E770">
        <v>4934.9336454000004</v>
      </c>
      <c r="F770">
        <v>1798.5</v>
      </c>
      <c r="G770">
        <v>18.856931684841701</v>
      </c>
      <c r="H770">
        <v>3.8254119012405301</v>
      </c>
      <c r="I770">
        <v>21.0423891040091</v>
      </c>
      <c r="J770">
        <v>0.39713543097827297</v>
      </c>
      <c r="K770">
        <v>1669.5567135296601</v>
      </c>
      <c r="L770">
        <v>1412.17698365096</v>
      </c>
      <c r="M770">
        <v>61.427603988302401</v>
      </c>
      <c r="N770">
        <v>0.57214491336113005</v>
      </c>
      <c r="O770">
        <v>9.3828190158465397</v>
      </c>
      <c r="P770">
        <v>57.7631578947368</v>
      </c>
      <c r="Q770">
        <v>0.125941145175574</v>
      </c>
    </row>
    <row r="771" spans="1:17" hidden="1" x14ac:dyDescent="0.3">
      <c r="A771" t="s">
        <v>1684</v>
      </c>
      <c r="B771" t="s">
        <v>1685</v>
      </c>
      <c r="C771" t="str">
        <f>IFERROR(VLOOKUP(Table1[[#This Row],[Ticker]],[1]!Table2[[Symbol]:[Industry]],2,FALSE),"-")</f>
        <v>-</v>
      </c>
      <c r="D771" t="s">
        <v>207</v>
      </c>
      <c r="E771">
        <v>4904.7498637500003</v>
      </c>
      <c r="F771">
        <v>751.85</v>
      </c>
      <c r="G771">
        <v>66.698221648973501</v>
      </c>
      <c r="H771">
        <v>8.9596417455086392</v>
      </c>
      <c r="I771">
        <v>7.2843733409863303</v>
      </c>
      <c r="J771">
        <v>4.5885941969062403</v>
      </c>
      <c r="K771">
        <v>672.63325935024295</v>
      </c>
      <c r="L771">
        <v>588.71537342082502</v>
      </c>
      <c r="M771">
        <v>70.477429041586106</v>
      </c>
      <c r="N771">
        <v>2.0032783347320602</v>
      </c>
      <c r="O771">
        <v>3.3184810800026501</v>
      </c>
      <c r="P771">
        <v>114.416084414658</v>
      </c>
      <c r="Q771">
        <v>8.4657574462851007E-2</v>
      </c>
    </row>
    <row r="772" spans="1:17" hidden="1" x14ac:dyDescent="0.3">
      <c r="A772" t="s">
        <v>1686</v>
      </c>
      <c r="B772" t="s">
        <v>1687</v>
      </c>
      <c r="C772" t="str">
        <f>IFERROR(VLOOKUP(Table1[[#This Row],[Ticker]],[1]!Table2[[Symbol]:[Industry]],2,FALSE),"-")</f>
        <v>-</v>
      </c>
      <c r="D772" t="s">
        <v>372</v>
      </c>
      <c r="E772">
        <v>4894.8699765000001</v>
      </c>
      <c r="F772">
        <v>821.3</v>
      </c>
      <c r="G772">
        <v>101.481107772941</v>
      </c>
      <c r="H772">
        <v>29.4644051788806</v>
      </c>
      <c r="I772">
        <v>98.138779862141305</v>
      </c>
      <c r="J772">
        <v>4.5032302799178598</v>
      </c>
      <c r="K772">
        <v>678.01368558199704</v>
      </c>
      <c r="L772">
        <v>535.02600891691202</v>
      </c>
      <c r="M772">
        <v>83.249973661234804</v>
      </c>
      <c r="N772">
        <v>1.42098152939841</v>
      </c>
      <c r="O772">
        <v>1.3028126141483001</v>
      </c>
      <c r="P772">
        <v>172.359476040457</v>
      </c>
      <c r="Q772">
        <v>0.16439578023580301</v>
      </c>
    </row>
    <row r="773" spans="1:17" hidden="1" x14ac:dyDescent="0.3">
      <c r="A773" t="s">
        <v>1688</v>
      </c>
      <c r="B773" t="s">
        <v>1689</v>
      </c>
      <c r="C773" t="str">
        <f>IFERROR(VLOOKUP(Table1[[#This Row],[Ticker]],[1]!Table2[[Symbol]:[Industry]],2,FALSE),"-")</f>
        <v>-</v>
      </c>
      <c r="D773" t="s">
        <v>259</v>
      </c>
      <c r="E773">
        <v>4887.7027769249999</v>
      </c>
      <c r="F773">
        <v>536.85</v>
      </c>
      <c r="G773">
        <v>-4.5210575261819699</v>
      </c>
      <c r="H773">
        <v>6.1472636629364503</v>
      </c>
      <c r="I773">
        <v>22.036611811848399</v>
      </c>
      <c r="J773">
        <v>-0.327164269595629</v>
      </c>
      <c r="K773">
        <v>530.21627072872002</v>
      </c>
      <c r="L773">
        <v>468.30238530175302</v>
      </c>
      <c r="M773">
        <v>49.708183776713</v>
      </c>
      <c r="N773">
        <v>0.52610457927043497</v>
      </c>
      <c r="O773">
        <v>14.3429263295147</v>
      </c>
      <c r="P773">
        <v>49.083587892252098</v>
      </c>
    </row>
    <row r="774" spans="1:17" x14ac:dyDescent="0.3">
      <c r="A774" t="s">
        <v>1690</v>
      </c>
      <c r="B774" t="s">
        <v>1691</v>
      </c>
      <c r="C774" t="str">
        <f>IFERROR(VLOOKUP(Table1[[#This Row],[Ticker]],[1]!Table2[[Symbol]:[Industry]],2,FALSE),"-")</f>
        <v>-</v>
      </c>
      <c r="D774" t="s">
        <v>46</v>
      </c>
      <c r="E774">
        <v>4871.8704753550001</v>
      </c>
      <c r="F774">
        <v>704.05</v>
      </c>
      <c r="G774">
        <v>10.1633219219409</v>
      </c>
      <c r="H774">
        <v>8.3120869203917902</v>
      </c>
      <c r="I774">
        <v>-8.0398189056893496</v>
      </c>
      <c r="J774">
        <v>-3.8164634034073499</v>
      </c>
      <c r="K774">
        <v>654.06975865143795</v>
      </c>
      <c r="L774">
        <v>601.38737980466499</v>
      </c>
      <c r="M774">
        <v>51.124867684319199</v>
      </c>
      <c r="N774">
        <v>0.75894113887459103</v>
      </c>
      <c r="O774">
        <v>43.3207868759321</v>
      </c>
      <c r="P774">
        <v>64.979496192149895</v>
      </c>
      <c r="Q774">
        <v>0.12763151349590501</v>
      </c>
    </row>
    <row r="775" spans="1:17" hidden="1" x14ac:dyDescent="0.3">
      <c r="A775" t="s">
        <v>1692</v>
      </c>
      <c r="B775" t="s">
        <v>1693</v>
      </c>
      <c r="C775" t="str">
        <f>IFERROR(VLOOKUP(Table1[[#This Row],[Ticker]],[1]!Table2[[Symbol]:[Industry]],2,FALSE),"-")</f>
        <v>-</v>
      </c>
      <c r="D775" t="s">
        <v>133</v>
      </c>
      <c r="E775">
        <v>4867.4150227849996</v>
      </c>
      <c r="F775">
        <v>402.85</v>
      </c>
      <c r="G775">
        <v>51.831733841243903</v>
      </c>
      <c r="H775">
        <v>-4.0246087855041699</v>
      </c>
      <c r="I775">
        <v>67.674202524876804</v>
      </c>
      <c r="J775">
        <v>-1.45767242852441</v>
      </c>
      <c r="K775">
        <v>403.16751998051501</v>
      </c>
      <c r="M775">
        <v>42.386582647293302</v>
      </c>
      <c r="N775">
        <v>0.15716113932617601</v>
      </c>
      <c r="O775">
        <v>31.562616358446</v>
      </c>
      <c r="P775">
        <v>137.809917355371</v>
      </c>
    </row>
    <row r="776" spans="1:17" x14ac:dyDescent="0.3">
      <c r="A776" t="s">
        <v>1694</v>
      </c>
      <c r="B776" t="s">
        <v>1695</v>
      </c>
      <c r="C776" t="str">
        <f>IFERROR(VLOOKUP(Table1[[#This Row],[Ticker]],[1]!Table2[[Symbol]:[Industry]],2,FALSE),"-")</f>
        <v>-</v>
      </c>
      <c r="D776" t="s">
        <v>54</v>
      </c>
      <c r="E776">
        <v>4841.7567749999998</v>
      </c>
      <c r="F776">
        <v>526.65</v>
      </c>
      <c r="G776">
        <v>-32.938395353336702</v>
      </c>
      <c r="H776">
        <v>3.2059964977918698</v>
      </c>
      <c r="I776">
        <v>-14.028898077284399</v>
      </c>
      <c r="J776">
        <v>2.4088142550262601</v>
      </c>
      <c r="K776">
        <v>512.55469740903504</v>
      </c>
      <c r="L776">
        <v>503.15876835635601</v>
      </c>
      <c r="M776">
        <v>64.444694691799796</v>
      </c>
      <c r="N776">
        <v>0.75234646380199399</v>
      </c>
      <c r="O776">
        <v>18.674641602582302</v>
      </c>
      <c r="P776">
        <v>22.178401577543202</v>
      </c>
      <c r="Q776">
        <v>-5.4308824856590998E-2</v>
      </c>
    </row>
    <row r="777" spans="1:17" hidden="1" x14ac:dyDescent="0.3">
      <c r="A777" t="s">
        <v>1696</v>
      </c>
      <c r="B777" t="s">
        <v>1697</v>
      </c>
      <c r="C777" t="str">
        <f>IFERROR(VLOOKUP(Table1[[#This Row],[Ticker]],[1]!Table2[[Symbol]:[Industry]],2,FALSE),"-")</f>
        <v>-</v>
      </c>
      <c r="D777" t="s">
        <v>1698</v>
      </c>
      <c r="E777">
        <v>4814.9992604849904</v>
      </c>
      <c r="F777">
        <v>37.85</v>
      </c>
      <c r="G777">
        <v>-7.8895301223166898</v>
      </c>
      <c r="H777">
        <v>3.5852889450991801</v>
      </c>
      <c r="I777">
        <v>-18.454889724622301</v>
      </c>
      <c r="J777">
        <v>-1.1903128423242499</v>
      </c>
      <c r="K777">
        <v>35.884341457421797</v>
      </c>
      <c r="L777">
        <v>33.600606579063502</v>
      </c>
      <c r="M777">
        <v>58.770249434771699</v>
      </c>
      <c r="N777">
        <v>1.2477602754502599</v>
      </c>
      <c r="O777">
        <v>26.1558784676354</v>
      </c>
      <c r="P777">
        <v>38.6446886446886</v>
      </c>
      <c r="Q777">
        <v>0.119477359194024</v>
      </c>
    </row>
    <row r="778" spans="1:17" hidden="1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392</v>
      </c>
      <c r="E778">
        <v>4778.9254068999999</v>
      </c>
      <c r="F778">
        <v>384.05</v>
      </c>
      <c r="G778">
        <v>192.26354146026199</v>
      </c>
      <c r="H778">
        <v>45.8564224585405</v>
      </c>
      <c r="I778">
        <v>111.483461679355</v>
      </c>
      <c r="J778">
        <v>5.7537473245620001</v>
      </c>
      <c r="K778">
        <v>299.74449820650602</v>
      </c>
      <c r="L778">
        <v>216.611130840306</v>
      </c>
      <c r="M778">
        <v>68.906173031921597</v>
      </c>
      <c r="N778">
        <v>0.47566384737130202</v>
      </c>
      <c r="O778">
        <v>3.8927223017836101</v>
      </c>
      <c r="P778">
        <v>238.38495087889299</v>
      </c>
      <c r="Q778">
        <v>0.18115050111539899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46</v>
      </c>
      <c r="E779">
        <v>4769.2633591949998</v>
      </c>
      <c r="F779">
        <v>858.85</v>
      </c>
      <c r="G779">
        <v>179.589222087808</v>
      </c>
      <c r="H779">
        <v>25.401851229071301</v>
      </c>
      <c r="I779">
        <v>48.299572317830403</v>
      </c>
      <c r="J779">
        <v>-7.4617957160300099</v>
      </c>
      <c r="K779">
        <v>717.15365603549697</v>
      </c>
      <c r="L779">
        <v>524.36228658251002</v>
      </c>
      <c r="M779">
        <v>57.323051814388698</v>
      </c>
      <c r="N779">
        <v>1.15341823462434</v>
      </c>
      <c r="O779">
        <v>8.8665075391511898</v>
      </c>
      <c r="P779">
        <v>248.41784989857999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133</v>
      </c>
      <c r="E780">
        <v>4765.6441139999997</v>
      </c>
      <c r="F780">
        <v>6248.55</v>
      </c>
      <c r="G780">
        <v>325.869320309979</v>
      </c>
      <c r="H780">
        <v>3.8223838565871602</v>
      </c>
      <c r="I780">
        <v>35.524475047091997</v>
      </c>
      <c r="J780">
        <v>-2.5244460262691399</v>
      </c>
      <c r="K780">
        <v>5971.8258929088297</v>
      </c>
      <c r="L780">
        <v>4510.1754343919902</v>
      </c>
      <c r="M780">
        <v>49.700271451190297</v>
      </c>
      <c r="N780">
        <v>0.81870949482705802</v>
      </c>
      <c r="O780">
        <v>12.858183098478801</v>
      </c>
      <c r="P780">
        <v>380.657692307692</v>
      </c>
      <c r="Q780">
        <v>0.31292512145505802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300</v>
      </c>
      <c r="E781">
        <v>4760.2581348000003</v>
      </c>
      <c r="F781">
        <v>285.60000000000002</v>
      </c>
      <c r="G781">
        <v>0.67582436577757898</v>
      </c>
      <c r="H781">
        <v>-2.62920990448379</v>
      </c>
      <c r="I781">
        <v>-12.4655198825717</v>
      </c>
      <c r="J781">
        <v>-4.70039313665393</v>
      </c>
      <c r="K781">
        <v>290.39078443395198</v>
      </c>
      <c r="L781">
        <v>268.27604806984402</v>
      </c>
      <c r="M781">
        <v>42.625636921930301</v>
      </c>
      <c r="N781">
        <v>0.80421959868155402</v>
      </c>
      <c r="O781">
        <v>17.647058823529299</v>
      </c>
      <c r="P781">
        <v>36.1620977353992</v>
      </c>
      <c r="Q781">
        <v>-3.1916378614895997E-2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259</v>
      </c>
      <c r="E782">
        <v>4742.3551955200001</v>
      </c>
      <c r="F782">
        <v>1337.2</v>
      </c>
      <c r="G782">
        <v>126.221097296499</v>
      </c>
      <c r="H782">
        <v>17.587721155860301</v>
      </c>
      <c r="I782">
        <v>86.206813393810705</v>
      </c>
      <c r="J782">
        <v>-0.23782814741236</v>
      </c>
      <c r="K782">
        <v>1131.6858721444501</v>
      </c>
      <c r="L782">
        <v>874.83369873028801</v>
      </c>
      <c r="M782">
        <v>70.324280517601295</v>
      </c>
      <c r="N782">
        <v>1.08216930195592</v>
      </c>
      <c r="O782">
        <v>3.33906670655099</v>
      </c>
      <c r="P782">
        <v>171.81624148795601</v>
      </c>
      <c r="Q782">
        <v>0.236801477470102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196</v>
      </c>
      <c r="E783">
        <v>4718.3122572100001</v>
      </c>
      <c r="F783">
        <v>432.25</v>
      </c>
      <c r="G783">
        <v>95.809200058077593</v>
      </c>
      <c r="H783">
        <v>25.2832965484567</v>
      </c>
      <c r="I783">
        <v>17.948277876304999</v>
      </c>
      <c r="J783">
        <v>2.0388897204118699</v>
      </c>
      <c r="K783">
        <v>373.46398821139701</v>
      </c>
      <c r="L783">
        <v>307.620694762813</v>
      </c>
      <c r="M783">
        <v>68.402771839664197</v>
      </c>
      <c r="N783">
        <v>0.88442105662766501</v>
      </c>
      <c r="O783">
        <v>2.0242914979757098</v>
      </c>
      <c r="P783">
        <v>135.90663617723399</v>
      </c>
      <c r="Q783">
        <v>0.15712600345168601</v>
      </c>
    </row>
    <row r="784" spans="1:17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207</v>
      </c>
      <c r="E784">
        <v>4712.3638485000001</v>
      </c>
      <c r="F784">
        <v>658.9</v>
      </c>
      <c r="G784">
        <v>3.6504431322482498</v>
      </c>
      <c r="H784">
        <v>-1.5250853442622301</v>
      </c>
      <c r="I784">
        <v>-10.3957928062253</v>
      </c>
      <c r="J784">
        <v>-4.0439968797216901</v>
      </c>
      <c r="K784">
        <v>674.96414806924895</v>
      </c>
      <c r="L784">
        <v>605.673699163322</v>
      </c>
      <c r="M784">
        <v>39.962682122284598</v>
      </c>
      <c r="N784">
        <v>0.65705485330934199</v>
      </c>
      <c r="O784">
        <v>21.285475792988301</v>
      </c>
      <c r="P784">
        <v>60.413877054169198</v>
      </c>
      <c r="Q784">
        <v>0.118609131369436</v>
      </c>
    </row>
    <row r="785" spans="1:17" hidden="1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279</v>
      </c>
      <c r="E785">
        <v>4691.0453200800002</v>
      </c>
      <c r="F785">
        <v>885.9</v>
      </c>
      <c r="G785">
        <v>40.8659102059571</v>
      </c>
      <c r="H785">
        <v>39.539631437704998</v>
      </c>
      <c r="I785">
        <v>33.348768941021603</v>
      </c>
      <c r="J785">
        <v>1.5782539616590201</v>
      </c>
      <c r="K785">
        <v>729.89334299159998</v>
      </c>
      <c r="L785">
        <v>648.79583324118903</v>
      </c>
      <c r="M785">
        <v>79.187743784837593</v>
      </c>
      <c r="N785">
        <v>1.2114266972917</v>
      </c>
      <c r="O785">
        <v>0.90868043797269704</v>
      </c>
      <c r="P785">
        <v>74.802683504340905</v>
      </c>
      <c r="Q785">
        <v>-7.9420278688457996E-2</v>
      </c>
    </row>
    <row r="786" spans="1:17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399</v>
      </c>
      <c r="E786">
        <v>4661.19609855</v>
      </c>
      <c r="F786">
        <v>532.9</v>
      </c>
      <c r="G786">
        <v>-49.507959723552503</v>
      </c>
      <c r="H786">
        <v>-5.7095004329590999</v>
      </c>
      <c r="I786">
        <v>-21.580481010422002</v>
      </c>
      <c r="J786">
        <v>-2.6148443900194702</v>
      </c>
      <c r="K786">
        <v>560.05726708636803</v>
      </c>
      <c r="L786">
        <v>599.31831780556001</v>
      </c>
      <c r="M786">
        <v>41.762918342855698</v>
      </c>
      <c r="N786">
        <v>1.4296947526502199</v>
      </c>
      <c r="O786">
        <v>49.9343216363295</v>
      </c>
      <c r="P786">
        <v>4.2347188264058699</v>
      </c>
      <c r="Q786">
        <v>4.7778628013922998E-2</v>
      </c>
    </row>
    <row r="787" spans="1:17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141</v>
      </c>
      <c r="E787">
        <v>4646.7</v>
      </c>
      <c r="F787">
        <v>7744.5</v>
      </c>
      <c r="G787">
        <v>60.386649793572502</v>
      </c>
      <c r="H787">
        <v>10.4244427669127</v>
      </c>
      <c r="I787">
        <v>0.47611379434525403</v>
      </c>
      <c r="J787">
        <v>4.0833612605318601</v>
      </c>
      <c r="K787">
        <v>7152.6910330711598</v>
      </c>
      <c r="L787">
        <v>6485.0746484728797</v>
      </c>
      <c r="M787">
        <v>64.643347217597906</v>
      </c>
      <c r="N787">
        <v>1.08050240879461</v>
      </c>
      <c r="O787">
        <v>11.8406611143392</v>
      </c>
      <c r="P787">
        <v>92.541487973149302</v>
      </c>
      <c r="Q787">
        <v>0.10218000985855</v>
      </c>
    </row>
    <row r="788" spans="1:17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932</v>
      </c>
      <c r="E788">
        <v>4644.2209693499999</v>
      </c>
      <c r="F788">
        <v>375.3</v>
      </c>
      <c r="G788">
        <v>102.078381991387</v>
      </c>
      <c r="H788">
        <v>24.534907003994501</v>
      </c>
      <c r="I788">
        <v>47.894457441691301</v>
      </c>
      <c r="J788">
        <v>-1.6673530604037601</v>
      </c>
      <c r="K788">
        <v>329.42675161884199</v>
      </c>
      <c r="L788">
        <v>266.83707998551898</v>
      </c>
      <c r="M788">
        <v>60.602012284471698</v>
      </c>
      <c r="N788">
        <v>0.84119384861398605</v>
      </c>
      <c r="O788">
        <v>4.3565147881694504</v>
      </c>
      <c r="P788">
        <v>152.133019818609</v>
      </c>
      <c r="Q788">
        <v>7.2644990513768007E-2</v>
      </c>
    </row>
    <row r="789" spans="1:17" hidden="1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293</v>
      </c>
      <c r="E789">
        <v>4642.8996310499997</v>
      </c>
      <c r="F789">
        <v>244.95</v>
      </c>
      <c r="G789">
        <v>122.798534140135</v>
      </c>
      <c r="H789">
        <v>-7.7187875853948196</v>
      </c>
      <c r="I789">
        <v>137.47559237756801</v>
      </c>
      <c r="J789">
        <v>-2.9468082309935602</v>
      </c>
      <c r="K789">
        <v>242.53609085727601</v>
      </c>
      <c r="L789">
        <v>166.55778776421701</v>
      </c>
      <c r="M789">
        <v>43.8432660133385</v>
      </c>
      <c r="N789">
        <v>0.27964150541364602</v>
      </c>
      <c r="O789">
        <v>33.414982649520297</v>
      </c>
      <c r="P789">
        <v>218.116883116883</v>
      </c>
      <c r="Q789">
        <v>0.13864850558546599</v>
      </c>
    </row>
    <row r="790" spans="1:17" hidden="1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632</v>
      </c>
      <c r="E790">
        <v>4632.5909595000003</v>
      </c>
      <c r="F790">
        <v>1830.5</v>
      </c>
      <c r="G790">
        <v>46.180625685775098</v>
      </c>
      <c r="H790">
        <v>26.276116025103601</v>
      </c>
      <c r="I790">
        <v>67.035080029299607</v>
      </c>
      <c r="J790">
        <v>12.5644187514604</v>
      </c>
      <c r="K790">
        <v>1473.61354123825</v>
      </c>
      <c r="L790">
        <v>1199.75524238503</v>
      </c>
      <c r="M790">
        <v>85.5552996590757</v>
      </c>
      <c r="N790">
        <v>1.1301826286915799</v>
      </c>
      <c r="O790">
        <v>0.79213329691341094</v>
      </c>
      <c r="P790">
        <v>125.667262528508</v>
      </c>
      <c r="Q790">
        <v>0.14166945709110601</v>
      </c>
    </row>
    <row r="791" spans="1:17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1450</v>
      </c>
      <c r="E791">
        <v>4601.956634055</v>
      </c>
      <c r="F791">
        <v>813.45</v>
      </c>
      <c r="G791">
        <v>-0.22041527640438799</v>
      </c>
      <c r="H791">
        <v>-9.0783682030904398</v>
      </c>
      <c r="I791">
        <v>-28.365808875632499</v>
      </c>
      <c r="J791">
        <v>-0.63707823469223501</v>
      </c>
      <c r="K791">
        <v>865.83283889306995</v>
      </c>
      <c r="L791">
        <v>851.52622019339401</v>
      </c>
      <c r="M791">
        <v>45.589035762310303</v>
      </c>
      <c r="N791">
        <v>1.3516554686003499</v>
      </c>
      <c r="O791">
        <v>35.951810191161101</v>
      </c>
      <c r="P791">
        <v>35.225667026847297</v>
      </c>
      <c r="Q791">
        <v>0.136486509357165</v>
      </c>
    </row>
    <row r="792" spans="1:17" hidden="1" x14ac:dyDescent="0.3">
      <c r="A792" t="s">
        <v>1727</v>
      </c>
      <c r="B792" t="s">
        <v>1728</v>
      </c>
      <c r="C792" t="str">
        <f>IFERROR(VLOOKUP(Table1[[#This Row],[Ticker]],[1]!Table2[[Symbol]:[Industry]],2,FALSE),"-")</f>
        <v>-</v>
      </c>
      <c r="D792" t="s">
        <v>539</v>
      </c>
      <c r="E792">
        <v>4589.4312030000001</v>
      </c>
      <c r="F792">
        <v>101.22</v>
      </c>
      <c r="G792">
        <v>23.0370251927989</v>
      </c>
      <c r="H792">
        <v>18.744280173169301</v>
      </c>
      <c r="I792">
        <v>11.434817548134401</v>
      </c>
      <c r="J792">
        <v>4.5106917690064403</v>
      </c>
      <c r="K792">
        <v>88.797867398950402</v>
      </c>
      <c r="L792">
        <v>81.926903839533296</v>
      </c>
      <c r="M792">
        <v>76.100400498090593</v>
      </c>
      <c r="N792">
        <v>1.8792265672541899</v>
      </c>
      <c r="O792">
        <v>4.4754001185536501</v>
      </c>
      <c r="P792">
        <v>80.588760035682398</v>
      </c>
      <c r="Q792">
        <v>0.123374533123041</v>
      </c>
    </row>
    <row r="793" spans="1:17" x14ac:dyDescent="0.3">
      <c r="A793" t="s">
        <v>1729</v>
      </c>
      <c r="B793" t="s">
        <v>1730</v>
      </c>
      <c r="C793" t="str">
        <f>IFERROR(VLOOKUP(Table1[[#This Row],[Ticker]],[1]!Table2[[Symbol]:[Industry]],2,FALSE),"-")</f>
        <v>-</v>
      </c>
      <c r="D793" t="s">
        <v>111</v>
      </c>
      <c r="E793">
        <v>4588.0331881800003</v>
      </c>
      <c r="F793">
        <v>268.3</v>
      </c>
      <c r="G793">
        <v>58.165599325902797</v>
      </c>
      <c r="H793">
        <v>-0.76300566369029299</v>
      </c>
      <c r="I793">
        <v>-6.4192022023048603</v>
      </c>
      <c r="J793">
        <v>-1.1128201357554599</v>
      </c>
      <c r="K793">
        <v>274.90060724696502</v>
      </c>
      <c r="L793">
        <v>243.49903189030201</v>
      </c>
      <c r="M793">
        <v>45.000183427273598</v>
      </c>
      <c r="N793">
        <v>0.405751315336072</v>
      </c>
      <c r="O793">
        <v>19.4371971673499</v>
      </c>
      <c r="P793">
        <v>107.34157650695499</v>
      </c>
      <c r="Q793">
        <v>7.4883515990011001E-2</v>
      </c>
    </row>
    <row r="794" spans="1:17" x14ac:dyDescent="0.3">
      <c r="A794" t="s">
        <v>1731</v>
      </c>
      <c r="B794" t="s">
        <v>1732</v>
      </c>
      <c r="C794" t="str">
        <f>IFERROR(VLOOKUP(Table1[[#This Row],[Ticker]],[1]!Table2[[Symbol]:[Industry]],2,FALSE),"-")</f>
        <v>-</v>
      </c>
      <c r="D794" t="s">
        <v>1733</v>
      </c>
      <c r="E794">
        <v>4569.9936060720001</v>
      </c>
      <c r="F794">
        <v>67.62</v>
      </c>
      <c r="G794">
        <v>-11.2696744831619</v>
      </c>
      <c r="H794">
        <v>-3.1265654972639099</v>
      </c>
      <c r="I794">
        <v>2.7565619296533002</v>
      </c>
      <c r="J794">
        <v>-1.32451039626089</v>
      </c>
      <c r="K794">
        <v>69.894869912919503</v>
      </c>
      <c r="L794">
        <v>63.688746418412897</v>
      </c>
      <c r="M794">
        <v>44.749141711618698</v>
      </c>
      <c r="N794">
        <v>0.42126770330718399</v>
      </c>
      <c r="O794">
        <v>24.504584442472598</v>
      </c>
      <c r="P794">
        <v>55.091743119265999</v>
      </c>
      <c r="Q794">
        <v>7.0577512773375997E-2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95</v>
      </c>
      <c r="E795">
        <v>4561.8889885919998</v>
      </c>
      <c r="F795">
        <v>98.02</v>
      </c>
      <c r="G795">
        <v>244.03537168669101</v>
      </c>
      <c r="H795">
        <v>42.093957432354998</v>
      </c>
      <c r="I795">
        <v>67.080550578132801</v>
      </c>
      <c r="J795">
        <v>3.3608819488127999</v>
      </c>
      <c r="K795">
        <v>74.748659565776194</v>
      </c>
      <c r="L795">
        <v>56.763931916331401</v>
      </c>
      <c r="M795">
        <v>73.931325962718603</v>
      </c>
      <c r="N795">
        <v>1.2439540976066199</v>
      </c>
      <c r="O795">
        <v>1.3058559477657501</v>
      </c>
      <c r="P795">
        <v>285.14734774066801</v>
      </c>
      <c r="Q795">
        <v>0.111160537061151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1491</v>
      </c>
      <c r="E796">
        <v>4533.428873025</v>
      </c>
      <c r="F796">
        <v>8573.35</v>
      </c>
      <c r="G796">
        <v>-4.0313633011545598</v>
      </c>
      <c r="H796">
        <v>3.90343408322829E-3</v>
      </c>
      <c r="I796">
        <v>8.1705518691979009</v>
      </c>
      <c r="J796">
        <v>-0.18298181399246899</v>
      </c>
      <c r="K796">
        <v>8140.88449773306</v>
      </c>
      <c r="L796">
        <v>7339.4287619770503</v>
      </c>
      <c r="M796">
        <v>52.2574546954407</v>
      </c>
      <c r="N796">
        <v>1.09312163199594</v>
      </c>
      <c r="O796">
        <v>6.13120892066694</v>
      </c>
      <c r="P796">
        <v>47.560692248775801</v>
      </c>
      <c r="Q796">
        <v>6.8604682744399998E-4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471</v>
      </c>
      <c r="E797">
        <v>4525.2124762149997</v>
      </c>
      <c r="F797">
        <v>991.45</v>
      </c>
      <c r="G797">
        <v>152.71925428250401</v>
      </c>
      <c r="H797">
        <v>21.929560183540101</v>
      </c>
      <c r="I797">
        <v>39.560383706656303</v>
      </c>
      <c r="J797">
        <v>1.63875324420429</v>
      </c>
      <c r="K797">
        <v>834.77760378149799</v>
      </c>
      <c r="L797">
        <v>660.69255948871796</v>
      </c>
      <c r="M797">
        <v>62.393762558445502</v>
      </c>
      <c r="N797">
        <v>0.79754163649599097</v>
      </c>
      <c r="O797">
        <v>5.80967270159866</v>
      </c>
      <c r="P797">
        <v>193.784724794429</v>
      </c>
      <c r="Q797">
        <v>0.16633152420512401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259</v>
      </c>
      <c r="E798">
        <v>4519.7844353999999</v>
      </c>
      <c r="F798">
        <v>985.4</v>
      </c>
      <c r="G798">
        <v>153.544017156596</v>
      </c>
      <c r="H798">
        <v>14.531238219839899</v>
      </c>
      <c r="I798">
        <v>72.548712315342598</v>
      </c>
      <c r="J798">
        <v>5.1727880005003799</v>
      </c>
      <c r="K798">
        <v>826.05092868705594</v>
      </c>
      <c r="L798">
        <v>611.74550899297697</v>
      </c>
      <c r="M798">
        <v>72.084197499119796</v>
      </c>
      <c r="N798">
        <v>1.84793040891461</v>
      </c>
      <c r="O798">
        <v>3.9171909884310998</v>
      </c>
      <c r="P798">
        <v>218.17888278979601</v>
      </c>
      <c r="Q798">
        <v>0.10287327872020501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130</v>
      </c>
      <c r="E799">
        <v>4505.9418158999997</v>
      </c>
      <c r="F799">
        <v>430.5</v>
      </c>
      <c r="G799">
        <v>-8.1324185566387293</v>
      </c>
      <c r="K799">
        <v>425.76520424318301</v>
      </c>
      <c r="L799">
        <v>384.46648021701702</v>
      </c>
      <c r="M799">
        <v>38.331602171758398</v>
      </c>
      <c r="N799">
        <v>1</v>
      </c>
      <c r="O799">
        <v>7.2938443670151001</v>
      </c>
      <c r="P799">
        <v>20.588235294117599</v>
      </c>
      <c r="Q799">
        <v>9.3594908740256E-2</v>
      </c>
    </row>
    <row r="800" spans="1:17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46</v>
      </c>
      <c r="E800">
        <v>4494.1382092589902</v>
      </c>
      <c r="F800">
        <v>55.67</v>
      </c>
      <c r="G800">
        <v>-27.841792815473401</v>
      </c>
      <c r="H800">
        <v>-5.4772185152935897</v>
      </c>
      <c r="I800">
        <v>-35.842528967127897</v>
      </c>
      <c r="J800">
        <v>-0.836912510029867</v>
      </c>
      <c r="K800">
        <v>59.2934017448652</v>
      </c>
      <c r="L800">
        <v>57.683950416449399</v>
      </c>
      <c r="M800">
        <v>50.741474796768998</v>
      </c>
      <c r="N800">
        <v>0.77818254230098705</v>
      </c>
      <c r="O800">
        <v>41.907670199389202</v>
      </c>
      <c r="P800">
        <v>32.390011890606402</v>
      </c>
      <c r="Q800">
        <v>0.121615217554312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207</v>
      </c>
      <c r="E801">
        <v>4479.0550774049998</v>
      </c>
      <c r="F801">
        <v>583.85</v>
      </c>
      <c r="G801">
        <v>1.3063390950029801</v>
      </c>
      <c r="H801">
        <v>-9.8258995071727</v>
      </c>
      <c r="I801">
        <v>0.60089189879333005</v>
      </c>
      <c r="J801">
        <v>-2.8090030045419798</v>
      </c>
      <c r="K801">
        <v>602.51385940050898</v>
      </c>
      <c r="L801">
        <v>549.47167145598701</v>
      </c>
      <c r="M801">
        <v>24.320008068363499</v>
      </c>
      <c r="N801">
        <v>0.52040930591165202</v>
      </c>
      <c r="O801">
        <v>20.407638948359999</v>
      </c>
      <c r="P801">
        <v>45.507788161993702</v>
      </c>
      <c r="Q801">
        <v>0.12642121212769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163</v>
      </c>
      <c r="E802">
        <v>4474.1952861629998</v>
      </c>
      <c r="F802">
        <v>56.39</v>
      </c>
      <c r="G802">
        <v>50.914949454894398</v>
      </c>
      <c r="H802">
        <v>-0.15245672494682</v>
      </c>
      <c r="I802">
        <v>-27.7384086410867</v>
      </c>
      <c r="J802">
        <v>-8.6354825354125406</v>
      </c>
      <c r="K802">
        <v>56.180239583083498</v>
      </c>
      <c r="L802">
        <v>54.881867270228398</v>
      </c>
      <c r="M802">
        <v>49.632229648421102</v>
      </c>
      <c r="N802">
        <v>1.4949040042995301</v>
      </c>
      <c r="O802">
        <v>37.435715552402897</v>
      </c>
      <c r="P802">
        <v>85.371466140696896</v>
      </c>
      <c r="Q802">
        <v>-3.5623221225484003E-2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259</v>
      </c>
      <c r="E803">
        <v>4469.9041619999998</v>
      </c>
      <c r="F803">
        <v>457.65</v>
      </c>
      <c r="G803">
        <v>19.890005558566301</v>
      </c>
      <c r="H803">
        <v>1.48462656892328</v>
      </c>
      <c r="I803">
        <v>32.475680441840197</v>
      </c>
      <c r="J803">
        <v>-1.4376777962109499</v>
      </c>
      <c r="K803">
        <v>451.93585351131998</v>
      </c>
      <c r="L803">
        <v>385.74444745936199</v>
      </c>
      <c r="M803">
        <v>44.133865595173702</v>
      </c>
      <c r="N803">
        <v>0.78252185674061703</v>
      </c>
      <c r="O803">
        <v>18.649623074401799</v>
      </c>
      <c r="P803">
        <v>65.935460478607595</v>
      </c>
      <c r="Q803">
        <v>0.14467209033637601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130</v>
      </c>
      <c r="E804">
        <v>4463.6789276680001</v>
      </c>
      <c r="F804">
        <v>45.97</v>
      </c>
      <c r="G804">
        <v>46.219191012019799</v>
      </c>
      <c r="H804">
        <v>1.9626658535444701</v>
      </c>
      <c r="I804">
        <v>-35.506598420392898</v>
      </c>
      <c r="J804">
        <v>-4.04588093910737</v>
      </c>
      <c r="K804">
        <v>47.770518726093897</v>
      </c>
      <c r="L804">
        <v>46.145238495897097</v>
      </c>
      <c r="M804">
        <v>41.445579532803499</v>
      </c>
      <c r="N804">
        <v>0.81053085511273704</v>
      </c>
      <c r="O804">
        <v>42.266695671089799</v>
      </c>
      <c r="P804">
        <v>75.458015267175497</v>
      </c>
      <c r="Q804">
        <v>7.1113219183932999E-2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729</v>
      </c>
      <c r="E805">
        <v>4449.3999170859997</v>
      </c>
      <c r="F805">
        <v>274.43</v>
      </c>
      <c r="G805">
        <v>1.2861345849949599</v>
      </c>
      <c r="H805">
        <v>1.2056664014041001</v>
      </c>
      <c r="I805">
        <v>1.33727453674059</v>
      </c>
      <c r="J805">
        <v>0.54237212102058496</v>
      </c>
      <c r="K805">
        <v>267.91456286558099</v>
      </c>
      <c r="L805">
        <v>248.599099360493</v>
      </c>
      <c r="M805">
        <v>58.987597709054498</v>
      </c>
      <c r="N805">
        <v>0.93882865284702999</v>
      </c>
      <c r="O805">
        <v>1.70535291331122</v>
      </c>
      <c r="P805">
        <v>32.478880038619302</v>
      </c>
      <c r="Q805">
        <v>3.7892634135868998E-2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293</v>
      </c>
      <c r="E806">
        <v>4443.8834297550002</v>
      </c>
      <c r="F806">
        <v>362.45</v>
      </c>
      <c r="G806">
        <v>101.63918850979999</v>
      </c>
      <c r="H806">
        <v>23.028310907721501</v>
      </c>
      <c r="I806">
        <v>14.3754096469233</v>
      </c>
      <c r="J806">
        <v>-1.1745032908532</v>
      </c>
      <c r="K806">
        <v>321.138144677024</v>
      </c>
      <c r="L806">
        <v>276.34020459534401</v>
      </c>
      <c r="M806">
        <v>59.784851639517797</v>
      </c>
      <c r="N806">
        <v>1.48051803637597</v>
      </c>
      <c r="O806">
        <v>8.82880397296179</v>
      </c>
      <c r="P806">
        <v>133.38699291693399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300</v>
      </c>
      <c r="E807">
        <v>4432.368853125</v>
      </c>
      <c r="F807">
        <v>2520.4499999999998</v>
      </c>
      <c r="G807">
        <v>111.29093412538801</v>
      </c>
      <c r="H807">
        <v>2.6990185780145799</v>
      </c>
      <c r="I807">
        <v>62.544064409190803</v>
      </c>
      <c r="J807">
        <v>-4.6860201138451396</v>
      </c>
      <c r="K807">
        <v>2361.5732256548499</v>
      </c>
      <c r="L807">
        <v>1812.85548397554</v>
      </c>
      <c r="M807">
        <v>40.939331191143097</v>
      </c>
      <c r="N807">
        <v>0.57831333432336496</v>
      </c>
      <c r="O807">
        <v>8.3616020948640006</v>
      </c>
      <c r="P807">
        <v>147.09082888093701</v>
      </c>
      <c r="Q807">
        <v>8.0710774343627001E-2</v>
      </c>
    </row>
    <row r="808" spans="1:17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268</v>
      </c>
      <c r="E808">
        <v>4424.4896558199998</v>
      </c>
      <c r="F808">
        <v>229.3</v>
      </c>
      <c r="G808">
        <v>-16.5597723679026</v>
      </c>
      <c r="H808">
        <v>-3.7446258070882701</v>
      </c>
      <c r="I808">
        <v>-8.7242023289039299</v>
      </c>
      <c r="J808">
        <v>-11.6007466805455</v>
      </c>
      <c r="K808">
        <v>241.89143836526</v>
      </c>
      <c r="L808">
        <v>227.97612327861199</v>
      </c>
      <c r="M808">
        <v>37.0399492551254</v>
      </c>
      <c r="N808">
        <v>0.96623086685812698</v>
      </c>
      <c r="O808">
        <v>27.082424771042199</v>
      </c>
      <c r="P808">
        <v>29.548022598869998</v>
      </c>
      <c r="Q808">
        <v>0.16608137044627699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963</v>
      </c>
      <c r="E809">
        <v>4416.0726857400005</v>
      </c>
      <c r="F809">
        <v>181.53</v>
      </c>
      <c r="G809">
        <v>119.112568673523</v>
      </c>
      <c r="H809">
        <v>-0.837772170411901</v>
      </c>
      <c r="I809">
        <v>51.273701600552201</v>
      </c>
      <c r="J809">
        <v>-5.8948744020751196</v>
      </c>
      <c r="K809">
        <v>178.56079659636001</v>
      </c>
      <c r="L809">
        <v>134.04933800239399</v>
      </c>
      <c r="N809">
        <v>0.445872937109417</v>
      </c>
      <c r="O809">
        <v>23.285407370682499</v>
      </c>
      <c r="P809">
        <v>169.39896116744899</v>
      </c>
    </row>
    <row r="810" spans="1:17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632</v>
      </c>
      <c r="E810">
        <v>4413.0312082999999</v>
      </c>
      <c r="F810">
        <v>213.67</v>
      </c>
      <c r="G810">
        <v>27.749306464281901</v>
      </c>
      <c r="H810">
        <v>5.3667026659814301</v>
      </c>
      <c r="I810">
        <v>9.0738287444057804</v>
      </c>
      <c r="J810">
        <v>-4.4182264785093697</v>
      </c>
      <c r="K810">
        <v>208.065984134677</v>
      </c>
      <c r="L810">
        <v>176.505391427804</v>
      </c>
      <c r="M810">
        <v>42.547846682850199</v>
      </c>
      <c r="N810">
        <v>0.54390815281906202</v>
      </c>
      <c r="O810">
        <v>13.820377217204101</v>
      </c>
      <c r="P810">
        <v>68.975879794385094</v>
      </c>
      <c r="Q810">
        <v>8.6681059197548996E-2</v>
      </c>
    </row>
    <row r="811" spans="1:17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207</v>
      </c>
      <c r="E811">
        <v>4396.5095510699903</v>
      </c>
      <c r="F811">
        <v>172.9</v>
      </c>
      <c r="G811">
        <v>2.06686462656099</v>
      </c>
      <c r="H811">
        <v>-13.7374800537326</v>
      </c>
      <c r="I811">
        <v>4.1319827344463604</v>
      </c>
      <c r="J811">
        <v>-4.8712526754379901</v>
      </c>
      <c r="K811">
        <v>191.567690577815</v>
      </c>
      <c r="L811">
        <v>171.538506329169</v>
      </c>
      <c r="M811">
        <v>23.180595871580799</v>
      </c>
      <c r="N811">
        <v>0.50653684907420804</v>
      </c>
      <c r="O811">
        <v>30.537883169462098</v>
      </c>
      <c r="P811">
        <v>37.1677905593018</v>
      </c>
      <c r="Q811">
        <v>4.5687276390412999E-2</v>
      </c>
    </row>
    <row r="812" spans="1:17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932</v>
      </c>
      <c r="E812">
        <v>4393.7395628499999</v>
      </c>
      <c r="F812">
        <v>358.3</v>
      </c>
      <c r="G812">
        <v>-20.057293937388099</v>
      </c>
      <c r="H812">
        <v>11.4497441836628</v>
      </c>
      <c r="I812">
        <v>-11.1177212552908</v>
      </c>
      <c r="J812">
        <v>-0.46416978994489999</v>
      </c>
      <c r="K812">
        <v>334.91497920661601</v>
      </c>
      <c r="L812">
        <v>337.44096645771702</v>
      </c>
      <c r="M812">
        <v>58.2786120292837</v>
      </c>
      <c r="N812">
        <v>0.88349209318935895</v>
      </c>
      <c r="O812">
        <v>25.5651688529165</v>
      </c>
      <c r="P812">
        <v>33.718977421160602</v>
      </c>
      <c r="Q812">
        <v>2.1249682006003998E-2</v>
      </c>
    </row>
    <row r="813" spans="1:17" hidden="1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420</v>
      </c>
      <c r="E813">
        <v>4385.286303588</v>
      </c>
      <c r="F813">
        <v>117.96</v>
      </c>
      <c r="G813">
        <v>-43.145555229529897</v>
      </c>
      <c r="H813">
        <v>-6.1332037151228098</v>
      </c>
      <c r="I813">
        <v>-20.008519538574401</v>
      </c>
      <c r="J813">
        <v>-3.3182025214362501</v>
      </c>
      <c r="K813">
        <v>122.861429848564</v>
      </c>
      <c r="M813">
        <v>30.9296210869033</v>
      </c>
      <c r="N813">
        <v>0.91714101456084596</v>
      </c>
      <c r="O813">
        <v>30.213631739572701</v>
      </c>
      <c r="P813">
        <v>8.4689655172413598</v>
      </c>
    </row>
    <row r="814" spans="1:17" hidden="1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116</v>
      </c>
      <c r="E814">
        <v>4367.3831684999996</v>
      </c>
      <c r="F814">
        <v>350.5</v>
      </c>
      <c r="G814">
        <v>-30.616168529365201</v>
      </c>
      <c r="H814">
        <v>7.0327427177399802</v>
      </c>
      <c r="I814">
        <v>-15.4879902437517</v>
      </c>
      <c r="J814">
        <v>-0.78395108813641401</v>
      </c>
      <c r="K814">
        <v>337.38667403369902</v>
      </c>
      <c r="M814">
        <v>58.5972694420824</v>
      </c>
      <c r="N814">
        <v>0.93097172057979405</v>
      </c>
      <c r="O814">
        <v>12.0827389443652</v>
      </c>
      <c r="P814">
        <v>16.425842883241899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57</v>
      </c>
      <c r="E815">
        <v>4343.9093724799995</v>
      </c>
      <c r="F815">
        <v>609.20000000000005</v>
      </c>
      <c r="G815">
        <v>-52.130736338501897</v>
      </c>
      <c r="H815">
        <v>-14.6324232217965</v>
      </c>
      <c r="I815">
        <v>-50.111432379711999</v>
      </c>
      <c r="J815">
        <v>-1.7812308853999299</v>
      </c>
      <c r="K815">
        <v>692.45503396649599</v>
      </c>
      <c r="L815">
        <v>797.39711467686197</v>
      </c>
      <c r="M815">
        <v>40.749859085577697</v>
      </c>
      <c r="N815">
        <v>1.0692870231379701</v>
      </c>
      <c r="O815">
        <v>104.070912672357</v>
      </c>
      <c r="P815">
        <v>3.8969898524771902</v>
      </c>
      <c r="Q815">
        <v>-1.7638376317755E-2</v>
      </c>
    </row>
    <row r="816" spans="1:17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937</v>
      </c>
      <c r="E816">
        <v>4343.0860067349904</v>
      </c>
      <c r="F816">
        <v>505.85</v>
      </c>
      <c r="G816">
        <v>72.688204361262805</v>
      </c>
      <c r="H816">
        <v>35.391912880490302</v>
      </c>
      <c r="I816">
        <v>71.607281698313898</v>
      </c>
      <c r="J816">
        <v>-2.9318450384325301</v>
      </c>
      <c r="K816">
        <v>406.14608140036103</v>
      </c>
      <c r="L816">
        <v>326.75481722910303</v>
      </c>
      <c r="M816">
        <v>62.880788939208799</v>
      </c>
      <c r="N816">
        <v>1.46401072784235</v>
      </c>
      <c r="O816">
        <v>7.4824552733023504</v>
      </c>
      <c r="P816">
        <v>134.40685820203799</v>
      </c>
      <c r="Q816">
        <v>9.1819897935763006E-2</v>
      </c>
    </row>
    <row r="817" spans="1:17" x14ac:dyDescent="0.3">
      <c r="A817" t="s">
        <v>1778</v>
      </c>
      <c r="B817" t="s">
        <v>1779</v>
      </c>
      <c r="C817" t="str">
        <f>IFERROR(VLOOKUP(Table1[[#This Row],[Ticker]],[1]!Table2[[Symbol]:[Industry]],2,FALSE),"-")</f>
        <v>-</v>
      </c>
      <c r="D817" t="s">
        <v>54</v>
      </c>
      <c r="E817">
        <v>4299.7935900000002</v>
      </c>
      <c r="F817">
        <v>534.25</v>
      </c>
      <c r="G817">
        <v>70.764542565231807</v>
      </c>
      <c r="H817">
        <v>38.272408199246399</v>
      </c>
      <c r="I817">
        <v>39.316627433283401</v>
      </c>
      <c r="J817">
        <v>3.0229923332636499</v>
      </c>
      <c r="K817">
        <v>417.14644270939402</v>
      </c>
      <c r="L817">
        <v>359.55065484156501</v>
      </c>
      <c r="M817">
        <v>79.6147560803049</v>
      </c>
      <c r="N817">
        <v>3.2742745886600102</v>
      </c>
      <c r="O817">
        <v>3.88394946186243</v>
      </c>
      <c r="P817">
        <v>127.437207322264</v>
      </c>
      <c r="Q817">
        <v>-9.7197660757799998E-3</v>
      </c>
    </row>
    <row r="818" spans="1:17" x14ac:dyDescent="0.3">
      <c r="A818" t="s">
        <v>1780</v>
      </c>
      <c r="B818" t="s">
        <v>1781</v>
      </c>
      <c r="C818" t="str">
        <f>IFERROR(VLOOKUP(Table1[[#This Row],[Ticker]],[1]!Table2[[Symbol]:[Industry]],2,FALSE),"-")</f>
        <v>-</v>
      </c>
      <c r="D818" t="s">
        <v>315</v>
      </c>
      <c r="E818">
        <v>4290.8063493640002</v>
      </c>
      <c r="F818">
        <v>194.99</v>
      </c>
      <c r="G818">
        <v>8.7237829964412903</v>
      </c>
      <c r="H818">
        <v>11.9187924627459</v>
      </c>
      <c r="I818">
        <v>-10.1977347238821</v>
      </c>
      <c r="J818">
        <v>1.8347200957521601</v>
      </c>
      <c r="K818">
        <v>187.453271920725</v>
      </c>
      <c r="L818">
        <v>183.74587910641301</v>
      </c>
      <c r="M818">
        <v>63.8327688651476</v>
      </c>
      <c r="N818">
        <v>1.86086230249915</v>
      </c>
      <c r="O818">
        <v>21.980614390481499</v>
      </c>
      <c r="P818">
        <v>53.2337917485265</v>
      </c>
    </row>
    <row r="819" spans="1:17" hidden="1" x14ac:dyDescent="0.3">
      <c r="A819" t="s">
        <v>1782</v>
      </c>
      <c r="B819" t="s">
        <v>1783</v>
      </c>
      <c r="C819" t="str">
        <f>IFERROR(VLOOKUP(Table1[[#This Row],[Ticker]],[1]!Table2[[Symbol]:[Industry]],2,FALSE),"-")</f>
        <v>-</v>
      </c>
      <c r="D819" t="s">
        <v>46</v>
      </c>
      <c r="E819">
        <v>4279.7339730000003</v>
      </c>
      <c r="F819">
        <v>2231.0500000000002</v>
      </c>
      <c r="G819">
        <v>654.39580788045998</v>
      </c>
      <c r="H819">
        <v>3.8899743994065901</v>
      </c>
      <c r="I819">
        <v>149.50178947350199</v>
      </c>
      <c r="J819">
        <v>5.4656571958066396</v>
      </c>
      <c r="K819">
        <v>2155.6901404384498</v>
      </c>
      <c r="L819">
        <v>1385.51925702778</v>
      </c>
      <c r="M819">
        <v>63.362062877427903</v>
      </c>
      <c r="N819">
        <v>0.90315919190410399</v>
      </c>
      <c r="O819">
        <v>33.748683355370702</v>
      </c>
      <c r="P819">
        <v>693.96797153024897</v>
      </c>
    </row>
    <row r="820" spans="1:17" hidden="1" x14ac:dyDescent="0.3">
      <c r="A820" t="s">
        <v>1784</v>
      </c>
      <c r="B820" t="s">
        <v>1785</v>
      </c>
      <c r="C820" t="str">
        <f>IFERROR(VLOOKUP(Table1[[#This Row],[Ticker]],[1]!Table2[[Symbol]:[Industry]],2,FALSE),"-")</f>
        <v>-</v>
      </c>
      <c r="D820" t="s">
        <v>130</v>
      </c>
      <c r="E820">
        <v>4275.9844548000001</v>
      </c>
      <c r="F820">
        <v>2106.8000000000002</v>
      </c>
      <c r="G820">
        <v>16.777573226961302</v>
      </c>
      <c r="H820">
        <v>1.70847860385523</v>
      </c>
      <c r="I820">
        <v>19.2558362320169</v>
      </c>
      <c r="J820">
        <v>-0.60299870718402504</v>
      </c>
      <c r="K820">
        <v>2103.3525011822499</v>
      </c>
      <c r="L820">
        <v>1815.76123999377</v>
      </c>
      <c r="M820">
        <v>52.954588411984503</v>
      </c>
      <c r="N820">
        <v>0.56824134225370404</v>
      </c>
      <c r="O820">
        <v>13.0149990506929</v>
      </c>
      <c r="P820">
        <v>75.128844555278405</v>
      </c>
      <c r="Q820">
        <v>0.29129826845624901</v>
      </c>
    </row>
    <row r="821" spans="1:17" x14ac:dyDescent="0.3">
      <c r="A821" t="s">
        <v>1786</v>
      </c>
      <c r="B821" t="s">
        <v>1787</v>
      </c>
      <c r="C821" t="str">
        <f>IFERROR(VLOOKUP(Table1[[#This Row],[Ticker]],[1]!Table2[[Symbol]:[Industry]],2,FALSE),"-")</f>
        <v>-</v>
      </c>
      <c r="D821" t="s">
        <v>539</v>
      </c>
      <c r="E821">
        <v>4217.1596489699996</v>
      </c>
      <c r="F821">
        <v>368.15</v>
      </c>
      <c r="G821">
        <v>5.6536300829278003</v>
      </c>
      <c r="H821">
        <v>1.7962931251587799</v>
      </c>
      <c r="I821">
        <v>-28.328918870758802</v>
      </c>
      <c r="J821">
        <v>-1.2247093819752799</v>
      </c>
      <c r="K821">
        <v>370.73408539127001</v>
      </c>
      <c r="L821">
        <v>357.887988213526</v>
      </c>
      <c r="M821">
        <v>50.7418145930652</v>
      </c>
      <c r="N821">
        <v>1.1792424366880201</v>
      </c>
      <c r="O821">
        <v>24.636696998506</v>
      </c>
      <c r="P821">
        <v>33.872727272727197</v>
      </c>
      <c r="Q821">
        <v>0.128621878221651</v>
      </c>
    </row>
    <row r="822" spans="1:17" hidden="1" x14ac:dyDescent="0.3">
      <c r="A822" t="s">
        <v>1788</v>
      </c>
      <c r="B822" t="s">
        <v>1789</v>
      </c>
      <c r="C822" t="str">
        <f>IFERROR(VLOOKUP(Table1[[#This Row],[Ticker]],[1]!Table2[[Symbol]:[Industry]],2,FALSE),"-")</f>
        <v>-</v>
      </c>
      <c r="D822" t="s">
        <v>539</v>
      </c>
      <c r="E822">
        <v>4213.4171545400004</v>
      </c>
      <c r="F822">
        <v>1597.1</v>
      </c>
      <c r="G822">
        <v>-26.1670297126627</v>
      </c>
      <c r="H822">
        <v>3.8042864863547301</v>
      </c>
      <c r="I822">
        <v>11.854350835604</v>
      </c>
      <c r="J822">
        <v>-10.8173521262768</v>
      </c>
      <c r="K822">
        <v>1595.8101917608601</v>
      </c>
      <c r="L822">
        <v>1516.4533974015901</v>
      </c>
      <c r="M822">
        <v>44.380356856019503</v>
      </c>
      <c r="N822">
        <v>0.94905468311297403</v>
      </c>
      <c r="O822">
        <v>16.417256277002</v>
      </c>
      <c r="P822">
        <v>35.807823129251702</v>
      </c>
      <c r="Q822">
        <v>4.4630491298715998E-2</v>
      </c>
    </row>
    <row r="823" spans="1:17" hidden="1" x14ac:dyDescent="0.3">
      <c r="A823" t="s">
        <v>1790</v>
      </c>
      <c r="B823" t="s">
        <v>1791</v>
      </c>
      <c r="C823" t="str">
        <f>IFERROR(VLOOKUP(Table1[[#This Row],[Ticker]],[1]!Table2[[Symbol]:[Industry]],2,FALSE),"-")</f>
        <v>-</v>
      </c>
      <c r="D823" t="s">
        <v>46</v>
      </c>
      <c r="E823">
        <v>4200.4915007999998</v>
      </c>
      <c r="F823">
        <v>755.2</v>
      </c>
      <c r="G823">
        <v>-18.520234406637201</v>
      </c>
      <c r="H823">
        <v>6.1960036720574196</v>
      </c>
      <c r="I823">
        <v>-4.1296869291806404</v>
      </c>
      <c r="J823">
        <v>-0.36755390343030198</v>
      </c>
      <c r="K823">
        <v>729.39446841140705</v>
      </c>
      <c r="M823">
        <v>57.821611159293703</v>
      </c>
      <c r="N823">
        <v>0.178191509541333</v>
      </c>
      <c r="O823">
        <v>18.8095868644067</v>
      </c>
      <c r="P823">
        <v>37.309090909090898</v>
      </c>
    </row>
    <row r="824" spans="1:17" hidden="1" x14ac:dyDescent="0.3">
      <c r="A824" t="s">
        <v>1792</v>
      </c>
      <c r="B824" t="s">
        <v>1793</v>
      </c>
      <c r="C824" t="str">
        <f>IFERROR(VLOOKUP(Table1[[#This Row],[Ticker]],[1]!Table2[[Symbol]:[Industry]],2,FALSE),"-")</f>
        <v>-</v>
      </c>
      <c r="D824" t="s">
        <v>136</v>
      </c>
      <c r="E824">
        <v>4187.9988989100002</v>
      </c>
      <c r="F824">
        <v>89.91</v>
      </c>
      <c r="G824">
        <v>75.247492898812197</v>
      </c>
      <c r="H824">
        <v>-2.70677887689483</v>
      </c>
      <c r="I824">
        <v>86.738684321632405</v>
      </c>
      <c r="J824">
        <v>-5.8945706239752704</v>
      </c>
      <c r="K824">
        <v>87.625991764222903</v>
      </c>
      <c r="M824">
        <v>36.715306352149199</v>
      </c>
      <c r="N824">
        <v>0.40396536829510798</v>
      </c>
      <c r="O824">
        <v>20.731842954065101</v>
      </c>
      <c r="P824">
        <v>149.75</v>
      </c>
    </row>
    <row r="825" spans="1:17" x14ac:dyDescent="0.3">
      <c r="A825" t="s">
        <v>1794</v>
      </c>
      <c r="B825" t="s">
        <v>1795</v>
      </c>
      <c r="C825" t="str">
        <f>IFERROR(VLOOKUP(Table1[[#This Row],[Ticker]],[1]!Table2[[Symbol]:[Industry]],2,FALSE),"-")</f>
        <v>-</v>
      </c>
      <c r="D825" t="s">
        <v>127</v>
      </c>
      <c r="E825">
        <v>4178.9625097500002</v>
      </c>
      <c r="F825">
        <v>883.5</v>
      </c>
      <c r="G825">
        <v>54.425469456492699</v>
      </c>
      <c r="H825">
        <v>8.0421893660486496</v>
      </c>
      <c r="I825">
        <v>16.718211495066299</v>
      </c>
      <c r="J825">
        <v>-4.0518082309935499</v>
      </c>
      <c r="K825">
        <v>848.28676823630803</v>
      </c>
      <c r="L825">
        <v>763.90389186917298</v>
      </c>
      <c r="M825">
        <v>54.245963635639598</v>
      </c>
      <c r="N825">
        <v>0.71782677022997099</v>
      </c>
      <c r="O825">
        <v>10.198075834748099</v>
      </c>
      <c r="P825">
        <v>82.503614955587693</v>
      </c>
      <c r="Q825">
        <v>-5.3074439368781999E-2</v>
      </c>
    </row>
    <row r="826" spans="1:17" hidden="1" x14ac:dyDescent="0.3">
      <c r="A826" t="s">
        <v>1796</v>
      </c>
      <c r="B826" t="s">
        <v>1797</v>
      </c>
      <c r="C826" t="str">
        <f>IFERROR(VLOOKUP(Table1[[#This Row],[Ticker]],[1]!Table2[[Symbol]:[Industry]],2,FALSE),"-")</f>
        <v>-</v>
      </c>
      <c r="E826">
        <v>4157.4492629599999</v>
      </c>
      <c r="F826">
        <v>77.599999999999994</v>
      </c>
      <c r="G826">
        <v>10918.812829889001</v>
      </c>
      <c r="H826">
        <v>16.6269166635524</v>
      </c>
      <c r="I826">
        <v>389.84145849704402</v>
      </c>
      <c r="J826">
        <v>-6.7863253970738802</v>
      </c>
      <c r="K826">
        <v>64.508934640028201</v>
      </c>
      <c r="L826">
        <v>35.308536709804599</v>
      </c>
      <c r="M826">
        <v>40.402946163054601</v>
      </c>
      <c r="N826">
        <v>1.86434289523846</v>
      </c>
      <c r="O826">
        <v>15.103092783505099</v>
      </c>
      <c r="P826">
        <v>11171.1988185462</v>
      </c>
      <c r="Q826">
        <v>0.35195579328216098</v>
      </c>
    </row>
    <row r="827" spans="1:17" x14ac:dyDescent="0.3">
      <c r="A827" t="s">
        <v>1798</v>
      </c>
      <c r="B827" t="s">
        <v>1799</v>
      </c>
      <c r="C827" t="str">
        <f>IFERROR(VLOOKUP(Table1[[#This Row],[Ticker]],[1]!Table2[[Symbol]:[Industry]],2,FALSE),"-")</f>
        <v>-</v>
      </c>
      <c r="D827" t="s">
        <v>279</v>
      </c>
      <c r="E827">
        <v>4132.400965455</v>
      </c>
      <c r="F827">
        <v>481.35</v>
      </c>
      <c r="G827">
        <v>10.887828671519999</v>
      </c>
      <c r="H827">
        <v>10.434126341900001</v>
      </c>
      <c r="I827">
        <v>-10.9505275888909</v>
      </c>
      <c r="J827">
        <v>3.7600121256832599</v>
      </c>
      <c r="K827">
        <v>440.61783220798299</v>
      </c>
      <c r="L827">
        <v>415.19758782991897</v>
      </c>
      <c r="M827">
        <v>73.507838997962196</v>
      </c>
      <c r="N827">
        <v>1.1845364799176501</v>
      </c>
      <c r="O827">
        <v>4.8924898722343402</v>
      </c>
      <c r="P827">
        <v>41.490299823633102</v>
      </c>
    </row>
    <row r="828" spans="1:17" hidden="1" x14ac:dyDescent="0.3">
      <c r="A828" t="s">
        <v>1800</v>
      </c>
      <c r="B828" t="s">
        <v>1801</v>
      </c>
      <c r="C828" t="str">
        <f>IFERROR(VLOOKUP(Table1[[#This Row],[Ticker]],[1]!Table2[[Symbol]:[Industry]],2,FALSE),"-")</f>
        <v>-</v>
      </c>
      <c r="D828" t="s">
        <v>1802</v>
      </c>
      <c r="E828">
        <v>4119.8221293119996</v>
      </c>
      <c r="F828">
        <v>137.37</v>
      </c>
      <c r="G828">
        <v>23.7035368548562</v>
      </c>
      <c r="H828">
        <v>9.7258064889588205</v>
      </c>
      <c r="I828">
        <v>-1.18029925524584</v>
      </c>
      <c r="J828">
        <v>-2.8474136857986299</v>
      </c>
      <c r="K828">
        <v>131.02322262268899</v>
      </c>
      <c r="L828">
        <v>114.29267023261799</v>
      </c>
      <c r="M828">
        <v>41.619665522443398</v>
      </c>
      <c r="N828">
        <v>0.26648350191486397</v>
      </c>
      <c r="O828">
        <v>15.0178350440416</v>
      </c>
      <c r="P828">
        <v>73.446969696969603</v>
      </c>
      <c r="Q828">
        <v>6.6874562416790004E-2</v>
      </c>
    </row>
    <row r="829" spans="1:17" hidden="1" x14ac:dyDescent="0.3">
      <c r="A829" t="s">
        <v>1803</v>
      </c>
      <c r="B829" t="s">
        <v>1804</v>
      </c>
      <c r="C829" t="str">
        <f>IFERROR(VLOOKUP(Table1[[#This Row],[Ticker]],[1]!Table2[[Symbol]:[Industry]],2,FALSE),"-")</f>
        <v>-</v>
      </c>
      <c r="D829" t="s">
        <v>1805</v>
      </c>
      <c r="E829">
        <v>4115.2198749999998</v>
      </c>
      <c r="F829">
        <v>367.25</v>
      </c>
      <c r="G829">
        <v>90.380346718868793</v>
      </c>
      <c r="H829">
        <v>-4.4074816466343902</v>
      </c>
      <c r="I829">
        <v>-47.119866483667899</v>
      </c>
      <c r="J829">
        <v>-6.5665821261631301</v>
      </c>
      <c r="K829">
        <v>404.010350030636</v>
      </c>
      <c r="L829">
        <v>405.412137745466</v>
      </c>
      <c r="M829">
        <v>41.720422179809098</v>
      </c>
      <c r="N829">
        <v>0.479792847974989</v>
      </c>
      <c r="O829">
        <v>73.859768550034005</v>
      </c>
      <c r="P829">
        <v>117.632853820056</v>
      </c>
      <c r="Q829">
        <v>0.26750787751645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300</v>
      </c>
      <c r="E830">
        <v>4097.97198948</v>
      </c>
      <c r="F830">
        <v>1305.4000000000001</v>
      </c>
      <c r="G830">
        <v>-10.323091121252199</v>
      </c>
      <c r="H830">
        <v>29.591237900489599</v>
      </c>
      <c r="I830">
        <v>33.773154414042402</v>
      </c>
      <c r="J830">
        <v>8.6601628905645303</v>
      </c>
      <c r="K830">
        <v>1065.5089119366601</v>
      </c>
      <c r="L830">
        <v>1028.9265356954199</v>
      </c>
      <c r="M830">
        <v>76.179949269285601</v>
      </c>
      <c r="N830">
        <v>1.7937240068893501</v>
      </c>
      <c r="O830">
        <v>4.2630611306879</v>
      </c>
      <c r="P830">
        <v>73.671256568881802</v>
      </c>
      <c r="Q830">
        <v>-2.5541759583893001E-2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268</v>
      </c>
      <c r="E831">
        <v>4086.6300361799999</v>
      </c>
      <c r="F831">
        <v>484.2</v>
      </c>
      <c r="G831">
        <v>-29.3651119733195</v>
      </c>
      <c r="H831">
        <v>-1.0707256436649999</v>
      </c>
      <c r="I831">
        <v>-27.248904625093299</v>
      </c>
      <c r="J831">
        <v>-1.6953295958875001</v>
      </c>
      <c r="K831">
        <v>495.751158176285</v>
      </c>
      <c r="L831">
        <v>506.13449065492</v>
      </c>
      <c r="M831">
        <v>50.422183116441097</v>
      </c>
      <c r="N831">
        <v>0.80427851265551398</v>
      </c>
      <c r="O831">
        <v>44.361833952912001</v>
      </c>
      <c r="P831">
        <v>8.3221476510067092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259</v>
      </c>
      <c r="E832">
        <v>4075.20648304</v>
      </c>
      <c r="F832">
        <v>1298.1500000000001</v>
      </c>
      <c r="G832">
        <v>2.8379793258482202</v>
      </c>
      <c r="H832">
        <v>-9.6500066342543303</v>
      </c>
      <c r="I832">
        <v>0.66811929617846</v>
      </c>
      <c r="J832">
        <v>-3.4461444178224099</v>
      </c>
      <c r="K832">
        <v>1346.29280878031</v>
      </c>
      <c r="L832">
        <v>1244.22608530651</v>
      </c>
      <c r="M832">
        <v>38.425359349652403</v>
      </c>
      <c r="N832">
        <v>0.720931741588002</v>
      </c>
      <c r="O832">
        <v>17.598120402110599</v>
      </c>
      <c r="P832">
        <v>34.676833696441498</v>
      </c>
      <c r="Q832">
        <v>0.13294272332173901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1039</v>
      </c>
      <c r="E833">
        <v>4060.8879999999999</v>
      </c>
      <c r="F833">
        <v>118</v>
      </c>
      <c r="G833">
        <v>-25.528369170153201</v>
      </c>
      <c r="I833">
        <v>-7.5678590638582701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300</v>
      </c>
      <c r="E834">
        <v>4057.8627222</v>
      </c>
      <c r="F834">
        <v>2387.6999999999998</v>
      </c>
      <c r="G834">
        <v>77.876358878193699</v>
      </c>
      <c r="H834">
        <v>7.3838605430128599</v>
      </c>
      <c r="I834">
        <v>26.8455784165598</v>
      </c>
      <c r="J834">
        <v>-5.2274094333983703</v>
      </c>
      <c r="K834">
        <v>2292.08934349842</v>
      </c>
      <c r="L834">
        <v>1809.71685616844</v>
      </c>
      <c r="M834">
        <v>41.246894755514496</v>
      </c>
      <c r="N834">
        <v>0.53209915715586098</v>
      </c>
      <c r="O834">
        <v>16.5933743770155</v>
      </c>
      <c r="P834">
        <v>115.447778028423</v>
      </c>
      <c r="Q834">
        <v>1.0702508817121001E-2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130</v>
      </c>
      <c r="E835">
        <v>4052.1797797049999</v>
      </c>
      <c r="F835">
        <v>211.45</v>
      </c>
      <c r="G835">
        <v>-17.279811742976801</v>
      </c>
      <c r="H835">
        <v>-3.9691016093123399</v>
      </c>
      <c r="I835">
        <v>-29.513829527350499</v>
      </c>
      <c r="J835">
        <v>-4.1754927425469797</v>
      </c>
      <c r="K835">
        <v>215.59863738679201</v>
      </c>
      <c r="L835">
        <v>216.51329315871399</v>
      </c>
      <c r="M835">
        <v>49.618601487952297</v>
      </c>
      <c r="N835">
        <v>1.1722610961798601</v>
      </c>
      <c r="O835">
        <v>31.473161503901601</v>
      </c>
      <c r="P835">
        <v>26.692630317555398</v>
      </c>
      <c r="Q835">
        <v>6.3795653693927007E-2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399</v>
      </c>
      <c r="E836">
        <v>4026.5796830999998</v>
      </c>
      <c r="F836">
        <v>1049.55</v>
      </c>
      <c r="G836">
        <v>-52.439619511195502</v>
      </c>
      <c r="H836">
        <v>-10.694490186232899</v>
      </c>
      <c r="I836">
        <v>-24.3433634390043</v>
      </c>
      <c r="J836">
        <v>-9.6496851279801099</v>
      </c>
      <c r="K836">
        <v>1154.0846017936201</v>
      </c>
      <c r="L836">
        <v>1216.9906169286201</v>
      </c>
      <c r="M836">
        <v>16.326316447512902</v>
      </c>
      <c r="N836">
        <v>0.71366622991717799</v>
      </c>
      <c r="O836">
        <v>48.149206802915501</v>
      </c>
      <c r="P836">
        <v>5.1811394498171</v>
      </c>
      <c r="Q836">
        <v>-7.4970708065843994E-2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219</v>
      </c>
      <c r="E837">
        <v>4013.9578385499999</v>
      </c>
      <c r="F837">
        <v>624.25</v>
      </c>
      <c r="G837">
        <v>164.45310037544701</v>
      </c>
      <c r="H837">
        <v>11.1043162928803</v>
      </c>
      <c r="I837">
        <v>54.361095243078097</v>
      </c>
      <c r="J837">
        <v>-0.233203908064296</v>
      </c>
      <c r="K837">
        <v>535.770870235914</v>
      </c>
      <c r="L837">
        <v>387.09456171511198</v>
      </c>
      <c r="M837">
        <v>65.444855920182803</v>
      </c>
      <c r="N837">
        <v>0.57533594388004905</v>
      </c>
      <c r="O837">
        <v>6.9763716459751501</v>
      </c>
      <c r="P837">
        <v>248.743016759776</v>
      </c>
      <c r="Q837">
        <v>0.19597357715208499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95</v>
      </c>
      <c r="E838">
        <v>4005.23276799</v>
      </c>
      <c r="F838">
        <v>3194.7</v>
      </c>
      <c r="G838">
        <v>39.311622200167797</v>
      </c>
      <c r="H838">
        <v>-1.93218613096738</v>
      </c>
      <c r="I838">
        <v>7.56932007817678</v>
      </c>
      <c r="J838">
        <v>-11.5645704687558</v>
      </c>
      <c r="K838">
        <v>3184.9876932467</v>
      </c>
      <c r="L838">
        <v>2685.65899513452</v>
      </c>
      <c r="M838">
        <v>32.494500236003098</v>
      </c>
      <c r="N838">
        <v>1.0573384768668701</v>
      </c>
      <c r="O838">
        <v>13.3126741165054</v>
      </c>
      <c r="P838">
        <v>83.440039045677693</v>
      </c>
      <c r="Q838">
        <v>0.19825052973131799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300</v>
      </c>
      <c r="E839">
        <v>3998.1500119000002</v>
      </c>
      <c r="F839">
        <v>578.6</v>
      </c>
      <c r="G839">
        <v>69.851904413034703</v>
      </c>
      <c r="H839">
        <v>0.107102849444095</v>
      </c>
      <c r="I839">
        <v>28.441238999121101</v>
      </c>
      <c r="J839">
        <v>-1.5622195310107101</v>
      </c>
      <c r="K839">
        <v>575.98827368388595</v>
      </c>
      <c r="L839">
        <v>481.66810656170202</v>
      </c>
      <c r="M839">
        <v>42.038042451411499</v>
      </c>
      <c r="N839">
        <v>0.692873822043097</v>
      </c>
      <c r="O839">
        <v>13.2042862080884</v>
      </c>
      <c r="P839">
        <v>98.831615120274904</v>
      </c>
      <c r="Q839">
        <v>5.3822178063408999E-2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54</v>
      </c>
      <c r="E840">
        <v>3983.8472324999998</v>
      </c>
      <c r="F840">
        <v>323.10000000000002</v>
      </c>
      <c r="G840">
        <v>-13.6249354465367</v>
      </c>
      <c r="H840">
        <v>-3.08485697257963</v>
      </c>
      <c r="I840">
        <v>0.98873757377195604</v>
      </c>
      <c r="J840">
        <v>-1.9681558573335201</v>
      </c>
      <c r="K840">
        <v>327.75928006367798</v>
      </c>
      <c r="L840">
        <v>308.90081018640097</v>
      </c>
      <c r="M840">
        <v>45.754837268588702</v>
      </c>
      <c r="N840">
        <v>0.49446295941150598</v>
      </c>
      <c r="O840">
        <v>16.976168368926</v>
      </c>
      <c r="P840">
        <v>29.188324670131902</v>
      </c>
      <c r="Q840">
        <v>-9.1515933782218006E-2</v>
      </c>
    </row>
    <row r="841" spans="1:17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713</v>
      </c>
      <c r="E841">
        <v>3982.4189078599902</v>
      </c>
      <c r="F841">
        <v>602.95000000000005</v>
      </c>
      <c r="G841">
        <v>-21.3324368332913</v>
      </c>
      <c r="H841">
        <v>-8.0393966587224295</v>
      </c>
      <c r="I841">
        <v>-19.339422213998901</v>
      </c>
      <c r="J841">
        <v>1.45030357815832</v>
      </c>
      <c r="K841">
        <v>631.41891347608396</v>
      </c>
      <c r="L841">
        <v>638.83033121733195</v>
      </c>
      <c r="M841">
        <v>51.252212178668898</v>
      </c>
      <c r="N841">
        <v>0.55399074641270296</v>
      </c>
      <c r="O841">
        <v>35.168753627995599</v>
      </c>
      <c r="P841">
        <v>9.3092820884698995</v>
      </c>
      <c r="Q841">
        <v>0.101476818373198</v>
      </c>
    </row>
    <row r="842" spans="1:17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186</v>
      </c>
      <c r="E842">
        <v>3969.6677233999999</v>
      </c>
      <c r="F842">
        <v>278</v>
      </c>
      <c r="G842">
        <v>-10.788326120877599</v>
      </c>
      <c r="H842">
        <v>3.7939052174554599</v>
      </c>
      <c r="I842">
        <v>11.169920352934099</v>
      </c>
      <c r="J842">
        <v>0.58861992310539302</v>
      </c>
      <c r="K842">
        <v>265.14918662973201</v>
      </c>
      <c r="L842">
        <v>240.99490071942299</v>
      </c>
      <c r="M842">
        <v>59.351921167925802</v>
      </c>
      <c r="N842">
        <v>1.43594431608058</v>
      </c>
      <c r="O842">
        <v>3.2014388489208501</v>
      </c>
      <c r="P842">
        <v>39.173967459324103</v>
      </c>
      <c r="Q842">
        <v>-2.8578493147945999E-2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130</v>
      </c>
      <c r="E843">
        <v>3968.4322449599999</v>
      </c>
      <c r="F843">
        <v>220.2</v>
      </c>
      <c r="G843">
        <v>-16.959494328836101</v>
      </c>
      <c r="H843">
        <v>-10.4756924927112</v>
      </c>
      <c r="I843">
        <v>-6.7556433393618498</v>
      </c>
      <c r="J843">
        <v>-3.9224029446499502</v>
      </c>
      <c r="K843">
        <v>233.063194011099</v>
      </c>
      <c r="L843">
        <v>213.47592084621101</v>
      </c>
      <c r="M843">
        <v>33.5077033143439</v>
      </c>
      <c r="N843">
        <v>0.46231236136362103</v>
      </c>
      <c r="O843">
        <v>24.8637602179836</v>
      </c>
      <c r="P843">
        <v>38.4470292360892</v>
      </c>
      <c r="Q843">
        <v>8.6748892426454005E-2</v>
      </c>
    </row>
    <row r="844" spans="1:17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300</v>
      </c>
      <c r="E844">
        <v>3959.35662</v>
      </c>
      <c r="F844">
        <v>1278.8</v>
      </c>
      <c r="G844">
        <v>54.9516675800119</v>
      </c>
      <c r="H844">
        <v>23.4211856326719</v>
      </c>
      <c r="I844">
        <v>32.856471003017703</v>
      </c>
      <c r="J844">
        <v>-2.39841621311853</v>
      </c>
      <c r="K844">
        <v>1063.24591075788</v>
      </c>
      <c r="L844">
        <v>885.71568590603101</v>
      </c>
      <c r="M844">
        <v>64.366233959039107</v>
      </c>
      <c r="N844">
        <v>0.99448836542931496</v>
      </c>
      <c r="O844">
        <v>5.16108852048795</v>
      </c>
      <c r="P844">
        <v>105.776812293828</v>
      </c>
      <c r="Q844">
        <v>4.9471677709475997E-2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37</v>
      </c>
      <c r="E845">
        <v>3952.76581996</v>
      </c>
      <c r="F845">
        <v>562.15</v>
      </c>
      <c r="G845">
        <v>-6.1255947978048297</v>
      </c>
      <c r="H845">
        <v>1.1180947772470999</v>
      </c>
      <c r="I845">
        <v>-0.62719279143564999</v>
      </c>
      <c r="J845">
        <v>0.92118524667650803</v>
      </c>
      <c r="K845">
        <v>546.76936160197999</v>
      </c>
      <c r="M845">
        <v>57.015183380986102</v>
      </c>
      <c r="N845">
        <v>0.77970416027495004</v>
      </c>
      <c r="O845">
        <v>10.4687361024637</v>
      </c>
      <c r="P845">
        <v>30.565555684589398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54</v>
      </c>
      <c r="E846">
        <v>3933.3554948149999</v>
      </c>
      <c r="F846">
        <v>687.35</v>
      </c>
      <c r="G846">
        <v>-0.29462014145368398</v>
      </c>
      <c r="H846">
        <v>22.1776170977164</v>
      </c>
      <c r="I846">
        <v>21.6777349896125</v>
      </c>
      <c r="J846">
        <v>10.115195000024199</v>
      </c>
      <c r="K846">
        <v>570.42491839394995</v>
      </c>
      <c r="M846">
        <v>77.351822247662199</v>
      </c>
      <c r="N846">
        <v>1.4312550667183199</v>
      </c>
      <c r="O846">
        <v>5.4775587400887504</v>
      </c>
      <c r="P846">
        <v>63.13041414501</v>
      </c>
    </row>
    <row r="847" spans="1:17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54</v>
      </c>
      <c r="E847">
        <v>3924.1743140049998</v>
      </c>
      <c r="F847">
        <v>157.49</v>
      </c>
      <c r="G847">
        <v>50.4011872022527</v>
      </c>
      <c r="H847">
        <v>13.9529948947559</v>
      </c>
      <c r="I847">
        <v>-4.2161278901219097</v>
      </c>
      <c r="J847">
        <v>8.7688106308856693</v>
      </c>
      <c r="K847">
        <v>134.00346070006901</v>
      </c>
      <c r="L847">
        <v>122.204700750073</v>
      </c>
      <c r="M847">
        <v>73.804158244385903</v>
      </c>
      <c r="N847">
        <v>1.32699306925724</v>
      </c>
      <c r="O847">
        <v>1.24452346180707</v>
      </c>
      <c r="P847">
        <v>82.280092592592595</v>
      </c>
      <c r="Q847">
        <v>-5.4103090383876E-2</v>
      </c>
    </row>
    <row r="848" spans="1:17" hidden="1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54</v>
      </c>
      <c r="E848">
        <v>3918.4320162499998</v>
      </c>
      <c r="F848">
        <v>556.54999999999995</v>
      </c>
      <c r="G848">
        <v>11.797105111049101</v>
      </c>
      <c r="H848">
        <v>7.7929490689782099</v>
      </c>
      <c r="I848">
        <v>-7.1763458313242596</v>
      </c>
      <c r="J848">
        <v>-4.96991167926942</v>
      </c>
      <c r="K848">
        <v>548.64442856652897</v>
      </c>
      <c r="L848">
        <v>506.14141459594202</v>
      </c>
      <c r="M848">
        <v>47.171549505324101</v>
      </c>
      <c r="N848">
        <v>2.3464072452440501</v>
      </c>
      <c r="O848">
        <v>13.377055071422101</v>
      </c>
      <c r="P848">
        <v>40.898734177215097</v>
      </c>
      <c r="Q848">
        <v>6.1919299592334998E-2</v>
      </c>
    </row>
    <row r="849" spans="1:17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259</v>
      </c>
      <c r="E849">
        <v>3903.1333473539999</v>
      </c>
      <c r="F849">
        <v>167.89</v>
      </c>
      <c r="G849">
        <v>-0.78169730834403195</v>
      </c>
      <c r="H849">
        <v>10.846139227172101</v>
      </c>
      <c r="I849">
        <v>-5.7376479428353599</v>
      </c>
      <c r="J849">
        <v>-2.8544909227395698</v>
      </c>
      <c r="K849">
        <v>155.11973900228301</v>
      </c>
      <c r="L849">
        <v>145.295215328963</v>
      </c>
      <c r="M849">
        <v>57.449465913696699</v>
      </c>
      <c r="N849">
        <v>1.0535067291076601</v>
      </c>
      <c r="O849">
        <v>8.0469354934778803</v>
      </c>
      <c r="P849">
        <v>49.834895136099902</v>
      </c>
      <c r="Q849">
        <v>1.5815006076608001E-2</v>
      </c>
    </row>
    <row r="850" spans="1:17" hidden="1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1387</v>
      </c>
      <c r="E850">
        <v>3901.1504662349998</v>
      </c>
      <c r="F850">
        <v>890.95</v>
      </c>
      <c r="G850">
        <v>11.733968882023801</v>
      </c>
      <c r="H850">
        <v>18.370253535260002</v>
      </c>
      <c r="I850">
        <v>39.686373811982797</v>
      </c>
      <c r="J850">
        <v>8.79609817294733</v>
      </c>
      <c r="K850">
        <v>739.15776213020797</v>
      </c>
      <c r="L850">
        <v>653.40152651904805</v>
      </c>
      <c r="M850">
        <v>68.962722919355599</v>
      </c>
      <c r="N850">
        <v>1.72977507998837</v>
      </c>
      <c r="O850">
        <v>2.13255513777428</v>
      </c>
      <c r="P850">
        <v>98.341495992876204</v>
      </c>
      <c r="Q850">
        <v>-2.3088763861795002E-2</v>
      </c>
    </row>
    <row r="851" spans="1:17" hidden="1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1563</v>
      </c>
      <c r="E851">
        <v>3895.6204466650001</v>
      </c>
      <c r="F851">
        <v>2296.85</v>
      </c>
      <c r="G851">
        <v>14.839732064886</v>
      </c>
      <c r="H851">
        <v>10.5934358381739</v>
      </c>
      <c r="I851">
        <v>41.5444107494517</v>
      </c>
      <c r="J851">
        <v>5.9034243271459701</v>
      </c>
      <c r="K851">
        <v>2019.3883973434099</v>
      </c>
      <c r="L851">
        <v>1746.53645121365</v>
      </c>
      <c r="M851">
        <v>73.338108868209602</v>
      </c>
      <c r="N851">
        <v>1.3987667958564101</v>
      </c>
      <c r="O851">
        <v>2.1986633868123802</v>
      </c>
      <c r="P851">
        <v>62.201193460682802</v>
      </c>
      <c r="Q851">
        <v>0.106440973475441</v>
      </c>
    </row>
    <row r="852" spans="1:17" hidden="1" x14ac:dyDescent="0.3">
      <c r="A852" t="s">
        <v>1850</v>
      </c>
      <c r="B852" t="s">
        <v>1851</v>
      </c>
      <c r="C852" t="str">
        <f>IFERROR(VLOOKUP(Table1[[#This Row],[Ticker]],[1]!Table2[[Symbol]:[Industry]],2,FALSE),"-")</f>
        <v>-</v>
      </c>
      <c r="D852" t="s">
        <v>54</v>
      </c>
      <c r="E852">
        <v>3885.879403124</v>
      </c>
      <c r="F852">
        <v>151.33000000000001</v>
      </c>
      <c r="G852">
        <v>64.912572263891605</v>
      </c>
      <c r="H852">
        <v>8.7786905782316804</v>
      </c>
      <c r="I852">
        <v>36.901832050859497</v>
      </c>
      <c r="J852">
        <v>1.31628345200084</v>
      </c>
      <c r="K852">
        <v>131.440274399136</v>
      </c>
      <c r="L852">
        <v>105.827451465138</v>
      </c>
      <c r="M852">
        <v>64.779099294586999</v>
      </c>
      <c r="N852">
        <v>0.70470872108447502</v>
      </c>
      <c r="O852">
        <v>4.7379898235643898</v>
      </c>
      <c r="P852">
        <v>104.086311530681</v>
      </c>
      <c r="Q852">
        <v>1.7767736257025001E-2</v>
      </c>
    </row>
    <row r="853" spans="1:17" hidden="1" x14ac:dyDescent="0.3">
      <c r="A853" t="s">
        <v>1852</v>
      </c>
      <c r="B853" t="s">
        <v>1853</v>
      </c>
      <c r="C853" t="str">
        <f>IFERROR(VLOOKUP(Table1[[#This Row],[Ticker]],[1]!Table2[[Symbol]:[Industry]],2,FALSE),"-")</f>
        <v>-</v>
      </c>
      <c r="D853" t="s">
        <v>1006</v>
      </c>
      <c r="E853">
        <v>3869.8768169999998</v>
      </c>
      <c r="F853">
        <v>3086.1</v>
      </c>
      <c r="G853">
        <v>-13.338548848599199</v>
      </c>
      <c r="H853">
        <v>-0.29802315781065503</v>
      </c>
      <c r="I853">
        <v>9.7906242904970995</v>
      </c>
      <c r="J853">
        <v>-2.8697743124932802</v>
      </c>
      <c r="K853">
        <v>3042.7785706221898</v>
      </c>
      <c r="L853">
        <v>2768.9335243339801</v>
      </c>
      <c r="M853">
        <v>39.863525556850497</v>
      </c>
      <c r="N853">
        <v>0.73136671845579204</v>
      </c>
      <c r="O853">
        <v>13.084475551667101</v>
      </c>
      <c r="P853">
        <v>40.969303855289603</v>
      </c>
      <c r="Q853">
        <v>4.5643337612502999E-2</v>
      </c>
    </row>
    <row r="854" spans="1:17" hidden="1" x14ac:dyDescent="0.3">
      <c r="A854" t="s">
        <v>1854</v>
      </c>
      <c r="B854" t="s">
        <v>1855</v>
      </c>
      <c r="C854" t="str">
        <f>IFERROR(VLOOKUP(Table1[[#This Row],[Ticker]],[1]!Table2[[Symbol]:[Industry]],2,FALSE),"-")</f>
        <v>-</v>
      </c>
      <c r="D854" t="s">
        <v>632</v>
      </c>
      <c r="E854">
        <v>3858.3474624300002</v>
      </c>
      <c r="F854">
        <v>1936.05</v>
      </c>
      <c r="G854">
        <v>50.828298656854898</v>
      </c>
      <c r="H854">
        <v>10.461235060387301</v>
      </c>
      <c r="I854">
        <v>27.332645853327399</v>
      </c>
      <c r="J854">
        <v>3.39747240269541</v>
      </c>
      <c r="K854">
        <v>1800.61953499472</v>
      </c>
      <c r="L854">
        <v>1568.68150387525</v>
      </c>
      <c r="M854">
        <v>77.616115262615395</v>
      </c>
      <c r="N854">
        <v>1.35952051535396</v>
      </c>
      <c r="O854">
        <v>12.858655509929999</v>
      </c>
      <c r="P854">
        <v>100.887159533073</v>
      </c>
      <c r="Q854">
        <v>0.16517079904596299</v>
      </c>
    </row>
    <row r="855" spans="1:17" x14ac:dyDescent="0.3">
      <c r="A855" t="s">
        <v>1856</v>
      </c>
      <c r="B855" t="s">
        <v>1857</v>
      </c>
      <c r="C855" t="str">
        <f>IFERROR(VLOOKUP(Table1[[#This Row],[Ticker]],[1]!Table2[[Symbol]:[Industry]],2,FALSE),"-")</f>
        <v>-</v>
      </c>
      <c r="D855" t="s">
        <v>300</v>
      </c>
      <c r="E855">
        <v>3840.3837547199901</v>
      </c>
      <c r="F855">
        <v>154.32</v>
      </c>
      <c r="G855">
        <v>50.637982812356903</v>
      </c>
      <c r="H855">
        <v>14.157855088751299</v>
      </c>
      <c r="I855">
        <v>44.292729442608596</v>
      </c>
      <c r="J855">
        <v>5.3541835045436299</v>
      </c>
      <c r="K855">
        <v>134.70487491515399</v>
      </c>
      <c r="L855">
        <v>111.62341201723601</v>
      </c>
      <c r="M855">
        <v>67.565330183941199</v>
      </c>
      <c r="N855">
        <v>0.71975827725323005</v>
      </c>
      <c r="O855">
        <v>6.59668221876621</v>
      </c>
      <c r="P855">
        <v>89.117647058823493</v>
      </c>
      <c r="Q855">
        <v>1.5573578237196999E-2</v>
      </c>
    </row>
    <row r="856" spans="1:17" hidden="1" x14ac:dyDescent="0.3">
      <c r="A856" t="s">
        <v>1858</v>
      </c>
      <c r="B856" t="s">
        <v>1859</v>
      </c>
      <c r="C856" t="str">
        <f>IFERROR(VLOOKUP(Table1[[#This Row],[Ticker]],[1]!Table2[[Symbol]:[Industry]],2,FALSE),"-")</f>
        <v>-</v>
      </c>
      <c r="D856" t="s">
        <v>54</v>
      </c>
      <c r="E856">
        <v>3838.9636151939999</v>
      </c>
      <c r="F856">
        <v>70.06</v>
      </c>
      <c r="G856">
        <v>61.843309363049798</v>
      </c>
      <c r="H856">
        <v>30.807559339958999</v>
      </c>
      <c r="I856">
        <v>14.745919838110099</v>
      </c>
      <c r="J856">
        <v>14.5503633529853</v>
      </c>
      <c r="K856">
        <v>56.678599206442399</v>
      </c>
      <c r="L856">
        <v>49.0863736344293</v>
      </c>
      <c r="M856">
        <v>79.422313969502795</v>
      </c>
      <c r="N856">
        <v>2.2615757402866699</v>
      </c>
      <c r="O856">
        <v>2.54067941764202</v>
      </c>
      <c r="P856">
        <v>123.833865814696</v>
      </c>
      <c r="Q856">
        <v>9.5529414930590004E-3</v>
      </c>
    </row>
    <row r="857" spans="1:17" hidden="1" x14ac:dyDescent="0.3">
      <c r="A857" t="s">
        <v>1860</v>
      </c>
      <c r="B857" t="s">
        <v>1861</v>
      </c>
      <c r="C857" t="str">
        <f>IFERROR(VLOOKUP(Table1[[#This Row],[Ticker]],[1]!Table2[[Symbol]:[Industry]],2,FALSE),"-")</f>
        <v>-</v>
      </c>
      <c r="D857" t="s">
        <v>54</v>
      </c>
      <c r="E857">
        <v>3827.4049331249998</v>
      </c>
      <c r="F857">
        <v>351.25</v>
      </c>
      <c r="G857">
        <v>199.30941182778199</v>
      </c>
      <c r="H857">
        <v>12.7477233342224</v>
      </c>
      <c r="I857">
        <v>41.252156005736701</v>
      </c>
      <c r="J857">
        <v>-5.2183613645085396</v>
      </c>
      <c r="K857">
        <v>321.90409959375802</v>
      </c>
      <c r="L857">
        <v>251.64906619972501</v>
      </c>
      <c r="M857">
        <v>58.341682824637999</v>
      </c>
      <c r="N857">
        <v>0.50237841802976901</v>
      </c>
      <c r="O857">
        <v>6.4768683274021299</v>
      </c>
      <c r="P857">
        <v>241.86023877497999</v>
      </c>
      <c r="Q857">
        <v>0.16827138191250801</v>
      </c>
    </row>
    <row r="858" spans="1:17" hidden="1" x14ac:dyDescent="0.3">
      <c r="A858" t="s">
        <v>1862</v>
      </c>
      <c r="B858" t="s">
        <v>1863</v>
      </c>
      <c r="C858" t="str">
        <f>IFERROR(VLOOKUP(Table1[[#This Row],[Ticker]],[1]!Table2[[Symbol]:[Industry]],2,FALSE),"-")</f>
        <v>-</v>
      </c>
      <c r="D858" t="s">
        <v>471</v>
      </c>
      <c r="E858">
        <v>3821.3777218499999</v>
      </c>
      <c r="F858">
        <v>620.1</v>
      </c>
      <c r="G858">
        <v>-38.4499860927843</v>
      </c>
      <c r="H858">
        <v>-7.20167776891223</v>
      </c>
      <c r="I858">
        <v>-26.145949860470001</v>
      </c>
      <c r="J858">
        <v>-4.7872733472726203</v>
      </c>
      <c r="K858">
        <v>672.56803703705202</v>
      </c>
      <c r="L858">
        <v>686.840287533062</v>
      </c>
      <c r="M858">
        <v>28.645202163499501</v>
      </c>
      <c r="N858">
        <v>1.1269586116175201</v>
      </c>
      <c r="O858">
        <v>33.4381551362683</v>
      </c>
      <c r="P858">
        <v>4.0174452738404902</v>
      </c>
      <c r="Q858">
        <v>0.14065748579790099</v>
      </c>
    </row>
    <row r="859" spans="1:17" hidden="1" x14ac:dyDescent="0.3">
      <c r="A859" t="s">
        <v>1864</v>
      </c>
      <c r="B859" t="s">
        <v>1865</v>
      </c>
      <c r="C859" t="str">
        <f>IFERROR(VLOOKUP(Table1[[#This Row],[Ticker]],[1]!Table2[[Symbol]:[Industry]],2,FALSE),"-")</f>
        <v>-</v>
      </c>
      <c r="D859" t="s">
        <v>315</v>
      </c>
      <c r="E859">
        <v>3820.6792488760002</v>
      </c>
      <c r="F859">
        <v>179.06</v>
      </c>
      <c r="G859">
        <v>-39.2839490073532</v>
      </c>
      <c r="H859">
        <v>0.121057749180628</v>
      </c>
      <c r="I859">
        <v>-24.663510004854601</v>
      </c>
      <c r="J859">
        <v>-3.0798136954744302</v>
      </c>
      <c r="K859">
        <v>184.49785015318301</v>
      </c>
      <c r="M859">
        <v>42.7221666552811</v>
      </c>
      <c r="N859">
        <v>0.69914276614336701</v>
      </c>
      <c r="O859">
        <v>31.240924829666</v>
      </c>
      <c r="P859">
        <v>22.2252559726962</v>
      </c>
    </row>
    <row r="860" spans="1:17" hidden="1" x14ac:dyDescent="0.3">
      <c r="A860" t="s">
        <v>1866</v>
      </c>
      <c r="B860" t="s">
        <v>1867</v>
      </c>
      <c r="C860" t="str">
        <f>IFERROR(VLOOKUP(Table1[[#This Row],[Ticker]],[1]!Table2[[Symbol]:[Industry]],2,FALSE),"-")</f>
        <v>-</v>
      </c>
      <c r="D860" t="s">
        <v>136</v>
      </c>
      <c r="E860">
        <v>3815.5978135999999</v>
      </c>
      <c r="F860">
        <v>423.4</v>
      </c>
      <c r="G860">
        <v>-23.398872284751999</v>
      </c>
      <c r="H860">
        <v>-0.182001280553518</v>
      </c>
      <c r="I860">
        <v>-19.0878294431283</v>
      </c>
      <c r="J860">
        <v>-2.00157458613374</v>
      </c>
      <c r="K860">
        <v>424.89152761107499</v>
      </c>
      <c r="L860">
        <v>422.04896711671302</v>
      </c>
      <c r="M860">
        <v>48.986112466771999</v>
      </c>
      <c r="N860">
        <v>1.04795790059912</v>
      </c>
      <c r="O860">
        <v>12.1988663202645</v>
      </c>
      <c r="P860">
        <v>11.1286089238844</v>
      </c>
      <c r="Q860">
        <v>1.3535577137829999E-2</v>
      </c>
    </row>
    <row r="861" spans="1:17" x14ac:dyDescent="0.3">
      <c r="A861" t="s">
        <v>1868</v>
      </c>
      <c r="B861" t="s">
        <v>1869</v>
      </c>
      <c r="C861" t="str">
        <f>IFERROR(VLOOKUP(Table1[[#This Row],[Ticker]],[1]!Table2[[Symbol]:[Industry]],2,FALSE),"-")</f>
        <v>-</v>
      </c>
      <c r="D861" t="s">
        <v>24</v>
      </c>
      <c r="E861">
        <v>3804.61370803</v>
      </c>
      <c r="F861">
        <v>121.46</v>
      </c>
      <c r="G861">
        <v>-23.6176948144983</v>
      </c>
      <c r="H861">
        <v>-7.3959802510350601</v>
      </c>
      <c r="I861">
        <v>-20.594126389631199</v>
      </c>
      <c r="J861">
        <v>1.22626157556656</v>
      </c>
      <c r="K861">
        <v>127.65764198950301</v>
      </c>
      <c r="L861">
        <v>128.01685391187399</v>
      </c>
      <c r="M861">
        <v>50.7834019523265</v>
      </c>
      <c r="N861">
        <v>0.75819384782236199</v>
      </c>
      <c r="O861">
        <v>34.571052198254499</v>
      </c>
      <c r="P861">
        <v>10.518653321201</v>
      </c>
      <c r="Q861">
        <v>1.9438227363121001E-2</v>
      </c>
    </row>
    <row r="862" spans="1:17" hidden="1" x14ac:dyDescent="0.3">
      <c r="A862" t="s">
        <v>1870</v>
      </c>
      <c r="B862" t="s">
        <v>1871</v>
      </c>
      <c r="C862" t="str">
        <f>IFERROR(VLOOKUP(Table1[[#This Row],[Ticker]],[1]!Table2[[Symbol]:[Industry]],2,FALSE),"-")</f>
        <v>-</v>
      </c>
      <c r="D862" t="s">
        <v>1872</v>
      </c>
      <c r="E862">
        <v>3798.8763749999998</v>
      </c>
      <c r="F862">
        <v>1494.15</v>
      </c>
      <c r="G862">
        <v>94.233820449532601</v>
      </c>
      <c r="H862">
        <v>2.0183644344500502</v>
      </c>
      <c r="I862">
        <v>21.448879210398701</v>
      </c>
      <c r="J862">
        <v>-8.9959909751776396E-2</v>
      </c>
      <c r="K862">
        <v>1398.2052149920501</v>
      </c>
      <c r="L862">
        <v>1148.1946352843199</v>
      </c>
      <c r="M862">
        <v>48.662304423410497</v>
      </c>
      <c r="N862">
        <v>0.74777073730360499</v>
      </c>
      <c r="O862">
        <v>8.4228491115349602</v>
      </c>
      <c r="P862">
        <v>146.153212520593</v>
      </c>
      <c r="Q862">
        <v>6.8592694783897998E-2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Row],[Ticker]],[1]!Table2[[Symbol]:[Industry]],2,FALSE),"-")</f>
        <v>-</v>
      </c>
      <c r="D863" t="s">
        <v>27</v>
      </c>
      <c r="E863">
        <v>3795.12</v>
      </c>
      <c r="F863">
        <v>60.24</v>
      </c>
      <c r="G863">
        <v>167.319620038176</v>
      </c>
      <c r="H863">
        <v>-17.964953336368598</v>
      </c>
      <c r="I863">
        <v>24.362341169057999</v>
      </c>
      <c r="J863">
        <v>-5.7308537430036699</v>
      </c>
      <c r="K863">
        <v>59.250133415016101</v>
      </c>
      <c r="L863">
        <v>43.428259402866999</v>
      </c>
      <c r="M863">
        <v>33.592731516738901</v>
      </c>
      <c r="N863">
        <v>1.44884297956025</v>
      </c>
      <c r="O863">
        <v>69.206507304116798</v>
      </c>
      <c r="P863">
        <v>199.70149253731299</v>
      </c>
      <c r="Q863">
        <v>0.102331172102981</v>
      </c>
    </row>
    <row r="864" spans="1:17" x14ac:dyDescent="0.3">
      <c r="A864" t="s">
        <v>1875</v>
      </c>
      <c r="B864" t="s">
        <v>1876</v>
      </c>
      <c r="C864" t="str">
        <f>IFERROR(VLOOKUP(Table1[[#This Row],[Ticker]],[1]!Table2[[Symbol]:[Industry]],2,FALSE),"-")</f>
        <v>-</v>
      </c>
      <c r="D864" t="s">
        <v>524</v>
      </c>
      <c r="E864">
        <v>3764.3043004649999</v>
      </c>
      <c r="F864">
        <v>337.95</v>
      </c>
      <c r="G864">
        <v>-7.1565582738955902</v>
      </c>
      <c r="H864">
        <v>-10.5282836967175</v>
      </c>
      <c r="I864">
        <v>-3.9833620531455498</v>
      </c>
      <c r="J864">
        <v>-3.8565798811443499</v>
      </c>
      <c r="K864">
        <v>363.96876108043898</v>
      </c>
      <c r="L864">
        <v>332.039379919071</v>
      </c>
      <c r="M864">
        <v>37.9183175824949</v>
      </c>
      <c r="N864">
        <v>0.37106552282827099</v>
      </c>
      <c r="O864">
        <v>33.718005622133397</v>
      </c>
      <c r="P864">
        <v>43.625159371015698</v>
      </c>
    </row>
    <row r="865" spans="1:17" hidden="1" x14ac:dyDescent="0.3">
      <c r="A865" t="s">
        <v>1877</v>
      </c>
      <c r="B865" t="s">
        <v>1878</v>
      </c>
      <c r="C865" t="str">
        <f>IFERROR(VLOOKUP(Table1[[#This Row],[Ticker]],[1]!Table2[[Symbol]:[Industry]],2,FALSE),"-")</f>
        <v>-</v>
      </c>
      <c r="D865" t="s">
        <v>207</v>
      </c>
      <c r="E865">
        <v>3733.6296172399998</v>
      </c>
      <c r="F865">
        <v>620.29999999999995</v>
      </c>
      <c r="G865">
        <v>47.701660153078201</v>
      </c>
      <c r="H865">
        <v>9.6174171084278406</v>
      </c>
      <c r="I865">
        <v>3.8805158130630999</v>
      </c>
      <c r="J865">
        <v>-7.4659072215013298</v>
      </c>
      <c r="K865">
        <v>601.50001456070402</v>
      </c>
      <c r="L865">
        <v>516.38788662951697</v>
      </c>
      <c r="M865">
        <v>40.939469279218599</v>
      </c>
      <c r="N865">
        <v>0.84654353971999996</v>
      </c>
      <c r="O865">
        <v>12.445590843140399</v>
      </c>
      <c r="P865">
        <v>79.640891977990094</v>
      </c>
      <c r="Q865">
        <v>9.3836296490459006E-2</v>
      </c>
    </row>
    <row r="866" spans="1:17" x14ac:dyDescent="0.3">
      <c r="A866" t="s">
        <v>1879</v>
      </c>
      <c r="B866" t="s">
        <v>1880</v>
      </c>
      <c r="C866" t="str">
        <f>IFERROR(VLOOKUP(Table1[[#This Row],[Ticker]],[1]!Table2[[Symbol]:[Industry]],2,FALSE),"-")</f>
        <v>-</v>
      </c>
      <c r="D866" t="s">
        <v>207</v>
      </c>
      <c r="E866">
        <v>3733.3121726999998</v>
      </c>
      <c r="F866">
        <v>1418.45</v>
      </c>
      <c r="G866">
        <v>27.985666309849499</v>
      </c>
      <c r="H866">
        <v>8.94134495049728</v>
      </c>
      <c r="I866">
        <v>4.6898278288938702</v>
      </c>
      <c r="J866">
        <v>8.0799160725607102</v>
      </c>
      <c r="K866">
        <v>1304.4509340213001</v>
      </c>
      <c r="L866">
        <v>1172.9968401127401</v>
      </c>
      <c r="M866">
        <v>72.936100588714893</v>
      </c>
      <c r="N866">
        <v>0.739541766996335</v>
      </c>
      <c r="O866">
        <v>1.9422609186083399</v>
      </c>
      <c r="P866">
        <v>72.560827250608199</v>
      </c>
      <c r="Q866">
        <v>0.11050543405692401</v>
      </c>
    </row>
    <row r="867" spans="1:17" hidden="1" x14ac:dyDescent="0.3">
      <c r="A867" t="s">
        <v>1881</v>
      </c>
      <c r="B867" t="s">
        <v>1882</v>
      </c>
      <c r="C867" t="str">
        <f>IFERROR(VLOOKUP(Table1[[#This Row],[Ticker]],[1]!Table2[[Symbol]:[Industry]],2,FALSE),"-")</f>
        <v>-</v>
      </c>
      <c r="D867" t="s">
        <v>1039</v>
      </c>
      <c r="E867">
        <v>3730.8735000000001</v>
      </c>
      <c r="F867">
        <v>63.35</v>
      </c>
      <c r="G867">
        <v>-36.467181793076499</v>
      </c>
      <c r="H867">
        <v>-5.2638264698426704</v>
      </c>
      <c r="I867">
        <v>-18.337405281484099</v>
      </c>
      <c r="J867">
        <v>-2.6945241559431499</v>
      </c>
      <c r="K867">
        <v>65.504637802147798</v>
      </c>
      <c r="L867">
        <v>67.073181068874703</v>
      </c>
      <c r="M867">
        <v>80.428401478298795</v>
      </c>
      <c r="N867">
        <v>0.73172698346011</v>
      </c>
      <c r="O867">
        <v>17.900552486187799</v>
      </c>
      <c r="P867">
        <v>0.71542130365660395</v>
      </c>
      <c r="Q867">
        <v>-6.679688381315E-3</v>
      </c>
    </row>
    <row r="868" spans="1:17" hidden="1" x14ac:dyDescent="0.3">
      <c r="A868" t="s">
        <v>1883</v>
      </c>
      <c r="B868" t="s">
        <v>1884</v>
      </c>
      <c r="C868" t="str">
        <f>IFERROR(VLOOKUP(Table1[[#This Row],[Ticker]],[1]!Table2[[Symbol]:[Industry]],2,FALSE),"-")</f>
        <v>-</v>
      </c>
      <c r="D868" t="s">
        <v>729</v>
      </c>
      <c r="E868">
        <v>3724.7253936799998</v>
      </c>
      <c r="F868">
        <v>158.69999999999999</v>
      </c>
      <c r="G868">
        <v>5.0967548452721196</v>
      </c>
      <c r="H868">
        <v>-1.06536575452802</v>
      </c>
      <c r="I868">
        <v>2.02086321562438</v>
      </c>
      <c r="J868">
        <v>4.5462535298474496</v>
      </c>
      <c r="K868">
        <v>156.533072743227</v>
      </c>
      <c r="L868">
        <v>145.489451290479</v>
      </c>
      <c r="M868">
        <v>58.331342908403499</v>
      </c>
      <c r="N868">
        <v>2.4268473246339899</v>
      </c>
      <c r="O868">
        <v>10.270951480781299</v>
      </c>
      <c r="P868">
        <v>40.6291537439078</v>
      </c>
      <c r="Q868">
        <v>8.2626113561340003E-3</v>
      </c>
    </row>
    <row r="869" spans="1:17" x14ac:dyDescent="0.3">
      <c r="A869" t="s">
        <v>1885</v>
      </c>
      <c r="B869" t="s">
        <v>1886</v>
      </c>
      <c r="C869" t="str">
        <f>IFERROR(VLOOKUP(Table1[[#This Row],[Ticker]],[1]!Table2[[Symbol]:[Industry]],2,FALSE),"-")</f>
        <v>-</v>
      </c>
      <c r="D869" t="s">
        <v>1887</v>
      </c>
      <c r="E869">
        <v>3722.5297635000002</v>
      </c>
      <c r="F869">
        <v>21.03</v>
      </c>
      <c r="G869">
        <v>-1.7002682952175501</v>
      </c>
      <c r="H869">
        <v>-7.9333514057780103</v>
      </c>
      <c r="I869">
        <v>-26.368381496700898</v>
      </c>
      <c r="J869">
        <v>-2.8848501890354998</v>
      </c>
      <c r="K869">
        <v>22.2615306769573</v>
      </c>
      <c r="L869">
        <v>21.3540283878867</v>
      </c>
      <c r="M869">
        <v>34.896878729709698</v>
      </c>
      <c r="N869">
        <v>0.80954060179548004</v>
      </c>
      <c r="O869">
        <v>32.905373276271902</v>
      </c>
      <c r="P869">
        <v>29.018404907975398</v>
      </c>
      <c r="Q869">
        <v>-4.7982607462934999E-2</v>
      </c>
    </row>
    <row r="870" spans="1:17" x14ac:dyDescent="0.3">
      <c r="A870" t="s">
        <v>1888</v>
      </c>
      <c r="B870" t="s">
        <v>1889</v>
      </c>
      <c r="C870" t="str">
        <f>IFERROR(VLOOKUP(Table1[[#This Row],[Ticker]],[1]!Table2[[Symbol]:[Industry]],2,FALSE),"-")</f>
        <v>-</v>
      </c>
      <c r="D870" t="s">
        <v>293</v>
      </c>
      <c r="E870">
        <v>3721.5474508799998</v>
      </c>
      <c r="F870">
        <v>1363.2</v>
      </c>
      <c r="G870">
        <v>48.033592937387503</v>
      </c>
      <c r="H870">
        <v>1.7856047014415299</v>
      </c>
      <c r="I870">
        <v>13.508979206681399</v>
      </c>
      <c r="J870">
        <v>-0.17292796491816601</v>
      </c>
      <c r="K870">
        <v>1346.9940246649701</v>
      </c>
      <c r="L870">
        <v>1200.74634030323</v>
      </c>
      <c r="M870">
        <v>60.268089400616198</v>
      </c>
      <c r="N870">
        <v>0.34850517601474201</v>
      </c>
      <c r="O870">
        <v>3.7998826291079699</v>
      </c>
      <c r="P870">
        <v>77.812561142633498</v>
      </c>
      <c r="Q870">
        <v>0.103139637077148</v>
      </c>
    </row>
    <row r="871" spans="1:17" hidden="1" x14ac:dyDescent="0.3">
      <c r="A871" t="s">
        <v>1890</v>
      </c>
      <c r="B871" t="s">
        <v>1891</v>
      </c>
      <c r="C871" t="str">
        <f>IFERROR(VLOOKUP(Table1[[#This Row],[Ticker]],[1]!Table2[[Symbol]:[Industry]],2,FALSE),"-")</f>
        <v>-</v>
      </c>
      <c r="D871" t="s">
        <v>1892</v>
      </c>
      <c r="E871">
        <v>3709.6191257599999</v>
      </c>
      <c r="F871">
        <v>221.44</v>
      </c>
      <c r="G871">
        <v>-44.051304771674197</v>
      </c>
      <c r="H871">
        <v>-7.1867796962185899</v>
      </c>
      <c r="I871">
        <v>-19.447475511543601</v>
      </c>
      <c r="J871">
        <v>-0.27683777510518498</v>
      </c>
      <c r="K871">
        <v>232.80379726355301</v>
      </c>
      <c r="M871">
        <v>38.435905322393197</v>
      </c>
      <c r="N871">
        <v>1.2118113919976601</v>
      </c>
      <c r="O871">
        <v>26.896676300578001</v>
      </c>
      <c r="P871">
        <v>12.634791454730401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246</v>
      </c>
      <c r="E872">
        <v>3702.76282231</v>
      </c>
      <c r="F872">
        <v>877.3</v>
      </c>
      <c r="G872">
        <v>624.82636130858498</v>
      </c>
      <c r="H872">
        <v>61.098188841899898</v>
      </c>
      <c r="I872">
        <v>99.327663204581199</v>
      </c>
      <c r="J872">
        <v>1.97021264632287</v>
      </c>
      <c r="K872">
        <v>646.11899948351902</v>
      </c>
      <c r="L872">
        <v>478.02010115169298</v>
      </c>
      <c r="M872">
        <v>82.115806515491101</v>
      </c>
      <c r="N872">
        <v>2.1251441375595301</v>
      </c>
      <c r="O872">
        <v>1.10566510885672</v>
      </c>
      <c r="P872">
        <v>682.60481712756405</v>
      </c>
      <c r="Q872">
        <v>0.19485952495297201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259</v>
      </c>
      <c r="E873">
        <v>3686.6513010150002</v>
      </c>
      <c r="F873">
        <v>3634.65</v>
      </c>
      <c r="G873">
        <v>29.254909954811598</v>
      </c>
      <c r="H873">
        <v>-7.6854606866136903</v>
      </c>
      <c r="I873">
        <v>52.3231897145197</v>
      </c>
      <c r="J873">
        <v>-6.3975494533602602</v>
      </c>
      <c r="K873">
        <v>3666.2061026322299</v>
      </c>
      <c r="L873">
        <v>2963.8624616265902</v>
      </c>
      <c r="M873">
        <v>31.140094765438398</v>
      </c>
      <c r="N873">
        <v>0.42426778830698098</v>
      </c>
      <c r="O873">
        <v>16.792538483760399</v>
      </c>
      <c r="P873">
        <v>68.583024118738393</v>
      </c>
      <c r="Q873">
        <v>0.103919863060966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130</v>
      </c>
      <c r="E874">
        <v>3664.0233384599901</v>
      </c>
      <c r="F874">
        <v>679.1</v>
      </c>
      <c r="G874">
        <v>69.219267092360596</v>
      </c>
      <c r="H874">
        <v>-2.5843334736794801</v>
      </c>
      <c r="I874">
        <v>-3.9298470464590798</v>
      </c>
      <c r="J874">
        <v>-1.78812209960669</v>
      </c>
      <c r="K874">
        <v>710.83365635709197</v>
      </c>
      <c r="L874">
        <v>628.96095600481704</v>
      </c>
      <c r="M874">
        <v>41.334403964335401</v>
      </c>
      <c r="N874">
        <v>0.236317451895355</v>
      </c>
      <c r="O874">
        <v>29.5832719776174</v>
      </c>
      <c r="P874">
        <v>102.20336459729</v>
      </c>
      <c r="Q874">
        <v>6.7613634647076995E-2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237</v>
      </c>
      <c r="E875">
        <v>3662.807990842</v>
      </c>
      <c r="F875">
        <v>2.86</v>
      </c>
      <c r="G875">
        <v>254.080826232145</v>
      </c>
      <c r="H875">
        <v>11.5485564889588</v>
      </c>
      <c r="I875">
        <v>11.0972820497954</v>
      </c>
      <c r="J875">
        <v>2.6963801748035401</v>
      </c>
      <c r="K875">
        <v>2.7127282925427201</v>
      </c>
      <c r="L875">
        <v>2.0394110129490199</v>
      </c>
      <c r="M875">
        <v>55.664531842651499</v>
      </c>
      <c r="N875">
        <v>1.0545257713084299</v>
      </c>
      <c r="O875">
        <v>51.3986013986014</v>
      </c>
      <c r="P875">
        <v>308.57142857142799</v>
      </c>
      <c r="Q875">
        <v>5.0723437924606998E-2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509</v>
      </c>
      <c r="E876">
        <v>3660.5752942499998</v>
      </c>
      <c r="F876">
        <v>3013.5</v>
      </c>
      <c r="G876">
        <v>20.819630670129602</v>
      </c>
      <c r="H876">
        <v>1.0456732138437701</v>
      </c>
      <c r="I876">
        <v>13.98527466002</v>
      </c>
      <c r="J876">
        <v>-4.4696519161211999E-2</v>
      </c>
      <c r="K876">
        <v>2878.7951339712299</v>
      </c>
      <c r="L876">
        <v>2523.1669718829098</v>
      </c>
      <c r="M876">
        <v>57.273056082718902</v>
      </c>
      <c r="N876">
        <v>0.352391856343446</v>
      </c>
      <c r="O876">
        <v>6.1888169902107197</v>
      </c>
      <c r="P876">
        <v>57.092217067194902</v>
      </c>
      <c r="Q876">
        <v>5.4834168616680001E-2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1905</v>
      </c>
      <c r="E877">
        <v>3628.0734631349901</v>
      </c>
      <c r="F877">
        <v>817.85</v>
      </c>
      <c r="G877">
        <v>110.66976494664399</v>
      </c>
      <c r="H877">
        <v>44.582018878339298</v>
      </c>
      <c r="I877">
        <v>120.14068452055299</v>
      </c>
      <c r="J877">
        <v>3.2711787737204201</v>
      </c>
      <c r="K877">
        <v>608.65025267484202</v>
      </c>
      <c r="M877">
        <v>82.273221289590197</v>
      </c>
      <c r="N877">
        <v>0.71067897880084197</v>
      </c>
      <c r="O877">
        <v>0.238430029956582</v>
      </c>
      <c r="P877">
        <v>219.722439405785</v>
      </c>
    </row>
    <row r="878" spans="1:17" x14ac:dyDescent="0.3">
      <c r="A878" t="s">
        <v>1906</v>
      </c>
      <c r="B878" t="s">
        <v>1907</v>
      </c>
      <c r="C878" t="str">
        <f>IFERROR(VLOOKUP(Table1[[#This Row],[Ticker]],[1]!Table2[[Symbol]:[Industry]],2,FALSE),"-")</f>
        <v>-</v>
      </c>
      <c r="D878" t="s">
        <v>399</v>
      </c>
      <c r="E878">
        <v>3615.1258596749999</v>
      </c>
      <c r="F878">
        <v>501.75</v>
      </c>
      <c r="G878">
        <v>5.5910195072316702</v>
      </c>
      <c r="H878">
        <v>-2.3059454127380801</v>
      </c>
      <c r="I878">
        <v>12.438867574722501</v>
      </c>
      <c r="J878">
        <v>0.171317902393504</v>
      </c>
      <c r="K878">
        <v>494.04424315692802</v>
      </c>
      <c r="L878">
        <v>450.83989501124699</v>
      </c>
      <c r="M878">
        <v>55.431173205981501</v>
      </c>
      <c r="N878">
        <v>0.45892483823108199</v>
      </c>
      <c r="O878">
        <v>10.5530642750373</v>
      </c>
      <c r="P878">
        <v>44.160321792845799</v>
      </c>
      <c r="Q878">
        <v>-9.8533027194069006E-2</v>
      </c>
    </row>
    <row r="879" spans="1:17" hidden="1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207</v>
      </c>
      <c r="E879">
        <v>3614.4030961499998</v>
      </c>
      <c r="F879">
        <v>530.29999999999995</v>
      </c>
      <c r="G879">
        <v>9.1590684615132396</v>
      </c>
      <c r="H879">
        <v>-1.9664898073374799</v>
      </c>
      <c r="I879">
        <v>-0.45156511405809102</v>
      </c>
      <c r="J879">
        <v>-4.6836140386160698</v>
      </c>
      <c r="K879">
        <v>542.06061942770202</v>
      </c>
      <c r="L879">
        <v>471.16035198436902</v>
      </c>
      <c r="M879">
        <v>40.496611335415601</v>
      </c>
      <c r="N879">
        <v>0.56474019565113398</v>
      </c>
      <c r="O879">
        <v>15.0198001131435</v>
      </c>
      <c r="P879">
        <v>59.560704077027196</v>
      </c>
      <c r="Q879">
        <v>0.140779517771388</v>
      </c>
    </row>
    <row r="880" spans="1:17" hidden="1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46</v>
      </c>
      <c r="E880">
        <v>3609.0911569800001</v>
      </c>
      <c r="F880">
        <v>924.2</v>
      </c>
      <c r="G880">
        <v>31.055132501415901</v>
      </c>
      <c r="H880">
        <v>-1.32527372494491</v>
      </c>
      <c r="I880">
        <v>-38.987975847176401</v>
      </c>
      <c r="J880">
        <v>-10.9365453293382</v>
      </c>
      <c r="K880">
        <v>976.31731745607794</v>
      </c>
      <c r="L880">
        <v>897.59391821985798</v>
      </c>
      <c r="M880">
        <v>42.295093258125299</v>
      </c>
      <c r="N880">
        <v>1.3083683056019599</v>
      </c>
      <c r="O880">
        <v>48.885522614152698</v>
      </c>
      <c r="P880">
        <v>67.019065690792402</v>
      </c>
    </row>
    <row r="881" spans="1:17" hidden="1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D881" t="s">
        <v>300</v>
      </c>
      <c r="E881">
        <v>3605.5870012250002</v>
      </c>
      <c r="F881">
        <v>2977.25</v>
      </c>
      <c r="G881">
        <v>33.8758923034936</v>
      </c>
      <c r="H881">
        <v>20.100868316101302</v>
      </c>
      <c r="I881">
        <v>65.654095429111507</v>
      </c>
      <c r="J881">
        <v>1.93383886949186</v>
      </c>
      <c r="K881">
        <v>2548.1255236614702</v>
      </c>
      <c r="L881">
        <v>2196.6417084636601</v>
      </c>
      <c r="M881">
        <v>65.431302578046697</v>
      </c>
      <c r="N881">
        <v>0.87964170662143304</v>
      </c>
      <c r="O881">
        <v>3.2832311697035901</v>
      </c>
      <c r="P881">
        <v>97.3453087197163</v>
      </c>
      <c r="Q881">
        <v>9.2701133284217002E-2</v>
      </c>
    </row>
    <row r="882" spans="1:17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471</v>
      </c>
      <c r="E882">
        <v>3601.2790468799999</v>
      </c>
      <c r="F882">
        <v>568.79999999999995</v>
      </c>
      <c r="G882">
        <v>2.7781364126018699</v>
      </c>
      <c r="H882">
        <v>4.1202355318631101</v>
      </c>
      <c r="I882">
        <v>35.058573087949803</v>
      </c>
      <c r="J882">
        <v>-0.48534610844367199</v>
      </c>
      <c r="K882">
        <v>546.52100145063196</v>
      </c>
      <c r="L882">
        <v>472.23743922840498</v>
      </c>
      <c r="M882">
        <v>51.002495177437297</v>
      </c>
      <c r="N882">
        <v>1.2873900421750999</v>
      </c>
      <c r="O882">
        <v>8.8080168776371206</v>
      </c>
      <c r="P882">
        <v>72.887537993920901</v>
      </c>
      <c r="Q882">
        <v>-2.2448083115286E-2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130</v>
      </c>
      <c r="E883">
        <v>3594.5306724080001</v>
      </c>
      <c r="F883">
        <v>200.72</v>
      </c>
      <c r="G883">
        <v>80.317296414841195</v>
      </c>
      <c r="H883">
        <v>11.832484910921799</v>
      </c>
      <c r="I883">
        <v>-3.9966524644289398</v>
      </c>
      <c r="J883">
        <v>7.1324111498947298</v>
      </c>
      <c r="K883">
        <v>183.86883866810899</v>
      </c>
      <c r="L883">
        <v>166.59216033682199</v>
      </c>
      <c r="M883">
        <v>69.279161153316394</v>
      </c>
      <c r="N883">
        <v>1.0013266454163401</v>
      </c>
      <c r="O883">
        <v>11.3989637305699</v>
      </c>
      <c r="P883">
        <v>122.03539823008801</v>
      </c>
      <c r="Q883">
        <v>0.101736304918944</v>
      </c>
    </row>
    <row r="884" spans="1:17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551</v>
      </c>
      <c r="E884">
        <v>3582.5148800000002</v>
      </c>
      <c r="F884">
        <v>827.6</v>
      </c>
      <c r="G884">
        <v>0.60165634698161696</v>
      </c>
      <c r="H884">
        <v>-23.244971593487598</v>
      </c>
      <c r="I884">
        <v>-42.747453936326202</v>
      </c>
      <c r="J884">
        <v>-5.8003714493843601</v>
      </c>
      <c r="K884">
        <v>1041.7538853731</v>
      </c>
      <c r="L884">
        <v>996.28676052073502</v>
      </c>
      <c r="M884">
        <v>24.5619168467896</v>
      </c>
      <c r="N884">
        <v>2.06668391363135</v>
      </c>
      <c r="O884">
        <v>80.636781053649102</v>
      </c>
      <c r="P884">
        <v>35.074261465643801</v>
      </c>
      <c r="Q884">
        <v>0.15356029885714501</v>
      </c>
    </row>
    <row r="885" spans="1:17" hidden="1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219</v>
      </c>
      <c r="E885">
        <v>3578.6451187500002</v>
      </c>
      <c r="F885">
        <v>269.75</v>
      </c>
      <c r="G885">
        <v>287.74749289881203</v>
      </c>
      <c r="H885">
        <v>7.5531402216372303</v>
      </c>
      <c r="I885">
        <v>118.517432733947</v>
      </c>
      <c r="J885">
        <v>-6.85531738530916</v>
      </c>
      <c r="K885">
        <v>222.19163545887801</v>
      </c>
      <c r="L885">
        <v>140.68547985171199</v>
      </c>
      <c r="M885">
        <v>49.230933041272102</v>
      </c>
      <c r="N885">
        <v>0.649645412996538</v>
      </c>
      <c r="O885">
        <v>14.179796107506901</v>
      </c>
      <c r="P885">
        <v>389.56442831215901</v>
      </c>
      <c r="Q885">
        <v>0.14902727694398299</v>
      </c>
    </row>
    <row r="886" spans="1:17" hidden="1" x14ac:dyDescent="0.3">
      <c r="A886" t="s">
        <v>1922</v>
      </c>
      <c r="B886" t="s">
        <v>1923</v>
      </c>
      <c r="C886" t="str">
        <f>IFERROR(VLOOKUP(Table1[[#This Row],[Ticker]],[1]!Table2[[Symbol]:[Industry]],2,FALSE),"-")</f>
        <v>-</v>
      </c>
      <c r="D886" t="s">
        <v>124</v>
      </c>
      <c r="E886">
        <v>3567.2416425900001</v>
      </c>
      <c r="F886">
        <v>55.54</v>
      </c>
      <c r="G886">
        <v>71.815593257235193</v>
      </c>
      <c r="H886">
        <v>10.0719660760965</v>
      </c>
      <c r="I886">
        <v>12.1037318665092</v>
      </c>
      <c r="J886">
        <v>-1.9955649107228</v>
      </c>
      <c r="K886">
        <v>50.954884958670597</v>
      </c>
      <c r="L886">
        <v>42.617728659028003</v>
      </c>
      <c r="M886">
        <v>56.502838928978598</v>
      </c>
      <c r="N886">
        <v>0.75708762850311695</v>
      </c>
      <c r="O886">
        <v>22.344256391789699</v>
      </c>
      <c r="P886">
        <v>124.85829959514101</v>
      </c>
      <c r="Q886">
        <v>0.111656128930631</v>
      </c>
    </row>
    <row r="887" spans="1:17" hidden="1" x14ac:dyDescent="0.3">
      <c r="A887" t="s">
        <v>1924</v>
      </c>
      <c r="B887" t="s">
        <v>1925</v>
      </c>
      <c r="C887" t="str">
        <f>IFERROR(VLOOKUP(Table1[[#This Row],[Ticker]],[1]!Table2[[Symbol]:[Industry]],2,FALSE),"-")</f>
        <v>-</v>
      </c>
      <c r="D887" t="s">
        <v>136</v>
      </c>
      <c r="E887">
        <v>3541.9933363949999</v>
      </c>
      <c r="F887">
        <v>352.35</v>
      </c>
      <c r="G887">
        <v>53.826500825173802</v>
      </c>
      <c r="H887">
        <v>-13.266752889509499</v>
      </c>
      <c r="I887">
        <v>6.6623548749788402</v>
      </c>
      <c r="J887">
        <v>-3.9274964622392399</v>
      </c>
      <c r="K887">
        <v>386.15050682373402</v>
      </c>
      <c r="L887">
        <v>332.83113158785198</v>
      </c>
      <c r="M887">
        <v>32.011255758652403</v>
      </c>
      <c r="N887">
        <v>0.72513155577239496</v>
      </c>
      <c r="O887">
        <v>33.106286362991298</v>
      </c>
      <c r="P887">
        <v>81.576913166709602</v>
      </c>
      <c r="Q887">
        <v>8.2314749093731002E-2</v>
      </c>
    </row>
    <row r="888" spans="1:17" hidden="1" x14ac:dyDescent="0.3">
      <c r="A888" t="s">
        <v>1926</v>
      </c>
      <c r="B888" t="s">
        <v>1927</v>
      </c>
      <c r="C888" t="str">
        <f>IFERROR(VLOOKUP(Table1[[#This Row],[Ticker]],[1]!Table2[[Symbol]:[Industry]],2,FALSE),"-")</f>
        <v>-</v>
      </c>
      <c r="D888" t="s">
        <v>54</v>
      </c>
      <c r="E888">
        <v>3521.1910794400001</v>
      </c>
      <c r="F888">
        <v>1416.4</v>
      </c>
      <c r="G888">
        <v>103.354923787815</v>
      </c>
      <c r="H888">
        <v>37.4780086269568</v>
      </c>
      <c r="I888">
        <v>47.302806535132198</v>
      </c>
      <c r="J888">
        <v>12.8402600420988</v>
      </c>
      <c r="K888">
        <v>1133.6728989850801</v>
      </c>
      <c r="L888">
        <v>913.03961997897602</v>
      </c>
      <c r="M888">
        <v>83.918000976344103</v>
      </c>
      <c r="N888">
        <v>0.67718569618471003</v>
      </c>
      <c r="O888">
        <v>0.254165489974567</v>
      </c>
      <c r="P888">
        <v>186.962687827114</v>
      </c>
      <c r="Q888">
        <v>0.232932091874956</v>
      </c>
    </row>
    <row r="889" spans="1:17" x14ac:dyDescent="0.3">
      <c r="A889" t="s">
        <v>1928</v>
      </c>
      <c r="B889" t="s">
        <v>1929</v>
      </c>
      <c r="C889" t="str">
        <f>IFERROR(VLOOKUP(Table1[[#This Row],[Ticker]],[1]!Table2[[Symbol]:[Industry]],2,FALSE),"-")</f>
        <v>-</v>
      </c>
      <c r="D889" t="s">
        <v>1563</v>
      </c>
      <c r="E889">
        <v>3514.674193197</v>
      </c>
      <c r="F889">
        <v>155.37</v>
      </c>
      <c r="G889">
        <v>-26.591671338311102</v>
      </c>
      <c r="H889">
        <v>2.72384622405816</v>
      </c>
      <c r="I889">
        <v>-14.301257631902899</v>
      </c>
      <c r="J889">
        <v>-11.4279603047262</v>
      </c>
      <c r="K889">
        <v>157.13454278784499</v>
      </c>
      <c r="L889">
        <v>150.105640590094</v>
      </c>
      <c r="M889">
        <v>41.0008580814468</v>
      </c>
      <c r="N889">
        <v>2.5325011662798098</v>
      </c>
      <c r="O889">
        <v>15.266782519147799</v>
      </c>
      <c r="P889">
        <v>20.4418604651162</v>
      </c>
      <c r="Q889">
        <v>3.4569886045275E-2</v>
      </c>
    </row>
    <row r="890" spans="1:17" hidden="1" x14ac:dyDescent="0.3">
      <c r="A890" t="s">
        <v>1930</v>
      </c>
      <c r="B890" t="s">
        <v>1931</v>
      </c>
      <c r="C890" t="str">
        <f>IFERROR(VLOOKUP(Table1[[#This Row],[Ticker]],[1]!Table2[[Symbol]:[Industry]],2,FALSE),"-")</f>
        <v>-</v>
      </c>
      <c r="D890" t="s">
        <v>54</v>
      </c>
      <c r="E890">
        <v>3512.4733106250001</v>
      </c>
      <c r="F890">
        <v>2123.75</v>
      </c>
      <c r="G890">
        <v>51.079006879834999</v>
      </c>
      <c r="H890">
        <v>17.619601275425801</v>
      </c>
      <c r="I890">
        <v>19.846689606335801</v>
      </c>
      <c r="J890">
        <v>-1.26702409209163</v>
      </c>
      <c r="K890">
        <v>1818.5974528336201</v>
      </c>
      <c r="L890">
        <v>1543.8197136075901</v>
      </c>
      <c r="M890">
        <v>63.4234468661327</v>
      </c>
      <c r="N890">
        <v>1.2907221888812099</v>
      </c>
      <c r="O890">
        <v>8.1106533254855702</v>
      </c>
      <c r="P890">
        <v>86.531114136401499</v>
      </c>
      <c r="Q890">
        <v>0.16314167703487101</v>
      </c>
    </row>
    <row r="891" spans="1:17" hidden="1" x14ac:dyDescent="0.3">
      <c r="A891" t="s">
        <v>1932</v>
      </c>
      <c r="B891" t="s">
        <v>1933</v>
      </c>
      <c r="C891" t="str">
        <f>IFERROR(VLOOKUP(Table1[[#This Row],[Ticker]],[1]!Table2[[Symbol]:[Industry]],2,FALSE),"-")</f>
        <v>-</v>
      </c>
      <c r="D891" t="s">
        <v>57</v>
      </c>
      <c r="E891">
        <v>3497.2378815000002</v>
      </c>
      <c r="F891">
        <v>257</v>
      </c>
      <c r="G891">
        <v>23.4558596456713</v>
      </c>
      <c r="H891">
        <v>4.8048902239477904</v>
      </c>
      <c r="I891">
        <v>41.384158622325799</v>
      </c>
      <c r="J891">
        <v>3.45986926697557</v>
      </c>
      <c r="K891">
        <v>242.63901257325199</v>
      </c>
      <c r="L891">
        <v>217.97528922910001</v>
      </c>
      <c r="M891">
        <v>62.824874946373598</v>
      </c>
      <c r="N891">
        <v>1.3111783169676301</v>
      </c>
      <c r="O891">
        <v>8.9494163424124409</v>
      </c>
      <c r="P891">
        <v>63.174603174603099</v>
      </c>
      <c r="Q891">
        <v>-2.1075355405624999E-2</v>
      </c>
    </row>
    <row r="892" spans="1:17" hidden="1" x14ac:dyDescent="0.3">
      <c r="A892" t="s">
        <v>1934</v>
      </c>
      <c r="B892" t="s">
        <v>1935</v>
      </c>
      <c r="C892" t="str">
        <f>IFERROR(VLOOKUP(Table1[[#This Row],[Ticker]],[1]!Table2[[Symbol]:[Industry]],2,FALSE),"-")</f>
        <v>-</v>
      </c>
      <c r="D892" t="s">
        <v>300</v>
      </c>
      <c r="E892">
        <v>3484.5766601999999</v>
      </c>
      <c r="F892">
        <v>336.75</v>
      </c>
      <c r="G892">
        <v>16.688505935786001</v>
      </c>
      <c r="H892">
        <v>-14.330275081268001</v>
      </c>
      <c r="I892">
        <v>49.904788729994998</v>
      </c>
      <c r="J892">
        <v>-6.8625624209376896</v>
      </c>
      <c r="K892">
        <v>371.33324900808998</v>
      </c>
      <c r="L892">
        <v>279.14416526264102</v>
      </c>
      <c r="M892">
        <v>32.773815081116901</v>
      </c>
      <c r="N892">
        <v>0.86288203792338403</v>
      </c>
      <c r="O892">
        <v>36.154417223459497</v>
      </c>
      <c r="P892">
        <v>110.46874999999901</v>
      </c>
      <c r="Q892">
        <v>0.22694515519942901</v>
      </c>
    </row>
    <row r="893" spans="1:17" x14ac:dyDescent="0.3">
      <c r="A893" t="s">
        <v>1936</v>
      </c>
      <c r="B893" t="s">
        <v>1937</v>
      </c>
      <c r="C893" t="str">
        <f>IFERROR(VLOOKUP(Table1[[#This Row],[Ticker]],[1]!Table2[[Symbol]:[Industry]],2,FALSE),"-")</f>
        <v>-</v>
      </c>
      <c r="D893" t="s">
        <v>130</v>
      </c>
      <c r="E893">
        <v>3473.5332600000002</v>
      </c>
      <c r="F893">
        <v>603</v>
      </c>
      <c r="G893">
        <v>-8.5517196996129101</v>
      </c>
      <c r="H893">
        <v>-5.4407928355247099</v>
      </c>
      <c r="I893">
        <v>-4.0057405516387297</v>
      </c>
      <c r="J893">
        <v>2.3001026651803702</v>
      </c>
      <c r="K893">
        <v>594.11535266901603</v>
      </c>
      <c r="L893">
        <v>564.38157333921595</v>
      </c>
      <c r="M893">
        <v>54.352041481978503</v>
      </c>
      <c r="N893">
        <v>1.0990824071937999</v>
      </c>
      <c r="O893">
        <v>14.7512437810945</v>
      </c>
      <c r="P893">
        <v>31.086956521739101</v>
      </c>
      <c r="Q893">
        <v>0.16357410191160501</v>
      </c>
    </row>
    <row r="894" spans="1:17" hidden="1" x14ac:dyDescent="0.3">
      <c r="A894" t="s">
        <v>1938</v>
      </c>
      <c r="B894" t="s">
        <v>1939</v>
      </c>
      <c r="C894" t="str">
        <f>IFERROR(VLOOKUP(Table1[[#This Row],[Ticker]],[1]!Table2[[Symbol]:[Industry]],2,FALSE),"-")</f>
        <v>-</v>
      </c>
      <c r="D894" t="s">
        <v>121</v>
      </c>
      <c r="E894">
        <v>3456.1669527199901</v>
      </c>
      <c r="F894">
        <v>999.2</v>
      </c>
      <c r="G894">
        <v>610.28703595680895</v>
      </c>
      <c r="H894">
        <v>33.038711968228199</v>
      </c>
      <c r="I894">
        <v>169.97078395407999</v>
      </c>
      <c r="J894">
        <v>2.3977354844296399</v>
      </c>
      <c r="K894">
        <v>793.73198143793002</v>
      </c>
      <c r="L894">
        <v>520.00436495799397</v>
      </c>
      <c r="M894">
        <v>68.300220371717401</v>
      </c>
      <c r="N894">
        <v>0.87343326146907296</v>
      </c>
      <c r="O894">
        <v>3.2826261008806998</v>
      </c>
      <c r="P894">
        <v>639.32667406585199</v>
      </c>
      <c r="Q894">
        <v>0.184457973166334</v>
      </c>
    </row>
    <row r="895" spans="1:17" x14ac:dyDescent="0.3">
      <c r="A895" t="s">
        <v>1940</v>
      </c>
      <c r="B895" t="s">
        <v>1941</v>
      </c>
      <c r="C895" t="str">
        <f>IFERROR(VLOOKUP(Table1[[#This Row],[Ticker]],[1]!Table2[[Symbol]:[Industry]],2,FALSE),"-")</f>
        <v>-</v>
      </c>
      <c r="D895" t="s">
        <v>207</v>
      </c>
      <c r="E895">
        <v>3452.9159379749999</v>
      </c>
      <c r="F895">
        <v>220.03</v>
      </c>
      <c r="G895">
        <v>-30.832699914509298</v>
      </c>
      <c r="H895">
        <v>-4.9603276521056401</v>
      </c>
      <c r="I895">
        <v>-21.4819015067593</v>
      </c>
      <c r="J895">
        <v>0.46950513306174202</v>
      </c>
      <c r="K895">
        <v>224.31143128462301</v>
      </c>
      <c r="L895">
        <v>231.45761270085799</v>
      </c>
      <c r="M895">
        <v>48.137279854964298</v>
      </c>
      <c r="N895">
        <v>0.473158638625096</v>
      </c>
      <c r="O895">
        <v>35.890560378130203</v>
      </c>
      <c r="P895">
        <v>15.471004985567999</v>
      </c>
      <c r="Q895">
        <v>-3.0915718605259998E-3</v>
      </c>
    </row>
    <row r="896" spans="1:17" x14ac:dyDescent="0.3">
      <c r="A896" t="s">
        <v>1942</v>
      </c>
      <c r="B896" t="s">
        <v>1943</v>
      </c>
      <c r="C896" t="str">
        <f>IFERROR(VLOOKUP(Table1[[#This Row],[Ticker]],[1]!Table2[[Symbol]:[Industry]],2,FALSE),"-")</f>
        <v>-</v>
      </c>
      <c r="D896" t="s">
        <v>54</v>
      </c>
      <c r="E896">
        <v>3452.0531440499999</v>
      </c>
      <c r="F896">
        <v>344.25</v>
      </c>
      <c r="G896">
        <v>7.22233506449047</v>
      </c>
      <c r="H896">
        <v>0.91628424552907395</v>
      </c>
      <c r="I896">
        <v>-2.23488432288692</v>
      </c>
      <c r="J896">
        <v>-5.9481904906155698</v>
      </c>
      <c r="K896">
        <v>348.32831989320903</v>
      </c>
      <c r="L896">
        <v>321.65271341763901</v>
      </c>
      <c r="M896">
        <v>36.131919243385198</v>
      </c>
      <c r="N896">
        <v>0.63251128641708199</v>
      </c>
      <c r="O896">
        <v>12.4037763253449</v>
      </c>
      <c r="P896">
        <v>45.038971982304602</v>
      </c>
      <c r="Q896">
        <v>5.8979045289179001E-2</v>
      </c>
    </row>
    <row r="897" spans="1:17" x14ac:dyDescent="0.3">
      <c r="A897" t="s">
        <v>1944</v>
      </c>
      <c r="B897" t="s">
        <v>1945</v>
      </c>
      <c r="C897" t="str">
        <f>IFERROR(VLOOKUP(Table1[[#This Row],[Ticker]],[1]!Table2[[Symbol]:[Industry]],2,FALSE),"-")</f>
        <v>-</v>
      </c>
      <c r="D897" t="s">
        <v>1491</v>
      </c>
      <c r="E897">
        <v>3436.0050000000001</v>
      </c>
      <c r="F897">
        <v>309.55</v>
      </c>
      <c r="G897">
        <v>-57.792168270266501</v>
      </c>
      <c r="H897">
        <v>-2.48953715256846</v>
      </c>
      <c r="I897">
        <v>-22.628721709487198</v>
      </c>
      <c r="J897">
        <v>-1.72796189226578</v>
      </c>
      <c r="K897">
        <v>319.79528908385799</v>
      </c>
      <c r="L897">
        <v>342.544173749327</v>
      </c>
      <c r="M897">
        <v>43.139597950273298</v>
      </c>
      <c r="N897">
        <v>0.69383833946715301</v>
      </c>
      <c r="O897">
        <v>50.767242771765403</v>
      </c>
      <c r="P897">
        <v>6.5943526170798998</v>
      </c>
      <c r="Q897">
        <v>-1.4445068859942E-2</v>
      </c>
    </row>
    <row r="898" spans="1:17" hidden="1" x14ac:dyDescent="0.3">
      <c r="A898" t="s">
        <v>1946</v>
      </c>
      <c r="B898" t="s">
        <v>1947</v>
      </c>
      <c r="C898" t="str">
        <f>IFERROR(VLOOKUP(Table1[[#This Row],[Ticker]],[1]!Table2[[Symbol]:[Industry]],2,FALSE),"-")</f>
        <v>-</v>
      </c>
      <c r="D898" t="s">
        <v>551</v>
      </c>
      <c r="E898">
        <v>3435.9281824999998</v>
      </c>
      <c r="F898">
        <v>249.7</v>
      </c>
      <c r="G898">
        <v>80.484597724103395</v>
      </c>
      <c r="H898">
        <v>14.8989309129219</v>
      </c>
      <c r="I898">
        <v>26.352480537508001</v>
      </c>
      <c r="J898">
        <v>-3.7672751570636001</v>
      </c>
      <c r="K898">
        <v>221.03566140218101</v>
      </c>
      <c r="L898">
        <v>183.06694095405999</v>
      </c>
      <c r="M898">
        <v>57.089258563643703</v>
      </c>
      <c r="N898">
        <v>0.73937490290512997</v>
      </c>
      <c r="O898">
        <v>8.1297557068482096</v>
      </c>
      <c r="P898">
        <v>109.128978224455</v>
      </c>
      <c r="Q898">
        <v>0.23318144726714199</v>
      </c>
    </row>
    <row r="899" spans="1:17" hidden="1" x14ac:dyDescent="0.3">
      <c r="A899" t="s">
        <v>1948</v>
      </c>
      <c r="B899" t="s">
        <v>1949</v>
      </c>
      <c r="C899" t="str">
        <f>IFERROR(VLOOKUP(Table1[[#This Row],[Ticker]],[1]!Table2[[Symbol]:[Industry]],2,FALSE),"-")</f>
        <v>-</v>
      </c>
      <c r="D899" t="s">
        <v>207</v>
      </c>
      <c r="E899">
        <v>3430.3532332</v>
      </c>
      <c r="F899">
        <v>1695.5</v>
      </c>
      <c r="G899">
        <v>-15.0977196032548</v>
      </c>
      <c r="H899">
        <v>2.5873822465345802</v>
      </c>
      <c r="I899">
        <v>2.0147731033987202</v>
      </c>
      <c r="J899">
        <v>-6.9151642054875904</v>
      </c>
      <c r="K899">
        <v>1730.86871745143</v>
      </c>
      <c r="M899">
        <v>26.812737725444599</v>
      </c>
      <c r="N899">
        <v>0.79688780989547803</v>
      </c>
      <c r="O899">
        <v>21.338838100855199</v>
      </c>
      <c r="P899">
        <v>40.833956308663502</v>
      </c>
    </row>
    <row r="900" spans="1:17" x14ac:dyDescent="0.3">
      <c r="A900" t="s">
        <v>1950</v>
      </c>
      <c r="B900" t="s">
        <v>1951</v>
      </c>
      <c r="C900" t="str">
        <f>IFERROR(VLOOKUP(Table1[[#This Row],[Ticker]],[1]!Table2[[Symbol]:[Industry]],2,FALSE),"-")</f>
        <v>-</v>
      </c>
      <c r="D900" t="s">
        <v>1450</v>
      </c>
      <c r="E900">
        <v>3406.8516671309999</v>
      </c>
      <c r="F900">
        <v>127.23</v>
      </c>
      <c r="G900">
        <v>-56.8235007352868</v>
      </c>
      <c r="H900">
        <v>-5.2295174420910797</v>
      </c>
      <c r="I900">
        <v>-22.570565135797199</v>
      </c>
      <c r="J900">
        <v>-2.2989012542493601</v>
      </c>
      <c r="K900">
        <v>130.77308493386599</v>
      </c>
      <c r="L900">
        <v>138.92973822620601</v>
      </c>
      <c r="M900">
        <v>43.084559971180703</v>
      </c>
      <c r="N900">
        <v>0.38825662188125498</v>
      </c>
      <c r="O900">
        <v>49.964630983258601</v>
      </c>
      <c r="P900">
        <v>21.809478219243601</v>
      </c>
      <c r="Q900">
        <v>-4.7662854795522999E-2</v>
      </c>
    </row>
    <row r="901" spans="1:17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488</v>
      </c>
      <c r="E901">
        <v>3397.4025323999999</v>
      </c>
      <c r="F901">
        <v>467.4</v>
      </c>
      <c r="G901">
        <v>-2.1956509138967402</v>
      </c>
      <c r="H901">
        <v>21.4218980602387</v>
      </c>
      <c r="I901">
        <v>23.614621150399401</v>
      </c>
      <c r="J901">
        <v>-2.7850759475289899</v>
      </c>
      <c r="K901">
        <v>398.323027444861</v>
      </c>
      <c r="L901">
        <v>363.06223790872798</v>
      </c>
      <c r="M901">
        <v>68.006814891546597</v>
      </c>
      <c r="N901">
        <v>1.69036155401264</v>
      </c>
      <c r="O901">
        <v>4.5143346170303902</v>
      </c>
      <c r="P901">
        <v>58.413828164717799</v>
      </c>
      <c r="Q901">
        <v>1.6740968476139002E-2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E902">
        <v>3396.7150000000001</v>
      </c>
      <c r="F902">
        <v>634.9</v>
      </c>
      <c r="G902">
        <v>507.95801921460099</v>
      </c>
      <c r="H902">
        <v>2.7476213698147101</v>
      </c>
      <c r="I902">
        <v>43.832879980518101</v>
      </c>
      <c r="J902">
        <v>-8.1594207382992199</v>
      </c>
      <c r="K902">
        <v>622.00641591824001</v>
      </c>
      <c r="L902">
        <v>469.03677379961999</v>
      </c>
      <c r="M902">
        <v>46.348296795735898</v>
      </c>
      <c r="N902">
        <v>0.876986142815805</v>
      </c>
      <c r="O902">
        <v>24.846432509056498</v>
      </c>
      <c r="P902">
        <v>850.44910179640704</v>
      </c>
      <c r="Q902">
        <v>0.176031945668739</v>
      </c>
    </row>
    <row r="903" spans="1:17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1006</v>
      </c>
      <c r="E903">
        <v>3396.617850395</v>
      </c>
      <c r="F903">
        <v>419.65</v>
      </c>
      <c r="G903">
        <v>-8.4892412175029897</v>
      </c>
      <c r="H903">
        <v>5.5617288875478801</v>
      </c>
      <c r="I903">
        <v>-6.9008601755230696</v>
      </c>
      <c r="J903">
        <v>4.0644352015808698</v>
      </c>
      <c r="K903">
        <v>399.94455308187997</v>
      </c>
      <c r="L903">
        <v>396.398413347087</v>
      </c>
      <c r="M903">
        <v>67.700005331861107</v>
      </c>
      <c r="N903">
        <v>0.789199874137682</v>
      </c>
      <c r="O903">
        <v>16.763969974979101</v>
      </c>
      <c r="P903">
        <v>24.138441059014902</v>
      </c>
      <c r="Q903">
        <v>-2.8598136292565999E-2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718</v>
      </c>
      <c r="E904">
        <v>3373.1858653499999</v>
      </c>
      <c r="F904">
        <v>725.1</v>
      </c>
      <c r="G904">
        <v>-55.196460196685997</v>
      </c>
      <c r="H904">
        <v>-16.820575716914998</v>
      </c>
      <c r="I904">
        <v>-22.698193630086099</v>
      </c>
      <c r="J904">
        <v>-4.4012491255622503</v>
      </c>
      <c r="K904">
        <v>812.14118700501797</v>
      </c>
      <c r="L904">
        <v>886.60836186229301</v>
      </c>
      <c r="M904">
        <v>18.270533454892298</v>
      </c>
      <c r="N904">
        <v>2.5182678997015602</v>
      </c>
      <c r="O904">
        <v>46.876292925113702</v>
      </c>
      <c r="P904">
        <v>0.87646076794658501</v>
      </c>
      <c r="Q904">
        <v>-0.11713851534554801</v>
      </c>
    </row>
    <row r="905" spans="1:17" hidden="1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95</v>
      </c>
      <c r="E905">
        <v>3365.007576945</v>
      </c>
      <c r="F905">
        <v>2519.65</v>
      </c>
      <c r="G905">
        <v>736.23275677818106</v>
      </c>
      <c r="H905">
        <v>23.730770296984002</v>
      </c>
      <c r="I905">
        <v>123.82680962784799</v>
      </c>
      <c r="J905">
        <v>1.3171912009053199</v>
      </c>
      <c r="K905">
        <v>1933.8703341980599</v>
      </c>
      <c r="L905">
        <v>1318.72143572138</v>
      </c>
      <c r="M905">
        <v>76.458270008680401</v>
      </c>
      <c r="N905">
        <v>1.80419188090825</v>
      </c>
      <c r="O905">
        <v>2.6948187248228801</v>
      </c>
      <c r="P905">
        <v>803.58615743231098</v>
      </c>
    </row>
    <row r="906" spans="1:17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51</v>
      </c>
      <c r="E906">
        <v>3349.061293925</v>
      </c>
      <c r="F906">
        <v>253.25</v>
      </c>
      <c r="G906">
        <v>24.4396162890488</v>
      </c>
      <c r="H906">
        <v>5.7035523083568203</v>
      </c>
      <c r="I906">
        <v>10.304001796345901</v>
      </c>
      <c r="J906">
        <v>-3.6725839606402402</v>
      </c>
      <c r="K906">
        <v>237.02957381811501</v>
      </c>
      <c r="L906">
        <v>202.47501315151499</v>
      </c>
      <c r="M906">
        <v>44.6327753753773</v>
      </c>
      <c r="N906">
        <v>1.14894800556843</v>
      </c>
      <c r="O906">
        <v>15.9131293188548</v>
      </c>
      <c r="P906">
        <v>63.703943115707801</v>
      </c>
      <c r="Q906">
        <v>3.9808373642887002E-2</v>
      </c>
    </row>
    <row r="907" spans="1:17" hidden="1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404</v>
      </c>
      <c r="E907">
        <v>3348.5045355000002</v>
      </c>
      <c r="F907">
        <v>4373.1000000000004</v>
      </c>
      <c r="G907">
        <v>30.536455753532501</v>
      </c>
      <c r="H907">
        <v>1.8013353273774</v>
      </c>
      <c r="I907">
        <v>-6.6070769935395104</v>
      </c>
      <c r="J907">
        <v>4.4490953834642797</v>
      </c>
      <c r="K907">
        <v>4304.1124478481097</v>
      </c>
      <c r="L907">
        <v>4117.7962620406997</v>
      </c>
      <c r="M907">
        <v>55.546842130819897</v>
      </c>
      <c r="N907">
        <v>1.4197016098655399</v>
      </c>
      <c r="O907">
        <v>16.553474651848799</v>
      </c>
      <c r="P907">
        <v>58.733212341197799</v>
      </c>
      <c r="Q907">
        <v>7.5783502683414994E-2</v>
      </c>
    </row>
    <row r="908" spans="1:17" hidden="1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130</v>
      </c>
      <c r="E908">
        <v>3348.4079673000001</v>
      </c>
      <c r="F908">
        <v>767.05</v>
      </c>
      <c r="G908">
        <v>28.984509418744999</v>
      </c>
      <c r="H908">
        <v>-16.7317077066247</v>
      </c>
      <c r="I908">
        <v>-13.2082458158417</v>
      </c>
      <c r="J908">
        <v>-6.5787147500587499</v>
      </c>
      <c r="K908">
        <v>870.87805006526003</v>
      </c>
      <c r="L908">
        <v>765.26512048519999</v>
      </c>
      <c r="M908">
        <v>19.937784621085299</v>
      </c>
      <c r="N908">
        <v>0.746858022486795</v>
      </c>
      <c r="O908">
        <v>41.190274428003399</v>
      </c>
      <c r="P908">
        <v>81.121605667060194</v>
      </c>
      <c r="Q908">
        <v>6.4607095463438E-2</v>
      </c>
    </row>
    <row r="909" spans="1:17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300</v>
      </c>
      <c r="E909">
        <v>3345.0198804000001</v>
      </c>
      <c r="F909">
        <v>326.7</v>
      </c>
      <c r="G909">
        <v>32.9338130753261</v>
      </c>
      <c r="H909">
        <v>11.962979648389</v>
      </c>
      <c r="I909">
        <v>25.221197341374001</v>
      </c>
      <c r="J909">
        <v>-2.5231937731622298</v>
      </c>
      <c r="K909">
        <v>309.89625225366598</v>
      </c>
      <c r="L909">
        <v>265.92473604717799</v>
      </c>
      <c r="M909">
        <v>53.512140299711398</v>
      </c>
      <c r="N909">
        <v>0.67464877842168802</v>
      </c>
      <c r="O909">
        <v>8.8154269972451793</v>
      </c>
      <c r="P909">
        <v>73.177842565597601</v>
      </c>
      <c r="Q909">
        <v>4.0735932579592002E-2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1387</v>
      </c>
      <c r="E910">
        <v>3318.8113896300001</v>
      </c>
      <c r="F910">
        <v>439.45</v>
      </c>
      <c r="G910">
        <v>48.475843310706999</v>
      </c>
      <c r="H910">
        <v>18.9058124502106</v>
      </c>
      <c r="I910">
        <v>13.687990974933401</v>
      </c>
      <c r="J910">
        <v>8.4569771534882196E-2</v>
      </c>
      <c r="K910">
        <v>383.80996482704302</v>
      </c>
      <c r="L910">
        <v>333.01485437444597</v>
      </c>
      <c r="M910">
        <v>69.355000667828804</v>
      </c>
      <c r="N910">
        <v>1.8317867230989799</v>
      </c>
      <c r="O910">
        <v>2.82170895437479</v>
      </c>
      <c r="P910">
        <v>77.2333131679774</v>
      </c>
      <c r="Q910">
        <v>4.0021544637712E-2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300</v>
      </c>
      <c r="E911">
        <v>3313.50802875</v>
      </c>
      <c r="F911">
        <v>274.5</v>
      </c>
      <c r="G911">
        <v>65.406111652321499</v>
      </c>
      <c r="H911">
        <v>22.374449346101599</v>
      </c>
      <c r="I911">
        <v>113.33767233554001</v>
      </c>
      <c r="J911">
        <v>-3.7586666380731999</v>
      </c>
      <c r="K911">
        <v>226.253720622033</v>
      </c>
      <c r="L911">
        <v>165.44496019098099</v>
      </c>
      <c r="M911">
        <v>58.549052496082197</v>
      </c>
      <c r="N911">
        <v>0.84207038886682295</v>
      </c>
      <c r="O911">
        <v>7.8324225865209396</v>
      </c>
      <c r="P911">
        <v>168.014059753954</v>
      </c>
      <c r="Q911">
        <v>0.18791992809195501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133</v>
      </c>
      <c r="E912">
        <v>3309.4742688799902</v>
      </c>
      <c r="F912">
        <v>107.98</v>
      </c>
      <c r="G912">
        <v>65.225211258883505</v>
      </c>
      <c r="H912">
        <v>-8.9631658904651097</v>
      </c>
      <c r="I912">
        <v>-23.474339667987199</v>
      </c>
      <c r="J912">
        <v>-3.5598109361333199</v>
      </c>
      <c r="K912">
        <v>110.98650122136701</v>
      </c>
      <c r="L912">
        <v>103.37744027866999</v>
      </c>
      <c r="M912">
        <v>39.033091855772</v>
      </c>
      <c r="N912">
        <v>1.6085708723159</v>
      </c>
      <c r="O912">
        <v>49.749953695128703</v>
      </c>
      <c r="P912">
        <v>105.285171102661</v>
      </c>
      <c r="Q912">
        <v>0.190993634450636</v>
      </c>
    </row>
    <row r="913" spans="1:17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21</v>
      </c>
      <c r="E913">
        <v>3307.2423086250001</v>
      </c>
      <c r="F913">
        <v>560.25</v>
      </c>
      <c r="G913">
        <v>-25.425898595189899</v>
      </c>
      <c r="H913">
        <v>-14.6162498598233</v>
      </c>
      <c r="I913">
        <v>-18.639929862037398</v>
      </c>
      <c r="J913">
        <v>-4.0731475861668702</v>
      </c>
      <c r="K913">
        <v>600.98357354044902</v>
      </c>
      <c r="L913">
        <v>594.23471727420701</v>
      </c>
      <c r="M913">
        <v>37.556711912917798</v>
      </c>
      <c r="N913">
        <v>0.43120937485026001</v>
      </c>
      <c r="O913">
        <v>41.276215975011098</v>
      </c>
      <c r="P913">
        <v>24.5</v>
      </c>
      <c r="Q913">
        <v>5.7680220084544001E-2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63</v>
      </c>
      <c r="E914">
        <v>3291.074599692</v>
      </c>
      <c r="F914">
        <v>217.59</v>
      </c>
      <c r="G914">
        <v>64.035404986724302</v>
      </c>
      <c r="H914">
        <v>-7.4998357597634904</v>
      </c>
      <c r="I914">
        <v>-2.1333384630807801</v>
      </c>
      <c r="J914">
        <v>-1.93677138098673</v>
      </c>
      <c r="K914">
        <v>225.745035918464</v>
      </c>
      <c r="L914">
        <v>193.89694611460899</v>
      </c>
      <c r="M914">
        <v>42.645131093244402</v>
      </c>
      <c r="N914">
        <v>0.47910063111894302</v>
      </c>
      <c r="O914">
        <v>24.0406268670435</v>
      </c>
      <c r="P914">
        <v>92.132450331125796</v>
      </c>
      <c r="Q914">
        <v>0.108143582766935</v>
      </c>
    </row>
    <row r="915" spans="1:17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46</v>
      </c>
      <c r="E915">
        <v>3283.1781832000001</v>
      </c>
      <c r="F915">
        <v>1937.2</v>
      </c>
      <c r="G915">
        <v>-4.4703631213071704</v>
      </c>
      <c r="H915">
        <v>2.32444948782129</v>
      </c>
      <c r="I915">
        <v>9.5180520581589505</v>
      </c>
      <c r="J915">
        <v>1.24888205619756</v>
      </c>
      <c r="K915">
        <v>1855.48136741131</v>
      </c>
      <c r="L915">
        <v>1707.7352221715</v>
      </c>
      <c r="M915">
        <v>60.801583046184398</v>
      </c>
      <c r="N915">
        <v>0.25415533435370002</v>
      </c>
      <c r="O915">
        <v>7.8876729300020498</v>
      </c>
      <c r="P915">
        <v>37.001414427157002</v>
      </c>
      <c r="Q915">
        <v>5.1191779950723E-2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259</v>
      </c>
      <c r="E916">
        <v>3268.35306236</v>
      </c>
      <c r="F916">
        <v>265.7</v>
      </c>
      <c r="G916">
        <v>807.06691533233902</v>
      </c>
      <c r="H916">
        <v>32.8793808505011</v>
      </c>
      <c r="I916">
        <v>151.012773797623</v>
      </c>
      <c r="J916">
        <v>-6.0339510881364102</v>
      </c>
      <c r="K916">
        <v>203.56137452700801</v>
      </c>
      <c r="L916">
        <v>132.538673613578</v>
      </c>
      <c r="M916">
        <v>63.635968505696603</v>
      </c>
      <c r="N916">
        <v>1.4145737525611499</v>
      </c>
      <c r="O916">
        <v>12.7587504704554</v>
      </c>
      <c r="P916">
        <v>900.75329566854896</v>
      </c>
      <c r="Q916">
        <v>0.28414790204521001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372</v>
      </c>
      <c r="E917">
        <v>3253.626130616</v>
      </c>
      <c r="F917">
        <v>220.52</v>
      </c>
      <c r="G917">
        <v>68.765270676590006</v>
      </c>
      <c r="H917">
        <v>32.505337443774998</v>
      </c>
      <c r="I917">
        <v>97.792626956847101</v>
      </c>
      <c r="J917">
        <v>3.9279300125516801</v>
      </c>
      <c r="K917">
        <v>180.69510754711499</v>
      </c>
      <c r="L917">
        <v>145.23649693794599</v>
      </c>
      <c r="M917">
        <v>74.767712553501994</v>
      </c>
      <c r="N917">
        <v>2.0835536595147701</v>
      </c>
      <c r="O917">
        <v>4.0721929983674903</v>
      </c>
      <c r="P917">
        <v>132.12631578947301</v>
      </c>
      <c r="Q917">
        <v>0.14264287405657999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509</v>
      </c>
      <c r="E918">
        <v>3247.7281681200002</v>
      </c>
      <c r="F918">
        <v>3759.15</v>
      </c>
      <c r="G918">
        <v>-4.40246053179931</v>
      </c>
      <c r="H918">
        <v>-7.35282088601185</v>
      </c>
      <c r="I918">
        <v>5.3186379876220098</v>
      </c>
      <c r="J918">
        <v>-4.5383466925320102</v>
      </c>
      <c r="K918">
        <v>3953.3157496251301</v>
      </c>
      <c r="L918">
        <v>3599.7534401980602</v>
      </c>
      <c r="M918">
        <v>27.240097324811899</v>
      </c>
      <c r="N918">
        <v>0.74433428924253398</v>
      </c>
      <c r="O918">
        <v>16.834922788396302</v>
      </c>
      <c r="P918">
        <v>25.724080267558499</v>
      </c>
      <c r="Q918">
        <v>2.3961673472245999E-2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300</v>
      </c>
      <c r="E919">
        <v>3235.3487150999999</v>
      </c>
      <c r="F919">
        <v>601.79999999999995</v>
      </c>
      <c r="G919">
        <v>145.08115022849299</v>
      </c>
      <c r="H919">
        <v>-1.9331709841068001</v>
      </c>
      <c r="I919">
        <v>103.94412457892599</v>
      </c>
      <c r="J919">
        <v>0.352222398424131</v>
      </c>
      <c r="K919">
        <v>629.49960541443102</v>
      </c>
      <c r="L919">
        <v>462.13091343103798</v>
      </c>
      <c r="M919">
        <v>47.967261102447203</v>
      </c>
      <c r="N919">
        <v>0.274252929450165</v>
      </c>
      <c r="O919">
        <v>51.0136257892987</v>
      </c>
      <c r="P919">
        <v>210.20618556701001</v>
      </c>
      <c r="Q919">
        <v>0.18980975627796801</v>
      </c>
    </row>
    <row r="920" spans="1:17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372</v>
      </c>
      <c r="E920">
        <v>3229.5217779999998</v>
      </c>
      <c r="F920">
        <v>2292.5</v>
      </c>
      <c r="G920">
        <v>-2.81228454724552</v>
      </c>
      <c r="H920">
        <v>28.182082397362599</v>
      </c>
      <c r="I920">
        <v>18.960807540067702</v>
      </c>
      <c r="J920">
        <v>-6.3907257567667504</v>
      </c>
      <c r="K920">
        <v>1996.89306600346</v>
      </c>
      <c r="L920">
        <v>1895.6505335662</v>
      </c>
      <c r="M920">
        <v>64.443385169444397</v>
      </c>
      <c r="N920">
        <v>3.61369841122964</v>
      </c>
      <c r="O920">
        <v>9.92366412213741</v>
      </c>
      <c r="P920">
        <v>49.738732854343503</v>
      </c>
      <c r="Q920">
        <v>-5.9043218704355999E-2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450</v>
      </c>
      <c r="E921">
        <v>3217.1957480000001</v>
      </c>
      <c r="F921">
        <v>182.68</v>
      </c>
      <c r="G921">
        <v>110.302759478786</v>
      </c>
      <c r="H921">
        <v>26.1557867116266</v>
      </c>
      <c r="I921">
        <v>1.0631866354964901</v>
      </c>
      <c r="J921">
        <v>11.838623867771799</v>
      </c>
      <c r="K921">
        <v>146.02994206399899</v>
      </c>
      <c r="L921">
        <v>128.47004593641799</v>
      </c>
      <c r="M921">
        <v>85.498242182045203</v>
      </c>
      <c r="N921">
        <v>2.0695180391110202</v>
      </c>
      <c r="O921">
        <v>3.8811035690825499</v>
      </c>
      <c r="P921">
        <v>143.57333333333301</v>
      </c>
      <c r="Q921">
        <v>0.112683380149477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130</v>
      </c>
      <c r="E922">
        <v>3213.5195096900002</v>
      </c>
      <c r="F922">
        <v>18.61</v>
      </c>
      <c r="G922">
        <v>43.324944777822303</v>
      </c>
      <c r="H922">
        <v>6.1726636318159596</v>
      </c>
      <c r="I922">
        <v>-33.384323301375098</v>
      </c>
      <c r="J922">
        <v>5.5986640071289404</v>
      </c>
      <c r="K922">
        <v>18.4471804497155</v>
      </c>
      <c r="L922">
        <v>17.852694817218101</v>
      </c>
      <c r="M922">
        <v>65.787155267280397</v>
      </c>
      <c r="N922">
        <v>0.85967513159961095</v>
      </c>
      <c r="O922">
        <v>82.4288017195056</v>
      </c>
      <c r="P922">
        <v>113.172966781214</v>
      </c>
      <c r="Q922">
        <v>8.9270532552496007E-2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21</v>
      </c>
      <c r="E923">
        <v>3203.8729632</v>
      </c>
      <c r="F923">
        <v>595.75</v>
      </c>
      <c r="G923">
        <v>200.80366029969301</v>
      </c>
      <c r="H923">
        <v>-1.95885160533725</v>
      </c>
      <c r="I923">
        <v>10.5251854992472</v>
      </c>
      <c r="J923">
        <v>4.7768040192882999E-2</v>
      </c>
      <c r="K923">
        <v>546.907790995087</v>
      </c>
      <c r="L923">
        <v>457.44541157487998</v>
      </c>
      <c r="M923">
        <v>58.264482837015599</v>
      </c>
      <c r="N923">
        <v>0.69296973923092497</v>
      </c>
      <c r="O923">
        <v>11.120436424674701</v>
      </c>
      <c r="P923">
        <v>229.143646408839</v>
      </c>
      <c r="Q923">
        <v>9.8950738570687993E-2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54</v>
      </c>
      <c r="E924">
        <v>3201.32216556</v>
      </c>
      <c r="F924">
        <v>146.80000000000001</v>
      </c>
      <c r="G924">
        <v>95.003359666412607</v>
      </c>
      <c r="H924">
        <v>17.2698064889588</v>
      </c>
      <c r="I924">
        <v>20.241900950132202</v>
      </c>
      <c r="J924">
        <v>8.6336067253464606</v>
      </c>
      <c r="K924">
        <v>125.825205191761</v>
      </c>
      <c r="L924">
        <v>105.311482036326</v>
      </c>
      <c r="M924">
        <v>65.863187970216003</v>
      </c>
      <c r="N924">
        <v>1.4621738495201599</v>
      </c>
      <c r="O924">
        <v>3.9441416893732901</v>
      </c>
      <c r="P924">
        <v>141.64609053497901</v>
      </c>
      <c r="Q924">
        <v>5.7667570345988003E-2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207</v>
      </c>
      <c r="E925">
        <v>3200.6286604799998</v>
      </c>
      <c r="F925">
        <v>1031.2</v>
      </c>
      <c r="G925">
        <v>37.781725681736098</v>
      </c>
      <c r="H925">
        <v>29.215000968256099</v>
      </c>
      <c r="I925">
        <v>49.219097374334602</v>
      </c>
      <c r="J925">
        <v>-1.48611392048246</v>
      </c>
      <c r="K925">
        <v>855.72042994939795</v>
      </c>
      <c r="L925">
        <v>712.80542014286698</v>
      </c>
      <c r="M925">
        <v>69.386745215909301</v>
      </c>
      <c r="N925">
        <v>1.52155081663283</v>
      </c>
      <c r="O925">
        <v>10.3277734678044</v>
      </c>
      <c r="P925">
        <v>86.794674395435194</v>
      </c>
      <c r="Q925">
        <v>8.7819627886273996E-2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136</v>
      </c>
      <c r="E926">
        <v>3197.4688810099901</v>
      </c>
      <c r="F926">
        <v>701.9</v>
      </c>
      <c r="G926">
        <v>69.551081851567005</v>
      </c>
      <c r="H926">
        <v>1.03375717744559</v>
      </c>
      <c r="I926">
        <v>8.2814516343235294</v>
      </c>
      <c r="J926">
        <v>-3.8116231739198798</v>
      </c>
      <c r="K926">
        <v>709.41382724647599</v>
      </c>
      <c r="L926">
        <v>602.0731766307</v>
      </c>
      <c r="M926">
        <v>40.930188923526302</v>
      </c>
      <c r="N926">
        <v>0.44961760727434902</v>
      </c>
      <c r="O926">
        <v>17.680581279384501</v>
      </c>
      <c r="P926">
        <v>127.15210355987</v>
      </c>
      <c r="Q926">
        <v>0.181266766671697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539</v>
      </c>
      <c r="E927">
        <v>3196.2630680249999</v>
      </c>
      <c r="F927">
        <v>5004.75</v>
      </c>
      <c r="G927">
        <v>20.050000551272799</v>
      </c>
      <c r="H927">
        <v>18.848831459232301</v>
      </c>
      <c r="I927">
        <v>23.219368791396199</v>
      </c>
      <c r="J927">
        <v>-3.0190671663770798</v>
      </c>
      <c r="K927">
        <v>4448.6253043820898</v>
      </c>
      <c r="L927">
        <v>3777.5335280367299</v>
      </c>
      <c r="M927">
        <v>61.031115627582402</v>
      </c>
      <c r="N927">
        <v>1.7072080794481901</v>
      </c>
      <c r="O927">
        <v>8.4170038463459598</v>
      </c>
      <c r="P927">
        <v>75.479041391279907</v>
      </c>
      <c r="Q927">
        <v>0.13210417156051299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130</v>
      </c>
      <c r="E928">
        <v>3189.4614179999999</v>
      </c>
      <c r="F928">
        <v>1095.5999999999999</v>
      </c>
      <c r="G928">
        <v>-18.412375554532801</v>
      </c>
      <c r="H928">
        <v>-5.7219176489722097</v>
      </c>
      <c r="I928">
        <v>-8.0902392794103797</v>
      </c>
      <c r="J928">
        <v>6.9184521292781103</v>
      </c>
      <c r="K928">
        <v>1127.3397620406299</v>
      </c>
      <c r="L928">
        <v>1126.0326205547501</v>
      </c>
      <c r="M928">
        <v>63.876893955732598</v>
      </c>
      <c r="N928">
        <v>1.04300751849282</v>
      </c>
      <c r="O928">
        <v>24.041621029572799</v>
      </c>
      <c r="P928">
        <v>14.722513089005201</v>
      </c>
      <c r="Q928">
        <v>-6.7017472198750002E-3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151</v>
      </c>
      <c r="E929">
        <v>3184.3624768300001</v>
      </c>
      <c r="F929">
        <v>333.35</v>
      </c>
      <c r="G929">
        <v>24.511663169697702</v>
      </c>
      <c r="H929">
        <v>-4.9273363681840197</v>
      </c>
      <c r="I929">
        <v>-26.183068541771998</v>
      </c>
      <c r="J929">
        <v>-2.8538455949241102</v>
      </c>
      <c r="K929">
        <v>365.16535993093697</v>
      </c>
      <c r="L929">
        <v>346.75781026705903</v>
      </c>
      <c r="M929">
        <v>35.513748357986302</v>
      </c>
      <c r="N929">
        <v>0.85618730210435401</v>
      </c>
      <c r="O929">
        <v>44.952752362381801</v>
      </c>
      <c r="P929">
        <v>54.221605366643502</v>
      </c>
      <c r="Q929">
        <v>8.9752248003162005E-2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1387</v>
      </c>
      <c r="E930">
        <v>3181.04884128</v>
      </c>
      <c r="F930">
        <v>216.2</v>
      </c>
      <c r="K930">
        <v>198.53034696656701</v>
      </c>
      <c r="L930">
        <v>172.215069946667</v>
      </c>
      <c r="M930">
        <v>81.1750791682543</v>
      </c>
      <c r="N930">
        <v>1</v>
      </c>
      <c r="Q930">
        <v>0.14788253940821999</v>
      </c>
    </row>
    <row r="931" spans="1:17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399</v>
      </c>
      <c r="E931">
        <v>3176.3732868000002</v>
      </c>
      <c r="F931">
        <v>20.6</v>
      </c>
      <c r="G931">
        <v>-43.202402717054099</v>
      </c>
      <c r="H931">
        <v>11.0609080008378</v>
      </c>
      <c r="I931">
        <v>-59.261959179011001</v>
      </c>
      <c r="J931">
        <v>-3.2501842385800801</v>
      </c>
      <c r="K931">
        <v>20.3771670565724</v>
      </c>
      <c r="L931">
        <v>24.007141565032001</v>
      </c>
      <c r="M931">
        <v>59.863425400907303</v>
      </c>
      <c r="N931">
        <v>1.72136150102457</v>
      </c>
      <c r="O931">
        <v>119.174757281553</v>
      </c>
      <c r="P931">
        <v>23.353293413173599</v>
      </c>
    </row>
    <row r="932" spans="1:17" x14ac:dyDescent="0.3">
      <c r="A932" t="s">
        <v>2014</v>
      </c>
      <c r="B932" t="s">
        <v>2015</v>
      </c>
      <c r="C932" t="str">
        <f>IFERROR(VLOOKUP(Table1[[#This Row],[Ticker]],[1]!Table2[[Symbol]:[Industry]],2,FALSE),"-")</f>
        <v>-</v>
      </c>
      <c r="D932" t="s">
        <v>133</v>
      </c>
      <c r="E932">
        <v>3168.6993318750001</v>
      </c>
      <c r="F932">
        <v>481.25</v>
      </c>
      <c r="G932">
        <v>-28.877609308873701</v>
      </c>
      <c r="H932">
        <v>-4.0643522728983896</v>
      </c>
      <c r="I932">
        <v>-7.7865013825163301</v>
      </c>
      <c r="J932">
        <v>0.742147087481139</v>
      </c>
      <c r="K932">
        <v>507.72666598985899</v>
      </c>
      <c r="L932">
        <v>510.98200732889302</v>
      </c>
      <c r="M932">
        <v>43.391838132510898</v>
      </c>
      <c r="N932">
        <v>1.29820806281763</v>
      </c>
      <c r="O932">
        <v>28.831168831168799</v>
      </c>
      <c r="P932">
        <v>13.235294117646999</v>
      </c>
    </row>
    <row r="933" spans="1:17" x14ac:dyDescent="0.3">
      <c r="A933" t="s">
        <v>2016</v>
      </c>
      <c r="B933" t="s">
        <v>2017</v>
      </c>
      <c r="C933" t="str">
        <f>IFERROR(VLOOKUP(Table1[[#This Row],[Ticker]],[1]!Table2[[Symbol]:[Industry]],2,FALSE),"-")</f>
        <v>-</v>
      </c>
      <c r="D933" t="s">
        <v>293</v>
      </c>
      <c r="E933">
        <v>3145.9994366199999</v>
      </c>
      <c r="F933">
        <v>1175.05</v>
      </c>
      <c r="G933">
        <v>-12.0345828966478</v>
      </c>
      <c r="H933">
        <v>-21.489956475988102</v>
      </c>
      <c r="I933">
        <v>-1.58794830548156</v>
      </c>
      <c r="J933">
        <v>-1.34629975641729</v>
      </c>
      <c r="K933">
        <v>1343.90535991263</v>
      </c>
      <c r="L933">
        <v>1307.5267037640201</v>
      </c>
      <c r="M933">
        <v>30.040449224362298</v>
      </c>
      <c r="N933">
        <v>1.1483793786266201</v>
      </c>
      <c r="O933">
        <v>55.138079230671003</v>
      </c>
      <c r="P933">
        <v>22.146569646569599</v>
      </c>
      <c r="Q933">
        <v>7.1310184970993007E-2</v>
      </c>
    </row>
    <row r="934" spans="1:17" hidden="1" x14ac:dyDescent="0.3">
      <c r="A934" t="s">
        <v>2018</v>
      </c>
      <c r="B934" t="s">
        <v>2019</v>
      </c>
      <c r="C934" t="str">
        <f>IFERROR(VLOOKUP(Table1[[#This Row],[Ticker]],[1]!Table2[[Symbol]:[Industry]],2,FALSE),"-")</f>
        <v>-</v>
      </c>
      <c r="D934" t="s">
        <v>293</v>
      </c>
      <c r="E934">
        <v>3135.5603448000002</v>
      </c>
      <c r="F934">
        <v>2163.9</v>
      </c>
      <c r="G934">
        <v>505.00461488566401</v>
      </c>
      <c r="H934">
        <v>17.561036086347201</v>
      </c>
      <c r="I934">
        <v>146.86172400433</v>
      </c>
      <c r="J934">
        <v>17.968796164610801</v>
      </c>
      <c r="K934">
        <v>1666.4820667054701</v>
      </c>
      <c r="L934">
        <v>1163.6778886177799</v>
      </c>
      <c r="M934">
        <v>84.948681645576897</v>
      </c>
      <c r="N934">
        <v>0.76527459172047096</v>
      </c>
      <c r="O934">
        <v>0</v>
      </c>
      <c r="P934">
        <v>573.69240348692404</v>
      </c>
      <c r="Q934">
        <v>0.26960127912508902</v>
      </c>
    </row>
    <row r="935" spans="1:17" hidden="1" x14ac:dyDescent="0.3">
      <c r="A935" t="s">
        <v>2020</v>
      </c>
      <c r="B935" t="s">
        <v>2021</v>
      </c>
      <c r="C935" t="str">
        <f>IFERROR(VLOOKUP(Table1[[#This Row],[Ticker]],[1]!Table2[[Symbol]:[Industry]],2,FALSE),"-")</f>
        <v>-</v>
      </c>
      <c r="D935" t="s">
        <v>539</v>
      </c>
      <c r="E935">
        <v>3125.2648449779999</v>
      </c>
      <c r="F935">
        <v>225.78</v>
      </c>
      <c r="G935">
        <v>29.6481183331416</v>
      </c>
      <c r="H935">
        <v>20.638838539897801</v>
      </c>
      <c r="I935">
        <v>-2.4198420697090701</v>
      </c>
      <c r="J935">
        <v>18.142910153143099</v>
      </c>
      <c r="K935">
        <v>195.55230629047799</v>
      </c>
      <c r="L935">
        <v>183.94421540165899</v>
      </c>
      <c r="M935">
        <v>79.152133964714196</v>
      </c>
      <c r="N935">
        <v>2.0051496787957599</v>
      </c>
      <c r="O935">
        <v>2.75489414474265</v>
      </c>
      <c r="P935">
        <v>75.567651632970396</v>
      </c>
      <c r="Q935">
        <v>2.1256733621180999E-2</v>
      </c>
    </row>
    <row r="936" spans="1:17" hidden="1" x14ac:dyDescent="0.3">
      <c r="A936" t="s">
        <v>2022</v>
      </c>
      <c r="B936" t="s">
        <v>2023</v>
      </c>
      <c r="C936" t="str">
        <f>IFERROR(VLOOKUP(Table1[[#This Row],[Ticker]],[1]!Table2[[Symbol]:[Industry]],2,FALSE),"-")</f>
        <v>-</v>
      </c>
      <c r="D936" t="s">
        <v>2024</v>
      </c>
      <c r="E936">
        <v>3113.60200424</v>
      </c>
      <c r="F936">
        <v>269.95</v>
      </c>
      <c r="G936">
        <v>14.8264402672333</v>
      </c>
      <c r="H936">
        <v>0.91574545169987398</v>
      </c>
      <c r="I936">
        <v>8.92336900631717</v>
      </c>
      <c r="J936">
        <v>-4.1184883457505999</v>
      </c>
      <c r="K936">
        <v>279.58675896393498</v>
      </c>
      <c r="M936">
        <v>39.762551644976803</v>
      </c>
      <c r="N936">
        <v>0.607890768255131</v>
      </c>
      <c r="O936">
        <v>22.244860159288699</v>
      </c>
      <c r="P936">
        <v>149.376443418013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519</v>
      </c>
      <c r="E937">
        <v>3103.8938821000002</v>
      </c>
      <c r="F937">
        <v>294.5</v>
      </c>
      <c r="G937">
        <v>-61.938690290364903</v>
      </c>
      <c r="H937">
        <v>-4.4134059968158503</v>
      </c>
      <c r="I937">
        <v>-4.5106069849523802</v>
      </c>
      <c r="J937">
        <v>-3.24853294077796</v>
      </c>
      <c r="K937">
        <v>304.71883871374598</v>
      </c>
      <c r="M937">
        <v>38.268562890660903</v>
      </c>
      <c r="N937">
        <v>0.58490204659556599</v>
      </c>
      <c r="O937">
        <v>74.668930390492307</v>
      </c>
      <c r="P937">
        <v>19.666802112962198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404</v>
      </c>
      <c r="E938">
        <v>3063.953665</v>
      </c>
      <c r="F938">
        <v>1788.7</v>
      </c>
      <c r="G938">
        <v>328.49626670606102</v>
      </c>
      <c r="H938">
        <v>13.329600264142</v>
      </c>
      <c r="I938">
        <v>148.466360071206</v>
      </c>
      <c r="J938">
        <v>-0.438044186049734</v>
      </c>
      <c r="K938">
        <v>1652.80972337035</v>
      </c>
      <c r="L938">
        <v>1104.6438080938699</v>
      </c>
      <c r="M938">
        <v>55.150472555729202</v>
      </c>
      <c r="N938">
        <v>0.95486518594465597</v>
      </c>
      <c r="O938">
        <v>21.8314977357857</v>
      </c>
      <c r="P938">
        <v>370.71052631578902</v>
      </c>
      <c r="Q938">
        <v>0.27604874106412602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279</v>
      </c>
      <c r="E939">
        <v>3053.169265</v>
      </c>
      <c r="F939">
        <v>333.05</v>
      </c>
      <c r="G939">
        <v>80.9688120610505</v>
      </c>
      <c r="H939">
        <v>40.3513034722084</v>
      </c>
      <c r="I939">
        <v>69.838807330599494</v>
      </c>
      <c r="J939">
        <v>4.2856384598925503</v>
      </c>
      <c r="K939">
        <v>271.09341435405202</v>
      </c>
      <c r="L939">
        <v>220.76867309385401</v>
      </c>
      <c r="M939">
        <v>78.921712455537104</v>
      </c>
      <c r="N939">
        <v>2.9991961971608001</v>
      </c>
      <c r="O939">
        <v>4.4888154931691897</v>
      </c>
      <c r="P939">
        <v>123.523489932885</v>
      </c>
      <c r="Q939">
        <v>0.14609897843485001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54</v>
      </c>
      <c r="E940">
        <v>3045.2391421749999</v>
      </c>
      <c r="F940">
        <v>330.35</v>
      </c>
      <c r="G940">
        <v>-26.948878742298898</v>
      </c>
      <c r="H940">
        <v>0.97799999783818603</v>
      </c>
      <c r="I940">
        <v>-18.468714844186199</v>
      </c>
      <c r="J940">
        <v>-1.8118967398444299</v>
      </c>
      <c r="K940">
        <v>327.80803533648901</v>
      </c>
      <c r="L940">
        <v>337.33589659200697</v>
      </c>
      <c r="M940">
        <v>56.640619887856502</v>
      </c>
      <c r="N940">
        <v>0.49762846463397498</v>
      </c>
      <c r="O940">
        <v>25.624337823520399</v>
      </c>
      <c r="P940">
        <v>15.26517794836</v>
      </c>
      <c r="Q940">
        <v>-9.4832625675635995E-2</v>
      </c>
    </row>
    <row r="941" spans="1:17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259</v>
      </c>
      <c r="E941">
        <v>3038.52351</v>
      </c>
      <c r="F941">
        <v>313.5</v>
      </c>
      <c r="G941">
        <v>11.8952958282397</v>
      </c>
      <c r="H941">
        <v>0.42342112075732202</v>
      </c>
      <c r="I941">
        <v>-14.7309145418253</v>
      </c>
      <c r="J941">
        <v>0.20222402707095799</v>
      </c>
      <c r="K941">
        <v>322.49763958595599</v>
      </c>
      <c r="L941">
        <v>304.76468455294099</v>
      </c>
      <c r="M941">
        <v>48.773435690409599</v>
      </c>
      <c r="N941">
        <v>0.32353771416712701</v>
      </c>
      <c r="O941">
        <v>28.0861244019138</v>
      </c>
      <c r="P941">
        <v>41.248028835323197</v>
      </c>
      <c r="Q941">
        <v>8.9267958021042995E-2</v>
      </c>
    </row>
    <row r="942" spans="1:17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89</v>
      </c>
      <c r="E942">
        <v>3020.1328555</v>
      </c>
      <c r="F942">
        <v>701.95</v>
      </c>
      <c r="G942">
        <v>-57.061016675708899</v>
      </c>
      <c r="H942">
        <v>-10.5957661518884</v>
      </c>
      <c r="I942">
        <v>-16.520138582215701</v>
      </c>
      <c r="J942">
        <v>0.26976064379921499</v>
      </c>
      <c r="K942">
        <v>744.99493410923697</v>
      </c>
      <c r="L942">
        <v>793.09190672892703</v>
      </c>
      <c r="M942">
        <v>44.336179396860999</v>
      </c>
      <c r="N942">
        <v>0.36712737521244998</v>
      </c>
      <c r="O942">
        <v>49.868224232495102</v>
      </c>
      <c r="P942">
        <v>13.437297996121501</v>
      </c>
    </row>
    <row r="943" spans="1:17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516</v>
      </c>
      <c r="E943">
        <v>3016.9223703600001</v>
      </c>
      <c r="F943">
        <v>52.6</v>
      </c>
      <c r="G943">
        <v>9.06848055313327</v>
      </c>
      <c r="H943">
        <v>-2.1455941819319602</v>
      </c>
      <c r="I943">
        <v>17.0208168021408</v>
      </c>
      <c r="J943">
        <v>-0.81260952524555097</v>
      </c>
      <c r="K943">
        <v>52.193698930484402</v>
      </c>
      <c r="L943">
        <v>46.6668733364261</v>
      </c>
      <c r="M943">
        <v>50.620376378316102</v>
      </c>
      <c r="N943">
        <v>0.61159312696153001</v>
      </c>
      <c r="O943">
        <v>18.365019011406801</v>
      </c>
      <c r="P943">
        <v>58.195488721804502</v>
      </c>
      <c r="Q943">
        <v>-5.8384124634606002E-2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46</v>
      </c>
      <c r="E944">
        <v>3014.4420520899998</v>
      </c>
      <c r="F944">
        <v>356.3</v>
      </c>
      <c r="G944">
        <v>44.086757145025302</v>
      </c>
      <c r="H944">
        <v>29.818861578342201</v>
      </c>
      <c r="I944">
        <v>31.432874709739199</v>
      </c>
      <c r="J944">
        <v>3.3917395658150999</v>
      </c>
      <c r="K944">
        <v>313.16123991148402</v>
      </c>
      <c r="L944">
        <v>279.10595736177999</v>
      </c>
      <c r="M944">
        <v>75.814079645753395</v>
      </c>
      <c r="N944">
        <v>2.2240248031176901</v>
      </c>
      <c r="O944">
        <v>2.16110019646365</v>
      </c>
      <c r="P944">
        <v>90.229578216764494</v>
      </c>
      <c r="Q944">
        <v>7.8400778181027003E-2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46</v>
      </c>
      <c r="E945">
        <v>3014.3793050099998</v>
      </c>
      <c r="F945">
        <v>2780.1</v>
      </c>
      <c r="G945">
        <v>49.329951031085898</v>
      </c>
      <c r="H945">
        <v>-10.1016726226994</v>
      </c>
      <c r="I945">
        <v>21.904391736288801</v>
      </c>
      <c r="J945">
        <v>-5.2509930369816802</v>
      </c>
      <c r="K945">
        <v>2996.0507311032802</v>
      </c>
      <c r="L945">
        <v>2551.90614647145</v>
      </c>
      <c r="M945">
        <v>39.287994687463602</v>
      </c>
      <c r="N945">
        <v>0.83533089386861803</v>
      </c>
      <c r="O945">
        <v>33.372900255386497</v>
      </c>
      <c r="P945">
        <v>83.250939292070399</v>
      </c>
      <c r="Q945">
        <v>0.108042218307018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752</v>
      </c>
      <c r="E946">
        <v>3013.3560338000002</v>
      </c>
      <c r="F946">
        <v>734.9</v>
      </c>
      <c r="G946">
        <v>-18.362301144749701</v>
      </c>
      <c r="H946">
        <v>-1.01347759658391</v>
      </c>
      <c r="I946">
        <v>-1.96605048331125</v>
      </c>
      <c r="J946">
        <v>1.2845964977964199</v>
      </c>
      <c r="K946">
        <v>738.75005191582204</v>
      </c>
      <c r="L946">
        <v>700.28747386426301</v>
      </c>
      <c r="M946">
        <v>54.598515494716203</v>
      </c>
      <c r="N946">
        <v>0.497363550925703</v>
      </c>
      <c r="O946">
        <v>18.737243162335002</v>
      </c>
      <c r="P946">
        <v>30.951532430505999</v>
      </c>
      <c r="Q946">
        <v>-2.8294337467943E-2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57</v>
      </c>
      <c r="E947">
        <v>3007.3246713399999</v>
      </c>
      <c r="F947">
        <v>480.7</v>
      </c>
      <c r="G947">
        <v>-7.8239356726162796</v>
      </c>
      <c r="H947">
        <v>-8.7910470420743394</v>
      </c>
      <c r="I947">
        <v>-9.3120472278534798</v>
      </c>
      <c r="J947">
        <v>-4.2064862994040197</v>
      </c>
      <c r="K947">
        <v>510.61125976187299</v>
      </c>
      <c r="L947">
        <v>460.269168892724</v>
      </c>
      <c r="M947">
        <v>43.304997188988203</v>
      </c>
      <c r="N947">
        <v>1.1132263275499199</v>
      </c>
      <c r="O947">
        <v>20.782192635739499</v>
      </c>
      <c r="P947">
        <v>36.9320609599772</v>
      </c>
      <c r="Q947">
        <v>4.5693410152039003E-2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80</v>
      </c>
      <c r="E948">
        <v>3000.2462216399999</v>
      </c>
      <c r="F948">
        <v>526.20000000000005</v>
      </c>
      <c r="G948">
        <v>-16.4152243207769</v>
      </c>
      <c r="H948">
        <v>-8.2495017475683792</v>
      </c>
      <c r="I948">
        <v>0.69798722643300803</v>
      </c>
      <c r="J948">
        <v>-6.1928087710961703</v>
      </c>
      <c r="M948">
        <v>32.981945088760398</v>
      </c>
      <c r="O948">
        <v>19.2512352717597</v>
      </c>
      <c r="P948">
        <v>11.909825606125001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259</v>
      </c>
      <c r="E949">
        <v>2993.43</v>
      </c>
      <c r="F949">
        <v>14967.15</v>
      </c>
      <c r="G949">
        <v>-15.623237795695999</v>
      </c>
      <c r="H949">
        <v>1.1577463711604301</v>
      </c>
      <c r="I949">
        <v>6.5022933545371702</v>
      </c>
      <c r="J949">
        <v>5.2479314546852798E-2</v>
      </c>
      <c r="K949">
        <v>15030.189195893199</v>
      </c>
      <c r="L949">
        <v>13719.2777770582</v>
      </c>
      <c r="M949">
        <v>47.415221816919797</v>
      </c>
      <c r="N949">
        <v>0.36185431110243099</v>
      </c>
      <c r="O949">
        <v>13.5824121492735</v>
      </c>
      <c r="P949">
        <v>43.901067205076401</v>
      </c>
      <c r="Q949">
        <v>0.14687265543231401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655</v>
      </c>
      <c r="E950">
        <v>2985.8841871650002</v>
      </c>
      <c r="F950">
        <v>2519.5500000000002</v>
      </c>
      <c r="G950">
        <v>-0.34860864243884299</v>
      </c>
      <c r="H950">
        <v>-5.09283502047513</v>
      </c>
      <c r="I950">
        <v>-11.875396715110799</v>
      </c>
      <c r="J950">
        <v>-3.3851423708669599</v>
      </c>
      <c r="K950">
        <v>2606.2998163018801</v>
      </c>
      <c r="L950">
        <v>2410.13550319552</v>
      </c>
      <c r="M950">
        <v>40.117279960943002</v>
      </c>
      <c r="N950">
        <v>2.1271048047938201</v>
      </c>
      <c r="O950">
        <v>28.197495584528902</v>
      </c>
      <c r="P950">
        <v>29.403456511132202</v>
      </c>
      <c r="Q950">
        <v>8.1881049376934995E-2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77</v>
      </c>
      <c r="E951">
        <v>2967.7148773399999</v>
      </c>
      <c r="F951">
        <v>227.05</v>
      </c>
      <c r="G951">
        <v>-27.581356129588301</v>
      </c>
      <c r="H951">
        <v>-4.7710338471756204</v>
      </c>
      <c r="I951">
        <v>-17.443732297594501</v>
      </c>
      <c r="J951">
        <v>-6.7264459459881404E-3</v>
      </c>
      <c r="K951">
        <v>236.17762372155499</v>
      </c>
      <c r="L951">
        <v>236.06752277847801</v>
      </c>
      <c r="M951">
        <v>39.897631250094797</v>
      </c>
      <c r="N951">
        <v>0.406913487959631</v>
      </c>
      <c r="O951">
        <v>34.3316450121118</v>
      </c>
      <c r="P951">
        <v>17.036082474226799</v>
      </c>
      <c r="Q951">
        <v>-6.5769759255937005E-2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46</v>
      </c>
      <c r="E952">
        <v>2964.698954256</v>
      </c>
      <c r="F952">
        <v>18.96</v>
      </c>
      <c r="G952">
        <v>17.202008528121699</v>
      </c>
      <c r="H952">
        <v>4.4655680783627902</v>
      </c>
      <c r="I952">
        <v>-25.310955148893701</v>
      </c>
      <c r="J952">
        <v>-1.71173758735147</v>
      </c>
      <c r="K952">
        <v>19.041680614595801</v>
      </c>
      <c r="L952">
        <v>18.440752841411399</v>
      </c>
      <c r="M952">
        <v>51.386771560883702</v>
      </c>
      <c r="N952">
        <v>1.3048278548152299</v>
      </c>
      <c r="O952">
        <v>40.857471555347502</v>
      </c>
      <c r="P952">
        <v>59.538119670924097</v>
      </c>
      <c r="Q952">
        <v>0.116918001197283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130</v>
      </c>
      <c r="E953">
        <v>2962.7417049999999</v>
      </c>
      <c r="F953">
        <v>583.54999999999995</v>
      </c>
      <c r="G953">
        <v>-46.293850053462897</v>
      </c>
      <c r="H953">
        <v>0.44187545447605597</v>
      </c>
      <c r="I953">
        <v>-23.473948048472099</v>
      </c>
      <c r="J953">
        <v>-3.8303024073662701</v>
      </c>
      <c r="K953">
        <v>588.03391626767495</v>
      </c>
      <c r="L953">
        <v>641.02214045540097</v>
      </c>
      <c r="M953">
        <v>48.504341906263001</v>
      </c>
      <c r="N953">
        <v>0.53329970002196803</v>
      </c>
      <c r="O953">
        <v>47.202467654871</v>
      </c>
      <c r="P953">
        <v>16.477045908183602</v>
      </c>
      <c r="Q953">
        <v>3.3932833323398998E-2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130</v>
      </c>
      <c r="E954">
        <v>2961.0344465049998</v>
      </c>
      <c r="F954">
        <v>904.45</v>
      </c>
      <c r="G954">
        <v>30.868122269441599</v>
      </c>
      <c r="H954">
        <v>1.3564383573990699</v>
      </c>
      <c r="I954">
        <v>-25.074133155273699</v>
      </c>
      <c r="J954">
        <v>-4.6933667243701498</v>
      </c>
      <c r="K954">
        <v>910.79130572990198</v>
      </c>
      <c r="L954">
        <v>868.22295717701502</v>
      </c>
      <c r="M954">
        <v>48.001545808615496</v>
      </c>
      <c r="N954">
        <v>0.63880124441845199</v>
      </c>
      <c r="O954">
        <v>29.2221792249433</v>
      </c>
      <c r="P954">
        <v>63.0521002343609</v>
      </c>
      <c r="Q954">
        <v>0.117710070193027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98</v>
      </c>
      <c r="E955">
        <v>2960.2988845199998</v>
      </c>
      <c r="F955">
        <v>785.9</v>
      </c>
      <c r="G955">
        <v>-2.2783479217331601</v>
      </c>
      <c r="H955">
        <v>1.78219670754868</v>
      </c>
      <c r="I955">
        <v>-11.089128650372199</v>
      </c>
      <c r="J955">
        <v>0.355490886217594</v>
      </c>
      <c r="K955">
        <v>817.83377690922396</v>
      </c>
      <c r="L955">
        <v>756.69386570105996</v>
      </c>
      <c r="M955">
        <v>51.692551186447901</v>
      </c>
      <c r="N955">
        <v>0.36764125343430798</v>
      </c>
      <c r="O955">
        <v>29.278534164652001</v>
      </c>
      <c r="P955">
        <v>46.309224611374802</v>
      </c>
      <c r="Q955">
        <v>6.7495883649463004E-2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372</v>
      </c>
      <c r="E956">
        <v>2953.4916600000001</v>
      </c>
      <c r="F956">
        <v>11510.1</v>
      </c>
      <c r="G956">
        <v>-62.336105277227503</v>
      </c>
      <c r="H956">
        <v>15.7416095513804</v>
      </c>
      <c r="I956">
        <v>-19.982937812478301</v>
      </c>
      <c r="J956">
        <v>13.659698354437801</v>
      </c>
      <c r="K956">
        <v>10380.772049900301</v>
      </c>
      <c r="L956">
        <v>11864.490593064</v>
      </c>
      <c r="M956">
        <v>78.161462041005095</v>
      </c>
      <c r="N956">
        <v>2.7456308404816299</v>
      </c>
      <c r="O956">
        <v>59.858298364045403</v>
      </c>
      <c r="P956">
        <v>26.484615384615299</v>
      </c>
      <c r="Q956">
        <v>-9.5463270080036994E-2</v>
      </c>
    </row>
    <row r="957" spans="1:17" hidden="1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46</v>
      </c>
      <c r="E957">
        <v>2950.9467</v>
      </c>
      <c r="F957">
        <v>236.75</v>
      </c>
      <c r="G957">
        <v>35.2389136263346</v>
      </c>
      <c r="H957">
        <v>19.418633078846099</v>
      </c>
      <c r="I957">
        <v>14.642261777077699</v>
      </c>
      <c r="J957">
        <v>-20.426978241194099</v>
      </c>
      <c r="K957">
        <v>224.40870722361001</v>
      </c>
      <c r="L957">
        <v>199.68742410524601</v>
      </c>
      <c r="M957">
        <v>39.411430705325103</v>
      </c>
      <c r="N957">
        <v>1.4043667385191501</v>
      </c>
      <c r="O957">
        <v>25.448785638859501</v>
      </c>
      <c r="P957">
        <v>67.907801418439703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24</v>
      </c>
      <c r="E958">
        <v>2947.4505768399999</v>
      </c>
      <c r="F958">
        <v>354.2</v>
      </c>
      <c r="G958">
        <v>-31.296074153604302</v>
      </c>
      <c r="H958">
        <v>21.131176351972499</v>
      </c>
      <c r="I958">
        <v>2.9133415115735102</v>
      </c>
      <c r="J958">
        <v>0.76713377302595898</v>
      </c>
      <c r="K958">
        <v>318.11087968260699</v>
      </c>
      <c r="L958">
        <v>299.46567300434702</v>
      </c>
      <c r="M958">
        <v>61.524765696426897</v>
      </c>
      <c r="N958">
        <v>1.0709422461307001</v>
      </c>
      <c r="O958">
        <v>11.7730095990965</v>
      </c>
      <c r="P958">
        <v>42.0208500400962</v>
      </c>
      <c r="Q958">
        <v>-4.9206126777263999E-2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290</v>
      </c>
      <c r="E959">
        <v>2934.84915108</v>
      </c>
      <c r="F959">
        <v>1141.8</v>
      </c>
      <c r="G959">
        <v>98.310511468547503</v>
      </c>
      <c r="H959">
        <v>49.918534717680402</v>
      </c>
      <c r="I959">
        <v>95.151556925780199</v>
      </c>
      <c r="J959">
        <v>3.1570568556062502</v>
      </c>
      <c r="K959">
        <v>885.54194508616399</v>
      </c>
      <c r="L959">
        <v>694.46227588460795</v>
      </c>
      <c r="M959">
        <v>77.512673981809897</v>
      </c>
      <c r="N959">
        <v>2.3114546508258398</v>
      </c>
      <c r="O959">
        <v>0.71378525135752302</v>
      </c>
      <c r="P959">
        <v>184.02985074626801</v>
      </c>
      <c r="Q959">
        <v>0.19475370216711099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219</v>
      </c>
      <c r="E960">
        <v>2934.7578821400002</v>
      </c>
      <c r="F960">
        <v>131.66</v>
      </c>
      <c r="G960">
        <v>21.937294598528901</v>
      </c>
      <c r="H960">
        <v>19.575145279318001</v>
      </c>
      <c r="I960">
        <v>23.727492717657299</v>
      </c>
      <c r="J960">
        <v>-3.3285873266199499</v>
      </c>
      <c r="K960">
        <v>111.11347224814099</v>
      </c>
      <c r="L960">
        <v>90.718017581267304</v>
      </c>
      <c r="M960">
        <v>62.893899154899103</v>
      </c>
      <c r="N960">
        <v>1.62111401136249</v>
      </c>
      <c r="O960">
        <v>7.7168464226036804</v>
      </c>
      <c r="P960">
        <v>89.438848920863293</v>
      </c>
      <c r="Q960">
        <v>0.266353834641747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95</v>
      </c>
      <c r="E961">
        <v>2932.5232694000001</v>
      </c>
      <c r="F961">
        <v>1296.95</v>
      </c>
      <c r="G961">
        <v>188.961073296227</v>
      </c>
      <c r="H961">
        <v>-8.8324703517749992</v>
      </c>
      <c r="I961">
        <v>62.195953246516403</v>
      </c>
      <c r="J961">
        <v>6.5033015225786102</v>
      </c>
      <c r="K961">
        <v>1262.5099889154701</v>
      </c>
      <c r="L961">
        <v>994.59523528232501</v>
      </c>
      <c r="M961">
        <v>62.210908671396503</v>
      </c>
      <c r="N961">
        <v>0.78347320392335895</v>
      </c>
      <c r="O961">
        <v>12.113034426924701</v>
      </c>
      <c r="P961">
        <v>226.68765743073001</v>
      </c>
      <c r="Q961">
        <v>0.172124389712009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372</v>
      </c>
      <c r="E962">
        <v>2928.80892468</v>
      </c>
      <c r="F962">
        <v>885.2</v>
      </c>
      <c r="G962">
        <v>13.1826623560637</v>
      </c>
      <c r="H962">
        <v>26.286949346101601</v>
      </c>
      <c r="I962">
        <v>11.4152555591603</v>
      </c>
      <c r="J962">
        <v>10.440116345970599</v>
      </c>
      <c r="K962">
        <v>750.521885853566</v>
      </c>
      <c r="L962">
        <v>689.98104287007698</v>
      </c>
      <c r="M962">
        <v>72.772652373172207</v>
      </c>
      <c r="N962">
        <v>1.9166126077351799</v>
      </c>
      <c r="O962">
        <v>0.99412562132850102</v>
      </c>
      <c r="P962">
        <v>72.991987492671498</v>
      </c>
      <c r="Q962">
        <v>-1.291293482012E-3</v>
      </c>
    </row>
    <row r="963" spans="1:17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554</v>
      </c>
      <c r="E963">
        <v>2924.6437528050001</v>
      </c>
      <c r="F963">
        <v>978.15</v>
      </c>
      <c r="G963">
        <v>-2.1469021582458998</v>
      </c>
      <c r="H963">
        <v>-2.5260707259151398</v>
      </c>
      <c r="I963">
        <v>-25.550145066352101</v>
      </c>
      <c r="J963">
        <v>-0.60373130791663598</v>
      </c>
      <c r="K963">
        <v>1025.4964815224</v>
      </c>
      <c r="L963">
        <v>1009.5464202166301</v>
      </c>
      <c r="M963">
        <v>46.392047476898099</v>
      </c>
      <c r="N963">
        <v>1.2273520444794299</v>
      </c>
      <c r="O963">
        <v>29.218422532331399</v>
      </c>
      <c r="P963">
        <v>26.375968992248001</v>
      </c>
      <c r="Q963">
        <v>2.1375177579264999E-2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46</v>
      </c>
      <c r="E964">
        <v>2923.5561392499999</v>
      </c>
      <c r="F964">
        <v>2336.5</v>
      </c>
      <c r="G964">
        <v>33.591467703479601</v>
      </c>
      <c r="H964">
        <v>16.654806488958801</v>
      </c>
      <c r="I964">
        <v>12.9988077464574</v>
      </c>
      <c r="J964">
        <v>-2.6967569403183602</v>
      </c>
      <c r="K964">
        <v>2271.85696782783</v>
      </c>
      <c r="L964">
        <v>1910.41647664739</v>
      </c>
      <c r="M964">
        <v>46.784045979136501</v>
      </c>
      <c r="N964">
        <v>0.680120781412064</v>
      </c>
      <c r="O964">
        <v>12.9895142306869</v>
      </c>
      <c r="P964">
        <v>86.770583533173394</v>
      </c>
      <c r="Q964">
        <v>0.15991412336029701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632</v>
      </c>
      <c r="E965">
        <v>2922.8479000000002</v>
      </c>
      <c r="F965">
        <v>665</v>
      </c>
      <c r="G965">
        <v>-3.7383912022278198</v>
      </c>
      <c r="H965">
        <v>13.514736824884899</v>
      </c>
      <c r="I965">
        <v>15.8475518875593</v>
      </c>
      <c r="J965">
        <v>-1.54699802401455</v>
      </c>
      <c r="K965">
        <v>617.78870491927</v>
      </c>
      <c r="L965">
        <v>562.32811036689202</v>
      </c>
      <c r="M965">
        <v>63.429934960114302</v>
      </c>
      <c r="N965">
        <v>1.6880159158052599</v>
      </c>
      <c r="O965">
        <v>5.26315789473683</v>
      </c>
      <c r="P965">
        <v>46.153846153846096</v>
      </c>
      <c r="Q965">
        <v>1.9777104934593E-2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46</v>
      </c>
      <c r="E966">
        <v>2917.336104045</v>
      </c>
      <c r="F966">
        <v>433.95</v>
      </c>
      <c r="G966">
        <v>138.89284708464399</v>
      </c>
      <c r="H966">
        <v>-8.6967533761339197</v>
      </c>
      <c r="I966">
        <v>36.486122042754403</v>
      </c>
      <c r="J966">
        <v>-5.6892355326505299</v>
      </c>
      <c r="K966">
        <v>443.07574919784201</v>
      </c>
      <c r="L966">
        <v>335.804673818342</v>
      </c>
      <c r="M966">
        <v>35.532637157623398</v>
      </c>
      <c r="N966">
        <v>0.12738747400685899</v>
      </c>
      <c r="O966">
        <v>48.865076621730601</v>
      </c>
      <c r="P966">
        <v>175.08716323296301</v>
      </c>
      <c r="Q966">
        <v>3.0796754104441E-2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136</v>
      </c>
      <c r="E967">
        <v>2905.8059042999998</v>
      </c>
      <c r="F967">
        <v>567.45000000000005</v>
      </c>
      <c r="G967">
        <v>26.8411792531911</v>
      </c>
      <c r="H967">
        <v>-1.85086577994872</v>
      </c>
      <c r="I967">
        <v>34.236846668687299</v>
      </c>
      <c r="J967">
        <v>-4.4873112901369803</v>
      </c>
      <c r="K967">
        <v>560.87127808514799</v>
      </c>
      <c r="L967">
        <v>478.79656167994398</v>
      </c>
      <c r="M967">
        <v>41.406174660335701</v>
      </c>
      <c r="N967">
        <v>0.31888127151668899</v>
      </c>
      <c r="O967">
        <v>14.089347079037699</v>
      </c>
      <c r="P967">
        <v>68.033757773171402</v>
      </c>
      <c r="Q967">
        <v>0.18357444540009399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207</v>
      </c>
      <c r="E968">
        <v>2900.2146821249999</v>
      </c>
      <c r="F968">
        <v>1919.15</v>
      </c>
      <c r="G968">
        <v>-38.302077215437599</v>
      </c>
      <c r="H968">
        <v>-2.4895467197324299</v>
      </c>
      <c r="I968">
        <v>-10.279672977222701</v>
      </c>
      <c r="J968">
        <v>-0.65188344626485295</v>
      </c>
      <c r="K968">
        <v>1992.84065603606</v>
      </c>
      <c r="L968">
        <v>2029.9245801956399</v>
      </c>
      <c r="M968">
        <v>39.980944506078004</v>
      </c>
      <c r="N968">
        <v>0.92988761029371003</v>
      </c>
      <c r="O968">
        <v>28.181747127634601</v>
      </c>
      <c r="P968">
        <v>10.159859943173601</v>
      </c>
      <c r="Q968">
        <v>3.3215591925927997E-2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450</v>
      </c>
      <c r="E969">
        <v>2899.1653945799999</v>
      </c>
      <c r="F969">
        <v>447.85</v>
      </c>
      <c r="G969">
        <v>185.81984522317401</v>
      </c>
      <c r="H969">
        <v>-1.45959179184346</v>
      </c>
      <c r="I969">
        <v>-3.38062329767514</v>
      </c>
      <c r="J969">
        <v>-3.5575289615077299</v>
      </c>
      <c r="K969">
        <v>433.13984186420902</v>
      </c>
      <c r="L969">
        <v>361.29055853105598</v>
      </c>
      <c r="M969">
        <v>54.035278201565099</v>
      </c>
      <c r="N969">
        <v>0.62184058799543795</v>
      </c>
      <c r="O969">
        <v>14.7035837892151</v>
      </c>
      <c r="P969">
        <v>220.46511627906901</v>
      </c>
      <c r="Q969">
        <v>0.14103291725476899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116</v>
      </c>
      <c r="E970">
        <v>2896.7314291500002</v>
      </c>
      <c r="F970">
        <v>4030.05</v>
      </c>
      <c r="G970">
        <v>17.864701497710399</v>
      </c>
      <c r="H970">
        <v>-6.0826908845615897</v>
      </c>
      <c r="I970">
        <v>-5.3061799334533397</v>
      </c>
      <c r="J970">
        <v>-4.1332066169862802</v>
      </c>
      <c r="K970">
        <v>4272.43674580895</v>
      </c>
      <c r="L970">
        <v>3784.7655013356898</v>
      </c>
      <c r="M970">
        <v>39.981159456333799</v>
      </c>
      <c r="N970">
        <v>1.51024749780141</v>
      </c>
      <c r="O970">
        <v>27.616282676393499</v>
      </c>
      <c r="P970">
        <v>88.920401275079698</v>
      </c>
      <c r="Q970">
        <v>0.13139850571384501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130</v>
      </c>
      <c r="E971">
        <v>2888.4467199999999</v>
      </c>
      <c r="F971">
        <v>598.25</v>
      </c>
      <c r="G971">
        <v>0.22143034869200301</v>
      </c>
      <c r="H971">
        <v>-4.0039822909800904</v>
      </c>
      <c r="I971">
        <v>11.225379675172301</v>
      </c>
      <c r="J971">
        <v>2.5856063377407499</v>
      </c>
      <c r="K971">
        <v>594.956806619345</v>
      </c>
      <c r="L971">
        <v>535.84172393114102</v>
      </c>
      <c r="M971">
        <v>57.547380411002798</v>
      </c>
      <c r="N971">
        <v>0.58959720439055896</v>
      </c>
      <c r="O971">
        <v>21.989134977016199</v>
      </c>
      <c r="P971">
        <v>45.030303030303003</v>
      </c>
      <c r="Q971">
        <v>3.5608739168913002E-2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173</v>
      </c>
      <c r="E972">
        <v>2885.8176678</v>
      </c>
      <c r="F972">
        <v>440.4</v>
      </c>
      <c r="G972">
        <v>9.7311928513364201</v>
      </c>
      <c r="H972">
        <v>6.9830911604916599</v>
      </c>
      <c r="I972">
        <v>29.534155231138399</v>
      </c>
      <c r="J972">
        <v>4.4320434436475802</v>
      </c>
      <c r="K972">
        <v>414.31889586501097</v>
      </c>
      <c r="L972">
        <v>358.87806793968599</v>
      </c>
      <c r="M972">
        <v>59.421816902943398</v>
      </c>
      <c r="N972">
        <v>0.64546872617078599</v>
      </c>
      <c r="O972">
        <v>9.9000908265213408</v>
      </c>
      <c r="P972">
        <v>78.299595141700394</v>
      </c>
      <c r="Q972">
        <v>0.12974684696869901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745</v>
      </c>
      <c r="E973">
        <v>2885.0355</v>
      </c>
      <c r="F973">
        <v>33.85</v>
      </c>
      <c r="G973">
        <v>140.548125810204</v>
      </c>
      <c r="H973">
        <v>-7.81002980026354</v>
      </c>
      <c r="I973">
        <v>-28.074258069991</v>
      </c>
      <c r="J973">
        <v>-2.0658269225823398</v>
      </c>
      <c r="K973">
        <v>35.372482261915401</v>
      </c>
      <c r="L973">
        <v>31.9575342602907</v>
      </c>
      <c r="M973">
        <v>51.110509608416798</v>
      </c>
      <c r="N973">
        <v>1.91766601336459</v>
      </c>
      <c r="O973">
        <v>33.677991137370697</v>
      </c>
      <c r="P973">
        <v>175.988585405625</v>
      </c>
      <c r="Q973">
        <v>0.14135543200450701</v>
      </c>
    </row>
    <row r="974" spans="1:17" hidden="1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516</v>
      </c>
      <c r="E974">
        <v>2867.345421</v>
      </c>
      <c r="F974">
        <v>571.79999999999995</v>
      </c>
      <c r="G974">
        <v>81.738720968987593</v>
      </c>
      <c r="H974">
        <v>11.2158004501938</v>
      </c>
      <c r="I974">
        <v>71.408973612842999</v>
      </c>
      <c r="J974">
        <v>-2.6709443251597298</v>
      </c>
      <c r="K974">
        <v>518.95668052357701</v>
      </c>
      <c r="L974">
        <v>409.76589429795399</v>
      </c>
      <c r="M974">
        <v>52.549622621977697</v>
      </c>
      <c r="N974">
        <v>1.4287027765978</v>
      </c>
      <c r="O974">
        <v>4.7044421126268103</v>
      </c>
      <c r="P974">
        <v>119.923076923076</v>
      </c>
    </row>
    <row r="975" spans="1:17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57</v>
      </c>
      <c r="E975">
        <v>2864.0264814000002</v>
      </c>
      <c r="F975">
        <v>284.55</v>
      </c>
      <c r="G975">
        <v>-76.589282673163098</v>
      </c>
      <c r="H975">
        <v>-33.686548651228001</v>
      </c>
      <c r="I975">
        <v>-58.573689018485901</v>
      </c>
      <c r="J975">
        <v>-8.1639720451744804</v>
      </c>
      <c r="K975">
        <v>410.90865079935298</v>
      </c>
      <c r="L975">
        <v>480.22323243196502</v>
      </c>
      <c r="M975">
        <v>4.43348626931488</v>
      </c>
      <c r="N975">
        <v>2.6047302256847802</v>
      </c>
      <c r="O975">
        <v>137.163943068002</v>
      </c>
      <c r="P975">
        <v>1.19132290184922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21</v>
      </c>
      <c r="E976">
        <v>2856.066249</v>
      </c>
      <c r="F976">
        <v>282.35000000000002</v>
      </c>
      <c r="G976">
        <v>-43.9019535956526</v>
      </c>
      <c r="H976">
        <v>-2.9924272057580801</v>
      </c>
      <c r="I976">
        <v>-9.3172565490409305</v>
      </c>
      <c r="J976">
        <v>-1.85663279239705</v>
      </c>
      <c r="K976">
        <v>284.43399057194898</v>
      </c>
      <c r="L976">
        <v>282.75722675214899</v>
      </c>
      <c r="M976">
        <v>46.609716418552303</v>
      </c>
      <c r="N976">
        <v>1.15894294688485</v>
      </c>
      <c r="O976">
        <v>42.447317159553698</v>
      </c>
      <c r="P976">
        <v>34.484401047868502</v>
      </c>
      <c r="Q976">
        <v>0.11853772972512901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193</v>
      </c>
      <c r="E977">
        <v>2848.59879864</v>
      </c>
      <c r="F977">
        <v>1968.4</v>
      </c>
      <c r="G977">
        <v>25.9223360464424</v>
      </c>
      <c r="H977">
        <v>1.1057892014511099</v>
      </c>
      <c r="I977">
        <v>10.574926909901199</v>
      </c>
      <c r="J977">
        <v>-6.2011104446605403</v>
      </c>
      <c r="K977">
        <v>2060.3680435779902</v>
      </c>
      <c r="L977">
        <v>1830.29392276614</v>
      </c>
      <c r="M977">
        <v>34.014812393893003</v>
      </c>
      <c r="N977">
        <v>0.62249236043824996</v>
      </c>
      <c r="O977">
        <v>25.990652306441699</v>
      </c>
      <c r="P977">
        <v>72.062937062936996</v>
      </c>
      <c r="Q977">
        <v>0.12224680174317699</v>
      </c>
    </row>
    <row r="978" spans="1:17" hidden="1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279</v>
      </c>
      <c r="E978">
        <v>2848.1500190249999</v>
      </c>
      <c r="F978">
        <v>265.55</v>
      </c>
      <c r="G978">
        <v>7.5102434697333704</v>
      </c>
      <c r="H978">
        <v>-5.6852264233343597</v>
      </c>
      <c r="I978">
        <v>-19.720471208519999</v>
      </c>
      <c r="J978">
        <v>-1.17098554128656</v>
      </c>
      <c r="K978">
        <v>274.58633103972801</v>
      </c>
      <c r="L978">
        <v>265.91943040279801</v>
      </c>
      <c r="M978">
        <v>45.667232604212998</v>
      </c>
      <c r="N978">
        <v>0.55821150138744402</v>
      </c>
      <c r="O978">
        <v>27.847862926002598</v>
      </c>
      <c r="P978">
        <v>36.6700977869274</v>
      </c>
      <c r="Q978">
        <v>2.1038949114962999E-2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77</v>
      </c>
      <c r="E979">
        <v>2844.9032377200001</v>
      </c>
      <c r="F979">
        <v>220.67</v>
      </c>
      <c r="G979">
        <v>63.638496359019797</v>
      </c>
      <c r="H979">
        <v>-4.6420549829026498</v>
      </c>
      <c r="I979">
        <v>-0.79427805250636896</v>
      </c>
      <c r="J979">
        <v>-1.74036450571488</v>
      </c>
      <c r="K979">
        <v>229.93366466844199</v>
      </c>
      <c r="L979">
        <v>192.99805237196199</v>
      </c>
      <c r="M979">
        <v>38.931339776735499</v>
      </c>
      <c r="N979">
        <v>0.31539932312167801</v>
      </c>
      <c r="O979">
        <v>27.697466805637301</v>
      </c>
      <c r="P979">
        <v>96.938866577420796</v>
      </c>
      <c r="Q979">
        <v>3.9027472902122003E-2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1387</v>
      </c>
      <c r="E980">
        <v>2840.4891891249999</v>
      </c>
      <c r="F980">
        <v>3128.75</v>
      </c>
      <c r="G980">
        <v>53.4448015321572</v>
      </c>
      <c r="H980">
        <v>24.8997617176124</v>
      </c>
      <c r="I980">
        <v>27.556634554150602</v>
      </c>
      <c r="J980">
        <v>0.85425878266942201</v>
      </c>
      <c r="K980">
        <v>2675.5471479523198</v>
      </c>
      <c r="L980">
        <v>2291.80154583891</v>
      </c>
      <c r="M980">
        <v>66.099380722944304</v>
      </c>
      <c r="N980">
        <v>0.37272040255838301</v>
      </c>
      <c r="O980">
        <v>3.5557331202556899</v>
      </c>
      <c r="P980">
        <v>83.171359990632794</v>
      </c>
      <c r="Q980">
        <v>0.175792178102777</v>
      </c>
    </row>
    <row r="981" spans="1:17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413</v>
      </c>
      <c r="E981">
        <v>2827.0390348870001</v>
      </c>
      <c r="F981">
        <v>85.09</v>
      </c>
      <c r="G981">
        <v>-27.5202603025846</v>
      </c>
      <c r="H981">
        <v>7.96298732515148</v>
      </c>
      <c r="I981">
        <v>-35.662898599316598</v>
      </c>
      <c r="J981">
        <v>2.3126967435271899</v>
      </c>
      <c r="K981">
        <v>84.224808790976994</v>
      </c>
      <c r="L981">
        <v>85.730739352031804</v>
      </c>
      <c r="M981">
        <v>54.4608918493199</v>
      </c>
      <c r="N981">
        <v>0.89164113664029099</v>
      </c>
      <c r="O981">
        <v>41.027147725937198</v>
      </c>
      <c r="P981">
        <v>36.035171862509998</v>
      </c>
      <c r="Q981">
        <v>-1.0464144795407001E-2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219</v>
      </c>
      <c r="E982">
        <v>2822.4518014999999</v>
      </c>
      <c r="F982">
        <v>1808.5</v>
      </c>
      <c r="G982">
        <v>60.147492898812203</v>
      </c>
      <c r="H982">
        <v>-5.7290853881136803</v>
      </c>
      <c r="I982">
        <v>-6.9655198825717202</v>
      </c>
      <c r="J982">
        <v>-4.4734748976602203</v>
      </c>
      <c r="K982">
        <v>1918.76023664274</v>
      </c>
      <c r="L982">
        <v>1537.66902053176</v>
      </c>
      <c r="M982">
        <v>37.2589188309165</v>
      </c>
      <c r="N982">
        <v>0.27731745209735797</v>
      </c>
      <c r="O982">
        <v>39.341996129389003</v>
      </c>
      <c r="P982">
        <v>100.944444444444</v>
      </c>
    </row>
    <row r="983" spans="1:17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259</v>
      </c>
      <c r="E983">
        <v>2805.0285732000002</v>
      </c>
      <c r="F983">
        <v>410.9</v>
      </c>
      <c r="G983">
        <v>-55.035161595569697</v>
      </c>
      <c r="H983">
        <v>-4.1767348029463296</v>
      </c>
      <c r="I983">
        <v>-31.226102021538701</v>
      </c>
      <c r="J983">
        <v>-0.70729603587161105</v>
      </c>
      <c r="K983">
        <v>438.39312011741299</v>
      </c>
      <c r="L983">
        <v>482.18395867649099</v>
      </c>
      <c r="M983">
        <v>39.150988756813298</v>
      </c>
      <c r="N983">
        <v>0.66611615906339205</v>
      </c>
      <c r="O983">
        <v>47.444633730834703</v>
      </c>
      <c r="P983">
        <v>3.2671525508921802</v>
      </c>
      <c r="Q983">
        <v>-0.11470751909919701</v>
      </c>
    </row>
    <row r="984" spans="1:17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1184</v>
      </c>
      <c r="E984">
        <v>2804.3771620500002</v>
      </c>
      <c r="F984">
        <v>387.9</v>
      </c>
      <c r="G984">
        <v>-54.686797625928101</v>
      </c>
      <c r="H984">
        <v>-5.5719737817398798</v>
      </c>
      <c r="I984">
        <v>-21.673278514489301</v>
      </c>
      <c r="J984">
        <v>-3.0587623119825902</v>
      </c>
      <c r="K984">
        <v>417.36469847927998</v>
      </c>
      <c r="L984">
        <v>429.608047857597</v>
      </c>
      <c r="M984">
        <v>37.500594449864003</v>
      </c>
      <c r="N984">
        <v>0.88640024895244496</v>
      </c>
      <c r="O984">
        <v>58.533127094611999</v>
      </c>
      <c r="P984">
        <v>23.1428571428571</v>
      </c>
      <c r="Q984">
        <v>-1.9205389514284001E-2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471</v>
      </c>
      <c r="E985">
        <v>2783.9107502000002</v>
      </c>
      <c r="F985">
        <v>490.85</v>
      </c>
      <c r="G985">
        <v>-5.49597307717075</v>
      </c>
      <c r="H985">
        <v>-4.038191944257</v>
      </c>
      <c r="I985">
        <v>-5.2761194847314199</v>
      </c>
      <c r="J985">
        <v>-1.9551376996899901</v>
      </c>
      <c r="K985">
        <v>523.01660656202705</v>
      </c>
      <c r="L985">
        <v>505.923075705781</v>
      </c>
      <c r="M985">
        <v>41.735049005685298</v>
      </c>
      <c r="N985">
        <v>0.95469856445955403</v>
      </c>
      <c r="O985">
        <v>34.450443108892699</v>
      </c>
      <c r="P985">
        <v>27.410772225827301</v>
      </c>
      <c r="Q985">
        <v>2.1832680025954999E-2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21</v>
      </c>
      <c r="E986">
        <v>2773.1352318499999</v>
      </c>
      <c r="F986">
        <v>700.25</v>
      </c>
      <c r="G986">
        <v>112.190132666293</v>
      </c>
      <c r="H986">
        <v>14.063085444913099</v>
      </c>
      <c r="I986">
        <v>36.582686433076397</v>
      </c>
      <c r="J986">
        <v>-0.86250414411158405</v>
      </c>
      <c r="K986">
        <v>645.17538013952299</v>
      </c>
      <c r="L986">
        <v>548.56480833471403</v>
      </c>
      <c r="M986">
        <v>55.409138104830397</v>
      </c>
      <c r="N986">
        <v>0.89254751666987897</v>
      </c>
      <c r="O986">
        <v>9.7750803284541306</v>
      </c>
      <c r="P986">
        <v>147.21977052074101</v>
      </c>
      <c r="Q986">
        <v>0.13965379887754401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259</v>
      </c>
      <c r="E987">
        <v>2746.985973975</v>
      </c>
      <c r="F987">
        <v>18889.95</v>
      </c>
      <c r="G987">
        <v>6.2029310986780599</v>
      </c>
      <c r="H987">
        <v>2.7936355107725999</v>
      </c>
      <c r="I987">
        <v>16.1292361616837</v>
      </c>
      <c r="J987">
        <v>-0.18040823099355299</v>
      </c>
      <c r="K987">
        <v>17700.945122826899</v>
      </c>
      <c r="L987">
        <v>15248.2281851314</v>
      </c>
      <c r="M987">
        <v>51.0826098419316</v>
      </c>
      <c r="N987">
        <v>0.63628286491387098</v>
      </c>
      <c r="O987">
        <v>10.640843411443599</v>
      </c>
      <c r="P987">
        <v>49.920238095238098</v>
      </c>
      <c r="Q987">
        <v>0.15061268783205001</v>
      </c>
    </row>
    <row r="988" spans="1:17" hidden="1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219</v>
      </c>
      <c r="E988">
        <v>2744.1864959999998</v>
      </c>
      <c r="F988">
        <v>153.6</v>
      </c>
      <c r="G988">
        <v>42.190405198867403</v>
      </c>
      <c r="H988">
        <v>2.8202852337623598</v>
      </c>
      <c r="I988">
        <v>4.2998644320736696</v>
      </c>
      <c r="J988">
        <v>1.16691061247603</v>
      </c>
      <c r="K988">
        <v>150.71413918085199</v>
      </c>
      <c r="L988">
        <v>134.36769251374201</v>
      </c>
      <c r="M988">
        <v>55.895131523196902</v>
      </c>
      <c r="N988">
        <v>0.50783714774870004</v>
      </c>
      <c r="O988">
        <v>14.2578125</v>
      </c>
      <c r="P988">
        <v>73.070422535211193</v>
      </c>
      <c r="Q988">
        <v>0.13697143860410901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77</v>
      </c>
      <c r="E989">
        <v>2743.6989800000001</v>
      </c>
      <c r="F989">
        <v>884.95</v>
      </c>
      <c r="G989">
        <v>55.145080754915398</v>
      </c>
      <c r="H989">
        <v>28.6434891672703</v>
      </c>
      <c r="I989">
        <v>60.846144388520202</v>
      </c>
      <c r="J989">
        <v>8.4816111298273604</v>
      </c>
      <c r="K989">
        <v>727.94864271715096</v>
      </c>
      <c r="L989">
        <v>583.70275256721004</v>
      </c>
      <c r="M989">
        <v>65.455735633909498</v>
      </c>
      <c r="N989">
        <v>2.72848352006717</v>
      </c>
      <c r="O989">
        <v>7.0116955760212303</v>
      </c>
      <c r="P989">
        <v>110.12703312359</v>
      </c>
      <c r="Q989">
        <v>5.6537664205288003E-2</v>
      </c>
    </row>
    <row r="990" spans="1:17" hidden="1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360</v>
      </c>
      <c r="E990">
        <v>2741.4916803750002</v>
      </c>
      <c r="F990">
        <v>1837.15</v>
      </c>
      <c r="G990">
        <v>-48.0187809152374</v>
      </c>
      <c r="H990">
        <v>-3.6397365916385098</v>
      </c>
      <c r="I990">
        <v>-18.123560970391299</v>
      </c>
      <c r="J990">
        <v>0.61925620676354398</v>
      </c>
      <c r="K990">
        <v>1896.23609696413</v>
      </c>
      <c r="L990">
        <v>1988.9792885944701</v>
      </c>
      <c r="M990">
        <v>43.541827661553299</v>
      </c>
      <c r="N990">
        <v>0.70246203649004402</v>
      </c>
      <c r="O990">
        <v>37.188035816345902</v>
      </c>
      <c r="P990">
        <v>8.7071005917159692</v>
      </c>
      <c r="Q990">
        <v>-0.1092883699001</v>
      </c>
    </row>
    <row r="991" spans="1:17" hidden="1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937</v>
      </c>
      <c r="E991">
        <v>2726.2691410500001</v>
      </c>
      <c r="F991">
        <v>413.7</v>
      </c>
      <c r="G991">
        <v>1.42556443847013</v>
      </c>
      <c r="H991">
        <v>0.78149023712865595</v>
      </c>
      <c r="I991">
        <v>6.5746867010753398</v>
      </c>
      <c r="J991">
        <v>1.55027871475823</v>
      </c>
      <c r="K991">
        <v>384.86834401318799</v>
      </c>
      <c r="M991">
        <v>58.295770011681299</v>
      </c>
      <c r="N991">
        <v>0.62374601659100604</v>
      </c>
      <c r="O991">
        <v>14.793328498912199</v>
      </c>
      <c r="P991">
        <v>46.598157335223199</v>
      </c>
    </row>
    <row r="992" spans="1:17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136</v>
      </c>
      <c r="E992">
        <v>2712.2173351649999</v>
      </c>
      <c r="F992">
        <v>356.85</v>
      </c>
      <c r="G992">
        <v>-45.863523180558197</v>
      </c>
      <c r="H992">
        <v>-12.037321196889501</v>
      </c>
      <c r="I992">
        <v>-37.542412403284402</v>
      </c>
      <c r="J992">
        <v>-3.9039697318092101</v>
      </c>
      <c r="K992">
        <v>410.293523596044</v>
      </c>
      <c r="L992">
        <v>447.75730278214701</v>
      </c>
      <c r="M992">
        <v>27.931078423515899</v>
      </c>
      <c r="N992">
        <v>1.3082958850503199</v>
      </c>
      <c r="O992">
        <v>63.934426229508098</v>
      </c>
      <c r="P992">
        <v>3.4347826086956501</v>
      </c>
      <c r="Q992">
        <v>3.1511263821268003E-2</v>
      </c>
    </row>
    <row r="993" spans="1:17" hidden="1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54</v>
      </c>
      <c r="E993">
        <v>2701.1731918</v>
      </c>
      <c r="F993">
        <v>1094</v>
      </c>
      <c r="G993">
        <v>25.8722741991132</v>
      </c>
      <c r="H993">
        <v>-7.2180715007603604</v>
      </c>
      <c r="I993">
        <v>-11.1812572958254</v>
      </c>
      <c r="J993">
        <v>-1.20028133947122</v>
      </c>
      <c r="K993">
        <v>1116.23865741705</v>
      </c>
      <c r="L993">
        <v>989.33653552840997</v>
      </c>
      <c r="M993">
        <v>33.150179183972597</v>
      </c>
      <c r="N993">
        <v>1.1150644106902501</v>
      </c>
      <c r="O993">
        <v>13.345521023766</v>
      </c>
      <c r="P993">
        <v>82.348529044087002</v>
      </c>
      <c r="Q993">
        <v>1.5629424249605998E-2</v>
      </c>
    </row>
    <row r="994" spans="1:17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210</v>
      </c>
      <c r="E994">
        <v>2694.1607044799998</v>
      </c>
      <c r="F994">
        <v>171.84</v>
      </c>
      <c r="G994">
        <v>-15.4866534426511</v>
      </c>
      <c r="H994">
        <v>7.8984814150640998</v>
      </c>
      <c r="I994">
        <v>-34.243223222356299</v>
      </c>
      <c r="J994">
        <v>-13.1996283249286</v>
      </c>
      <c r="K994">
        <v>180.69088931048299</v>
      </c>
      <c r="L994">
        <v>183.883253012219</v>
      </c>
      <c r="M994">
        <v>37.562650387555301</v>
      </c>
      <c r="N994">
        <v>1.14993367520746</v>
      </c>
      <c r="O994">
        <v>64.688081936685293</v>
      </c>
      <c r="P994">
        <v>29.203007518796898</v>
      </c>
      <c r="Q994">
        <v>-8.8780257992669993E-3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632</v>
      </c>
      <c r="E995">
        <v>2692.6870999600001</v>
      </c>
      <c r="F995">
        <v>1883.45</v>
      </c>
      <c r="G995">
        <v>275.92634337510401</v>
      </c>
      <c r="H995">
        <v>1.22138702298122</v>
      </c>
      <c r="I995">
        <v>40.239704858821099</v>
      </c>
      <c r="J995">
        <v>3.70930288011755</v>
      </c>
      <c r="K995">
        <v>1839.62118965794</v>
      </c>
      <c r="L995">
        <v>1401.85869958339</v>
      </c>
      <c r="M995">
        <v>57.022718574518201</v>
      </c>
      <c r="N995">
        <v>0.83444681499182904</v>
      </c>
      <c r="O995">
        <v>19.217393612784999</v>
      </c>
      <c r="P995">
        <v>303.17885047629198</v>
      </c>
      <c r="Q995">
        <v>0.23400264466951301</v>
      </c>
    </row>
    <row r="996" spans="1:17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46</v>
      </c>
      <c r="E996">
        <v>2691.082982035</v>
      </c>
      <c r="F996">
        <v>678.85</v>
      </c>
      <c r="G996">
        <v>-41.526533156949498</v>
      </c>
      <c r="H996">
        <v>2.3828694091189502</v>
      </c>
      <c r="I996">
        <v>-16.630645693447001</v>
      </c>
      <c r="J996">
        <v>-5.3208649875599798</v>
      </c>
      <c r="K996">
        <v>680.37273993712199</v>
      </c>
      <c r="L996">
        <v>696.08957645457303</v>
      </c>
      <c r="M996">
        <v>47.065303873667197</v>
      </c>
      <c r="N996">
        <v>1.0007828351399599</v>
      </c>
      <c r="O996">
        <v>24.622523385136599</v>
      </c>
      <c r="P996">
        <v>13.160526754458999</v>
      </c>
      <c r="Q996">
        <v>3.6640476710964001E-2</v>
      </c>
    </row>
    <row r="997" spans="1:17" hidden="1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392</v>
      </c>
      <c r="E997">
        <v>2687.6315887849901</v>
      </c>
      <c r="F997">
        <v>908.05</v>
      </c>
      <c r="G997">
        <v>54.885693681080802</v>
      </c>
      <c r="H997">
        <v>26.652432187282798</v>
      </c>
      <c r="I997">
        <v>52.470035672983798</v>
      </c>
      <c r="J997">
        <v>-2.44516406852948</v>
      </c>
      <c r="K997">
        <v>753.25661701639797</v>
      </c>
      <c r="L997">
        <v>632.23789951057802</v>
      </c>
      <c r="M997">
        <v>71.007421902679297</v>
      </c>
      <c r="N997">
        <v>2.0706209357834902</v>
      </c>
      <c r="O997">
        <v>6.2716810748306902</v>
      </c>
      <c r="P997">
        <v>98.937452075802298</v>
      </c>
      <c r="Q997">
        <v>5.4933439273733002E-2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1283</v>
      </c>
      <c r="E998">
        <v>2682.0289106999999</v>
      </c>
      <c r="F998">
        <v>509.1</v>
      </c>
      <c r="G998">
        <v>52.736886570369599</v>
      </c>
      <c r="H998">
        <v>22.934630573108201</v>
      </c>
      <c r="I998">
        <v>61.679511409793598</v>
      </c>
      <c r="J998">
        <v>-1.2986281918546001</v>
      </c>
      <c r="K998">
        <v>444.94819767686499</v>
      </c>
      <c r="L998">
        <v>334.67145930537498</v>
      </c>
      <c r="M998">
        <v>54.797568426209097</v>
      </c>
      <c r="N998">
        <v>0.76498500885517395</v>
      </c>
      <c r="O998">
        <v>8.2302101748182999</v>
      </c>
      <c r="P998">
        <v>140.53862508858899</v>
      </c>
      <c r="Q998">
        <v>8.7446739864347006E-2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Row],[Ticker]],[1]!Table2[[Symbol]:[Industry]],2,FALSE),"-")</f>
        <v>-</v>
      </c>
      <c r="D999" t="s">
        <v>2151</v>
      </c>
      <c r="E999">
        <v>2680.9724156799998</v>
      </c>
      <c r="F999">
        <v>538.6</v>
      </c>
      <c r="G999">
        <v>123.43401838170701</v>
      </c>
      <c r="H999">
        <v>2.9111462018774801</v>
      </c>
      <c r="I999">
        <v>19.759884960487401</v>
      </c>
      <c r="J999">
        <v>2.0953799862979601</v>
      </c>
      <c r="K999">
        <v>512.12373071468403</v>
      </c>
      <c r="L999">
        <v>414.22361380080798</v>
      </c>
      <c r="M999">
        <v>58.8797282685452</v>
      </c>
      <c r="N999">
        <v>0.83360978990026502</v>
      </c>
      <c r="O999">
        <v>14.7419235053843</v>
      </c>
      <c r="P999">
        <v>162.09245742092401</v>
      </c>
    </row>
    <row r="1000" spans="1:17" x14ac:dyDescent="0.3">
      <c r="A1000" t="s">
        <v>2152</v>
      </c>
      <c r="B1000" t="s">
        <v>2153</v>
      </c>
      <c r="C1000" t="str">
        <f>IFERROR(VLOOKUP(Table1[[#This Row],[Ticker]],[1]!Table2[[Symbol]:[Industry]],2,FALSE),"-")</f>
        <v>-</v>
      </c>
      <c r="D1000" t="s">
        <v>1887</v>
      </c>
      <c r="E1000">
        <v>2679.0277040699998</v>
      </c>
      <c r="F1000">
        <v>14.55</v>
      </c>
      <c r="G1000">
        <v>-48.603858452539001</v>
      </c>
      <c r="H1000">
        <v>-2.5191867996317701</v>
      </c>
      <c r="I1000">
        <v>-52.167540084591899</v>
      </c>
      <c r="J1000">
        <v>-4.37737226549919</v>
      </c>
      <c r="K1000">
        <v>15.532267934497099</v>
      </c>
      <c r="L1000">
        <v>17.083696955034199</v>
      </c>
      <c r="M1000">
        <v>28.9895741540256</v>
      </c>
      <c r="N1000">
        <v>0.620797170529648</v>
      </c>
      <c r="O1000">
        <v>79.037800687285198</v>
      </c>
      <c r="P1000">
        <v>13.2295719844358</v>
      </c>
      <c r="Q1000">
        <v>1.7197796032978999E-2</v>
      </c>
    </row>
    <row r="1001" spans="1:17" hidden="1" x14ac:dyDescent="0.3">
      <c r="A1001" t="s">
        <v>2154</v>
      </c>
      <c r="B1001" t="s">
        <v>2155</v>
      </c>
      <c r="C1001" t="str">
        <f>IFERROR(VLOOKUP(Table1[[#This Row],[Ticker]],[1]!Table2[[Symbol]:[Industry]],2,FALSE),"-")</f>
        <v>-</v>
      </c>
      <c r="D1001" t="s">
        <v>404</v>
      </c>
      <c r="E1001">
        <v>2675.7148120000002</v>
      </c>
      <c r="F1001">
        <v>1160</v>
      </c>
      <c r="G1001">
        <v>-41.731137708144097</v>
      </c>
      <c r="H1001">
        <v>-2.6092179012850698</v>
      </c>
      <c r="I1001">
        <v>-21.401927587636099</v>
      </c>
      <c r="J1001">
        <v>-4.0623766832502399</v>
      </c>
      <c r="K1001">
        <v>1185.08920149906</v>
      </c>
      <c r="L1001">
        <v>1213.0535647115801</v>
      </c>
      <c r="M1001">
        <v>34.635116542404504</v>
      </c>
      <c r="N1001">
        <v>0.64249773857982795</v>
      </c>
      <c r="O1001">
        <v>24.137931034482701</v>
      </c>
      <c r="P1001">
        <v>6.3244729605866201</v>
      </c>
      <c r="Q1001">
        <v>-2.6952419124637E-2</v>
      </c>
    </row>
    <row r="1002" spans="1:17" hidden="1" x14ac:dyDescent="0.3">
      <c r="A1002" t="s">
        <v>2156</v>
      </c>
      <c r="B1002" t="s">
        <v>2157</v>
      </c>
      <c r="C1002" t="str">
        <f>IFERROR(VLOOKUP(Table1[[#This Row],[Ticker]],[1]!Table2[[Symbol]:[Industry]],2,FALSE),"-")</f>
        <v>-</v>
      </c>
      <c r="D1002" t="s">
        <v>54</v>
      </c>
      <c r="E1002">
        <v>2657.6332273749999</v>
      </c>
      <c r="F1002">
        <v>632</v>
      </c>
      <c r="G1002">
        <v>77.155923642838303</v>
      </c>
      <c r="H1002">
        <v>15.5807222398745</v>
      </c>
      <c r="I1002">
        <v>44.122396088968301</v>
      </c>
      <c r="J1002">
        <v>-1.7039492938713401</v>
      </c>
      <c r="K1002">
        <v>571.09528478193897</v>
      </c>
      <c r="L1002">
        <v>460.647951187719</v>
      </c>
      <c r="M1002">
        <v>54.8337019176887</v>
      </c>
      <c r="N1002">
        <v>0.32744758276097302</v>
      </c>
      <c r="O1002">
        <v>9.1534810126582205</v>
      </c>
      <c r="P1002">
        <v>139.80383000705999</v>
      </c>
      <c r="Q1002">
        <v>-7.169557115288E-2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226</v>
      </c>
      <c r="E1003">
        <v>2650.1143007599999</v>
      </c>
      <c r="F1003">
        <v>54.2</v>
      </c>
      <c r="G1003">
        <v>76.312220853784098</v>
      </c>
      <c r="H1003">
        <v>3.7408494337441098</v>
      </c>
      <c r="I1003">
        <v>-1.78976556257888</v>
      </c>
      <c r="J1003">
        <v>-0.55643786062318101</v>
      </c>
      <c r="K1003">
        <v>50.628413797068802</v>
      </c>
      <c r="L1003">
        <v>42.829656238568802</v>
      </c>
      <c r="M1003">
        <v>50.084886701707603</v>
      </c>
      <c r="N1003">
        <v>0.71322425897189601</v>
      </c>
      <c r="O1003">
        <v>27.084870848708398</v>
      </c>
      <c r="P1003">
        <v>105.30303030303</v>
      </c>
      <c r="Q1003">
        <v>7.3730857004441999E-2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Row],[Ticker]],[1]!Table2[[Symbol]:[Industry]],2,FALSE),"-")</f>
        <v>-</v>
      </c>
      <c r="D1004" t="s">
        <v>24</v>
      </c>
      <c r="E1004">
        <v>2648.54236941</v>
      </c>
      <c r="F1004">
        <v>51.45</v>
      </c>
      <c r="G1004">
        <v>-52.741283350282501</v>
      </c>
      <c r="H1004">
        <v>0.27884983140318798</v>
      </c>
      <c r="I1004">
        <v>-32.006863551822299</v>
      </c>
      <c r="J1004">
        <v>-1.92738548710284</v>
      </c>
      <c r="K1004">
        <v>52.229750095015497</v>
      </c>
      <c r="M1004">
        <v>58.681232070507299</v>
      </c>
      <c r="N1004">
        <v>0.85206441925214105</v>
      </c>
      <c r="O1004">
        <v>60.1554907677356</v>
      </c>
      <c r="P1004">
        <v>5</v>
      </c>
    </row>
    <row r="1005" spans="1:17" hidden="1" x14ac:dyDescent="0.3">
      <c r="A1005" t="s">
        <v>2162</v>
      </c>
      <c r="B1005" t="s">
        <v>2163</v>
      </c>
      <c r="C1005" t="str">
        <f>IFERROR(VLOOKUP(Table1[[#This Row],[Ticker]],[1]!Table2[[Symbol]:[Industry]],2,FALSE),"-")</f>
        <v>-</v>
      </c>
      <c r="D1005" t="s">
        <v>360</v>
      </c>
      <c r="E1005">
        <v>2645.2586520499999</v>
      </c>
      <c r="F1005">
        <v>1200.5</v>
      </c>
      <c r="G1005">
        <v>14.1991248064357</v>
      </c>
      <c r="H1005">
        <v>17.9892553078564</v>
      </c>
      <c r="I1005">
        <v>-8.4559119977245292</v>
      </c>
      <c r="J1005">
        <v>10.333618089673701</v>
      </c>
      <c r="K1005">
        <v>1037.6359504723</v>
      </c>
      <c r="L1005">
        <v>1022.30933590314</v>
      </c>
      <c r="M1005">
        <v>88.892155134503696</v>
      </c>
      <c r="N1005">
        <v>1.56336271113016</v>
      </c>
      <c r="O1005">
        <v>8.1049562682215601</v>
      </c>
      <c r="P1005">
        <v>43.4974898398278</v>
      </c>
      <c r="Q1005">
        <v>0.14601702541703901</v>
      </c>
    </row>
    <row r="1006" spans="1:17" hidden="1" x14ac:dyDescent="0.3">
      <c r="A1006" t="s">
        <v>2164</v>
      </c>
      <c r="B1006" t="s">
        <v>2165</v>
      </c>
      <c r="C1006" t="str">
        <f>IFERROR(VLOOKUP(Table1[[#This Row],[Ticker]],[1]!Table2[[Symbol]:[Industry]],2,FALSE),"-")</f>
        <v>-</v>
      </c>
      <c r="D1006" t="s">
        <v>1653</v>
      </c>
      <c r="E1006">
        <v>2644.090741</v>
      </c>
      <c r="F1006">
        <v>62.29</v>
      </c>
      <c r="G1006">
        <v>-4.86503156302724</v>
      </c>
      <c r="H1006">
        <v>-3.1603819552087402</v>
      </c>
      <c r="I1006">
        <v>4.7596349814977401</v>
      </c>
      <c r="J1006">
        <v>1.00413596799187</v>
      </c>
      <c r="K1006">
        <v>61.881048428916799</v>
      </c>
      <c r="L1006">
        <v>59.008464297782503</v>
      </c>
      <c r="M1006">
        <v>53.860821394049402</v>
      </c>
      <c r="N1006">
        <v>1.5998857695628099</v>
      </c>
      <c r="O1006">
        <v>5.8757424947824601</v>
      </c>
      <c r="P1006">
        <v>26.8377112604357</v>
      </c>
      <c r="Q1006">
        <v>-2.7484158448541001E-2</v>
      </c>
    </row>
    <row r="1007" spans="1:17" hidden="1" x14ac:dyDescent="0.3">
      <c r="A1007" t="s">
        <v>2166</v>
      </c>
      <c r="B1007" t="s">
        <v>2167</v>
      </c>
      <c r="C1007" t="str">
        <f>IFERROR(VLOOKUP(Table1[[#This Row],[Ticker]],[1]!Table2[[Symbol]:[Industry]],2,FALSE),"-")</f>
        <v>-</v>
      </c>
      <c r="D1007" t="s">
        <v>1872</v>
      </c>
      <c r="E1007">
        <v>2643.1026006000002</v>
      </c>
      <c r="F1007">
        <v>660.7</v>
      </c>
      <c r="G1007">
        <v>5640.7684627546396</v>
      </c>
      <c r="H1007">
        <v>3.5503716380953998</v>
      </c>
      <c r="I1007">
        <v>146.94564768523</v>
      </c>
      <c r="J1007">
        <v>-14.6679140473001</v>
      </c>
      <c r="K1007">
        <v>666.76143336651899</v>
      </c>
      <c r="L1007">
        <v>403.76118239461101</v>
      </c>
      <c r="M1007">
        <v>40.324440657010598</v>
      </c>
      <c r="N1007">
        <v>0.59931863378318595</v>
      </c>
      <c r="O1007">
        <v>43.590131678522702</v>
      </c>
    </row>
    <row r="1008" spans="1:17" hidden="1" x14ac:dyDescent="0.3">
      <c r="A1008" t="s">
        <v>2168</v>
      </c>
      <c r="B1008" t="s">
        <v>2169</v>
      </c>
      <c r="C1008" t="str">
        <f>IFERROR(VLOOKUP(Table1[[#This Row],[Ticker]],[1]!Table2[[Symbol]:[Industry]],2,FALSE),"-")</f>
        <v>-</v>
      </c>
      <c r="D1008" t="s">
        <v>116</v>
      </c>
      <c r="E1008">
        <v>2624.7104156</v>
      </c>
      <c r="F1008">
        <v>2044</v>
      </c>
      <c r="G1008">
        <v>565.86380351257901</v>
      </c>
      <c r="H1008">
        <v>164.42527574462201</v>
      </c>
      <c r="I1008">
        <v>501.16128085911902</v>
      </c>
      <c r="J1008">
        <v>14.831368181295799</v>
      </c>
      <c r="K1008">
        <v>1030.3023484824801</v>
      </c>
      <c r="L1008">
        <v>568.87004172033198</v>
      </c>
      <c r="M1008">
        <v>99.677230540162498</v>
      </c>
      <c r="N1008">
        <v>1.37537957313314</v>
      </c>
      <c r="O1008">
        <v>0</v>
      </c>
      <c r="P1008">
        <v>859.62441314553996</v>
      </c>
      <c r="Q1008">
        <v>0.249305705468021</v>
      </c>
    </row>
    <row r="1009" spans="1:17" hidden="1" x14ac:dyDescent="0.3">
      <c r="A1009" t="s">
        <v>2170</v>
      </c>
      <c r="B1009" t="s">
        <v>2171</v>
      </c>
      <c r="C1009" t="str">
        <f>IFERROR(VLOOKUP(Table1[[#This Row],[Ticker]],[1]!Table2[[Symbol]:[Industry]],2,FALSE),"-")</f>
        <v>-</v>
      </c>
      <c r="D1009" t="s">
        <v>98</v>
      </c>
      <c r="E1009">
        <v>2607.5790000000002</v>
      </c>
      <c r="F1009">
        <v>391</v>
      </c>
      <c r="G1009">
        <v>186.88782498236799</v>
      </c>
      <c r="H1009">
        <v>-5.0016405111628801</v>
      </c>
      <c r="I1009">
        <v>-10.8613866280206</v>
      </c>
      <c r="J1009">
        <v>-5.2107739592677298</v>
      </c>
      <c r="K1009">
        <v>408.18317013784701</v>
      </c>
      <c r="L1009">
        <v>347.892227596655</v>
      </c>
      <c r="M1009">
        <v>47.301134936812403</v>
      </c>
      <c r="N1009">
        <v>1.2605770930015801</v>
      </c>
      <c r="O1009">
        <v>31.432225063938599</v>
      </c>
      <c r="P1009">
        <v>224.03314917127</v>
      </c>
      <c r="Q1009">
        <v>0.24460946109120699</v>
      </c>
    </row>
    <row r="1010" spans="1:17" hidden="1" x14ac:dyDescent="0.3">
      <c r="A1010" t="s">
        <v>2172</v>
      </c>
      <c r="B1010" t="s">
        <v>2173</v>
      </c>
      <c r="C1010" t="str">
        <f>IFERROR(VLOOKUP(Table1[[#This Row],[Ticker]],[1]!Table2[[Symbol]:[Industry]],2,FALSE),"-")</f>
        <v>-</v>
      </c>
      <c r="D1010" t="s">
        <v>539</v>
      </c>
      <c r="E1010">
        <v>2606.9563079999998</v>
      </c>
      <c r="F1010">
        <v>1135.8</v>
      </c>
      <c r="G1010">
        <v>76.598176961510404</v>
      </c>
      <c r="H1010">
        <v>28.927328653086999</v>
      </c>
      <c r="I1010">
        <v>61.223874443596998</v>
      </c>
      <c r="J1010">
        <v>2.4216904041292699</v>
      </c>
      <c r="K1010">
        <v>896.32179337415903</v>
      </c>
      <c r="L1010">
        <v>726.48210060217195</v>
      </c>
      <c r="N1010">
        <v>1.4181715740617999</v>
      </c>
      <c r="O1010">
        <v>2.5708751540764299</v>
      </c>
      <c r="P1010">
        <v>134.185567010309</v>
      </c>
    </row>
    <row r="1011" spans="1:17" hidden="1" x14ac:dyDescent="0.3">
      <c r="A1011" t="s">
        <v>2174</v>
      </c>
      <c r="B1011" t="s">
        <v>2175</v>
      </c>
      <c r="C1011" t="str">
        <f>IFERROR(VLOOKUP(Table1[[#This Row],[Ticker]],[1]!Table2[[Symbol]:[Industry]],2,FALSE),"-")</f>
        <v>-</v>
      </c>
      <c r="D1011" t="s">
        <v>516</v>
      </c>
      <c r="E1011">
        <v>2597.2839878300001</v>
      </c>
      <c r="F1011">
        <v>766.85</v>
      </c>
      <c r="G1011">
        <v>101.65794066000601</v>
      </c>
      <c r="H1011">
        <v>48.732719110318001</v>
      </c>
      <c r="I1011">
        <v>5.2658410541039604</v>
      </c>
      <c r="J1011">
        <v>7.84624141439651</v>
      </c>
      <c r="K1011">
        <v>613.44393343437298</v>
      </c>
      <c r="L1011">
        <v>533.59392119521101</v>
      </c>
      <c r="M1011">
        <v>79.287620545217905</v>
      </c>
      <c r="N1011">
        <v>1.50287588449425</v>
      </c>
      <c r="O1011">
        <v>1.0497489730716401</v>
      </c>
      <c r="P1011">
        <v>148.21168473863</v>
      </c>
      <c r="Q1011">
        <v>0.14623420222132899</v>
      </c>
    </row>
    <row r="1012" spans="1:17" hidden="1" x14ac:dyDescent="0.3">
      <c r="A1012" t="s">
        <v>2176</v>
      </c>
      <c r="B1012" t="s">
        <v>2177</v>
      </c>
      <c r="C1012" t="str">
        <f>IFERROR(VLOOKUP(Table1[[#This Row],[Ticker]],[1]!Table2[[Symbol]:[Industry]],2,FALSE),"-")</f>
        <v>-</v>
      </c>
      <c r="D1012" t="s">
        <v>207</v>
      </c>
      <c r="E1012">
        <v>2596.4727789799999</v>
      </c>
      <c r="F1012">
        <v>2777.65</v>
      </c>
      <c r="G1012">
        <v>1.9946196030140499</v>
      </c>
      <c r="H1012">
        <v>-1.42685899273331</v>
      </c>
      <c r="I1012">
        <v>3.5812957476029901</v>
      </c>
      <c r="J1012">
        <v>-1.51199076499498</v>
      </c>
      <c r="K1012">
        <v>2787.2707945900002</v>
      </c>
      <c r="L1012">
        <v>2558.2833821028198</v>
      </c>
      <c r="M1012">
        <v>50.596419858588</v>
      </c>
      <c r="N1012">
        <v>1.20521539200497</v>
      </c>
      <c r="O1012">
        <v>9.2218242039133695</v>
      </c>
      <c r="P1012">
        <v>32.332062887089002</v>
      </c>
      <c r="Q1012">
        <v>5.7425450274250001E-2</v>
      </c>
    </row>
    <row r="1013" spans="1:17" hidden="1" x14ac:dyDescent="0.3">
      <c r="A1013" t="s">
        <v>2178</v>
      </c>
      <c r="B1013" t="s">
        <v>2179</v>
      </c>
      <c r="C1013" t="str">
        <f>IFERROR(VLOOKUP(Table1[[#This Row],[Ticker]],[1]!Table2[[Symbol]:[Industry]],2,FALSE),"-")</f>
        <v>-</v>
      </c>
      <c r="D1013" t="s">
        <v>516</v>
      </c>
      <c r="E1013">
        <v>2592.8319999999999</v>
      </c>
      <c r="F1013">
        <v>147.32</v>
      </c>
      <c r="G1013">
        <v>204.92336663049201</v>
      </c>
      <c r="H1013">
        <v>18.7417444984833</v>
      </c>
      <c r="I1013">
        <v>78.304117013674599</v>
      </c>
      <c r="J1013">
        <v>-8.5342086700026396</v>
      </c>
      <c r="K1013">
        <v>137.138894218997</v>
      </c>
      <c r="L1013">
        <v>105.99942881189401</v>
      </c>
      <c r="M1013">
        <v>53.256814482552002</v>
      </c>
      <c r="N1013">
        <v>1.8769285540238601</v>
      </c>
      <c r="O1013">
        <v>14.818083084442</v>
      </c>
      <c r="P1013">
        <v>239.44700460829401</v>
      </c>
      <c r="Q1013">
        <v>3.8868440084867999E-2</v>
      </c>
    </row>
    <row r="1014" spans="1:17" hidden="1" x14ac:dyDescent="0.3">
      <c r="A1014" t="s">
        <v>2180</v>
      </c>
      <c r="B1014" t="s">
        <v>2181</v>
      </c>
      <c r="C1014" t="str">
        <f>IFERROR(VLOOKUP(Table1[[#This Row],[Ticker]],[1]!Table2[[Symbol]:[Industry]],2,FALSE),"-")</f>
        <v>-</v>
      </c>
      <c r="D1014" t="s">
        <v>77</v>
      </c>
      <c r="E1014">
        <v>2589.1455796800001</v>
      </c>
      <c r="F1014">
        <v>941.6</v>
      </c>
      <c r="G1014">
        <v>158.513805493652</v>
      </c>
      <c r="H1014">
        <v>6.0752225679433103</v>
      </c>
      <c r="I1014">
        <v>25.674638041850098</v>
      </c>
      <c r="J1014">
        <v>4.6337298855983704</v>
      </c>
      <c r="K1014">
        <v>898.76366347698195</v>
      </c>
      <c r="L1014">
        <v>749.53327402261903</v>
      </c>
      <c r="M1014">
        <v>61.623967831111997</v>
      </c>
      <c r="N1014">
        <v>0.90619408984937699</v>
      </c>
      <c r="O1014">
        <v>4.4658028887000798</v>
      </c>
      <c r="P1014">
        <v>191.517027863777</v>
      </c>
      <c r="Q1014">
        <v>7.649638247592E-2</v>
      </c>
    </row>
    <row r="1015" spans="1:17" hidden="1" x14ac:dyDescent="0.3">
      <c r="A1015" t="s">
        <v>2182</v>
      </c>
      <c r="B1015" t="s">
        <v>2183</v>
      </c>
      <c r="C1015" t="str">
        <f>IFERROR(VLOOKUP(Table1[[#This Row],[Ticker]],[1]!Table2[[Symbol]:[Industry]],2,FALSE),"-")</f>
        <v>-</v>
      </c>
      <c r="D1015" t="s">
        <v>1332</v>
      </c>
      <c r="E1015">
        <v>2580.8388</v>
      </c>
      <c r="F1015">
        <v>999.99</v>
      </c>
      <c r="G1015">
        <v>-27.2525071011877</v>
      </c>
      <c r="H1015">
        <v>-0.171193511041175</v>
      </c>
      <c r="I1015">
        <v>-11.077630993682799</v>
      </c>
      <c r="J1015">
        <v>-0.92780823099355603</v>
      </c>
      <c r="K1015">
        <v>999.99575493764405</v>
      </c>
      <c r="L1015">
        <v>999.99647651313501</v>
      </c>
      <c r="M1015">
        <v>55.379180563809697</v>
      </c>
      <c r="N1015">
        <v>0.770002698002902</v>
      </c>
      <c r="O1015">
        <v>3.0010300103000902</v>
      </c>
      <c r="P1015">
        <v>3.09175257731959</v>
      </c>
      <c r="Q1015">
        <v>-0.101916752053546</v>
      </c>
    </row>
    <row r="1016" spans="1:17" hidden="1" x14ac:dyDescent="0.3">
      <c r="A1016" t="s">
        <v>2184</v>
      </c>
      <c r="B1016" t="s">
        <v>2185</v>
      </c>
      <c r="C1016" t="str">
        <f>IFERROR(VLOOKUP(Table1[[#This Row],[Ticker]],[1]!Table2[[Symbol]:[Industry]],2,FALSE),"-")</f>
        <v>-</v>
      </c>
      <c r="D1016" t="s">
        <v>360</v>
      </c>
      <c r="E1016">
        <v>2578.2314372599999</v>
      </c>
      <c r="F1016">
        <v>775.9</v>
      </c>
      <c r="G1016">
        <v>-45.716147286139297</v>
      </c>
      <c r="H1016">
        <v>-0.69583453668220496</v>
      </c>
      <c r="I1016">
        <v>-22.1380707002394</v>
      </c>
      <c r="J1016">
        <v>-1.21595556762531</v>
      </c>
      <c r="K1016">
        <v>793.17280660307995</v>
      </c>
      <c r="L1016">
        <v>834.28262355437005</v>
      </c>
      <c r="M1016">
        <v>40.903868532732098</v>
      </c>
      <c r="N1016">
        <v>0.85566530189855095</v>
      </c>
      <c r="O1016">
        <v>30.1585255831937</v>
      </c>
      <c r="P1016">
        <v>8.5782255807444496</v>
      </c>
      <c r="Q1016">
        <v>4.0349116136478E-2</v>
      </c>
    </row>
    <row r="1017" spans="1:17" hidden="1" x14ac:dyDescent="0.3">
      <c r="A1017" t="s">
        <v>2186</v>
      </c>
      <c r="B1017" t="s">
        <v>2187</v>
      </c>
      <c r="C1017" t="str">
        <f>IFERROR(VLOOKUP(Table1[[#This Row],[Ticker]],[1]!Table2[[Symbol]:[Industry]],2,FALSE),"-")</f>
        <v>-</v>
      </c>
      <c r="D1017" t="s">
        <v>2188</v>
      </c>
      <c r="E1017">
        <v>2578.1</v>
      </c>
      <c r="F1017">
        <v>920.75</v>
      </c>
      <c r="G1017">
        <v>88.430322601318693</v>
      </c>
      <c r="H1017">
        <v>-26.0357329635371</v>
      </c>
      <c r="I1017">
        <v>5.1786934863973402</v>
      </c>
      <c r="J1017">
        <v>-6.2043145321097501</v>
      </c>
      <c r="K1017">
        <v>1095.83910960397</v>
      </c>
      <c r="L1017">
        <v>859.52934303318204</v>
      </c>
      <c r="M1017">
        <v>22.5522649268664</v>
      </c>
      <c r="N1017">
        <v>0.332146518234473</v>
      </c>
      <c r="O1017">
        <v>58.343741515069198</v>
      </c>
      <c r="P1017">
        <v>120.09083303454</v>
      </c>
      <c r="Q1017">
        <v>9.1113288326220995E-2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207</v>
      </c>
      <c r="E1018">
        <v>2576.7161902299999</v>
      </c>
      <c r="F1018">
        <v>1804.7</v>
      </c>
      <c r="G1018">
        <v>51.412953656524998</v>
      </c>
      <c r="H1018">
        <v>6.6199482091280499</v>
      </c>
      <c r="I1018">
        <v>44.763312907794102</v>
      </c>
      <c r="J1018">
        <v>2.3168988628279501</v>
      </c>
      <c r="K1018">
        <v>1575.1873080284199</v>
      </c>
      <c r="L1018">
        <v>1330.7093596484999</v>
      </c>
      <c r="M1018">
        <v>74.0502715513759</v>
      </c>
      <c r="N1018">
        <v>0.74476612301057299</v>
      </c>
      <c r="O1018">
        <v>4.4494929905247202</v>
      </c>
      <c r="P1018">
        <v>87.579253715829907</v>
      </c>
      <c r="Q1018">
        <v>0.108325733082347</v>
      </c>
    </row>
    <row r="1019" spans="1:17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293</v>
      </c>
      <c r="E1019">
        <v>2573.8844468399998</v>
      </c>
      <c r="F1019">
        <v>1724.4</v>
      </c>
      <c r="G1019">
        <v>-14.5760826369953</v>
      </c>
      <c r="H1019">
        <v>-4.0417546783628397</v>
      </c>
      <c r="I1019">
        <v>-20.729269604237199</v>
      </c>
      <c r="J1019">
        <v>-3.5883193370870798</v>
      </c>
      <c r="K1019">
        <v>1767.2993741130899</v>
      </c>
      <c r="L1019">
        <v>1681.67723879402</v>
      </c>
      <c r="M1019">
        <v>40.524257679197198</v>
      </c>
      <c r="N1019">
        <v>1.1245652364288099</v>
      </c>
      <c r="O1019">
        <v>23.370447691950801</v>
      </c>
      <c r="P1019">
        <v>31.633587786259501</v>
      </c>
      <c r="Q1019">
        <v>1.8281872658090999E-2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207</v>
      </c>
      <c r="E1020">
        <v>2554.6274096000002</v>
      </c>
      <c r="F1020">
        <v>459.2</v>
      </c>
      <c r="G1020">
        <v>-3.0952804054049898</v>
      </c>
      <c r="H1020">
        <v>12.2140093168476</v>
      </c>
      <c r="I1020">
        <v>10.899770186258101</v>
      </c>
      <c r="J1020">
        <v>-4.0271760712457896</v>
      </c>
      <c r="K1020">
        <v>429.04085731689997</v>
      </c>
      <c r="L1020">
        <v>390.04944733832599</v>
      </c>
      <c r="M1020">
        <v>59.438540639088302</v>
      </c>
      <c r="N1020">
        <v>0.84319971424232898</v>
      </c>
      <c r="O1020">
        <v>4.9651567944250798</v>
      </c>
      <c r="P1020">
        <v>46.6858329340361</v>
      </c>
      <c r="Q1020">
        <v>3.2067912044965001E-2</v>
      </c>
    </row>
    <row r="1021" spans="1:17" hidden="1" x14ac:dyDescent="0.3">
      <c r="A1021" t="s">
        <v>2195</v>
      </c>
      <c r="B1021" t="s">
        <v>2196</v>
      </c>
      <c r="C1021" t="str">
        <f>IFERROR(VLOOKUP(Table1[[#This Row],[Ticker]],[1]!Table2[[Symbol]:[Industry]],2,FALSE),"-")</f>
        <v>-</v>
      </c>
      <c r="D1021" t="s">
        <v>54</v>
      </c>
      <c r="E1021">
        <v>2552.6819646499998</v>
      </c>
      <c r="F1021">
        <v>301.55</v>
      </c>
      <c r="G1021">
        <v>111.40993848646499</v>
      </c>
      <c r="H1021">
        <v>26.787536364337701</v>
      </c>
      <c r="I1021">
        <v>92.926059890945396</v>
      </c>
      <c r="J1021">
        <v>3.1277121278746201</v>
      </c>
      <c r="K1021">
        <v>259.44849144014802</v>
      </c>
      <c r="L1021">
        <v>195.83554812903199</v>
      </c>
      <c r="M1021">
        <v>62.850342553508298</v>
      </c>
      <c r="N1021">
        <v>1.0050378635734101</v>
      </c>
      <c r="O1021">
        <v>7.7764881445862901</v>
      </c>
      <c r="P1021">
        <v>169.60214573088899</v>
      </c>
      <c r="Q1021">
        <v>4.7566352559827003E-2</v>
      </c>
    </row>
    <row r="1022" spans="1:17" hidden="1" x14ac:dyDescent="0.3">
      <c r="A1022" t="s">
        <v>2197</v>
      </c>
      <c r="B1022" t="s">
        <v>2198</v>
      </c>
      <c r="C1022" t="str">
        <f>IFERROR(VLOOKUP(Table1[[#This Row],[Ticker]],[1]!Table2[[Symbol]:[Industry]],2,FALSE),"-")</f>
        <v>-</v>
      </c>
      <c r="D1022" t="s">
        <v>136</v>
      </c>
      <c r="E1022">
        <v>2551.1850881250002</v>
      </c>
      <c r="F1022">
        <v>718.95</v>
      </c>
      <c r="G1022">
        <v>85.826624365022198</v>
      </c>
      <c r="H1022">
        <v>12.005777664648701</v>
      </c>
      <c r="I1022">
        <v>-2.3644752557487601</v>
      </c>
      <c r="J1022">
        <v>1.9419855878646499</v>
      </c>
      <c r="K1022">
        <v>679.026707543989</v>
      </c>
      <c r="L1022">
        <v>597.716490341233</v>
      </c>
      <c r="M1022">
        <v>65.656751755353497</v>
      </c>
      <c r="N1022">
        <v>0.39486962192422997</v>
      </c>
      <c r="O1022">
        <v>13.8880129011684</v>
      </c>
      <c r="P1022">
        <v>138.77137544719699</v>
      </c>
      <c r="Q1022">
        <v>7.5240250417334995E-2</v>
      </c>
    </row>
    <row r="1023" spans="1:17" hidden="1" x14ac:dyDescent="0.3">
      <c r="A1023" t="s">
        <v>2199</v>
      </c>
      <c r="B1023" t="s">
        <v>2200</v>
      </c>
      <c r="C1023" t="str">
        <f>IFERROR(VLOOKUP(Table1[[#This Row],[Ticker]],[1]!Table2[[Symbol]:[Industry]],2,FALSE),"-")</f>
        <v>-</v>
      </c>
      <c r="D1023" t="s">
        <v>2201</v>
      </c>
      <c r="E1023">
        <v>2547.5</v>
      </c>
      <c r="F1023">
        <v>509.5</v>
      </c>
      <c r="G1023">
        <v>115.36654051785899</v>
      </c>
      <c r="H1023">
        <v>-5.0698668661508304</v>
      </c>
      <c r="I1023">
        <v>125.494797577745</v>
      </c>
      <c r="J1023">
        <v>-3.6754243791134198</v>
      </c>
      <c r="K1023">
        <v>539.74214161237296</v>
      </c>
      <c r="M1023">
        <v>38.753987928694499</v>
      </c>
      <c r="N1023">
        <v>0.57072870338693105</v>
      </c>
      <c r="O1023">
        <v>40.677134445534797</v>
      </c>
      <c r="P1023">
        <v>154.75</v>
      </c>
    </row>
    <row r="1024" spans="1:17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372</v>
      </c>
      <c r="E1024">
        <v>2541.9073525200001</v>
      </c>
      <c r="F1024">
        <v>50.76</v>
      </c>
      <c r="G1024">
        <v>-46.106657236086903</v>
      </c>
      <c r="H1024">
        <v>-3.42919865683877</v>
      </c>
      <c r="I1024">
        <v>-42.214678131729897</v>
      </c>
      <c r="J1024">
        <v>-4.1120075443637596</v>
      </c>
      <c r="K1024">
        <v>53.217556220076702</v>
      </c>
      <c r="L1024">
        <v>60.043461739268103</v>
      </c>
      <c r="M1024">
        <v>43.040673463746998</v>
      </c>
      <c r="N1024">
        <v>0.89787754062187097</v>
      </c>
      <c r="O1024">
        <v>65.583136327817101</v>
      </c>
      <c r="P1024">
        <v>5.7499999999999796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186</v>
      </c>
      <c r="E1025">
        <v>2539.9798857000001</v>
      </c>
      <c r="F1025">
        <v>94.65</v>
      </c>
      <c r="G1025">
        <v>444.13294415145299</v>
      </c>
      <c r="H1025">
        <v>12.7234133591878</v>
      </c>
      <c r="I1025">
        <v>-32.8240855233147</v>
      </c>
      <c r="J1025">
        <v>-7.2139369438648302</v>
      </c>
      <c r="K1025">
        <v>93.712987306719796</v>
      </c>
      <c r="L1025">
        <v>82.978685341253097</v>
      </c>
      <c r="M1025">
        <v>47.112147444440097</v>
      </c>
      <c r="N1025">
        <v>0.89360654229903103</v>
      </c>
      <c r="O1025">
        <v>47.913365029054397</v>
      </c>
      <c r="P1025">
        <v>495.283018867924</v>
      </c>
      <c r="Q1025">
        <v>0.197672085368293</v>
      </c>
    </row>
    <row r="1026" spans="1:17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268</v>
      </c>
      <c r="E1026">
        <v>2533.2569161249999</v>
      </c>
      <c r="F1026">
        <v>876.85</v>
      </c>
      <c r="G1026">
        <v>-32.611384597140201</v>
      </c>
      <c r="H1026">
        <v>5.8255756034949302</v>
      </c>
      <c r="I1026">
        <v>-0.17775458918845999</v>
      </c>
      <c r="J1026">
        <v>-5.63774063699225</v>
      </c>
      <c r="K1026">
        <v>860.39377950995197</v>
      </c>
      <c r="L1026">
        <v>836.00007838313104</v>
      </c>
      <c r="M1026">
        <v>43.2833814095913</v>
      </c>
      <c r="N1026">
        <v>1.12705927794518</v>
      </c>
      <c r="O1026">
        <v>13.9305468438159</v>
      </c>
      <c r="P1026">
        <v>32.594888855284999</v>
      </c>
      <c r="Q1026">
        <v>-1.2368743464572E-2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471</v>
      </c>
      <c r="E1027">
        <v>2532.4596132000001</v>
      </c>
      <c r="F1027">
        <v>318.45</v>
      </c>
      <c r="G1027">
        <v>-4.5830155757639996</v>
      </c>
      <c r="H1027">
        <v>16.8639850997636</v>
      </c>
      <c r="I1027">
        <v>6.71082545231019</v>
      </c>
      <c r="J1027">
        <v>3.55153822569934</v>
      </c>
      <c r="K1027">
        <v>290.034319024372</v>
      </c>
      <c r="L1027">
        <v>274.58879109232203</v>
      </c>
      <c r="M1027">
        <v>64.338989957555498</v>
      </c>
      <c r="N1027">
        <v>1.1188717418796801</v>
      </c>
      <c r="O1027">
        <v>3.9095619406500099</v>
      </c>
      <c r="P1027">
        <v>40.379105135552102</v>
      </c>
      <c r="Q1027">
        <v>-6.4466443364869994E-2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173</v>
      </c>
      <c r="E1028">
        <v>2520.7259973</v>
      </c>
      <c r="F1028">
        <v>1673</v>
      </c>
      <c r="G1028">
        <v>126.021279894497</v>
      </c>
      <c r="H1028">
        <v>15.2091168337864</v>
      </c>
      <c r="I1028">
        <v>51.884334090663899</v>
      </c>
      <c r="J1028">
        <v>5.0330372310369604</v>
      </c>
      <c r="K1028">
        <v>1478.39698472788</v>
      </c>
      <c r="L1028">
        <v>1146.5633893921499</v>
      </c>
      <c r="M1028">
        <v>81.127852246914799</v>
      </c>
      <c r="N1028">
        <v>1.8505241150732901</v>
      </c>
      <c r="O1028">
        <v>6.5780035863717901</v>
      </c>
      <c r="P1028">
        <v>212.27251516565499</v>
      </c>
      <c r="Q1028">
        <v>9.9414623332978E-2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46</v>
      </c>
      <c r="E1029">
        <v>2518.1648</v>
      </c>
      <c r="F1029">
        <v>111.7</v>
      </c>
      <c r="G1029">
        <v>94.794736993300404</v>
      </c>
      <c r="H1029">
        <v>11.1069533309592</v>
      </c>
      <c r="I1029">
        <v>35.798369006317103</v>
      </c>
      <c r="J1029">
        <v>-3.6271566630493002</v>
      </c>
      <c r="K1029">
        <v>98.659847305335305</v>
      </c>
      <c r="L1029">
        <v>77.888823864102804</v>
      </c>
      <c r="M1029">
        <v>59.293758624357501</v>
      </c>
      <c r="N1029">
        <v>0.86650157963417596</v>
      </c>
      <c r="O1029">
        <v>7.6186213070725097</v>
      </c>
      <c r="P1029">
        <v>137.659574468085</v>
      </c>
      <c r="Q1029">
        <v>0.14752033033298401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315</v>
      </c>
      <c r="E1030">
        <v>2515.7548977900001</v>
      </c>
      <c r="F1030">
        <v>412.85</v>
      </c>
      <c r="G1030">
        <v>45.8865157547569</v>
      </c>
      <c r="H1030">
        <v>-54.2979712888189</v>
      </c>
      <c r="I1030">
        <v>-2.5512853715630301</v>
      </c>
      <c r="J1030">
        <v>-20.7695419461668</v>
      </c>
      <c r="K1030">
        <v>440.01504053313897</v>
      </c>
      <c r="L1030">
        <v>367.75894589043202</v>
      </c>
      <c r="M1030">
        <v>33.3746003237247</v>
      </c>
      <c r="N1030">
        <v>1.4634284811626199</v>
      </c>
      <c r="O1030">
        <v>31.7548746518105</v>
      </c>
      <c r="P1030">
        <v>99.540840985983493</v>
      </c>
      <c r="Q1030">
        <v>0.10559296767094099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333</v>
      </c>
      <c r="E1031">
        <v>2514.2473071300001</v>
      </c>
      <c r="F1031">
        <v>760.7</v>
      </c>
      <c r="G1031">
        <v>14.796010419027899</v>
      </c>
      <c r="H1031">
        <v>29.908465859683801</v>
      </c>
      <c r="I1031">
        <v>45.495441539868999</v>
      </c>
      <c r="J1031">
        <v>11.097343156974899</v>
      </c>
      <c r="K1031">
        <v>604.00527665621905</v>
      </c>
      <c r="L1031">
        <v>527.44809766031506</v>
      </c>
      <c r="M1031">
        <v>87.332952190843002</v>
      </c>
      <c r="N1031">
        <v>2.0629157296445602</v>
      </c>
      <c r="O1031">
        <v>5.0282634415669696</v>
      </c>
      <c r="P1031">
        <v>85.7631257631257</v>
      </c>
      <c r="Q1031">
        <v>-3.7580511831051003E-2</v>
      </c>
    </row>
    <row r="1032" spans="1:17" hidden="1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95</v>
      </c>
      <c r="E1032">
        <v>2510.4329328539998</v>
      </c>
      <c r="F1032">
        <v>235.07</v>
      </c>
      <c r="G1032">
        <v>60.2784063411736</v>
      </c>
      <c r="H1032">
        <v>40.683063125066397</v>
      </c>
      <c r="I1032">
        <v>8.4839158813171593</v>
      </c>
      <c r="J1032">
        <v>16.081653690360302</v>
      </c>
      <c r="K1032">
        <v>187.37583595839999</v>
      </c>
      <c r="L1032">
        <v>171.91665998210101</v>
      </c>
      <c r="M1032">
        <v>79.133010848350494</v>
      </c>
      <c r="N1032">
        <v>3.07353834426294</v>
      </c>
      <c r="O1032">
        <v>7.2021100097843203</v>
      </c>
      <c r="P1032">
        <v>95.484407484407399</v>
      </c>
      <c r="Q1032">
        <v>4.9863827921035997E-2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516</v>
      </c>
      <c r="E1033">
        <v>2509.1039051439998</v>
      </c>
      <c r="F1033">
        <v>104.92</v>
      </c>
      <c r="G1033">
        <v>76.673634784137803</v>
      </c>
      <c r="H1033">
        <v>-6.1558565934784397</v>
      </c>
      <c r="I1033">
        <v>29.139516495191899</v>
      </c>
      <c r="J1033">
        <v>0.269179423327425</v>
      </c>
      <c r="K1033">
        <v>104.59353595817799</v>
      </c>
      <c r="L1033">
        <v>87.884775635909406</v>
      </c>
      <c r="M1033">
        <v>49.096851039538898</v>
      </c>
      <c r="N1033">
        <v>0.562574747056382</v>
      </c>
      <c r="O1033">
        <v>19.6149447197865</v>
      </c>
      <c r="P1033">
        <v>114.122448979591</v>
      </c>
      <c r="Q1033">
        <v>9.4390777856590002E-3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251</v>
      </c>
      <c r="E1034">
        <v>2503.9831746599998</v>
      </c>
      <c r="F1034">
        <v>5736.1</v>
      </c>
      <c r="G1034">
        <v>102.14438708443799</v>
      </c>
      <c r="H1034">
        <v>-4.6478054513396803</v>
      </c>
      <c r="I1034">
        <v>34.858759002105103</v>
      </c>
      <c r="J1034">
        <v>-0.56089082377975696</v>
      </c>
      <c r="K1034">
        <v>5630.6955662141099</v>
      </c>
      <c r="L1034">
        <v>4400.02468247661</v>
      </c>
      <c r="M1034">
        <v>48.927489357177798</v>
      </c>
      <c r="N1034">
        <v>0.14076768616115401</v>
      </c>
      <c r="O1034">
        <v>17.852722232875902</v>
      </c>
      <c r="P1034">
        <v>145.02776591200299</v>
      </c>
      <c r="Q1034">
        <v>0.108797046304751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2226</v>
      </c>
      <c r="E1035">
        <v>2501.79233458</v>
      </c>
      <c r="F1035">
        <v>5066.6000000000004</v>
      </c>
      <c r="G1035">
        <v>58.4903212371864</v>
      </c>
      <c r="H1035">
        <v>-12.222893152593301</v>
      </c>
      <c r="I1035">
        <v>44.278953492504399</v>
      </c>
      <c r="J1035">
        <v>2.2184860423314898</v>
      </c>
      <c r="K1035">
        <v>5079.7947449721996</v>
      </c>
      <c r="L1035">
        <v>4004.2833667607201</v>
      </c>
      <c r="M1035">
        <v>50.144618584984201</v>
      </c>
      <c r="N1035">
        <v>0.83236154587762001</v>
      </c>
      <c r="O1035">
        <v>27.166146922985799</v>
      </c>
      <c r="P1035">
        <v>113.420387531592</v>
      </c>
      <c r="Q1035">
        <v>0.14189297242340901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372</v>
      </c>
      <c r="E1036">
        <v>2499.5066498450001</v>
      </c>
      <c r="F1036">
        <v>227.51</v>
      </c>
      <c r="G1036">
        <v>-22.899695432533399</v>
      </c>
      <c r="H1036">
        <v>4.5283798897871597</v>
      </c>
      <c r="I1036">
        <v>8.6159132030888799</v>
      </c>
      <c r="J1036">
        <v>-0.26312078353548002</v>
      </c>
      <c r="K1036">
        <v>227.073447843613</v>
      </c>
      <c r="L1036">
        <v>214.62765903213</v>
      </c>
      <c r="M1036">
        <v>52.926926099883097</v>
      </c>
      <c r="N1036">
        <v>0.67414122571910495</v>
      </c>
      <c r="O1036">
        <v>15.1377961408289</v>
      </c>
      <c r="P1036">
        <v>27.1005586592178</v>
      </c>
      <c r="Q1036">
        <v>1.6571650654077001E-2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952</v>
      </c>
      <c r="E1037">
        <v>2490.9168943999998</v>
      </c>
      <c r="F1037">
        <v>374</v>
      </c>
      <c r="G1037">
        <v>357.08766759009001</v>
      </c>
      <c r="H1037">
        <v>25.256427649368302</v>
      </c>
      <c r="I1037">
        <v>158.17599759398399</v>
      </c>
      <c r="J1037">
        <v>-6.1003342276391503</v>
      </c>
      <c r="K1037">
        <v>319.80340363996203</v>
      </c>
      <c r="L1037">
        <v>213.126288284444</v>
      </c>
      <c r="M1037">
        <v>54.498456838903003</v>
      </c>
      <c r="N1037">
        <v>1.4669853597509399</v>
      </c>
      <c r="O1037">
        <v>11.764705882352899</v>
      </c>
      <c r="Q1037">
        <v>0.17304760181853601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136</v>
      </c>
      <c r="E1038">
        <v>2490.718596744</v>
      </c>
      <c r="F1038">
        <v>9.52</v>
      </c>
      <c r="G1038">
        <v>507.41415956547797</v>
      </c>
      <c r="H1038">
        <v>-6.37709006276532</v>
      </c>
      <c r="I1038">
        <v>-49.456693298978699</v>
      </c>
      <c r="J1038">
        <v>-5.1521603436696104</v>
      </c>
      <c r="K1038">
        <v>10.5890181743372</v>
      </c>
      <c r="L1038">
        <v>9.4986157948441701</v>
      </c>
      <c r="M1038">
        <v>26.405746836662999</v>
      </c>
      <c r="N1038">
        <v>0.89665902975082401</v>
      </c>
      <c r="O1038">
        <v>107.98319327730999</v>
      </c>
      <c r="P1038">
        <v>534.66666666666595</v>
      </c>
      <c r="Q1038">
        <v>0.131529574711653</v>
      </c>
    </row>
    <row r="1039" spans="1:17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789</v>
      </c>
      <c r="E1039">
        <v>2489.7879193949998</v>
      </c>
      <c r="F1039">
        <v>467.95</v>
      </c>
      <c r="G1039">
        <v>-37.158167478546197</v>
      </c>
      <c r="H1039">
        <v>-1.65440403735696</v>
      </c>
      <c r="I1039">
        <v>-16.676144079501402</v>
      </c>
      <c r="J1039">
        <v>-5.4365521346768597</v>
      </c>
      <c r="K1039">
        <v>483.30391318360398</v>
      </c>
      <c r="L1039">
        <v>486.90176911427699</v>
      </c>
      <c r="M1039">
        <v>44.715254608323697</v>
      </c>
      <c r="N1039">
        <v>1.37777722223251</v>
      </c>
      <c r="O1039">
        <v>22.748156854364701</v>
      </c>
      <c r="P1039">
        <v>20.264713441274701</v>
      </c>
      <c r="Q1039">
        <v>-0.11623835088699699</v>
      </c>
    </row>
    <row r="1040" spans="1:17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632</v>
      </c>
      <c r="E1040">
        <v>2486.235993191</v>
      </c>
      <c r="F1040">
        <v>168.73</v>
      </c>
      <c r="G1040">
        <v>-58.354997913764201</v>
      </c>
      <c r="H1040">
        <v>0.85968493935101398</v>
      </c>
      <c r="I1040">
        <v>-38.051689616577697</v>
      </c>
      <c r="J1040">
        <v>7.6860015533643402</v>
      </c>
      <c r="K1040">
        <v>171.29035150143099</v>
      </c>
      <c r="L1040">
        <v>214.352667017323</v>
      </c>
      <c r="M1040">
        <v>62.483480757763701</v>
      </c>
      <c r="N1040">
        <v>1.15231246833873</v>
      </c>
      <c r="O1040">
        <v>84.910804243465904</v>
      </c>
      <c r="P1040">
        <v>17.238743746525799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493</v>
      </c>
      <c r="E1041">
        <v>2478.2013463500002</v>
      </c>
      <c r="F1041">
        <v>634.25</v>
      </c>
      <c r="G1041">
        <v>-35.843198706233302</v>
      </c>
      <c r="H1041">
        <v>19.004928623494699</v>
      </c>
      <c r="I1041">
        <v>-8.2215857208220804</v>
      </c>
      <c r="J1041">
        <v>11.5089301132716</v>
      </c>
      <c r="K1041">
        <v>560.87888139570998</v>
      </c>
      <c r="L1041">
        <v>591.82232260113005</v>
      </c>
      <c r="M1041">
        <v>84.361609535244398</v>
      </c>
      <c r="N1041">
        <v>1.84879892936618</v>
      </c>
      <c r="O1041">
        <v>24.8245959795033</v>
      </c>
      <c r="P1041">
        <v>37.566424465893</v>
      </c>
      <c r="Q1041">
        <v>-8.9594083418633993E-2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98</v>
      </c>
      <c r="E1042">
        <v>2464.5395365689901</v>
      </c>
      <c r="F1042">
        <v>21.01</v>
      </c>
      <c r="G1042">
        <v>25.6121307107293</v>
      </c>
      <c r="H1042">
        <v>2.61845619541675</v>
      </c>
      <c r="I1042">
        <v>-18.0864910493036</v>
      </c>
      <c r="J1042">
        <v>-3.20587799843541</v>
      </c>
      <c r="K1042">
        <v>20.0833259831204</v>
      </c>
      <c r="L1042">
        <v>18.695153463172499</v>
      </c>
      <c r="M1042">
        <v>51.422327954782197</v>
      </c>
      <c r="N1042">
        <v>2.2699383161280302</v>
      </c>
      <c r="O1042">
        <v>51.759448952455301</v>
      </c>
      <c r="P1042">
        <v>88.385051577341699</v>
      </c>
      <c r="Q1042">
        <v>0.16289121430299999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471</v>
      </c>
      <c r="E1043">
        <v>2459.4360000000001</v>
      </c>
      <c r="F1043">
        <v>369.84</v>
      </c>
      <c r="G1043">
        <v>78.4427098064874</v>
      </c>
      <c r="H1043">
        <v>71.099603654838205</v>
      </c>
      <c r="I1043">
        <v>14.928858484816701</v>
      </c>
      <c r="J1043">
        <v>48.322586442129897</v>
      </c>
      <c r="K1043">
        <v>235.004567053062</v>
      </c>
      <c r="L1043">
        <v>217.28902362871099</v>
      </c>
      <c r="M1043">
        <v>88.081324697694399</v>
      </c>
      <c r="N1043">
        <v>4.8747594539375401</v>
      </c>
      <c r="O1043">
        <v>1.3951979234263501</v>
      </c>
      <c r="P1043">
        <v>108.949152542372</v>
      </c>
      <c r="Q1043">
        <v>7.1983213178075003E-2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54</v>
      </c>
      <c r="E1044">
        <v>2453.7895991999999</v>
      </c>
      <c r="F1044">
        <v>266.60000000000002</v>
      </c>
      <c r="G1044">
        <v>34.5799761532828</v>
      </c>
      <c r="H1044">
        <v>23.478987881287502</v>
      </c>
      <c r="I1044">
        <v>-2.0515844194745898</v>
      </c>
      <c r="J1044">
        <v>9.7415188756897209</v>
      </c>
      <c r="K1044">
        <v>232.251502227451</v>
      </c>
      <c r="L1044">
        <v>210.21121889151701</v>
      </c>
      <c r="M1044">
        <v>75.775574255394204</v>
      </c>
      <c r="N1044">
        <v>2.1739738824775099</v>
      </c>
      <c r="O1044">
        <v>4.8762190547636903</v>
      </c>
      <c r="P1044">
        <v>87.746478873239397</v>
      </c>
      <c r="Q1044">
        <v>9.0149360125785005E-2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524</v>
      </c>
      <c r="E1045">
        <v>2452.6640542099999</v>
      </c>
      <c r="F1045">
        <v>80.83</v>
      </c>
      <c r="G1045">
        <v>17.086778613098002</v>
      </c>
      <c r="H1045">
        <v>11.7672112805389</v>
      </c>
      <c r="I1045">
        <v>-19.2694020780201</v>
      </c>
      <c r="J1045">
        <v>-5.0316842542466196</v>
      </c>
      <c r="K1045">
        <v>77.096962154520298</v>
      </c>
      <c r="L1045">
        <v>73.657519483665496</v>
      </c>
      <c r="M1045">
        <v>55.282007898910102</v>
      </c>
      <c r="N1045">
        <v>2.4374053182473499</v>
      </c>
      <c r="O1045">
        <v>44.562662377830002</v>
      </c>
      <c r="P1045">
        <v>57.871093749999901</v>
      </c>
      <c r="Q1045">
        <v>0.14505465281065499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151</v>
      </c>
      <c r="E1046">
        <v>2445.5325309999998</v>
      </c>
      <c r="F1046">
        <v>1345</v>
      </c>
      <c r="G1046">
        <v>410.74749289881203</v>
      </c>
      <c r="H1046">
        <v>13.999846974788699</v>
      </c>
      <c r="I1046">
        <v>426.92336900631699</v>
      </c>
      <c r="J1046">
        <v>6.9786023452672401</v>
      </c>
      <c r="K1046">
        <v>1250.1284927935401</v>
      </c>
      <c r="M1046">
        <v>58.140031930617802</v>
      </c>
      <c r="N1046">
        <v>0.43494282083862701</v>
      </c>
      <c r="O1046">
        <v>16.6542750929368</v>
      </c>
      <c r="P1046">
        <v>481.37021828398503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130</v>
      </c>
      <c r="E1047">
        <v>2441.40692769</v>
      </c>
      <c r="F1047">
        <v>353.55</v>
      </c>
      <c r="G1047">
        <v>-21.815909224532501</v>
      </c>
      <c r="H1047">
        <v>1.4392331307177</v>
      </c>
      <c r="I1047">
        <v>-7.1460572134132399</v>
      </c>
      <c r="J1047">
        <v>-7.1220854928667201</v>
      </c>
      <c r="M1047">
        <v>41.853960766305903</v>
      </c>
      <c r="O1047">
        <v>13.138169990100399</v>
      </c>
      <c r="P1047">
        <v>14.048387096774199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632</v>
      </c>
      <c r="E1048">
        <v>2436.8559</v>
      </c>
      <c r="F1048">
        <v>433.45</v>
      </c>
      <c r="G1048">
        <v>43.7674179333358</v>
      </c>
      <c r="H1048">
        <v>2.68932238834183</v>
      </c>
      <c r="I1048">
        <v>1.5871244648324301</v>
      </c>
      <c r="J1048">
        <v>-1.79587626987291</v>
      </c>
      <c r="K1048">
        <v>395.745170936997</v>
      </c>
      <c r="L1048">
        <v>350.17989433814398</v>
      </c>
      <c r="M1048">
        <v>55.833413242416</v>
      </c>
      <c r="N1048">
        <v>1.6787514094564</v>
      </c>
      <c r="O1048">
        <v>9.3551736071057796</v>
      </c>
      <c r="P1048">
        <v>77.643442622950801</v>
      </c>
      <c r="Q1048">
        <v>7.0817238444786004E-2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404</v>
      </c>
      <c r="E1049">
        <v>2431.5193921199998</v>
      </c>
      <c r="F1049">
        <v>4559.1000000000004</v>
      </c>
      <c r="G1049">
        <v>374.80954724454301</v>
      </c>
      <c r="H1049">
        <v>-70.106889851298305</v>
      </c>
      <c r="I1049">
        <v>199.86071499968</v>
      </c>
      <c r="J1049">
        <v>14.834868613370199</v>
      </c>
      <c r="K1049">
        <v>3403.7436523531001</v>
      </c>
      <c r="L1049">
        <v>2223.2651525999299</v>
      </c>
      <c r="M1049">
        <v>86.681255171440796</v>
      </c>
      <c r="N1049">
        <v>0.49081230361512102</v>
      </c>
      <c r="O1049">
        <v>0</v>
      </c>
      <c r="P1049">
        <v>419.38538655426203</v>
      </c>
      <c r="Q1049">
        <v>0.25283105391667299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72</v>
      </c>
      <c r="E1050">
        <v>2429.7903000000001</v>
      </c>
      <c r="F1050">
        <v>906.3</v>
      </c>
      <c r="G1050">
        <v>231.891538866714</v>
      </c>
      <c r="H1050">
        <v>-16.1290214042162</v>
      </c>
      <c r="I1050">
        <v>22.836160546227301</v>
      </c>
      <c r="J1050">
        <v>3.0663070874229601</v>
      </c>
      <c r="K1050">
        <v>1065.69390841064</v>
      </c>
      <c r="L1050">
        <v>910.92555657646403</v>
      </c>
      <c r="M1050">
        <v>40.667808469684097</v>
      </c>
      <c r="N1050">
        <v>1.2369739063062</v>
      </c>
      <c r="O1050">
        <v>75.217919011364899</v>
      </c>
      <c r="P1050">
        <v>308.61136158701498</v>
      </c>
      <c r="Q1050">
        <v>0.177116279416241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130</v>
      </c>
      <c r="E1051">
        <v>2429.1671042309999</v>
      </c>
      <c r="F1051">
        <v>180.01</v>
      </c>
      <c r="G1051">
        <v>38.045931833614802</v>
      </c>
      <c r="H1051">
        <v>4.4867832331448598</v>
      </c>
      <c r="I1051">
        <v>13.3632030312134</v>
      </c>
      <c r="J1051">
        <v>0.86577263306434005</v>
      </c>
      <c r="K1051">
        <v>171.13021149466999</v>
      </c>
      <c r="L1051">
        <v>143.19459956970201</v>
      </c>
      <c r="M1051">
        <v>55.541241468625103</v>
      </c>
      <c r="N1051">
        <v>0.75146960945767105</v>
      </c>
      <c r="O1051">
        <v>13.393700349980501</v>
      </c>
      <c r="P1051">
        <v>91.296493092454796</v>
      </c>
      <c r="Q1051">
        <v>0.16592312257782399</v>
      </c>
    </row>
    <row r="1052" spans="1:17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1887</v>
      </c>
      <c r="E1052">
        <v>2424.3546726899999</v>
      </c>
      <c r="F1052">
        <v>50.85</v>
      </c>
      <c r="G1052">
        <v>-5.0539255409040198</v>
      </c>
      <c r="H1052">
        <v>-2.2499162146806801</v>
      </c>
      <c r="I1052">
        <v>-24.854779450730302</v>
      </c>
      <c r="J1052">
        <v>-3.6062340683141199</v>
      </c>
      <c r="K1052">
        <v>53.043912083403498</v>
      </c>
      <c r="L1052">
        <v>51.775736461010702</v>
      </c>
      <c r="M1052">
        <v>39.601562805840103</v>
      </c>
      <c r="N1052">
        <v>0.73686824297504905</v>
      </c>
      <c r="O1052">
        <v>36.479842674532897</v>
      </c>
      <c r="P1052">
        <v>24.938574938574899</v>
      </c>
      <c r="Q1052">
        <v>-1.7172945081502002E-2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539</v>
      </c>
      <c r="E1053">
        <v>2423.37353588</v>
      </c>
      <c r="F1053">
        <v>400.6</v>
      </c>
      <c r="G1053">
        <v>12.548574734442999</v>
      </c>
      <c r="H1053">
        <v>-1.71848547466859</v>
      </c>
      <c r="I1053">
        <v>5.1145144736397201</v>
      </c>
      <c r="J1053">
        <v>-2.8367004934812998</v>
      </c>
      <c r="K1053">
        <v>398.23175325628102</v>
      </c>
      <c r="L1053">
        <v>359.02518071640498</v>
      </c>
      <c r="M1053">
        <v>44.774593045249702</v>
      </c>
      <c r="N1053">
        <v>0.517839505462519</v>
      </c>
      <c r="O1053">
        <v>12.955566650024901</v>
      </c>
      <c r="P1053">
        <v>40.957072484165998</v>
      </c>
      <c r="Q1053">
        <v>3.0028588871894E-2</v>
      </c>
    </row>
    <row r="1054" spans="1:17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392</v>
      </c>
      <c r="E1054">
        <v>2401.965286356</v>
      </c>
      <c r="F1054">
        <v>208.57</v>
      </c>
      <c r="G1054">
        <v>-31.137299727915799</v>
      </c>
      <c r="H1054">
        <v>-0.533256617141601</v>
      </c>
      <c r="I1054">
        <v>-57.235631122532197</v>
      </c>
      <c r="J1054">
        <v>-3.4459706912665098</v>
      </c>
      <c r="K1054">
        <v>220.38135291885601</v>
      </c>
      <c r="L1054">
        <v>256.110713903472</v>
      </c>
      <c r="M1054">
        <v>40.5096563972184</v>
      </c>
      <c r="N1054">
        <v>0.61739544714832095</v>
      </c>
      <c r="O1054">
        <v>107.00484249892099</v>
      </c>
      <c r="P1054">
        <v>8.9138381201044403</v>
      </c>
      <c r="Q1054">
        <v>-4.3078750471269002E-2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1387</v>
      </c>
      <c r="E1055">
        <v>2399.1176381250002</v>
      </c>
      <c r="F1055">
        <v>926.25</v>
      </c>
      <c r="G1055">
        <v>23.7282002943106</v>
      </c>
      <c r="H1055">
        <v>11.831015678801601</v>
      </c>
      <c r="I1055">
        <v>63.590903647812503</v>
      </c>
      <c r="J1055">
        <v>-3.33949326497132</v>
      </c>
      <c r="K1055">
        <v>820.79735477645795</v>
      </c>
      <c r="L1055">
        <v>692.12219524484306</v>
      </c>
      <c r="M1055">
        <v>57.464350924551098</v>
      </c>
      <c r="N1055">
        <v>1.52308803053541</v>
      </c>
      <c r="O1055">
        <v>6.5209176788124203</v>
      </c>
      <c r="P1055">
        <v>105.14950166112899</v>
      </c>
      <c r="Q1055">
        <v>-2.68828254192E-4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300</v>
      </c>
      <c r="E1056">
        <v>2393.8596681429999</v>
      </c>
      <c r="F1056">
        <v>94.13</v>
      </c>
      <c r="G1056">
        <v>-7.7223483710289802</v>
      </c>
      <c r="H1056">
        <v>19.725361195365601</v>
      </c>
      <c r="I1056">
        <v>-1.7745782077590699</v>
      </c>
      <c r="J1056">
        <v>1.2218624146928101</v>
      </c>
      <c r="K1056">
        <v>85.420071684880099</v>
      </c>
      <c r="L1056">
        <v>84.553142364582499</v>
      </c>
      <c r="M1056">
        <v>68.9777870100245</v>
      </c>
      <c r="N1056">
        <v>1.7810343573655401</v>
      </c>
      <c r="O1056">
        <v>11.0166790608732</v>
      </c>
      <c r="P1056">
        <v>31.834733893557399</v>
      </c>
      <c r="Q1056">
        <v>-4.1545692476945999E-2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315</v>
      </c>
      <c r="E1057">
        <v>2383.04885874</v>
      </c>
      <c r="F1057">
        <v>133.43</v>
      </c>
      <c r="G1057">
        <v>34.285023165156097</v>
      </c>
      <c r="H1057">
        <v>4.8927986149430804</v>
      </c>
      <c r="I1057">
        <v>-2.6847496509818201</v>
      </c>
      <c r="J1057">
        <v>-3.7029667853508799</v>
      </c>
      <c r="K1057">
        <v>136.41550842233801</v>
      </c>
      <c r="L1057">
        <v>126.469387934381</v>
      </c>
      <c r="M1057">
        <v>45.062191430390598</v>
      </c>
      <c r="N1057">
        <v>1.04090163157687</v>
      </c>
      <c r="O1057">
        <v>16.015888480851299</v>
      </c>
      <c r="P1057">
        <v>68.791903858317497</v>
      </c>
      <c r="Q1057">
        <v>0.14810105173295701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1184</v>
      </c>
      <c r="E1058">
        <v>2365.31504344</v>
      </c>
      <c r="F1058">
        <v>832.4</v>
      </c>
      <c r="G1058">
        <v>5.9528057488682897</v>
      </c>
      <c r="H1058">
        <v>11.434016450747301</v>
      </c>
      <c r="I1058">
        <v>-26.405429179623798</v>
      </c>
      <c r="J1058">
        <v>1.83862386777187</v>
      </c>
      <c r="K1058">
        <v>815.70432542908702</v>
      </c>
      <c r="L1058">
        <v>832.32648833936003</v>
      </c>
      <c r="M1058">
        <v>65.351431371798597</v>
      </c>
      <c r="N1058">
        <v>1.2495111053138299</v>
      </c>
      <c r="O1058">
        <v>38.268861124459399</v>
      </c>
      <c r="P1058">
        <v>40.3591602731641</v>
      </c>
      <c r="Q1058">
        <v>2.1943809922553001E-2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524</v>
      </c>
      <c r="E1059">
        <v>2360.5002463349902</v>
      </c>
      <c r="F1059">
        <v>680.35</v>
      </c>
      <c r="G1059">
        <v>43.496645866562297</v>
      </c>
      <c r="H1059">
        <v>-19.531340838290198</v>
      </c>
      <c r="I1059">
        <v>36.294022102161001</v>
      </c>
      <c r="J1059">
        <v>-5.6396933850551703</v>
      </c>
      <c r="K1059">
        <v>746.79328069245696</v>
      </c>
      <c r="L1059">
        <v>603.09989397460902</v>
      </c>
      <c r="M1059">
        <v>26.312863500752702</v>
      </c>
      <c r="N1059">
        <v>1.9256000657537</v>
      </c>
      <c r="O1059">
        <v>37.870213860512898</v>
      </c>
      <c r="P1059">
        <v>76.714285714285694</v>
      </c>
      <c r="Q1059">
        <v>0.15501287767421601</v>
      </c>
    </row>
    <row r="1060" spans="1:17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300</v>
      </c>
      <c r="E1060">
        <v>2354.9712127299999</v>
      </c>
      <c r="F1060">
        <v>401.15</v>
      </c>
      <c r="G1060">
        <v>-18.1850791512149</v>
      </c>
      <c r="H1060">
        <v>0.87514653933665099</v>
      </c>
      <c r="I1060">
        <v>-9.8981012387236706</v>
      </c>
      <c r="J1060">
        <v>-2.3883655879083299</v>
      </c>
      <c r="K1060">
        <v>406.19479254392701</v>
      </c>
      <c r="L1060">
        <v>406.804292832746</v>
      </c>
      <c r="M1060">
        <v>46.155531343315502</v>
      </c>
      <c r="N1060">
        <v>0.61738896524679499</v>
      </c>
      <c r="O1060">
        <v>33.590926087498403</v>
      </c>
      <c r="P1060">
        <v>21.2482998337615</v>
      </c>
      <c r="Q1060">
        <v>-5.6710999149065001E-2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130</v>
      </c>
      <c r="E1061">
        <v>2353.59585264</v>
      </c>
      <c r="F1061">
        <v>44.4</v>
      </c>
      <c r="G1061">
        <v>-2.8130452177796399</v>
      </c>
      <c r="H1061">
        <v>-6.6768264864044102</v>
      </c>
      <c r="I1061">
        <v>2.9620261782398498</v>
      </c>
      <c r="J1061">
        <v>-2.2382107648899798</v>
      </c>
      <c r="K1061">
        <v>44.159274429799403</v>
      </c>
      <c r="L1061">
        <v>39.444085125944902</v>
      </c>
      <c r="M1061">
        <v>43.656841567749701</v>
      </c>
      <c r="N1061">
        <v>0.57702863122344294</v>
      </c>
      <c r="O1061">
        <v>18.243243243243199</v>
      </c>
      <c r="P1061">
        <v>44.7196870925684</v>
      </c>
      <c r="Q1061">
        <v>0.112251899439145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293</v>
      </c>
      <c r="E1062">
        <v>2353.2658009799902</v>
      </c>
      <c r="F1062">
        <v>1557.8</v>
      </c>
      <c r="G1062">
        <v>47.438390362039698</v>
      </c>
      <c r="H1062">
        <v>-4.3846247452674598</v>
      </c>
      <c r="I1062">
        <v>-20.031440315128201</v>
      </c>
      <c r="J1062">
        <v>-2.8417415975398201</v>
      </c>
      <c r="K1062">
        <v>1635.24871393232</v>
      </c>
      <c r="L1062">
        <v>1491.34840534567</v>
      </c>
      <c r="M1062">
        <v>33.443708981532303</v>
      </c>
      <c r="N1062">
        <v>0.52607152152478598</v>
      </c>
      <c r="O1062">
        <v>25.510335087944501</v>
      </c>
      <c r="P1062">
        <v>67.613514095115093</v>
      </c>
      <c r="Q1062">
        <v>2.4606280368059999E-3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333</v>
      </c>
      <c r="E1063">
        <v>2348.5049098650002</v>
      </c>
      <c r="F1063">
        <v>245.15</v>
      </c>
      <c r="G1063">
        <v>-9.1648385077387609</v>
      </c>
      <c r="H1063">
        <v>-8.0085393757028296</v>
      </c>
      <c r="I1063">
        <v>15.9950517719501</v>
      </c>
      <c r="J1063">
        <v>-4.1825304093676596</v>
      </c>
      <c r="K1063">
        <v>238.77237150447999</v>
      </c>
      <c r="M1063">
        <v>49.4287744034512</v>
      </c>
      <c r="N1063">
        <v>0.48953733610083</v>
      </c>
      <c r="O1063">
        <v>16.663267387313802</v>
      </c>
      <c r="P1063">
        <v>62.782204515272198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300</v>
      </c>
      <c r="E1064">
        <v>2345.0066100650001</v>
      </c>
      <c r="F1064">
        <v>79.45</v>
      </c>
      <c r="G1064">
        <v>27.169261606295201</v>
      </c>
      <c r="H1064">
        <v>56.042940582549001</v>
      </c>
      <c r="I1064">
        <v>20.412730708444801</v>
      </c>
      <c r="J1064">
        <v>2.92940091933324</v>
      </c>
      <c r="K1064">
        <v>62.798788968857203</v>
      </c>
      <c r="L1064">
        <v>57.043469152510497</v>
      </c>
      <c r="M1064">
        <v>72.177099827180399</v>
      </c>
      <c r="N1064">
        <v>2.3363029664611301</v>
      </c>
      <c r="O1064">
        <v>1.93832599118941</v>
      </c>
      <c r="P1064">
        <v>72.905331882480894</v>
      </c>
      <c r="Q1064">
        <v>7.2903538803448006E-2</v>
      </c>
    </row>
    <row r="1065" spans="1:17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77</v>
      </c>
      <c r="E1065">
        <v>2332.167128</v>
      </c>
      <c r="F1065">
        <v>90.28</v>
      </c>
      <c r="G1065">
        <v>-44.350762381261099</v>
      </c>
      <c r="H1065">
        <v>-5.2585030148258696</v>
      </c>
      <c r="I1065">
        <v>-32.653973041613099</v>
      </c>
      <c r="J1065">
        <v>-1.4008463745278801</v>
      </c>
      <c r="K1065">
        <v>94.9850667416585</v>
      </c>
      <c r="L1065">
        <v>99.269130557871804</v>
      </c>
      <c r="M1065">
        <v>39.187348390739501</v>
      </c>
      <c r="N1065">
        <v>0.45075503496131097</v>
      </c>
      <c r="O1065">
        <v>72.795746566238293</v>
      </c>
      <c r="P1065">
        <v>8.9022919179734394</v>
      </c>
      <c r="Q1065">
        <v>2.4916419485061E-2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293</v>
      </c>
      <c r="E1066">
        <v>2330.5794600959998</v>
      </c>
      <c r="F1066">
        <v>227.52</v>
      </c>
      <c r="G1066">
        <v>-18.950907710479399</v>
      </c>
      <c r="H1066">
        <v>-3.3531722344454198</v>
      </c>
      <c r="I1066">
        <v>2.4087079248243799</v>
      </c>
      <c r="J1066">
        <v>-4.1097869543977996</v>
      </c>
      <c r="O1066">
        <v>12.513185654008399</v>
      </c>
      <c r="P1066">
        <v>21.603420630678698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92</v>
      </c>
      <c r="E1067">
        <v>2329.2801748799998</v>
      </c>
      <c r="F1067">
        <v>26.64</v>
      </c>
      <c r="G1067">
        <v>121.767700960003</v>
      </c>
      <c r="H1067">
        <v>3.3263099854623199</v>
      </c>
      <c r="I1067">
        <v>-15.9468762834091</v>
      </c>
      <c r="J1067">
        <v>-1.03929417025115</v>
      </c>
      <c r="K1067">
        <v>26.727824954603001</v>
      </c>
      <c r="L1067">
        <v>23.095329867746901</v>
      </c>
      <c r="M1067">
        <v>48.244801569113001</v>
      </c>
      <c r="N1067">
        <v>1.1279448857606</v>
      </c>
      <c r="O1067">
        <v>25.9384384384384</v>
      </c>
      <c r="P1067">
        <v>177.51505773983399</v>
      </c>
      <c r="Q1067">
        <v>8.4968432112630998E-2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116</v>
      </c>
      <c r="E1068">
        <v>2316.4102186579998</v>
      </c>
      <c r="F1068">
        <v>194.33</v>
      </c>
      <c r="G1068">
        <v>-11.0611767573909</v>
      </c>
      <c r="H1068">
        <v>0.258747057434282</v>
      </c>
      <c r="I1068">
        <v>-34.786181112072697</v>
      </c>
      <c r="J1068">
        <v>-1.2601757558678901</v>
      </c>
      <c r="K1068">
        <v>191.346774996845</v>
      </c>
      <c r="L1068">
        <v>195.28021836341799</v>
      </c>
      <c r="M1068">
        <v>54.081051327354302</v>
      </c>
      <c r="N1068">
        <v>0.77003976558055598</v>
      </c>
      <c r="O1068">
        <v>49.102042916687999</v>
      </c>
      <c r="P1068">
        <v>29.7263017356475</v>
      </c>
      <c r="Q1068">
        <v>4.5926275619537001E-2</v>
      </c>
    </row>
    <row r="1069" spans="1:17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1560</v>
      </c>
      <c r="E1069">
        <v>2311.8444508500002</v>
      </c>
      <c r="F1069">
        <v>559.35</v>
      </c>
      <c r="G1069">
        <v>-49.6189193149281</v>
      </c>
      <c r="H1069">
        <v>-12.360146415279701</v>
      </c>
      <c r="I1069">
        <v>-31.975583342449301</v>
      </c>
      <c r="J1069">
        <v>-8.4722627764480993</v>
      </c>
      <c r="K1069">
        <v>649.51530803545495</v>
      </c>
      <c r="L1069">
        <v>704.34743688905496</v>
      </c>
      <c r="M1069">
        <v>20.948293287617201</v>
      </c>
      <c r="N1069">
        <v>1.1793724960976999</v>
      </c>
      <c r="O1069">
        <v>61.794940556002501</v>
      </c>
      <c r="P1069">
        <v>3.3536585365853502</v>
      </c>
    </row>
    <row r="1070" spans="1:17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399</v>
      </c>
      <c r="E1070">
        <v>2308.21270138</v>
      </c>
      <c r="F1070">
        <v>434.9</v>
      </c>
      <c r="G1070">
        <v>-37.450072457403998</v>
      </c>
      <c r="H1070">
        <v>-6.8239818776434502</v>
      </c>
      <c r="I1070">
        <v>-21.5956208525016</v>
      </c>
      <c r="J1070">
        <v>-6.5884134370673104</v>
      </c>
      <c r="K1070">
        <v>472.258970318683</v>
      </c>
      <c r="L1070">
        <v>496.97449679986602</v>
      </c>
      <c r="M1070">
        <v>25.3642887419849</v>
      </c>
      <c r="N1070">
        <v>1.2002873256456701</v>
      </c>
      <c r="O1070">
        <v>33.823867555759897</v>
      </c>
      <c r="P1070">
        <v>0.41560840452550202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293</v>
      </c>
      <c r="E1071">
        <v>2299.0224459999999</v>
      </c>
      <c r="F1071">
        <v>3607</v>
      </c>
      <c r="G1071">
        <v>1890.4225629268201</v>
      </c>
      <c r="H1071">
        <v>4.2445123713117603</v>
      </c>
      <c r="I1071">
        <v>241.15319785717199</v>
      </c>
      <c r="J1071">
        <v>-6.3835325985035398</v>
      </c>
      <c r="K1071">
        <v>3282.7384508938699</v>
      </c>
      <c r="L1071">
        <v>1635.8820509678001</v>
      </c>
      <c r="M1071">
        <v>47.019736009610902</v>
      </c>
      <c r="N1071">
        <v>0.28508604206500898</v>
      </c>
      <c r="O1071">
        <v>15.7471583032991</v>
      </c>
      <c r="P1071">
        <v>2034.3195266272101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392</v>
      </c>
      <c r="E1072">
        <v>2291.753619225</v>
      </c>
      <c r="F1072">
        <v>1168.6500000000001</v>
      </c>
      <c r="G1072">
        <v>-41.097470055959299</v>
      </c>
      <c r="H1072">
        <v>-6.7837393277742404</v>
      </c>
      <c r="I1072">
        <v>18.3294478378068</v>
      </c>
      <c r="J1072">
        <v>-8.0583454734658204</v>
      </c>
      <c r="K1072">
        <v>1243.8779707496601</v>
      </c>
      <c r="L1072">
        <v>1216.5369298081901</v>
      </c>
      <c r="M1072">
        <v>37.014384183192298</v>
      </c>
      <c r="N1072">
        <v>0.55881242683135202</v>
      </c>
      <c r="O1072">
        <v>26.162666324391299</v>
      </c>
      <c r="P1072">
        <v>41.645960850857499</v>
      </c>
      <c r="Q1072">
        <v>-4.6932174854555003E-2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539</v>
      </c>
      <c r="E1073">
        <v>2287.8599392750002</v>
      </c>
      <c r="F1073">
        <v>978.05</v>
      </c>
      <c r="G1073">
        <v>-68.936315943569099</v>
      </c>
      <c r="H1073">
        <v>-8.6781448674490296</v>
      </c>
      <c r="I1073">
        <v>-34.567525995620002</v>
      </c>
      <c r="J1073">
        <v>-2.1288891441710001</v>
      </c>
      <c r="K1073">
        <v>1051.41268712091</v>
      </c>
      <c r="L1073">
        <v>1251.8063932647999</v>
      </c>
      <c r="M1073">
        <v>45.689878901192003</v>
      </c>
      <c r="N1073">
        <v>0.71393612548140095</v>
      </c>
      <c r="O1073">
        <v>81.217729154951201</v>
      </c>
      <c r="P1073">
        <v>3.4098117995347899</v>
      </c>
      <c r="Q1073">
        <v>-0.15100724201726401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46</v>
      </c>
      <c r="E1074">
        <v>2276.1095490399998</v>
      </c>
      <c r="F1074">
        <v>542.6</v>
      </c>
      <c r="G1074">
        <v>-33.636220006639697</v>
      </c>
      <c r="H1074">
        <v>1.3737383688128499</v>
      </c>
      <c r="I1074">
        <v>-31.949373899959699</v>
      </c>
      <c r="J1074">
        <v>1.86754622576499</v>
      </c>
      <c r="K1074">
        <v>551.90112416494298</v>
      </c>
      <c r="L1074">
        <v>567.25200982892602</v>
      </c>
      <c r="M1074">
        <v>55.258958704226799</v>
      </c>
      <c r="N1074">
        <v>1.00457119449188</v>
      </c>
      <c r="O1074">
        <v>56.653151492812299</v>
      </c>
      <c r="P1074">
        <v>25.442145416714801</v>
      </c>
      <c r="Q1074">
        <v>0.16879584251437901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718</v>
      </c>
      <c r="E1075">
        <v>2275.3164549769999</v>
      </c>
      <c r="F1075">
        <v>21.11</v>
      </c>
      <c r="G1075">
        <v>6.7792389305583098</v>
      </c>
      <c r="H1075">
        <v>2.4549887932855001</v>
      </c>
      <c r="I1075">
        <v>-32.491901012304801</v>
      </c>
      <c r="J1075">
        <v>-6.13560930867654</v>
      </c>
      <c r="K1075">
        <v>22.1130837619122</v>
      </c>
      <c r="L1075">
        <v>22.216656143101002</v>
      </c>
      <c r="M1075">
        <v>43.665947445072902</v>
      </c>
      <c r="N1075">
        <v>1.2548984231607301</v>
      </c>
      <c r="O1075">
        <v>52.5343439128375</v>
      </c>
      <c r="P1075">
        <v>37.973856209150298</v>
      </c>
      <c r="Q1075">
        <v>-4.6458327626839997E-2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57</v>
      </c>
      <c r="E1076">
        <v>2262.45355083</v>
      </c>
      <c r="F1076">
        <v>205.7</v>
      </c>
      <c r="G1076">
        <v>-28.831454469608701</v>
      </c>
      <c r="H1076">
        <v>-3.4111738017415898</v>
      </c>
      <c r="I1076">
        <v>-30.9911110714282</v>
      </c>
      <c r="J1076">
        <v>-2.0325774617627901</v>
      </c>
      <c r="K1076">
        <v>219.19108573634799</v>
      </c>
      <c r="L1076">
        <v>224.983462190458</v>
      </c>
      <c r="M1076">
        <v>38.736642742932403</v>
      </c>
      <c r="N1076">
        <v>1.2634849324327599</v>
      </c>
      <c r="O1076">
        <v>37.846378220709703</v>
      </c>
      <c r="P1076">
        <v>12.373668396612899</v>
      </c>
      <c r="Q1076">
        <v>9.0098245737980004E-2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141</v>
      </c>
      <c r="E1077">
        <v>2261.5209320099998</v>
      </c>
      <c r="F1077">
        <v>153.15</v>
      </c>
      <c r="G1077">
        <v>48.297699226185003</v>
      </c>
      <c r="H1077">
        <v>35.240947072513201</v>
      </c>
      <c r="I1077">
        <v>19.354546452419999</v>
      </c>
      <c r="J1077">
        <v>-0.17022928362513201</v>
      </c>
      <c r="K1077">
        <v>130.78154293181601</v>
      </c>
      <c r="L1077">
        <v>115.500971936447</v>
      </c>
      <c r="M1077">
        <v>58.501646841867199</v>
      </c>
      <c r="N1077">
        <v>1.33234678274358</v>
      </c>
      <c r="O1077">
        <v>16.682990532158001</v>
      </c>
      <c r="P1077">
        <v>90.130353817504599</v>
      </c>
      <c r="Q1077">
        <v>0.164606851188008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251</v>
      </c>
      <c r="E1078">
        <v>2259.7062734799902</v>
      </c>
      <c r="F1078">
        <v>4399.6000000000004</v>
      </c>
      <c r="G1078">
        <v>44.476059030079497</v>
      </c>
      <c r="H1078">
        <v>3.96235086765705</v>
      </c>
      <c r="I1078">
        <v>22.245638167451698</v>
      </c>
      <c r="J1078">
        <v>0.213421654063922</v>
      </c>
      <c r="K1078">
        <v>4166.5012540962698</v>
      </c>
      <c r="L1078">
        <v>3548.4288733809999</v>
      </c>
      <c r="M1078">
        <v>58.7864285100828</v>
      </c>
      <c r="N1078">
        <v>0.52169228269928902</v>
      </c>
      <c r="O1078">
        <v>8.5325938721701799</v>
      </c>
      <c r="P1078">
        <v>87.177196341203995</v>
      </c>
      <c r="Q1078">
        <v>9.5111042541219007E-2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929</v>
      </c>
      <c r="E1079">
        <v>2259.4642115000001</v>
      </c>
      <c r="F1079">
        <v>123.98</v>
      </c>
      <c r="G1079">
        <v>-19.509394213380201</v>
      </c>
      <c r="H1079">
        <v>13.5729257550138</v>
      </c>
      <c r="I1079">
        <v>4.2966200708865498</v>
      </c>
      <c r="J1079">
        <v>5.9525021138340302</v>
      </c>
      <c r="M1079">
        <v>71.904300211529204</v>
      </c>
      <c r="O1079">
        <v>3.8796580093563402</v>
      </c>
      <c r="P1079">
        <v>15.760971055088699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450</v>
      </c>
      <c r="E1080">
        <v>2259.29696616</v>
      </c>
      <c r="F1080">
        <v>548.6</v>
      </c>
      <c r="G1080">
        <v>-48.0723093671904</v>
      </c>
      <c r="H1080">
        <v>-10.9669414785208</v>
      </c>
      <c r="I1080">
        <v>-35.315405001579499</v>
      </c>
      <c r="J1080">
        <v>-7.3090607907205101</v>
      </c>
      <c r="K1080">
        <v>614.393273477256</v>
      </c>
      <c r="L1080">
        <v>646.74867083021797</v>
      </c>
      <c r="M1080">
        <v>24.2196509326828</v>
      </c>
      <c r="N1080">
        <v>1.02677787253034</v>
      </c>
      <c r="O1080">
        <v>45.579657309515099</v>
      </c>
      <c r="P1080">
        <v>1.83775756450714</v>
      </c>
      <c r="Q1080">
        <v>-1.8734628847310999E-2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54</v>
      </c>
      <c r="E1081">
        <v>2254.4239784849901</v>
      </c>
      <c r="F1081">
        <v>1595.45</v>
      </c>
      <c r="G1081">
        <v>7.7834641218338696</v>
      </c>
      <c r="H1081">
        <v>10.5539444199933</v>
      </c>
      <c r="I1081">
        <v>0.184049868923985</v>
      </c>
      <c r="J1081">
        <v>-1.54888739907872</v>
      </c>
      <c r="K1081">
        <v>1520.9217652253801</v>
      </c>
      <c r="L1081">
        <v>1440.1701997164</v>
      </c>
      <c r="M1081">
        <v>59.009570089558203</v>
      </c>
      <c r="N1081">
        <v>0.84115081658681501</v>
      </c>
      <c r="O1081">
        <v>13.190635870757401</v>
      </c>
      <c r="P1081">
        <v>44.882855067199401</v>
      </c>
      <c r="Q1081">
        <v>8.0842535718768996E-2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136</v>
      </c>
      <c r="E1082">
        <v>2252.8529720400002</v>
      </c>
      <c r="F1082">
        <v>129.91</v>
      </c>
      <c r="G1082">
        <v>319.38395159522202</v>
      </c>
      <c r="H1082">
        <v>10.8545052326559</v>
      </c>
      <c r="I1082">
        <v>59.186456968049797</v>
      </c>
      <c r="J1082">
        <v>9.6819614582358895</v>
      </c>
      <c r="K1082">
        <v>120.113014471657</v>
      </c>
      <c r="L1082">
        <v>93.304456153912994</v>
      </c>
      <c r="M1082">
        <v>72.117725858243304</v>
      </c>
      <c r="N1082">
        <v>0.86822748994946897</v>
      </c>
      <c r="O1082">
        <v>5.9810638134092802</v>
      </c>
      <c r="P1082">
        <v>372.31412470459901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136</v>
      </c>
      <c r="E1083">
        <v>2246.2015317400001</v>
      </c>
      <c r="F1083">
        <v>122.81</v>
      </c>
      <c r="G1083">
        <v>115.695069555587</v>
      </c>
      <c r="H1083">
        <v>-2.62452234344785</v>
      </c>
      <c r="I1083">
        <v>-3.1164750820327698</v>
      </c>
      <c r="J1083">
        <v>-1.88648565034839</v>
      </c>
      <c r="K1083">
        <v>122.406601629147</v>
      </c>
      <c r="L1083">
        <v>100.523792907502</v>
      </c>
      <c r="M1083">
        <v>44.119480437646203</v>
      </c>
      <c r="N1083">
        <v>1.0588710612096399</v>
      </c>
      <c r="O1083">
        <v>32.277501832098302</v>
      </c>
      <c r="P1083">
        <v>192.05707491082001</v>
      </c>
      <c r="Q1083">
        <v>4.1108667018169003E-2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399</v>
      </c>
      <c r="E1084">
        <v>2245.7607674999999</v>
      </c>
      <c r="F1084">
        <v>3763.95</v>
      </c>
      <c r="G1084">
        <v>224.13322243783</v>
      </c>
      <c r="H1084">
        <v>21.4894635578685</v>
      </c>
      <c r="I1084">
        <v>117.14504180375999</v>
      </c>
      <c r="J1084">
        <v>-1.0463301433441501</v>
      </c>
      <c r="K1084">
        <v>3157.8397407376701</v>
      </c>
      <c r="L1084">
        <v>2254.8660851464901</v>
      </c>
      <c r="M1084">
        <v>67.668021542790697</v>
      </c>
      <c r="N1084">
        <v>1.76658202333784</v>
      </c>
      <c r="O1084">
        <v>5.47430226225109</v>
      </c>
      <c r="P1084">
        <v>332.63793103448199</v>
      </c>
      <c r="Q1084">
        <v>0.134429179656396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516</v>
      </c>
      <c r="E1085">
        <v>2245.0263690100001</v>
      </c>
      <c r="F1085">
        <v>244.85</v>
      </c>
      <c r="G1085">
        <v>-49.633233048247398</v>
      </c>
      <c r="H1085">
        <v>-6.2499787047504096</v>
      </c>
      <c r="I1085">
        <v>-19.1378364424605</v>
      </c>
      <c r="J1085">
        <v>-2.9476165543228898</v>
      </c>
      <c r="K1085">
        <v>260.22361983090298</v>
      </c>
      <c r="L1085">
        <v>260.62729234320602</v>
      </c>
      <c r="M1085">
        <v>43.246391024159898</v>
      </c>
      <c r="N1085">
        <v>0.44982436906625101</v>
      </c>
      <c r="O1085">
        <v>30.345109250561499</v>
      </c>
      <c r="P1085">
        <v>14.953051643192399</v>
      </c>
      <c r="Q1085">
        <v>6.9383130732814005E-2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471</v>
      </c>
      <c r="E1086">
        <v>2241.0201059999999</v>
      </c>
      <c r="F1086">
        <v>893.1</v>
      </c>
      <c r="G1086">
        <v>41.859353494652602</v>
      </c>
      <c r="H1086">
        <v>7.51005727265788</v>
      </c>
      <c r="I1086">
        <v>34.214740545273997</v>
      </c>
      <c r="J1086">
        <v>-1.9902844689463599</v>
      </c>
      <c r="K1086">
        <v>802.17891370459995</v>
      </c>
      <c r="L1086">
        <v>655.637728170081</v>
      </c>
      <c r="M1086">
        <v>52.242672545261101</v>
      </c>
      <c r="N1086">
        <v>2.7393054953439502</v>
      </c>
      <c r="O1086">
        <v>26.872690628149101</v>
      </c>
      <c r="P1086">
        <v>84.906832298136607</v>
      </c>
      <c r="Q1086">
        <v>0.11546555827627</v>
      </c>
    </row>
    <row r="1087" spans="1:17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219</v>
      </c>
      <c r="E1087">
        <v>2236.5034869400001</v>
      </c>
      <c r="F1087">
        <v>289.39999999999998</v>
      </c>
      <c r="G1087">
        <v>-47.436244931984298</v>
      </c>
      <c r="H1087">
        <v>-3.4779115197281198</v>
      </c>
      <c r="I1087">
        <v>-13.702927413890199</v>
      </c>
      <c r="J1087">
        <v>-2.3237417914705598</v>
      </c>
      <c r="K1087">
        <v>300.53730535433903</v>
      </c>
      <c r="L1087">
        <v>318.31500800270697</v>
      </c>
      <c r="M1087">
        <v>32.2502769837728</v>
      </c>
      <c r="N1087">
        <v>0.82823342383240905</v>
      </c>
      <c r="O1087">
        <v>36.178299930891498</v>
      </c>
      <c r="P1087">
        <v>17.905887146058198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632</v>
      </c>
      <c r="E1088">
        <v>2226.9907694799999</v>
      </c>
      <c r="F1088">
        <v>490.85</v>
      </c>
      <c r="G1088">
        <v>-35.556262004979899</v>
      </c>
      <c r="H1088">
        <v>0.21839427912142301</v>
      </c>
      <c r="I1088">
        <v>-17.492560197222598</v>
      </c>
      <c r="J1088">
        <v>-0.49714071181196701</v>
      </c>
      <c r="K1088">
        <v>494.980274295436</v>
      </c>
      <c r="L1088">
        <v>498.35921441652101</v>
      </c>
      <c r="M1088">
        <v>45.334413183627397</v>
      </c>
      <c r="N1088">
        <v>2.1353450781143901</v>
      </c>
      <c r="O1088">
        <v>29.3674238565753</v>
      </c>
      <c r="P1088">
        <v>19.83642578125</v>
      </c>
      <c r="Q1088">
        <v>2.1155640274434999E-2</v>
      </c>
    </row>
    <row r="1089" spans="1:17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279</v>
      </c>
      <c r="E1089">
        <v>2218.6296157299998</v>
      </c>
      <c r="F1089">
        <v>687.1</v>
      </c>
      <c r="G1089">
        <v>-6.3799589439179396</v>
      </c>
      <c r="H1089">
        <v>6.8964212143191599</v>
      </c>
      <c r="I1089">
        <v>-4.53991693828198</v>
      </c>
      <c r="J1089">
        <v>-1.34709808606601</v>
      </c>
      <c r="K1089">
        <v>654.97986599332796</v>
      </c>
      <c r="L1089">
        <v>632.69111261763305</v>
      </c>
      <c r="M1089">
        <v>57.735986114120301</v>
      </c>
      <c r="N1089">
        <v>0.99117175961334603</v>
      </c>
      <c r="O1089">
        <v>11.7595692039004</v>
      </c>
      <c r="P1089">
        <v>30.120253763848101</v>
      </c>
      <c r="Q1089">
        <v>-5.7264976208262E-2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21</v>
      </c>
      <c r="E1090">
        <v>2218.1702247899998</v>
      </c>
      <c r="F1090">
        <v>244.14</v>
      </c>
      <c r="G1090">
        <v>-60.547589068400796</v>
      </c>
      <c r="H1090">
        <v>9.7780163516023499</v>
      </c>
      <c r="I1090">
        <v>-50.560921893670297</v>
      </c>
      <c r="J1090">
        <v>11.0640174570798</v>
      </c>
      <c r="K1090">
        <v>238.352073951151</v>
      </c>
      <c r="M1090">
        <v>74.474919173632102</v>
      </c>
      <c r="N1090">
        <v>2.3871058347565599</v>
      </c>
      <c r="O1090">
        <v>73.547964282788499</v>
      </c>
      <c r="P1090">
        <v>19.092682926829202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259</v>
      </c>
      <c r="E1091">
        <v>2214.0751327200001</v>
      </c>
      <c r="F1091">
        <v>614.35</v>
      </c>
      <c r="G1091">
        <v>13.965264537854599</v>
      </c>
      <c r="H1091">
        <v>-0.64808108596421699</v>
      </c>
      <c r="I1091">
        <v>-9.5288739998076402</v>
      </c>
      <c r="J1091">
        <v>1.13316352745813</v>
      </c>
      <c r="K1091">
        <v>622.77496779083697</v>
      </c>
      <c r="L1091">
        <v>608.13524002029101</v>
      </c>
      <c r="M1091">
        <v>56.203237803942997</v>
      </c>
      <c r="N1091">
        <v>0.64283925427097</v>
      </c>
      <c r="O1091">
        <v>52.193375111906803</v>
      </c>
      <c r="P1091">
        <v>43.673994387277801</v>
      </c>
      <c r="Q1091">
        <v>5.9973439073577002E-2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450</v>
      </c>
      <c r="E1092">
        <v>2207.837590565</v>
      </c>
      <c r="F1092">
        <v>713.15</v>
      </c>
      <c r="G1092">
        <v>-0.23318213903615601</v>
      </c>
      <c r="H1092">
        <v>8.4837258917164906</v>
      </c>
      <c r="I1092">
        <v>18.446478443053302</v>
      </c>
      <c r="J1092">
        <v>-6.2315486373141002</v>
      </c>
      <c r="K1092">
        <v>645.08212402109098</v>
      </c>
      <c r="L1092">
        <v>593.635584003963</v>
      </c>
      <c r="M1092">
        <v>60.066343445526002</v>
      </c>
      <c r="N1092">
        <v>1.51077766468607</v>
      </c>
      <c r="O1092">
        <v>7.9716749631914796</v>
      </c>
      <c r="P1092">
        <v>62.061129417111601</v>
      </c>
      <c r="Q1092">
        <v>0.14987366188875401</v>
      </c>
    </row>
    <row r="1093" spans="1:17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259</v>
      </c>
      <c r="E1093">
        <v>2206.6902835999999</v>
      </c>
      <c r="F1093">
        <v>493</v>
      </c>
      <c r="G1093">
        <v>-42.653622502303101</v>
      </c>
      <c r="H1093">
        <v>-1.89450328877465</v>
      </c>
      <c r="I1093">
        <v>-21.5722316401184</v>
      </c>
      <c r="J1093">
        <v>0.722676305088916</v>
      </c>
      <c r="K1093">
        <v>505.67352886945599</v>
      </c>
      <c r="L1093">
        <v>534.75485927150601</v>
      </c>
      <c r="M1093">
        <v>52.052453379046703</v>
      </c>
      <c r="N1093">
        <v>1.1651901014650901</v>
      </c>
      <c r="O1093">
        <v>30.841784989857999</v>
      </c>
      <c r="P1093">
        <v>8.5903083700440401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300</v>
      </c>
      <c r="E1094">
        <v>2206.5700999999999</v>
      </c>
      <c r="F1094">
        <v>441.8</v>
      </c>
      <c r="G1094">
        <v>-22.009373109985699</v>
      </c>
      <c r="H1094">
        <v>3.4171452931792201</v>
      </c>
      <c r="I1094">
        <v>-11.983381245557799</v>
      </c>
      <c r="J1094">
        <v>-1.35502549491061</v>
      </c>
      <c r="K1094">
        <v>447.64433881213398</v>
      </c>
      <c r="L1094">
        <v>438.68776529913202</v>
      </c>
      <c r="M1094">
        <v>44.952972019843202</v>
      </c>
      <c r="N1094">
        <v>0.56950576376433404</v>
      </c>
      <c r="O1094">
        <v>12.471706654594801</v>
      </c>
      <c r="P1094">
        <v>15.7908530992006</v>
      </c>
      <c r="Q1094">
        <v>7.6832057990589998E-3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539</v>
      </c>
      <c r="E1095">
        <v>2203.6700248000002</v>
      </c>
      <c r="F1095">
        <v>425.05</v>
      </c>
      <c r="G1095">
        <v>-46.250220515821802</v>
      </c>
      <c r="H1095">
        <v>-3.8524957997336702</v>
      </c>
      <c r="I1095">
        <v>-22.578660763642201</v>
      </c>
      <c r="J1095">
        <v>-1.1615224664119299</v>
      </c>
      <c r="K1095">
        <v>437.61742995008598</v>
      </c>
      <c r="L1095">
        <v>456.59266948863399</v>
      </c>
      <c r="M1095">
        <v>41.239410627100398</v>
      </c>
      <c r="N1095">
        <v>0.64619413785734703</v>
      </c>
      <c r="O1095">
        <v>32.537348547229698</v>
      </c>
      <c r="P1095">
        <v>10.9791122715404</v>
      </c>
      <c r="Q1095">
        <v>1.3989510640201E-2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745</v>
      </c>
      <c r="E1096">
        <v>2196.3412986650001</v>
      </c>
      <c r="F1096">
        <v>850.45</v>
      </c>
      <c r="G1096">
        <v>50.332453130193301</v>
      </c>
      <c r="H1096">
        <v>8.9878093127298406</v>
      </c>
      <c r="I1096">
        <v>-15.8037022045445</v>
      </c>
      <c r="J1096">
        <v>2.78660640315278</v>
      </c>
      <c r="K1096">
        <v>815.75851820398805</v>
      </c>
      <c r="L1096">
        <v>797.51085290457399</v>
      </c>
      <c r="M1096">
        <v>68.326081003558897</v>
      </c>
      <c r="N1096">
        <v>1.0534970827672001</v>
      </c>
      <c r="O1096">
        <v>52.860250455641101</v>
      </c>
      <c r="P1096">
        <v>80.946808510638306</v>
      </c>
      <c r="Q1096">
        <v>0.18686328468599001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46</v>
      </c>
      <c r="E1097">
        <v>2185.7547279999999</v>
      </c>
      <c r="F1097">
        <v>187.87</v>
      </c>
      <c r="G1097">
        <v>352.61977897799397</v>
      </c>
      <c r="H1097">
        <v>17.987039193361301</v>
      </c>
      <c r="I1097">
        <v>83.1776861177771</v>
      </c>
      <c r="J1097">
        <v>4.6003501131057503</v>
      </c>
      <c r="K1097">
        <v>157.62856110863299</v>
      </c>
      <c r="L1097">
        <v>111.852851014922</v>
      </c>
      <c r="M1097">
        <v>76.446986288089903</v>
      </c>
      <c r="N1097">
        <v>1.6711044834750299</v>
      </c>
      <c r="O1097">
        <v>8.5857241709692698</v>
      </c>
      <c r="P1097">
        <v>379.872286079182</v>
      </c>
      <c r="Q1097">
        <v>0.20182756088342901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471</v>
      </c>
      <c r="E1098">
        <v>2184.2074146</v>
      </c>
      <c r="F1098">
        <v>261.14999999999998</v>
      </c>
      <c r="G1098">
        <v>3.53687552942867</v>
      </c>
      <c r="H1098">
        <v>-7.56709433016107</v>
      </c>
      <c r="I1098">
        <v>-2.2101426168056402</v>
      </c>
      <c r="J1098">
        <v>-8.2547003530659602</v>
      </c>
      <c r="K1098">
        <v>261.079371195661</v>
      </c>
      <c r="L1098">
        <v>236.95381809402801</v>
      </c>
      <c r="M1098">
        <v>33.346795763169602</v>
      </c>
      <c r="N1098">
        <v>0.959805418874632</v>
      </c>
      <c r="O1098">
        <v>18.514263833046101</v>
      </c>
      <c r="P1098">
        <v>44.641373580725499</v>
      </c>
      <c r="Q1098">
        <v>0.12553341332586199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226</v>
      </c>
      <c r="E1099">
        <v>2180.7410787499998</v>
      </c>
      <c r="F1099">
        <v>578.5</v>
      </c>
      <c r="G1099">
        <v>10.0696295911379</v>
      </c>
      <c r="H1099">
        <v>3.0228139809317001</v>
      </c>
      <c r="I1099">
        <v>17.278323764847599</v>
      </c>
      <c r="J1099">
        <v>-1.0993707849193499</v>
      </c>
      <c r="K1099">
        <v>555.05765110356106</v>
      </c>
      <c r="L1099">
        <v>478.77788338081501</v>
      </c>
      <c r="M1099">
        <v>49.368147500547202</v>
      </c>
      <c r="N1099">
        <v>0.27860791968704401</v>
      </c>
      <c r="O1099">
        <v>14.8487467588591</v>
      </c>
      <c r="P1099">
        <v>69.350117096018707</v>
      </c>
      <c r="Q1099">
        <v>0.13164933792287001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729</v>
      </c>
      <c r="E1100">
        <v>2180.653534008</v>
      </c>
      <c r="F1100">
        <v>272.94</v>
      </c>
      <c r="G1100">
        <v>1.24426800356253</v>
      </c>
      <c r="H1100">
        <v>0.56425934003836098</v>
      </c>
      <c r="I1100">
        <v>1.2712236024402701</v>
      </c>
      <c r="J1100">
        <v>4.6148744331067901E-2</v>
      </c>
      <c r="K1100">
        <v>266.54782693286899</v>
      </c>
      <c r="L1100">
        <v>247.22810825480599</v>
      </c>
      <c r="M1100">
        <v>58.290846172297002</v>
      </c>
      <c r="N1100">
        <v>1.1108918036284501</v>
      </c>
      <c r="O1100">
        <v>3.64915366014508</v>
      </c>
      <c r="P1100">
        <v>31.727799227799199</v>
      </c>
      <c r="Q1100">
        <v>3.2968413234804997E-2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300</v>
      </c>
      <c r="E1101">
        <v>2178.4630730499998</v>
      </c>
      <c r="F1101">
        <v>439.45</v>
      </c>
      <c r="G1101">
        <v>-22.475817347187199</v>
      </c>
      <c r="H1101">
        <v>-1.80421701411896</v>
      </c>
      <c r="I1101">
        <v>-12.4369457772691</v>
      </c>
      <c r="J1101">
        <v>-0.34315064344491603</v>
      </c>
      <c r="K1101">
        <v>437.74565558924598</v>
      </c>
      <c r="L1101">
        <v>442.16100237171702</v>
      </c>
      <c r="M1101">
        <v>54.914860189009502</v>
      </c>
      <c r="N1101">
        <v>0.67419711276345795</v>
      </c>
      <c r="O1101">
        <v>45.8300147912163</v>
      </c>
      <c r="P1101">
        <v>33.1666666666666</v>
      </c>
      <c r="Q1101">
        <v>5.2555966082353002E-2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136</v>
      </c>
      <c r="E1102">
        <v>2177.533061911</v>
      </c>
      <c r="F1102">
        <v>272.41000000000003</v>
      </c>
      <c r="G1102">
        <v>492.56546787037098</v>
      </c>
      <c r="H1102">
        <v>38.814500366509797</v>
      </c>
      <c r="I1102">
        <v>68.038296351099106</v>
      </c>
      <c r="J1102">
        <v>-2.5838479421848799</v>
      </c>
      <c r="K1102">
        <v>210.35889129048201</v>
      </c>
      <c r="L1102">
        <v>145.059072194105</v>
      </c>
      <c r="M1102">
        <v>62.125012741270297</v>
      </c>
      <c r="N1102">
        <v>1.3707760790269301</v>
      </c>
      <c r="O1102">
        <v>9.3939282698872901</v>
      </c>
      <c r="P1102">
        <v>545.52132701421795</v>
      </c>
      <c r="Q1102">
        <v>0.16753417098563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54</v>
      </c>
      <c r="E1103">
        <v>2176.5420565200002</v>
      </c>
      <c r="F1103">
        <v>753.35</v>
      </c>
      <c r="G1103">
        <v>-3.9344517729834099</v>
      </c>
      <c r="H1103">
        <v>1.95126507646051</v>
      </c>
      <c r="I1103">
        <v>8.6450359292757994</v>
      </c>
      <c r="J1103">
        <v>-3.0891458933312101</v>
      </c>
      <c r="K1103">
        <v>745.17133287959496</v>
      </c>
      <c r="L1103">
        <v>692.98849092350599</v>
      </c>
      <c r="M1103">
        <v>52.1273682866657</v>
      </c>
      <c r="N1103">
        <v>0.94568096676737101</v>
      </c>
      <c r="O1103">
        <v>9.5307625937479195</v>
      </c>
      <c r="P1103">
        <v>33.596382337293797</v>
      </c>
      <c r="Q1103">
        <v>-4.2468923896976998E-2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130</v>
      </c>
      <c r="E1104">
        <v>2174.3692320240002</v>
      </c>
      <c r="F1104">
        <v>150.47999999999999</v>
      </c>
      <c r="G1104">
        <v>-24.846636009930499</v>
      </c>
      <c r="H1104">
        <v>-12.569774370279699</v>
      </c>
      <c r="I1104">
        <v>-16.821124385753301</v>
      </c>
      <c r="J1104">
        <v>-6.8768082309935599</v>
      </c>
      <c r="K1104">
        <v>165.02840831596501</v>
      </c>
      <c r="L1104">
        <v>164.47457519440201</v>
      </c>
      <c r="M1104">
        <v>28.6619919992958</v>
      </c>
      <c r="N1104">
        <v>1.0412872801666599</v>
      </c>
      <c r="O1104">
        <v>41.414141414141397</v>
      </c>
      <c r="P1104">
        <v>11.466666666666599</v>
      </c>
      <c r="Q1104">
        <v>-9.8722693366749999E-3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399</v>
      </c>
      <c r="E1105">
        <v>2163.8637460559999</v>
      </c>
      <c r="F1105">
        <v>143.76</v>
      </c>
      <c r="G1105">
        <v>115.79060363423</v>
      </c>
      <c r="H1105">
        <v>4.7564541789084602</v>
      </c>
      <c r="I1105">
        <v>14.0571049856096</v>
      </c>
      <c r="J1105">
        <v>2.3193853915286899</v>
      </c>
      <c r="K1105">
        <v>126.338762458205</v>
      </c>
      <c r="L1105">
        <v>104.491155092163</v>
      </c>
      <c r="M1105">
        <v>62.362166384116399</v>
      </c>
      <c r="N1105">
        <v>0.467657001565282</v>
      </c>
      <c r="O1105">
        <v>9.2028380634390796</v>
      </c>
      <c r="P1105">
        <v>158.32884097035</v>
      </c>
      <c r="Q1105">
        <v>0.103916148331046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551</v>
      </c>
      <c r="E1106">
        <v>2163.7711891200001</v>
      </c>
      <c r="F1106">
        <v>323.2</v>
      </c>
      <c r="G1106">
        <v>-13.409604670754399</v>
      </c>
      <c r="H1106">
        <v>3.4693767951957799</v>
      </c>
      <c r="I1106">
        <v>-17.9613125771596</v>
      </c>
      <c r="J1106">
        <v>-1.38877312166186</v>
      </c>
      <c r="K1106">
        <v>311.82165436569602</v>
      </c>
      <c r="L1106">
        <v>309.694966654464</v>
      </c>
      <c r="M1106">
        <v>55.9642549401662</v>
      </c>
      <c r="N1106">
        <v>2.9223878558954999</v>
      </c>
      <c r="O1106">
        <v>19.090346534653399</v>
      </c>
      <c r="P1106">
        <v>37.356566085847803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173</v>
      </c>
      <c r="E1107">
        <v>2156.944125</v>
      </c>
      <c r="F1107">
        <v>2162.35</v>
      </c>
      <c r="G1107">
        <v>-2.1930736523291299</v>
      </c>
      <c r="H1107">
        <v>2.41294610658773</v>
      </c>
      <c r="I1107">
        <v>1.0151743051464901</v>
      </c>
      <c r="J1107">
        <v>-1.3710992070524901</v>
      </c>
      <c r="K1107">
        <v>2162.38674078245</v>
      </c>
      <c r="L1107">
        <v>2076.14087763928</v>
      </c>
      <c r="M1107">
        <v>50.0351745509982</v>
      </c>
      <c r="N1107">
        <v>0.72923780781898095</v>
      </c>
      <c r="O1107">
        <v>28.503711240086002</v>
      </c>
      <c r="P1107">
        <v>27.9497041420118</v>
      </c>
      <c r="Q1107">
        <v>0.13553758507267799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516</v>
      </c>
      <c r="E1108">
        <v>2156.1613850519998</v>
      </c>
      <c r="F1108">
        <v>119.78</v>
      </c>
      <c r="G1108">
        <v>65.474765626085002</v>
      </c>
      <c r="H1108">
        <v>-3.2294359843335001</v>
      </c>
      <c r="I1108">
        <v>1.1057794297699299</v>
      </c>
      <c r="J1108">
        <v>-2.4235187573093402</v>
      </c>
      <c r="K1108">
        <v>122.396850238786</v>
      </c>
      <c r="L1108">
        <v>108.174523467249</v>
      </c>
      <c r="M1108">
        <v>36.204883867053198</v>
      </c>
      <c r="N1108">
        <v>0.28420415955573203</v>
      </c>
      <c r="O1108">
        <v>24.3947236600434</v>
      </c>
      <c r="P1108">
        <v>93.193548387096698</v>
      </c>
      <c r="Q1108">
        <v>5.1116168385835999E-2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21</v>
      </c>
      <c r="E1109">
        <v>2153.1982415699999</v>
      </c>
      <c r="F1109">
        <v>330.35</v>
      </c>
      <c r="G1109">
        <v>-8.8254620845473095</v>
      </c>
      <c r="H1109">
        <v>0.86972084895271595</v>
      </c>
      <c r="I1109">
        <v>-45.173521528822697</v>
      </c>
      <c r="J1109">
        <v>-1.2887445905170001</v>
      </c>
      <c r="K1109">
        <v>360.76067165416498</v>
      </c>
      <c r="L1109">
        <v>371.05056435918198</v>
      </c>
      <c r="M1109">
        <v>31.910377303400299</v>
      </c>
      <c r="N1109">
        <v>1.31673023300596</v>
      </c>
      <c r="O1109">
        <v>109.096412895413</v>
      </c>
      <c r="P1109">
        <v>38.192846684793899</v>
      </c>
      <c r="Q1109">
        <v>0.109136609335458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219</v>
      </c>
      <c r="E1110">
        <v>2152.92</v>
      </c>
      <c r="F1110">
        <v>489.3</v>
      </c>
      <c r="G1110">
        <v>44.642802928673497</v>
      </c>
      <c r="H1110">
        <v>21.546224399406501</v>
      </c>
      <c r="I1110">
        <v>55.4986175493408</v>
      </c>
      <c r="J1110">
        <v>9.0282479487817202</v>
      </c>
      <c r="K1110">
        <v>414.56868120418699</v>
      </c>
      <c r="L1110">
        <v>345.34672660442402</v>
      </c>
      <c r="M1110">
        <v>77.496572803637605</v>
      </c>
      <c r="N1110">
        <v>1.74797682667499</v>
      </c>
      <c r="O1110">
        <v>3.0042918454935501</v>
      </c>
      <c r="P1110">
        <v>115.124203121565</v>
      </c>
      <c r="Q1110">
        <v>0.17320189311818701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207</v>
      </c>
      <c r="E1111">
        <v>2151.8433089999999</v>
      </c>
      <c r="F1111">
        <v>348.6</v>
      </c>
      <c r="G1111">
        <v>42.954025782948797</v>
      </c>
      <c r="H1111">
        <v>-0.85395419480185397</v>
      </c>
      <c r="I1111">
        <v>8.1247001211258105</v>
      </c>
      <c r="J1111">
        <v>-3.7696175955420399</v>
      </c>
      <c r="K1111">
        <v>341.17803786805302</v>
      </c>
      <c r="L1111">
        <v>289.89553333107</v>
      </c>
      <c r="M1111">
        <v>45.952724801688703</v>
      </c>
      <c r="N1111">
        <v>0.64329108991069295</v>
      </c>
      <c r="O1111">
        <v>13.539873780837601</v>
      </c>
      <c r="P1111">
        <v>90.689787210765203</v>
      </c>
      <c r="Q1111">
        <v>0.15798693971813199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1872</v>
      </c>
      <c r="E1112">
        <v>2144.96</v>
      </c>
      <c r="F1112">
        <v>335.15</v>
      </c>
      <c r="G1112">
        <v>-3.7631924364861602</v>
      </c>
      <c r="H1112">
        <v>13.439975980484199</v>
      </c>
      <c r="I1112">
        <v>29.735116915760301</v>
      </c>
      <c r="J1112">
        <v>3.5952563253763099</v>
      </c>
      <c r="K1112">
        <v>307.55275617650102</v>
      </c>
      <c r="L1112">
        <v>277.93982010636103</v>
      </c>
      <c r="M1112">
        <v>64.010054644950898</v>
      </c>
      <c r="N1112">
        <v>1.6871624642267999</v>
      </c>
      <c r="O1112">
        <v>3.80426674623302</v>
      </c>
      <c r="P1112">
        <v>47.6106584452763</v>
      </c>
      <c r="Q1112">
        <v>0.15478152289456701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268</v>
      </c>
      <c r="E1113">
        <v>2140.5830064960001</v>
      </c>
      <c r="F1113">
        <v>109.78</v>
      </c>
      <c r="G1113">
        <v>-40.524746001487898</v>
      </c>
      <c r="H1113">
        <v>3.88667852687351</v>
      </c>
      <c r="I1113">
        <v>-3.3439577263560998</v>
      </c>
      <c r="J1113">
        <v>0.57097283409520405</v>
      </c>
      <c r="K1113">
        <v>113.846520113591</v>
      </c>
      <c r="L1113">
        <v>113.553215353534</v>
      </c>
      <c r="M1113">
        <v>44.083453739194603</v>
      </c>
      <c r="N1113">
        <v>0.88994925876537401</v>
      </c>
      <c r="O1113">
        <v>42.1023865913645</v>
      </c>
      <c r="P1113">
        <v>26.972010178116999</v>
      </c>
      <c r="Q1113">
        <v>0.18944391498393701</v>
      </c>
    </row>
    <row r="1114" spans="1:17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111</v>
      </c>
      <c r="E1114">
        <v>2139.36828083</v>
      </c>
      <c r="F1114">
        <v>8.74</v>
      </c>
      <c r="G1114">
        <v>-15.914927483353299</v>
      </c>
      <c r="H1114">
        <v>25.224354552086499</v>
      </c>
      <c r="I1114">
        <v>-77.654068852191401</v>
      </c>
      <c r="J1114">
        <v>-0.92680823099355703</v>
      </c>
      <c r="K1114">
        <v>10.2340104356122</v>
      </c>
      <c r="L1114">
        <v>14.169750855457</v>
      </c>
      <c r="M1114">
        <v>39.542139316447297</v>
      </c>
      <c r="N1114">
        <v>0.76220759895523804</v>
      </c>
      <c r="O1114">
        <v>210.64073226544599</v>
      </c>
      <c r="P1114">
        <v>30.2533532041728</v>
      </c>
      <c r="Q1114">
        <v>3.1653825019891002E-2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251</v>
      </c>
      <c r="E1115">
        <v>2138.0145652799902</v>
      </c>
      <c r="F1115">
        <v>567.6</v>
      </c>
      <c r="G1115">
        <v>-6.6716462570589998</v>
      </c>
      <c r="H1115">
        <v>-8.3181019178702105</v>
      </c>
      <c r="I1115">
        <v>-9.3760406332986594</v>
      </c>
      <c r="J1115">
        <v>-7.2170509253967303</v>
      </c>
      <c r="K1115">
        <v>615.38399047914902</v>
      </c>
      <c r="L1115">
        <v>563.392130764287</v>
      </c>
      <c r="M1115">
        <v>26.1513884884119</v>
      </c>
      <c r="N1115">
        <v>0.56305714947599195</v>
      </c>
      <c r="O1115">
        <v>28.259337561663099</v>
      </c>
      <c r="P1115">
        <v>26.979865771812001</v>
      </c>
      <c r="Q1115">
        <v>4.7065687781800002E-2</v>
      </c>
    </row>
    <row r="1116" spans="1:17" hidden="1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963</v>
      </c>
      <c r="E1116">
        <v>2135.9163319999998</v>
      </c>
      <c r="F1116">
        <v>936.05</v>
      </c>
      <c r="G1116">
        <v>-8.8925146879614392</v>
      </c>
      <c r="H1116">
        <v>19.836216745369001</v>
      </c>
      <c r="I1116">
        <v>14.3009328129517</v>
      </c>
      <c r="J1116">
        <v>2.2931289140690101</v>
      </c>
      <c r="K1116">
        <v>832.10104364546703</v>
      </c>
      <c r="L1116">
        <v>782.06598053042705</v>
      </c>
      <c r="M1116">
        <v>69.315518137733505</v>
      </c>
      <c r="N1116">
        <v>0.87695267056441495</v>
      </c>
      <c r="O1116">
        <v>2.9806100101490398</v>
      </c>
      <c r="P1116">
        <v>45.677379192280704</v>
      </c>
      <c r="Q1116">
        <v>6.5002942730306004E-2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713</v>
      </c>
      <c r="E1117">
        <v>2133.5951762</v>
      </c>
      <c r="F1117">
        <v>338.3</v>
      </c>
      <c r="G1117">
        <v>-6.0503024852731304</v>
      </c>
      <c r="H1117">
        <v>5.1995794246928802E-2</v>
      </c>
      <c r="I1117">
        <v>-6.8710927143995404</v>
      </c>
      <c r="J1117">
        <v>5.8266395872117398E-2</v>
      </c>
      <c r="K1117">
        <v>341.80156355904899</v>
      </c>
      <c r="L1117">
        <v>332.61068587591899</v>
      </c>
      <c r="M1117">
        <v>46.269716402634799</v>
      </c>
      <c r="N1117">
        <v>0.41700857509769501</v>
      </c>
      <c r="O1117">
        <v>24.697014484185601</v>
      </c>
      <c r="P1117">
        <v>20.821428571428498</v>
      </c>
      <c r="Q1117">
        <v>6.7985591126473996E-2</v>
      </c>
    </row>
    <row r="1118" spans="1:17" hidden="1" x14ac:dyDescent="0.3">
      <c r="A1118" t="s">
        <v>2391</v>
      </c>
      <c r="B1118" t="s">
        <v>2392</v>
      </c>
      <c r="C1118" t="str">
        <f>IFERROR(VLOOKUP(Table1[[#This Row],[Ticker]],[1]!Table2[[Symbol]:[Industry]],2,FALSE),"-")</f>
        <v>-</v>
      </c>
      <c r="D1118" t="s">
        <v>124</v>
      </c>
      <c r="E1118">
        <v>2125.68685</v>
      </c>
      <c r="F1118">
        <v>380.3</v>
      </c>
      <c r="G1118">
        <v>-58.767003769655197</v>
      </c>
      <c r="H1118">
        <v>-4.0741732962591097</v>
      </c>
      <c r="I1118">
        <v>-30.238564334160799</v>
      </c>
      <c r="J1118">
        <v>-8.1480817123304607</v>
      </c>
      <c r="K1118">
        <v>400.74161173349302</v>
      </c>
      <c r="L1118">
        <v>437.43278393500202</v>
      </c>
      <c r="M1118">
        <v>35.310395691849401</v>
      </c>
      <c r="N1118">
        <v>0.35703554541583599</v>
      </c>
      <c r="O1118">
        <v>57.770181435708601</v>
      </c>
      <c r="P1118">
        <v>17.015384615384601</v>
      </c>
      <c r="Q1118">
        <v>0.27873020130478399</v>
      </c>
    </row>
    <row r="1119" spans="1:17" hidden="1" x14ac:dyDescent="0.3">
      <c r="A1119" t="s">
        <v>2393</v>
      </c>
      <c r="B1119" t="s">
        <v>2394</v>
      </c>
      <c r="C1119" t="str">
        <f>IFERROR(VLOOKUP(Table1[[#This Row],[Ticker]],[1]!Table2[[Symbol]:[Industry]],2,FALSE),"-")</f>
        <v>-</v>
      </c>
      <c r="D1119" t="s">
        <v>539</v>
      </c>
      <c r="E1119">
        <v>2120.7071679999999</v>
      </c>
      <c r="F1119">
        <v>1860.4</v>
      </c>
      <c r="G1119">
        <v>-23.4181598332299</v>
      </c>
      <c r="H1119">
        <v>-1.4699972141554001</v>
      </c>
      <c r="I1119">
        <v>-0.87489002203244004</v>
      </c>
      <c r="J1119">
        <v>5.5659336720720098E-2</v>
      </c>
      <c r="K1119">
        <v>1856.7729863939101</v>
      </c>
      <c r="L1119">
        <v>1796.6242462970599</v>
      </c>
      <c r="M1119">
        <v>59.175224103259801</v>
      </c>
      <c r="N1119">
        <v>1.1799386007112</v>
      </c>
      <c r="O1119">
        <v>30.437002795097801</v>
      </c>
      <c r="P1119">
        <v>22.798679867986799</v>
      </c>
    </row>
    <row r="1120" spans="1:17" hidden="1" x14ac:dyDescent="0.3">
      <c r="A1120" t="s">
        <v>2395</v>
      </c>
      <c r="B1120" t="s">
        <v>2396</v>
      </c>
      <c r="C1120" t="str">
        <f>IFERROR(VLOOKUP(Table1[[#This Row],[Ticker]],[1]!Table2[[Symbol]:[Industry]],2,FALSE),"-")</f>
        <v>-</v>
      </c>
      <c r="D1120" t="s">
        <v>372</v>
      </c>
      <c r="E1120">
        <v>2120.3696606399999</v>
      </c>
      <c r="F1120">
        <v>870.1</v>
      </c>
      <c r="G1120">
        <v>-21.142751003626699</v>
      </c>
      <c r="H1120">
        <v>5.4949956321976297</v>
      </c>
      <c r="I1120">
        <v>-18.233971926438901</v>
      </c>
      <c r="J1120">
        <v>-1.28752967387932</v>
      </c>
      <c r="K1120">
        <v>831.29815121459296</v>
      </c>
      <c r="L1120">
        <v>800.36894875034602</v>
      </c>
      <c r="M1120">
        <v>50.208484224168799</v>
      </c>
      <c r="N1120">
        <v>0.316578581866235</v>
      </c>
      <c r="O1120">
        <v>25.272957131364201</v>
      </c>
      <c r="P1120">
        <v>35.014353324540302</v>
      </c>
      <c r="Q1120">
        <v>-6.6952190265031006E-2</v>
      </c>
    </row>
    <row r="1121" spans="1:17" hidden="1" x14ac:dyDescent="0.3">
      <c r="A1121" t="s">
        <v>2397</v>
      </c>
      <c r="B1121" t="s">
        <v>2398</v>
      </c>
      <c r="C1121" t="str">
        <f>IFERROR(VLOOKUP(Table1[[#This Row],[Ticker]],[1]!Table2[[Symbol]:[Industry]],2,FALSE),"-")</f>
        <v>-</v>
      </c>
      <c r="D1121" t="s">
        <v>1313</v>
      </c>
      <c r="E1121">
        <v>2120.2709069049902</v>
      </c>
      <c r="F1121">
        <v>747.55</v>
      </c>
      <c r="G1121">
        <v>85.512541995154905</v>
      </c>
      <c r="H1121">
        <v>27.6161312752836</v>
      </c>
      <c r="I1121">
        <v>23.126319708008399</v>
      </c>
      <c r="J1121">
        <v>-5.0624840453049202</v>
      </c>
      <c r="K1121">
        <v>659.09843580042298</v>
      </c>
      <c r="L1121">
        <v>523.56320216209895</v>
      </c>
      <c r="M1121">
        <v>47.363678158925502</v>
      </c>
      <c r="N1121">
        <v>0.47053014769497098</v>
      </c>
      <c r="O1121">
        <v>20.660825362851899</v>
      </c>
      <c r="P1121">
        <v>139.33087882183401</v>
      </c>
      <c r="Q1121">
        <v>6.8659193018641998E-2</v>
      </c>
    </row>
    <row r="1122" spans="1:17" hidden="1" x14ac:dyDescent="0.3">
      <c r="A1122" t="s">
        <v>2399</v>
      </c>
      <c r="B1122" t="s">
        <v>2400</v>
      </c>
      <c r="C1122" t="str">
        <f>IFERROR(VLOOKUP(Table1[[#This Row],[Ticker]],[1]!Table2[[Symbol]:[Industry]],2,FALSE),"-")</f>
        <v>-</v>
      </c>
      <c r="D1122" t="s">
        <v>207</v>
      </c>
      <c r="E1122">
        <v>2116.6410943999999</v>
      </c>
      <c r="F1122">
        <v>1301.5999999999999</v>
      </c>
      <c r="G1122">
        <v>28.7604161966464</v>
      </c>
      <c r="H1122">
        <v>8.4775527326983795</v>
      </c>
      <c r="I1122">
        <v>29.4039206710084</v>
      </c>
      <c r="J1122">
        <v>-2.5331883950333198</v>
      </c>
      <c r="K1122">
        <v>1227.5282154373899</v>
      </c>
      <c r="L1122">
        <v>1039.05769999326</v>
      </c>
      <c r="M1122">
        <v>55.297840939091401</v>
      </c>
      <c r="N1122">
        <v>0.55627029234603598</v>
      </c>
      <c r="O1122">
        <v>7.48309772587585</v>
      </c>
      <c r="P1122">
        <v>67.829282444716597</v>
      </c>
      <c r="Q1122">
        <v>4.1977264591901001E-2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713</v>
      </c>
      <c r="E1123">
        <v>2112.7833218750002</v>
      </c>
      <c r="F1123">
        <v>531.25</v>
      </c>
      <c r="G1123">
        <v>-4.6044636982095204</v>
      </c>
      <c r="H1123">
        <v>-6.2267806021110204</v>
      </c>
      <c r="I1123">
        <v>-11.941544056545</v>
      </c>
      <c r="J1123">
        <v>-3.4855022882202702</v>
      </c>
      <c r="K1123">
        <v>554.104207339911</v>
      </c>
      <c r="L1123">
        <v>537.13892526929305</v>
      </c>
      <c r="M1123">
        <v>33.464557435422897</v>
      </c>
      <c r="N1123">
        <v>0.69745190777995003</v>
      </c>
      <c r="O1123">
        <v>27.04</v>
      </c>
      <c r="P1123">
        <v>23.6183827806864</v>
      </c>
      <c r="Q1123">
        <v>9.0494945950973002E-2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251</v>
      </c>
      <c r="E1124">
        <v>2108.5134632099998</v>
      </c>
      <c r="F1124">
        <v>1934.1</v>
      </c>
      <c r="G1124">
        <v>93.632188000808497</v>
      </c>
      <c r="H1124">
        <v>4.9964370883961697</v>
      </c>
      <c r="I1124">
        <v>45.748679775786201</v>
      </c>
      <c r="J1124">
        <v>0.24158022564075701</v>
      </c>
      <c r="K1124">
        <v>1794.6616107233799</v>
      </c>
      <c r="L1124">
        <v>1447.95932151749</v>
      </c>
      <c r="M1124">
        <v>56.0132208373455</v>
      </c>
      <c r="N1124">
        <v>0.42617248379280898</v>
      </c>
      <c r="O1124">
        <v>10.1287420505661</v>
      </c>
      <c r="P1124">
        <v>115.835286240374</v>
      </c>
      <c r="Q1124">
        <v>0.115718145834216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500</v>
      </c>
      <c r="E1125">
        <v>2108.0436813249999</v>
      </c>
      <c r="F1125">
        <v>2478.0500000000002</v>
      </c>
      <c r="G1125">
        <v>14.55714710687</v>
      </c>
      <c r="H1125">
        <v>-2.8295276954661901</v>
      </c>
      <c r="I1125">
        <v>58.0533808192557</v>
      </c>
      <c r="J1125">
        <v>-6.8831649672364303</v>
      </c>
      <c r="K1125">
        <v>2513.1643999662701</v>
      </c>
      <c r="L1125">
        <v>1989.0508467853499</v>
      </c>
      <c r="M1125">
        <v>30.831146248626801</v>
      </c>
      <c r="N1125">
        <v>0.68623367231064902</v>
      </c>
      <c r="O1125">
        <v>36.357216359637597</v>
      </c>
      <c r="P1125">
        <v>91.673434659860007</v>
      </c>
      <c r="Q1125">
        <v>-1.3775213418089001E-2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1547</v>
      </c>
      <c r="E1126">
        <v>2102.2945132250002</v>
      </c>
      <c r="F1126">
        <v>294.55</v>
      </c>
      <c r="G1126">
        <v>22.2652593962742</v>
      </c>
      <c r="H1126">
        <v>5.02623506038739</v>
      </c>
      <c r="I1126">
        <v>13.6975625547042</v>
      </c>
      <c r="J1126">
        <v>4.2884087720427004</v>
      </c>
      <c r="K1126">
        <v>257.611533168682</v>
      </c>
      <c r="L1126">
        <v>229.296875054548</v>
      </c>
      <c r="M1126">
        <v>62.324192000493703</v>
      </c>
      <c r="N1126">
        <v>0.41534623077896399</v>
      </c>
      <c r="O1126">
        <v>14.377864539127399</v>
      </c>
      <c r="P1126">
        <v>118.18518518518501</v>
      </c>
      <c r="Q1126">
        <v>7.2748716004441993E-2</v>
      </c>
    </row>
    <row r="1127" spans="1:17" hidden="1" x14ac:dyDescent="0.3">
      <c r="A1127" t="s">
        <v>1731</v>
      </c>
      <c r="B1127" t="s">
        <v>2409</v>
      </c>
      <c r="C1127" t="str">
        <f>IFERROR(VLOOKUP(Table1[[#This Row],[Ticker]],[1]!Table2[[Symbol]:[Industry]],2,FALSE),"-")</f>
        <v>-</v>
      </c>
      <c r="D1127" t="s">
        <v>1733</v>
      </c>
      <c r="E1127">
        <v>2091.9342556299998</v>
      </c>
      <c r="F1127">
        <v>35.97</v>
      </c>
      <c r="G1127">
        <v>-21.2554613109366</v>
      </c>
      <c r="H1127">
        <v>-13.0062312925863</v>
      </c>
      <c r="I1127">
        <v>-8.5623452793971104</v>
      </c>
      <c r="J1127">
        <v>-2.86141313562571</v>
      </c>
      <c r="K1127">
        <v>38.3989070722929</v>
      </c>
      <c r="L1127">
        <v>34.912135896353803</v>
      </c>
      <c r="M1127">
        <v>49.333103027404697</v>
      </c>
      <c r="N1127">
        <v>0.50612575835763096</v>
      </c>
      <c r="O1127">
        <v>27.7453433416736</v>
      </c>
      <c r="P1127">
        <v>32.486187845303803</v>
      </c>
      <c r="Q1127">
        <v>7.0291434656782004E-2</v>
      </c>
    </row>
    <row r="1128" spans="1:17" hidden="1" x14ac:dyDescent="0.3">
      <c r="A1128" t="s">
        <v>2410</v>
      </c>
      <c r="B1128" t="s">
        <v>2411</v>
      </c>
      <c r="C1128" t="str">
        <f>IFERROR(VLOOKUP(Table1[[#This Row],[Ticker]],[1]!Table2[[Symbol]:[Industry]],2,FALSE),"-")</f>
        <v>-</v>
      </c>
      <c r="D1128" t="s">
        <v>937</v>
      </c>
      <c r="E1128">
        <v>2087.5076557500001</v>
      </c>
      <c r="F1128">
        <v>587.95000000000005</v>
      </c>
      <c r="G1128">
        <v>61.888626412068298</v>
      </c>
      <c r="H1128">
        <v>3.4322892878728799E-2</v>
      </c>
      <c r="I1128">
        <v>89.833992952354194</v>
      </c>
      <c r="J1128">
        <v>3.31964566971567</v>
      </c>
      <c r="K1128">
        <v>531.47722610291999</v>
      </c>
      <c r="L1128">
        <v>407.34510689324998</v>
      </c>
      <c r="M1128">
        <v>60.913654121952</v>
      </c>
      <c r="N1128">
        <v>0.26836347665556398</v>
      </c>
      <c r="O1128">
        <v>16.327919040734699</v>
      </c>
      <c r="P1128">
        <v>130.47824382594999</v>
      </c>
      <c r="Q1128">
        <v>0.144972519144383</v>
      </c>
    </row>
    <row r="1129" spans="1:17" hidden="1" x14ac:dyDescent="0.3">
      <c r="A1129" t="s">
        <v>2412</v>
      </c>
      <c r="B1129" t="s">
        <v>2413</v>
      </c>
      <c r="C1129" t="str">
        <f>IFERROR(VLOOKUP(Table1[[#This Row],[Ticker]],[1]!Table2[[Symbol]:[Industry]],2,FALSE),"-")</f>
        <v>-</v>
      </c>
      <c r="D1129" t="s">
        <v>130</v>
      </c>
      <c r="E1129">
        <v>2086.68147219</v>
      </c>
      <c r="F1129">
        <v>256.05</v>
      </c>
      <c r="G1129">
        <v>3.6858718300319202</v>
      </c>
      <c r="H1129">
        <v>-10.201816842032001</v>
      </c>
      <c r="I1129">
        <v>10.6135098513875</v>
      </c>
      <c r="J1129">
        <v>-7.1184184160091197</v>
      </c>
      <c r="K1129">
        <v>283.66861621870203</v>
      </c>
      <c r="L1129">
        <v>254.576636602576</v>
      </c>
      <c r="M1129">
        <v>33.501133011654503</v>
      </c>
      <c r="N1129">
        <v>1.0640387526058299</v>
      </c>
      <c r="O1129">
        <v>32.864674868189802</v>
      </c>
      <c r="P1129">
        <v>38.106796116504803</v>
      </c>
      <c r="Q1129">
        <v>6.7723082158485007E-2</v>
      </c>
    </row>
    <row r="1130" spans="1:17" hidden="1" x14ac:dyDescent="0.3">
      <c r="A1130" t="s">
        <v>2414</v>
      </c>
      <c r="B1130" t="s">
        <v>2415</v>
      </c>
      <c r="C1130" t="str">
        <f>IFERROR(VLOOKUP(Table1[[#This Row],[Ticker]],[1]!Table2[[Symbol]:[Industry]],2,FALSE),"-")</f>
        <v>-</v>
      </c>
      <c r="D1130" t="s">
        <v>259</v>
      </c>
      <c r="E1130">
        <v>2078.3198819999998</v>
      </c>
      <c r="F1130">
        <v>1525.35</v>
      </c>
      <c r="G1130">
        <v>2.2064537260315902</v>
      </c>
      <c r="H1130">
        <v>2.6612353493087002</v>
      </c>
      <c r="I1130">
        <v>6.9064768502211198</v>
      </c>
      <c r="J1130">
        <v>-4.6476944267898102</v>
      </c>
      <c r="K1130">
        <v>1472.30945922448</v>
      </c>
      <c r="L1130">
        <v>1340.8902301691701</v>
      </c>
      <c r="M1130">
        <v>48.728326352376897</v>
      </c>
      <c r="N1130">
        <v>0.91421299445840498</v>
      </c>
      <c r="O1130">
        <v>13.4755957649064</v>
      </c>
      <c r="P1130">
        <v>48.358702523950697</v>
      </c>
      <c r="Q1130">
        <v>3.3250404188382002E-2</v>
      </c>
    </row>
    <row r="1131" spans="1:17" hidden="1" x14ac:dyDescent="0.3">
      <c r="A1131" t="s">
        <v>2416</v>
      </c>
      <c r="B1131" t="s">
        <v>2417</v>
      </c>
      <c r="C1131" t="str">
        <f>IFERROR(VLOOKUP(Table1[[#This Row],[Ticker]],[1]!Table2[[Symbol]:[Industry]],2,FALSE),"-")</f>
        <v>-</v>
      </c>
      <c r="D1131" t="s">
        <v>2418</v>
      </c>
      <c r="E1131">
        <v>2076.6840190749999</v>
      </c>
      <c r="F1131">
        <v>1922.75</v>
      </c>
      <c r="G1131">
        <v>335.670329061085</v>
      </c>
      <c r="H1131">
        <v>-10.313664863504</v>
      </c>
      <c r="I1131">
        <v>20.9583397506361</v>
      </c>
      <c r="J1131">
        <v>-8.8851615100744503</v>
      </c>
      <c r="K1131">
        <v>1862.9253483964201</v>
      </c>
      <c r="L1131">
        <v>1368.49253732189</v>
      </c>
      <c r="M1131">
        <v>48.806882732971097</v>
      </c>
      <c r="N1131">
        <v>0.62842212814117704</v>
      </c>
      <c r="O1131">
        <v>17.539981796905401</v>
      </c>
      <c r="P1131">
        <v>445.84811923349798</v>
      </c>
      <c r="Q1131">
        <v>0.25203822039816798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259</v>
      </c>
      <c r="E1132">
        <v>2066.6878139999999</v>
      </c>
      <c r="F1132">
        <v>373</v>
      </c>
      <c r="G1132">
        <v>233.098199182299</v>
      </c>
      <c r="H1132">
        <v>18.0548461086101</v>
      </c>
      <c r="I1132">
        <v>63.899717161473198</v>
      </c>
      <c r="J1132">
        <v>-0.55005903831326197</v>
      </c>
      <c r="K1132">
        <v>322.49129134479801</v>
      </c>
      <c r="L1132">
        <v>234.94171931118899</v>
      </c>
      <c r="M1132">
        <v>52.837053832368298</v>
      </c>
      <c r="N1132">
        <v>1.2105633995592799</v>
      </c>
      <c r="O1132">
        <v>17.613941018766699</v>
      </c>
      <c r="P1132">
        <v>300.85975282106398</v>
      </c>
      <c r="Q1132">
        <v>0.136782767719245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130</v>
      </c>
      <c r="E1133">
        <v>2065.1169885300001</v>
      </c>
      <c r="F1133">
        <v>159.69</v>
      </c>
      <c r="G1133">
        <v>-29.433211542228999</v>
      </c>
      <c r="H1133">
        <v>6.7173566897620196</v>
      </c>
      <c r="I1133">
        <v>-4.4783517084412701</v>
      </c>
      <c r="J1133">
        <v>-3.4359657401510701</v>
      </c>
      <c r="K1133">
        <v>153.013152216496</v>
      </c>
      <c r="L1133">
        <v>151.56474297941801</v>
      </c>
      <c r="M1133">
        <v>58.109065876176203</v>
      </c>
      <c r="N1133">
        <v>1.12356925242037</v>
      </c>
      <c r="O1133">
        <v>22.9569791470974</v>
      </c>
      <c r="P1133">
        <v>38.8608695652173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24</v>
      </c>
      <c r="E1134">
        <v>2056.3126634499999</v>
      </c>
      <c r="F1134">
        <v>193.54</v>
      </c>
      <c r="G1134">
        <v>-19.670517106746299</v>
      </c>
      <c r="H1134">
        <v>8.2920346889139793</v>
      </c>
      <c r="I1134">
        <v>2.1887329258866801</v>
      </c>
      <c r="J1134">
        <v>-2.1768720097577798</v>
      </c>
      <c r="K1134">
        <v>190.13971904258099</v>
      </c>
      <c r="L1134">
        <v>180.44030672294201</v>
      </c>
      <c r="M1134">
        <v>57.261690463455302</v>
      </c>
      <c r="N1134">
        <v>1.25348734378365</v>
      </c>
      <c r="O1134">
        <v>12.4832076056629</v>
      </c>
      <c r="P1134">
        <v>36.008432888264203</v>
      </c>
      <c r="Q1134">
        <v>1.5197470710144999E-2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124</v>
      </c>
      <c r="E1135">
        <v>2052.8156478880001</v>
      </c>
      <c r="F1135">
        <v>126.04</v>
      </c>
      <c r="G1135">
        <v>168.41798201652799</v>
      </c>
      <c r="H1135">
        <v>13.124188511430701</v>
      </c>
      <c r="I1135">
        <v>-57.326365092810597</v>
      </c>
      <c r="J1135">
        <v>-2.51187889547391</v>
      </c>
      <c r="K1135">
        <v>120.634814061546</v>
      </c>
      <c r="L1135">
        <v>125.86119034376</v>
      </c>
      <c r="M1135">
        <v>62.116312540588197</v>
      </c>
      <c r="N1135">
        <v>1.49683057391702</v>
      </c>
      <c r="O1135">
        <v>117.70866391621701</v>
      </c>
      <c r="P1135">
        <v>200.02380385622399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293</v>
      </c>
      <c r="E1136">
        <v>2051.172</v>
      </c>
      <c r="F1136">
        <v>3268.8</v>
      </c>
      <c r="G1136">
        <v>1515.3605582254399</v>
      </c>
      <c r="H1136">
        <v>2.9140070566031002</v>
      </c>
      <c r="I1136">
        <v>244.794590946282</v>
      </c>
      <c r="J1136">
        <v>-13.7588082309935</v>
      </c>
      <c r="K1136">
        <v>3084.1732453587001</v>
      </c>
      <c r="L1136">
        <v>1905.18832777225</v>
      </c>
      <c r="M1136">
        <v>35.282639213999197</v>
      </c>
      <c r="N1136">
        <v>0.68583612040133701</v>
      </c>
      <c r="O1136">
        <v>23.745717082721399</v>
      </c>
      <c r="P1136">
        <v>1905.3987730061301</v>
      </c>
      <c r="Q1136">
        <v>0.221049411323371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372</v>
      </c>
      <c r="E1137">
        <v>2045.8331553749999</v>
      </c>
      <c r="F1137">
        <v>856.95</v>
      </c>
      <c r="G1137">
        <v>-28.7525071011877</v>
      </c>
      <c r="H1137">
        <v>-1.6588703704502901</v>
      </c>
      <c r="I1137">
        <v>-37.829823373837698</v>
      </c>
      <c r="J1137">
        <v>3.31867562035369</v>
      </c>
      <c r="K1137">
        <v>884.27906619729197</v>
      </c>
      <c r="L1137">
        <v>927.903062717686</v>
      </c>
      <c r="M1137">
        <v>48.030344349901497</v>
      </c>
      <c r="N1137">
        <v>4.2026493372270801</v>
      </c>
      <c r="O1137">
        <v>69.204737732656497</v>
      </c>
      <c r="P1137">
        <v>14.7649658497388</v>
      </c>
      <c r="Q1137">
        <v>1.0083953353159999E-2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77</v>
      </c>
      <c r="E1138">
        <v>2043.847560465</v>
      </c>
      <c r="F1138">
        <v>2710.35</v>
      </c>
      <c r="G1138">
        <v>-39.138265972430702</v>
      </c>
      <c r="H1138">
        <v>-8.2487405935054401</v>
      </c>
      <c r="I1138">
        <v>-14.129825831580201</v>
      </c>
      <c r="J1138">
        <v>-4.8151061033339797</v>
      </c>
      <c r="K1138">
        <v>2862.7990494450401</v>
      </c>
      <c r="L1138">
        <v>2812.0074785541601</v>
      </c>
      <c r="M1138">
        <v>28.817155910375298</v>
      </c>
      <c r="N1138">
        <v>1.01463605869736</v>
      </c>
      <c r="O1138">
        <v>18.656262106370001</v>
      </c>
      <c r="P1138">
        <v>15.547929145439401</v>
      </c>
      <c r="Q1138">
        <v>-0.16935521752996399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420</v>
      </c>
      <c r="E1139">
        <v>2041.07725</v>
      </c>
      <c r="F1139">
        <v>925</v>
      </c>
      <c r="G1139">
        <v>187.76719086335501</v>
      </c>
      <c r="H1139">
        <v>25.449416728654601</v>
      </c>
      <c r="I1139">
        <v>16.846312613836101</v>
      </c>
      <c r="J1139">
        <v>19.218665207115201</v>
      </c>
      <c r="K1139">
        <v>790.07930607973901</v>
      </c>
      <c r="L1139">
        <v>646.68962674872898</v>
      </c>
      <c r="M1139">
        <v>79.431979914978101</v>
      </c>
      <c r="N1139">
        <v>2.6771225778614198</v>
      </c>
      <c r="O1139">
        <v>4.7675675675675704</v>
      </c>
      <c r="P1139">
        <v>226.68197068691501</v>
      </c>
      <c r="Q1139">
        <v>0.16049889563150299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293</v>
      </c>
      <c r="E1140">
        <v>2039.0609085149999</v>
      </c>
      <c r="F1140">
        <v>1313.85</v>
      </c>
      <c r="G1140">
        <v>-35.300937657229198</v>
      </c>
      <c r="H1140">
        <v>4.5232205692010501</v>
      </c>
      <c r="I1140">
        <v>-17.809815976813901</v>
      </c>
      <c r="J1140">
        <v>0.76436823959467004</v>
      </c>
      <c r="K1140">
        <v>1281.5332336974</v>
      </c>
      <c r="L1140">
        <v>1311.2598009969399</v>
      </c>
      <c r="M1140">
        <v>59.031613272808301</v>
      </c>
      <c r="N1140">
        <v>1.06204953902977</v>
      </c>
      <c r="O1140">
        <v>15.9683373292232</v>
      </c>
      <c r="P1140">
        <v>14.656601797713501</v>
      </c>
      <c r="Q1140">
        <v>-7.6215567060580001E-3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18</v>
      </c>
      <c r="E1141">
        <v>2038.6283922599901</v>
      </c>
      <c r="F1141">
        <v>208.3</v>
      </c>
      <c r="G1141">
        <v>-58.141690910079497</v>
      </c>
      <c r="H1141">
        <v>1.96769018024057</v>
      </c>
      <c r="I1141">
        <v>-32.160075205809797</v>
      </c>
      <c r="J1141">
        <v>-0.29878890732205399</v>
      </c>
      <c r="K1141">
        <v>210.760621078708</v>
      </c>
      <c r="M1141">
        <v>48.993584507781598</v>
      </c>
      <c r="N1141">
        <v>1.3481552678776501</v>
      </c>
      <c r="O1141">
        <v>65.1704272683629</v>
      </c>
      <c r="P1141">
        <v>14.168265278158399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632</v>
      </c>
      <c r="E1142">
        <v>2032.42448502</v>
      </c>
      <c r="F1142">
        <v>407.9</v>
      </c>
      <c r="G1142">
        <v>-2.2486932186552999</v>
      </c>
      <c r="H1142">
        <v>3.38631832290389</v>
      </c>
      <c r="I1142">
        <v>-30.204147772206301</v>
      </c>
      <c r="J1142">
        <v>2.9979980690191499</v>
      </c>
      <c r="K1142">
        <v>405.41623585839301</v>
      </c>
      <c r="L1142">
        <v>399.18329333567198</v>
      </c>
      <c r="M1142">
        <v>56.617973442704198</v>
      </c>
      <c r="N1142">
        <v>1.0543124945372799</v>
      </c>
      <c r="O1142">
        <v>54.4373620985535</v>
      </c>
      <c r="P1142">
        <v>49.004566210045603</v>
      </c>
      <c r="Q1142">
        <v>0.10198085598697899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207</v>
      </c>
      <c r="E1143">
        <v>2031.7143484000001</v>
      </c>
      <c r="F1143">
        <v>645.5</v>
      </c>
      <c r="G1143">
        <v>-2.9146471377859902</v>
      </c>
      <c r="H1143">
        <v>29.970935521216798</v>
      </c>
      <c r="I1143">
        <v>26.705627070833199</v>
      </c>
      <c r="J1143">
        <v>-2.9530661045611399</v>
      </c>
      <c r="K1143">
        <v>554.15701709605401</v>
      </c>
      <c r="L1143">
        <v>516.72726831838304</v>
      </c>
      <c r="M1143">
        <v>65.371972381742694</v>
      </c>
      <c r="N1143">
        <v>2.6612861506714802</v>
      </c>
      <c r="O1143">
        <v>7.28117738187452</v>
      </c>
      <c r="P1143">
        <v>60.572139303482601</v>
      </c>
      <c r="Q1143">
        <v>1.2345105414073E-2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207</v>
      </c>
      <c r="E1144">
        <v>2023.1704500000001</v>
      </c>
      <c r="F1144">
        <v>828.15</v>
      </c>
      <c r="G1144">
        <v>-12.1437434622969</v>
      </c>
      <c r="H1144">
        <v>2.6991934835554301</v>
      </c>
      <c r="I1144">
        <v>19.668511129329801</v>
      </c>
      <c r="J1144">
        <v>1.4782863652720399</v>
      </c>
      <c r="K1144">
        <v>795.18296836999696</v>
      </c>
      <c r="L1144">
        <v>712.27234937727701</v>
      </c>
      <c r="M1144">
        <v>57.7638250475528</v>
      </c>
      <c r="N1144">
        <v>0.24643348868523901</v>
      </c>
      <c r="O1144">
        <v>10.481193020588</v>
      </c>
      <c r="P1144">
        <v>51.122262773722603</v>
      </c>
      <c r="Q1144">
        <v>-3.284782539561E-2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127</v>
      </c>
      <c r="E1145">
        <v>2012.136342839</v>
      </c>
      <c r="F1145">
        <v>128.22999999999999</v>
      </c>
      <c r="G1145">
        <v>-32.8963628774938</v>
      </c>
      <c r="H1145">
        <v>3.2410968115394598</v>
      </c>
      <c r="I1145">
        <v>-35.953680174010699</v>
      </c>
      <c r="J1145">
        <v>-6.3619114758313096</v>
      </c>
      <c r="K1145">
        <v>131.713994624169</v>
      </c>
      <c r="L1145">
        <v>142.87719800167901</v>
      </c>
      <c r="M1145">
        <v>42.567802143944697</v>
      </c>
      <c r="N1145">
        <v>0.88170933492459902</v>
      </c>
      <c r="O1145">
        <v>51.2906496139748</v>
      </c>
      <c r="P1145">
        <v>6.8583333333333201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300</v>
      </c>
      <c r="E1146">
        <v>2009.2096675599901</v>
      </c>
      <c r="F1146">
        <v>61.22</v>
      </c>
      <c r="G1146">
        <v>39.946728184897196</v>
      </c>
      <c r="H1146">
        <v>4.3186271068116904</v>
      </c>
      <c r="I1146">
        <v>-34.192707964508401</v>
      </c>
      <c r="J1146">
        <v>-1.1387071714988499</v>
      </c>
      <c r="K1146">
        <v>62.6783389628078</v>
      </c>
      <c r="L1146">
        <v>59.964994737490002</v>
      </c>
      <c r="M1146">
        <v>48.685654489158097</v>
      </c>
      <c r="N1146">
        <v>0.73752547328918405</v>
      </c>
      <c r="O1146">
        <v>56.648154197974499</v>
      </c>
      <c r="P1146">
        <v>74.664764621968502</v>
      </c>
      <c r="Q1146">
        <v>6.9228694162279999E-3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21</v>
      </c>
      <c r="E1147">
        <v>2002.3179749999999</v>
      </c>
      <c r="F1147">
        <v>1575</v>
      </c>
      <c r="G1147">
        <v>107.85721076714999</v>
      </c>
      <c r="H1147">
        <v>25.028534628863401</v>
      </c>
      <c r="I1147">
        <v>100.95696393954</v>
      </c>
      <c r="J1147">
        <v>10.644756958678</v>
      </c>
      <c r="K1147">
        <v>1273.7004640486</v>
      </c>
      <c r="L1147">
        <v>1017.42433462155</v>
      </c>
      <c r="M1147">
        <v>79.234683773366299</v>
      </c>
      <c r="N1147">
        <v>2.6186580532981401</v>
      </c>
      <c r="O1147">
        <v>5.26984126984126</v>
      </c>
      <c r="P1147">
        <v>165.62104730584301</v>
      </c>
      <c r="Q1147">
        <v>0.18326555047746501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333</v>
      </c>
      <c r="E1148">
        <v>1990.822848</v>
      </c>
      <c r="F1148">
        <v>1485.6</v>
      </c>
      <c r="G1148">
        <v>526.908655382299</v>
      </c>
      <c r="H1148">
        <v>24.659652720367902</v>
      </c>
      <c r="I1148">
        <v>319.12509811294501</v>
      </c>
      <c r="J1148">
        <v>-4.4592757634610898</v>
      </c>
      <c r="K1148">
        <v>1221.5644546787601</v>
      </c>
      <c r="L1148">
        <v>812.72698115429296</v>
      </c>
      <c r="M1148">
        <v>60.978878067333198</v>
      </c>
      <c r="N1148">
        <v>2.6834486857364301</v>
      </c>
      <c r="O1148">
        <v>8.2996768982229501</v>
      </c>
      <c r="P1148">
        <v>561.58984635938498</v>
      </c>
      <c r="Q1148">
        <v>0.230516209071321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133</v>
      </c>
      <c r="E1149">
        <v>1984.8185973</v>
      </c>
      <c r="F1149">
        <v>1539</v>
      </c>
      <c r="G1149">
        <v>-17.119402764562501</v>
      </c>
      <c r="H1149">
        <v>-2.7651302199019301</v>
      </c>
      <c r="I1149">
        <v>-28.638608879</v>
      </c>
      <c r="J1149">
        <v>-4.1526146826064503</v>
      </c>
      <c r="K1149">
        <v>1640.9225204295899</v>
      </c>
      <c r="L1149">
        <v>1594.35611463642</v>
      </c>
      <c r="M1149">
        <v>38.516732784430999</v>
      </c>
      <c r="N1149">
        <v>0.60608061423599802</v>
      </c>
      <c r="O1149">
        <v>36.387264457439898</v>
      </c>
      <c r="P1149">
        <v>20.8955223880596</v>
      </c>
      <c r="Q1149">
        <v>0.11480955472125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246</v>
      </c>
      <c r="E1150">
        <v>1984.7927400000001</v>
      </c>
      <c r="F1150">
        <v>811</v>
      </c>
      <c r="G1150">
        <v>107.513739823113</v>
      </c>
      <c r="H1150">
        <v>-4.50370654842304E-2</v>
      </c>
      <c r="I1150">
        <v>91.074444544086006</v>
      </c>
      <c r="J1150">
        <v>-6.6094302541013201</v>
      </c>
      <c r="K1150">
        <v>788.78998018003301</v>
      </c>
      <c r="M1150">
        <v>56.034438948837099</v>
      </c>
      <c r="N1150">
        <v>0.55357343837929096</v>
      </c>
      <c r="O1150">
        <v>39.543773119605397</v>
      </c>
      <c r="P1150">
        <v>245.10638297872299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1653</v>
      </c>
      <c r="E1151">
        <v>1984.1380216</v>
      </c>
      <c r="F1151">
        <v>60.74</v>
      </c>
      <c r="G1151">
        <v>-4.7133347428108499</v>
      </c>
      <c r="H1151">
        <v>-3.2178125586602202</v>
      </c>
      <c r="I1151">
        <v>4.6070405405481498</v>
      </c>
      <c r="J1151">
        <v>1.07719978503849</v>
      </c>
      <c r="K1151">
        <v>60.312557030119201</v>
      </c>
      <c r="L1151">
        <v>57.545397047000002</v>
      </c>
      <c r="M1151">
        <v>58.880462682991599</v>
      </c>
      <c r="N1151">
        <v>1.8275443381771701</v>
      </c>
      <c r="O1151">
        <v>5.2848205465920204</v>
      </c>
      <c r="P1151">
        <v>26.147455867082002</v>
      </c>
      <c r="Q1151">
        <v>-2.8254867209200001E-2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259</v>
      </c>
      <c r="E1152">
        <v>1981.4678403299999</v>
      </c>
      <c r="F1152">
        <v>647.9</v>
      </c>
      <c r="G1152">
        <v>-54.707439359613403</v>
      </c>
      <c r="H1152">
        <v>-5.3648086705378102</v>
      </c>
      <c r="I1152">
        <v>-36.278419507706403</v>
      </c>
      <c r="J1152">
        <v>-3.5202082159593502</v>
      </c>
      <c r="K1152">
        <v>691.70916824616995</v>
      </c>
      <c r="L1152">
        <v>783.01363210080797</v>
      </c>
      <c r="M1152">
        <v>38.484659535047797</v>
      </c>
      <c r="N1152">
        <v>0.88671409512495003</v>
      </c>
      <c r="O1152">
        <v>77.496527241858303</v>
      </c>
      <c r="P1152">
        <v>2.1118991331757302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111</v>
      </c>
      <c r="E1153">
        <v>1975.5569410000001</v>
      </c>
      <c r="F1153">
        <v>89</v>
      </c>
      <c r="G1153">
        <v>76.735574494044897</v>
      </c>
      <c r="H1153">
        <v>-3.2414198233914302</v>
      </c>
      <c r="I1153">
        <v>21.182391730214299</v>
      </c>
      <c r="J1153">
        <v>-8.3149455879134209</v>
      </c>
      <c r="K1153">
        <v>91.6410896972057</v>
      </c>
      <c r="L1153">
        <v>73.001993033566194</v>
      </c>
      <c r="M1153">
        <v>23.1716313863941</v>
      </c>
      <c r="N1153">
        <v>1.5606378251363</v>
      </c>
      <c r="O1153">
        <v>21.235955056179701</v>
      </c>
      <c r="P1153">
        <v>130.51023051023</v>
      </c>
      <c r="Q1153">
        <v>5.9993163708644E-2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77</v>
      </c>
      <c r="E1154">
        <v>1972.99631568</v>
      </c>
      <c r="F1154">
        <v>227.28</v>
      </c>
      <c r="G1154">
        <v>4.6186852399785199</v>
      </c>
      <c r="H1154">
        <v>-5.4149196012604701</v>
      </c>
      <c r="I1154">
        <v>-16.762946344651301</v>
      </c>
      <c r="J1154">
        <v>-1.8941284924314601</v>
      </c>
      <c r="K1154">
        <v>239.527267205936</v>
      </c>
      <c r="L1154">
        <v>225.51604837832301</v>
      </c>
      <c r="M1154">
        <v>38.9128639901338</v>
      </c>
      <c r="N1154">
        <v>0.52453994841414997</v>
      </c>
      <c r="O1154">
        <v>20.776135163674699</v>
      </c>
      <c r="P1154">
        <v>33.733451015004398</v>
      </c>
      <c r="Q1154">
        <v>-8.3104576111192999E-2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160</v>
      </c>
      <c r="E1155">
        <v>1972.2933</v>
      </c>
      <c r="F1155">
        <v>1857.15</v>
      </c>
      <c r="G1155">
        <v>348.81773129922198</v>
      </c>
      <c r="H1155">
        <v>-15.3300838719365</v>
      </c>
      <c r="I1155">
        <v>63.607161534996401</v>
      </c>
      <c r="J1155">
        <v>-0.431678360863682</v>
      </c>
      <c r="K1155">
        <v>1849.33156333284</v>
      </c>
      <c r="L1155">
        <v>1327.6535137419901</v>
      </c>
      <c r="M1155">
        <v>41.614018376561503</v>
      </c>
      <c r="N1155">
        <v>0.92866018727503596</v>
      </c>
      <c r="O1155">
        <v>26.306437282933501</v>
      </c>
      <c r="P1155">
        <v>384.89556135770198</v>
      </c>
      <c r="Q1155">
        <v>0.17205296746586299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1563</v>
      </c>
      <c r="E1156">
        <v>1971.7300500480001</v>
      </c>
      <c r="F1156">
        <v>90.59</v>
      </c>
      <c r="G1156">
        <v>-39.428949175836202</v>
      </c>
      <c r="H1156">
        <v>-6.3917256021384699</v>
      </c>
      <c r="I1156">
        <v>-30.334291761917601</v>
      </c>
      <c r="J1156">
        <v>-1.4320251447771799</v>
      </c>
      <c r="K1156">
        <v>94.692576283088698</v>
      </c>
      <c r="L1156">
        <v>96.444972889004504</v>
      </c>
      <c r="M1156">
        <v>35.139690633243902</v>
      </c>
      <c r="N1156">
        <v>1.24819720987534</v>
      </c>
      <c r="O1156">
        <v>42.951760679986698</v>
      </c>
      <c r="P1156">
        <v>9.1445783132530103</v>
      </c>
      <c r="Q1156">
        <v>3.8066545836276E-2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736</v>
      </c>
      <c r="E1157">
        <v>1954.3961999999999</v>
      </c>
      <c r="F1157">
        <v>318</v>
      </c>
      <c r="G1157">
        <v>399.58645910159498</v>
      </c>
      <c r="H1157">
        <v>-23.672719371036301</v>
      </c>
      <c r="I1157">
        <v>3.3578656260869399</v>
      </c>
      <c r="J1157">
        <v>-9.8484751363350895</v>
      </c>
      <c r="K1157">
        <v>332.073385088745</v>
      </c>
      <c r="L1157">
        <v>257.27312568263199</v>
      </c>
      <c r="M1157">
        <v>27.230745165349202</v>
      </c>
      <c r="N1157">
        <v>0.56032165694700997</v>
      </c>
      <c r="O1157">
        <v>39.937106918238896</v>
      </c>
      <c r="P1157">
        <v>430</v>
      </c>
      <c r="Q1157">
        <v>0.12507198133672201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1624</v>
      </c>
      <c r="E1158">
        <v>1954.2469654399999</v>
      </c>
      <c r="F1158">
        <v>186.23</v>
      </c>
      <c r="G1158">
        <v>-54.9024197734174</v>
      </c>
      <c r="H1158">
        <v>-5.7665842445536297</v>
      </c>
      <c r="I1158">
        <v>-32.999144082687998</v>
      </c>
      <c r="J1158">
        <v>-6.4417752528098902</v>
      </c>
      <c r="K1158">
        <v>198.97152213303201</v>
      </c>
      <c r="L1158">
        <v>220.96671786459001</v>
      </c>
      <c r="M1158">
        <v>34.193353209544497</v>
      </c>
      <c r="N1158">
        <v>1.5905914265029499</v>
      </c>
      <c r="O1158">
        <v>62.138216184288197</v>
      </c>
      <c r="P1158">
        <v>1.76502732240435</v>
      </c>
      <c r="Q1158">
        <v>0.14569146655321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300</v>
      </c>
      <c r="E1159">
        <v>1948.7344940400001</v>
      </c>
      <c r="F1159">
        <v>354.8</v>
      </c>
      <c r="G1159">
        <v>33.145322916895402</v>
      </c>
      <c r="H1159">
        <v>44.663867802589003</v>
      </c>
      <c r="I1159">
        <v>52.191904268523302</v>
      </c>
      <c r="J1159">
        <v>-10.7616239870291</v>
      </c>
      <c r="K1159">
        <v>272.82996722005601</v>
      </c>
      <c r="M1159">
        <v>62.421945990992398</v>
      </c>
      <c r="N1159">
        <v>1.5353360189923499</v>
      </c>
      <c r="O1159">
        <v>12.1758737316798</v>
      </c>
      <c r="P1159">
        <v>112.77361319340299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166</v>
      </c>
      <c r="E1160">
        <v>1941.1928986</v>
      </c>
      <c r="F1160">
        <v>173</v>
      </c>
      <c r="G1160">
        <v>33.602908984353903</v>
      </c>
      <c r="H1160">
        <v>21.8412318363034</v>
      </c>
      <c r="I1160">
        <v>6.4457110710321102</v>
      </c>
      <c r="J1160">
        <v>6.13427228141438</v>
      </c>
      <c r="K1160">
        <v>152.26189457849699</v>
      </c>
      <c r="L1160">
        <v>140.07549430356499</v>
      </c>
      <c r="M1160">
        <v>64.922509544123102</v>
      </c>
      <c r="N1160">
        <v>1.0545321119204201</v>
      </c>
      <c r="O1160">
        <v>5.1445086705202296</v>
      </c>
      <c r="P1160">
        <v>61.682242990654203</v>
      </c>
      <c r="Q1160">
        <v>4.4725435335203997E-2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315</v>
      </c>
      <c r="E1161">
        <v>1932.4600759</v>
      </c>
      <c r="F1161">
        <v>308.2</v>
      </c>
      <c r="G1161">
        <v>6.8057791102085297</v>
      </c>
      <c r="H1161">
        <v>-3.2976491137443</v>
      </c>
      <c r="I1161">
        <v>-26.161399382415901</v>
      </c>
      <c r="J1161">
        <v>-2.0338193011042498</v>
      </c>
      <c r="K1161">
        <v>325.25562230711301</v>
      </c>
      <c r="L1161">
        <v>312.28027688395701</v>
      </c>
      <c r="M1161">
        <v>46.609103388444701</v>
      </c>
      <c r="N1161">
        <v>0.86545757994361405</v>
      </c>
      <c r="O1161">
        <v>37.1349772874756</v>
      </c>
      <c r="P1161">
        <v>44.898918664786002</v>
      </c>
      <c r="Q1161">
        <v>0.10355590901737501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1653</v>
      </c>
      <c r="E1162">
        <v>1906.0882018</v>
      </c>
      <c r="F1162">
        <v>62.15</v>
      </c>
      <c r="G1162">
        <v>-5.7233713952823599</v>
      </c>
      <c r="H1162">
        <v>-3.4386760013135498</v>
      </c>
      <c r="I1162">
        <v>4.4559133850153803</v>
      </c>
      <c r="J1162">
        <v>0.52601579773644602</v>
      </c>
      <c r="K1162">
        <v>61.927250805885201</v>
      </c>
      <c r="L1162">
        <v>59.028501245345801</v>
      </c>
      <c r="M1162">
        <v>59.453032016997597</v>
      </c>
      <c r="N1162">
        <v>1.70980901351161</v>
      </c>
      <c r="O1162">
        <v>6.0498793242156097</v>
      </c>
      <c r="P1162">
        <v>25.5555555555555</v>
      </c>
      <c r="Q1162">
        <v>-2.8326200589973E-2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1653</v>
      </c>
      <c r="E1163">
        <v>1905.052968</v>
      </c>
      <c r="F1163">
        <v>62.34</v>
      </c>
      <c r="G1163">
        <v>-5.4471143696519402</v>
      </c>
      <c r="H1163">
        <v>-3.1036096215487099</v>
      </c>
      <c r="I1163">
        <v>4.8362359068155802</v>
      </c>
      <c r="J1163">
        <v>1.0295008658437299</v>
      </c>
      <c r="K1163">
        <v>61.841912847432397</v>
      </c>
      <c r="L1163">
        <v>58.988867314960899</v>
      </c>
      <c r="M1163">
        <v>55.931821315525497</v>
      </c>
      <c r="N1163">
        <v>1.8468475680583201</v>
      </c>
      <c r="O1163">
        <v>6.9136990696182199</v>
      </c>
      <c r="P1163">
        <v>26.6815687868319</v>
      </c>
      <c r="Q1163">
        <v>-2.9924776916618E-2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279</v>
      </c>
      <c r="E1164">
        <v>1903.6645000000001</v>
      </c>
      <c r="F1164">
        <v>4050.35</v>
      </c>
      <c r="G1164">
        <v>60.817285194709299</v>
      </c>
      <c r="H1164">
        <v>19.598864387119502</v>
      </c>
      <c r="I1164">
        <v>7.6656678973574701</v>
      </c>
      <c r="J1164">
        <v>0.104621053117191</v>
      </c>
      <c r="K1164">
        <v>3620.7850403603002</v>
      </c>
      <c r="L1164">
        <v>3122.7020766404198</v>
      </c>
      <c r="M1164">
        <v>65.630988058230301</v>
      </c>
      <c r="N1164">
        <v>1.3367996063538501</v>
      </c>
      <c r="O1164">
        <v>3.6688187440591502</v>
      </c>
      <c r="P1164">
        <v>101.484889939062</v>
      </c>
      <c r="Q1164">
        <v>0.20087429481552299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259</v>
      </c>
      <c r="E1165">
        <v>1902.08</v>
      </c>
      <c r="F1165">
        <v>594.4</v>
      </c>
      <c r="G1165">
        <v>63.107576864580103</v>
      </c>
      <c r="H1165">
        <v>-1.16952728852285</v>
      </c>
      <c r="I1165">
        <v>27.617486653375899</v>
      </c>
      <c r="J1165">
        <v>-5.2564396489880796</v>
      </c>
      <c r="K1165">
        <v>582.34356869451096</v>
      </c>
      <c r="L1165">
        <v>481.84278034293101</v>
      </c>
      <c r="M1165">
        <v>45.7536294828381</v>
      </c>
      <c r="N1165">
        <v>1.01145859349556</v>
      </c>
      <c r="O1165">
        <v>10.363391655450799</v>
      </c>
      <c r="P1165">
        <v>107.904861839804</v>
      </c>
      <c r="Q1165">
        <v>0.15693510356548601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729</v>
      </c>
      <c r="E1166">
        <v>1901.11000107</v>
      </c>
      <c r="F1166">
        <v>781.41</v>
      </c>
      <c r="G1166">
        <v>40.374487921980197</v>
      </c>
      <c r="H1166">
        <v>3.54182762502223</v>
      </c>
      <c r="I1166">
        <v>15.1659678221276</v>
      </c>
      <c r="J1166">
        <v>0.49943779644618502</v>
      </c>
      <c r="K1166">
        <v>761.67886449281195</v>
      </c>
      <c r="L1166">
        <v>664.55556075423897</v>
      </c>
      <c r="M1166">
        <v>43.078312623575101</v>
      </c>
      <c r="N1166">
        <v>1.0281336309051401</v>
      </c>
      <c r="O1166">
        <v>4.0298946775700397</v>
      </c>
      <c r="P1166">
        <v>76.171795738924502</v>
      </c>
      <c r="Q1166">
        <v>-3.6227040049000002E-5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63</v>
      </c>
      <c r="E1167">
        <v>1897.91600835999</v>
      </c>
      <c r="F1167">
        <v>19.489999999999998</v>
      </c>
      <c r="G1167">
        <v>10.9744432534222</v>
      </c>
      <c r="H1167">
        <v>-5.6961266181667201</v>
      </c>
      <c r="I1167">
        <v>-26.734525730524901</v>
      </c>
      <c r="J1167">
        <v>-3.2815176498312399</v>
      </c>
      <c r="K1167">
        <v>19.631212282082402</v>
      </c>
      <c r="L1167">
        <v>18.397758314560299</v>
      </c>
      <c r="M1167">
        <v>38.602205128404798</v>
      </c>
      <c r="N1167">
        <v>0.76962560704347904</v>
      </c>
      <c r="O1167">
        <v>43.919958953309397</v>
      </c>
      <c r="P1167">
        <v>42.262773722627699</v>
      </c>
      <c r="Q1167">
        <v>3.2641721494861997E-2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539</v>
      </c>
      <c r="E1168">
        <v>1891.8816097500001</v>
      </c>
      <c r="F1168">
        <v>614.35</v>
      </c>
      <c r="G1168">
        <v>9.4976320195691102</v>
      </c>
      <c r="H1168">
        <v>5.2280441482966502</v>
      </c>
      <c r="I1168">
        <v>35.924748902294198</v>
      </c>
      <c r="J1168">
        <v>-2.90787275482203</v>
      </c>
      <c r="K1168">
        <v>592.54107512064695</v>
      </c>
      <c r="L1168">
        <v>531.51454547713104</v>
      </c>
      <c r="M1168">
        <v>50.5534928377269</v>
      </c>
      <c r="N1168">
        <v>0.593565103589483</v>
      </c>
      <c r="O1168">
        <v>8.2444860421583694</v>
      </c>
      <c r="P1168">
        <v>52.633540372670801</v>
      </c>
      <c r="Q1168">
        <v>-2.3605027455655E-2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551</v>
      </c>
      <c r="E1169">
        <v>1888.4764387499999</v>
      </c>
      <c r="F1169">
        <v>978.65</v>
      </c>
      <c r="G1169">
        <v>418.86914468452602</v>
      </c>
      <c r="H1169">
        <v>39.139415029883999</v>
      </c>
      <c r="I1169">
        <v>73.018289578978397</v>
      </c>
      <c r="J1169">
        <v>12.711138819633399</v>
      </c>
      <c r="K1169">
        <v>727.72061500961695</v>
      </c>
      <c r="L1169">
        <v>534.55810347350905</v>
      </c>
      <c r="M1169">
        <v>89.828496877407005</v>
      </c>
      <c r="N1169">
        <v>1.4412015764323101</v>
      </c>
      <c r="O1169">
        <v>1.1291064221121001</v>
      </c>
      <c r="P1169">
        <v>485.84256210715301</v>
      </c>
      <c r="Q1169">
        <v>0.209764535794907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77</v>
      </c>
      <c r="E1170">
        <v>1887.8940790679401</v>
      </c>
      <c r="F1170">
        <v>34.17</v>
      </c>
      <c r="G1170">
        <v>-21.789544138224699</v>
      </c>
      <c r="H1170">
        <v>-15.8830696827234</v>
      </c>
      <c r="I1170">
        <v>-25.024859191722499</v>
      </c>
      <c r="J1170">
        <v>-4.6461657965049703</v>
      </c>
      <c r="K1170">
        <v>39.278690665507298</v>
      </c>
      <c r="L1170">
        <v>37.254786784282999</v>
      </c>
      <c r="M1170">
        <v>23.839473897738699</v>
      </c>
      <c r="N1170">
        <v>0.634679645374151</v>
      </c>
      <c r="O1170">
        <v>42.230026338893701</v>
      </c>
      <c r="P1170">
        <v>18.6458333333333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1872</v>
      </c>
      <c r="E1171">
        <v>1886.8147759200001</v>
      </c>
      <c r="F1171">
        <v>651.04999999999995</v>
      </c>
      <c r="G1171">
        <v>9.5370716360745895</v>
      </c>
      <c r="H1171">
        <v>5.7346458545545804</v>
      </c>
      <c r="I1171">
        <v>-16.778795371334301</v>
      </c>
      <c r="J1171">
        <v>2.4144616102762702</v>
      </c>
      <c r="K1171">
        <v>643.32157861569794</v>
      </c>
      <c r="L1171">
        <v>643.18472105202102</v>
      </c>
      <c r="M1171">
        <v>60.330553633087298</v>
      </c>
      <c r="N1171">
        <v>0.40986094568512699</v>
      </c>
      <c r="O1171">
        <v>40.542201059826397</v>
      </c>
      <c r="P1171">
        <v>46.963882618510098</v>
      </c>
      <c r="Q1171">
        <v>0.14828370994520401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392</v>
      </c>
      <c r="E1172">
        <v>1886.6349690500001</v>
      </c>
      <c r="F1172">
        <v>471.5</v>
      </c>
      <c r="G1172">
        <v>12.409815173693699</v>
      </c>
      <c r="H1172">
        <v>35.318312236085198</v>
      </c>
      <c r="I1172">
        <v>18.795268706507901</v>
      </c>
      <c r="J1172">
        <v>-1.6009181951814599</v>
      </c>
      <c r="K1172">
        <v>382.49067096022401</v>
      </c>
      <c r="L1172">
        <v>361.86297423360799</v>
      </c>
      <c r="M1172">
        <v>70.659144369742407</v>
      </c>
      <c r="N1172">
        <v>2.9463510367215</v>
      </c>
      <c r="O1172">
        <v>4.1357370095440098</v>
      </c>
      <c r="P1172">
        <v>68.1526390870185</v>
      </c>
      <c r="Q1172">
        <v>-8.9825853313741003E-2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539</v>
      </c>
      <c r="E1173">
        <v>1877.43512242</v>
      </c>
      <c r="F1173">
        <v>362.2</v>
      </c>
      <c r="G1173">
        <v>6.4006294301775899</v>
      </c>
      <c r="H1173">
        <v>7.3394532684186</v>
      </c>
      <c r="I1173">
        <v>-16.202864493618701</v>
      </c>
      <c r="J1173">
        <v>3.7552726938619299</v>
      </c>
      <c r="K1173">
        <v>339.322797438164</v>
      </c>
      <c r="L1173">
        <v>340.29525874894802</v>
      </c>
      <c r="M1173">
        <v>70.242299529492996</v>
      </c>
      <c r="N1173">
        <v>1.46101051975204</v>
      </c>
      <c r="O1173">
        <v>24.9309773605742</v>
      </c>
      <c r="P1173">
        <v>38.773946360153197</v>
      </c>
      <c r="Q1173">
        <v>-5.5436700118673E-2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392</v>
      </c>
      <c r="E1174">
        <v>1876.26803927999</v>
      </c>
      <c r="F1174">
        <v>214.12</v>
      </c>
      <c r="G1174">
        <v>-59.095189645844499</v>
      </c>
      <c r="H1174">
        <v>-2.95339441910019</v>
      </c>
      <c r="I1174">
        <v>-21.4454750076947</v>
      </c>
      <c r="J1174">
        <v>-3.3778332879411601</v>
      </c>
      <c r="K1174">
        <v>227.75946029032099</v>
      </c>
      <c r="L1174">
        <v>247.80599365766699</v>
      </c>
      <c r="M1174">
        <v>28.047758839759702</v>
      </c>
      <c r="N1174">
        <v>0.544917318091235</v>
      </c>
      <c r="O1174">
        <v>62.6891462731178</v>
      </c>
      <c r="P1174">
        <v>3.1108542810363198</v>
      </c>
      <c r="Q1174">
        <v>0.156052105100248</v>
      </c>
    </row>
    <row r="1175" spans="1:17" hidden="1" x14ac:dyDescent="0.3">
      <c r="A1175" t="s">
        <v>2505</v>
      </c>
      <c r="B1175" t="s">
        <v>2506</v>
      </c>
      <c r="C1175" t="str">
        <f>IFERROR(VLOOKUP(Table1[[#This Row],[Ticker]],[1]!Table2[[Symbol]:[Industry]],2,FALSE),"-")</f>
        <v>-</v>
      </c>
      <c r="D1175" t="s">
        <v>539</v>
      </c>
      <c r="E1175">
        <v>1863.566771</v>
      </c>
      <c r="F1175">
        <v>553.75</v>
      </c>
      <c r="G1175">
        <v>9.86523463460526</v>
      </c>
      <c r="H1175">
        <v>23.6835304880641</v>
      </c>
      <c r="I1175">
        <v>35.599081353671203</v>
      </c>
      <c r="J1175">
        <v>5.56357638439105</v>
      </c>
      <c r="K1175">
        <v>440.44077861396602</v>
      </c>
      <c r="L1175">
        <v>391.74116860519302</v>
      </c>
      <c r="M1175">
        <v>72.267077706773705</v>
      </c>
      <c r="N1175">
        <v>2.12993774227954</v>
      </c>
      <c r="O1175">
        <v>1.9954853273137501</v>
      </c>
      <c r="P1175">
        <v>88.993174061433393</v>
      </c>
      <c r="Q1175">
        <v>-8.3723728694564001E-2</v>
      </c>
    </row>
    <row r="1176" spans="1:17" hidden="1" x14ac:dyDescent="0.3">
      <c r="A1176" t="s">
        <v>2507</v>
      </c>
      <c r="B1176" t="s">
        <v>2508</v>
      </c>
      <c r="C1176" t="str">
        <f>IFERROR(VLOOKUP(Table1[[#This Row],[Ticker]],[1]!Table2[[Symbol]:[Industry]],2,FALSE),"-")</f>
        <v>-</v>
      </c>
      <c r="D1176" t="s">
        <v>259</v>
      </c>
      <c r="E1176">
        <v>1862.09146659</v>
      </c>
      <c r="F1176">
        <v>516.9</v>
      </c>
      <c r="G1176">
        <v>22.747492898812201</v>
      </c>
      <c r="H1176">
        <v>38.056842188918701</v>
      </c>
      <c r="I1176">
        <v>38.660994874988198</v>
      </c>
      <c r="J1176">
        <v>32.690873040817202</v>
      </c>
      <c r="K1176">
        <v>387.66428205336098</v>
      </c>
      <c r="L1176">
        <v>366.89148246609398</v>
      </c>
      <c r="M1176">
        <v>89.971436203716394</v>
      </c>
      <c r="N1176">
        <v>2.779626424166</v>
      </c>
      <c r="O1176">
        <v>0</v>
      </c>
      <c r="P1176">
        <v>69.837358304583503</v>
      </c>
      <c r="Q1176">
        <v>7.0406584863799998E-2</v>
      </c>
    </row>
    <row r="1177" spans="1:17" hidden="1" x14ac:dyDescent="0.3">
      <c r="A1177" t="s">
        <v>2509</v>
      </c>
      <c r="B1177" t="s">
        <v>2510</v>
      </c>
      <c r="C1177" t="str">
        <f>IFERROR(VLOOKUP(Table1[[#This Row],[Ticker]],[1]!Table2[[Symbol]:[Industry]],2,FALSE),"-")</f>
        <v>-</v>
      </c>
      <c r="D1177" t="s">
        <v>130</v>
      </c>
      <c r="E1177">
        <v>1857.4198571500001</v>
      </c>
      <c r="F1177">
        <v>271.7</v>
      </c>
      <c r="G1177">
        <v>3.05924349833266</v>
      </c>
      <c r="H1177">
        <v>13.0381398222921</v>
      </c>
      <c r="I1177">
        <v>-29.224107572709698</v>
      </c>
      <c r="J1177">
        <v>11.1144288824085</v>
      </c>
      <c r="K1177">
        <v>256.770116792571</v>
      </c>
      <c r="L1177">
        <v>268.59948207477498</v>
      </c>
      <c r="M1177">
        <v>69.528806448146597</v>
      </c>
      <c r="N1177">
        <v>1.17925683863079</v>
      </c>
      <c r="O1177">
        <v>47.442031652557901</v>
      </c>
      <c r="P1177">
        <v>36.020025031289101</v>
      </c>
      <c r="Q1177">
        <v>0.116967013383885</v>
      </c>
    </row>
    <row r="1178" spans="1:17" hidden="1" x14ac:dyDescent="0.3">
      <c r="A1178" t="s">
        <v>2511</v>
      </c>
      <c r="B1178" t="s">
        <v>2512</v>
      </c>
      <c r="C1178" t="str">
        <f>IFERROR(VLOOKUP(Table1[[#This Row],[Ticker]],[1]!Table2[[Symbol]:[Industry]],2,FALSE),"-")</f>
        <v>-</v>
      </c>
      <c r="D1178" t="s">
        <v>259</v>
      </c>
      <c r="E1178">
        <v>1857.17878325999</v>
      </c>
      <c r="F1178">
        <v>429.7</v>
      </c>
      <c r="G1178">
        <v>158.68704611826001</v>
      </c>
      <c r="H1178">
        <v>5.9285719210575802</v>
      </c>
      <c r="I1178">
        <v>27.809598462197101</v>
      </c>
      <c r="J1178">
        <v>-2.14519903559126</v>
      </c>
      <c r="K1178">
        <v>417.58466806118599</v>
      </c>
      <c r="L1178">
        <v>342.81608923824399</v>
      </c>
      <c r="M1178">
        <v>54.842951993057497</v>
      </c>
      <c r="N1178">
        <v>1.4146507684173399</v>
      </c>
      <c r="O1178">
        <v>8.9131952525017297</v>
      </c>
      <c r="P1178">
        <v>188.38926174496601</v>
      </c>
      <c r="Q1178">
        <v>0.24796140241450501</v>
      </c>
    </row>
    <row r="1179" spans="1:17" hidden="1" x14ac:dyDescent="0.3">
      <c r="A1179" t="s">
        <v>2513</v>
      </c>
      <c r="B1179" t="s">
        <v>2514</v>
      </c>
      <c r="C1179" t="str">
        <f>IFERROR(VLOOKUP(Table1[[#This Row],[Ticker]],[1]!Table2[[Symbol]:[Industry]],2,FALSE),"-")</f>
        <v>-</v>
      </c>
      <c r="D1179" t="s">
        <v>300</v>
      </c>
      <c r="E1179">
        <v>1853.49442393499</v>
      </c>
      <c r="F1179">
        <v>1239.1500000000001</v>
      </c>
      <c r="G1179">
        <v>7.3645488466667102</v>
      </c>
      <c r="H1179">
        <v>6.2859920559691398</v>
      </c>
      <c r="I1179">
        <v>13.718122710762501</v>
      </c>
      <c r="J1179">
        <v>-3.50935540080487</v>
      </c>
      <c r="K1179">
        <v>1152.99158348946</v>
      </c>
      <c r="L1179">
        <v>996.53548742469695</v>
      </c>
      <c r="M1179">
        <v>55.857231508898501</v>
      </c>
      <c r="N1179">
        <v>1.0619581802851501</v>
      </c>
      <c r="O1179">
        <v>7.7351410240890699</v>
      </c>
      <c r="P1179">
        <v>59.622568594615501</v>
      </c>
      <c r="Q1179">
        <v>0.13831796069906399</v>
      </c>
    </row>
    <row r="1180" spans="1:17" hidden="1" x14ac:dyDescent="0.3">
      <c r="A1180" t="s">
        <v>2515</v>
      </c>
      <c r="B1180" t="s">
        <v>2516</v>
      </c>
      <c r="C1180" t="str">
        <f>IFERROR(VLOOKUP(Table1[[#This Row],[Ticker]],[1]!Table2[[Symbol]:[Industry]],2,FALSE),"-")</f>
        <v>-</v>
      </c>
      <c r="D1180" t="s">
        <v>929</v>
      </c>
      <c r="E1180">
        <v>1842.68924844</v>
      </c>
      <c r="F1180">
        <v>436.6</v>
      </c>
      <c r="G1180">
        <v>1486.1990819601499</v>
      </c>
      <c r="H1180">
        <v>28.5823868487347</v>
      </c>
      <c r="I1180">
        <v>520.88319768745703</v>
      </c>
      <c r="J1180">
        <v>-10.477253642221999</v>
      </c>
      <c r="K1180">
        <v>370.42026148295099</v>
      </c>
      <c r="L1180">
        <v>209.86247957538501</v>
      </c>
      <c r="M1180">
        <v>48.316581664716601</v>
      </c>
      <c r="N1180">
        <v>1.0780089760107101</v>
      </c>
      <c r="O1180">
        <v>13.330279431974301</v>
      </c>
      <c r="P1180">
        <v>1730.60796645702</v>
      </c>
      <c r="Q1180">
        <v>0.21394869601223501</v>
      </c>
    </row>
    <row r="1181" spans="1:17" hidden="1" x14ac:dyDescent="0.3">
      <c r="A1181" t="s">
        <v>2517</v>
      </c>
      <c r="B1181" t="s">
        <v>2518</v>
      </c>
      <c r="C1181" t="str">
        <f>IFERROR(VLOOKUP(Table1[[#This Row],[Ticker]],[1]!Table2[[Symbol]:[Industry]],2,FALSE),"-")</f>
        <v>-</v>
      </c>
      <c r="D1181" t="s">
        <v>392</v>
      </c>
      <c r="E1181">
        <v>1839.2179465199999</v>
      </c>
      <c r="F1181">
        <v>1463.1</v>
      </c>
      <c r="G1181">
        <v>37.240123764473701</v>
      </c>
      <c r="H1181">
        <v>27.555690382455101</v>
      </c>
      <c r="I1181">
        <v>62.202769398917198</v>
      </c>
      <c r="J1181">
        <v>-1.65282261557762</v>
      </c>
      <c r="K1181">
        <v>1248.24242750898</v>
      </c>
      <c r="L1181">
        <v>1046.4859422376201</v>
      </c>
      <c r="M1181">
        <v>65.928429312804198</v>
      </c>
      <c r="N1181">
        <v>2.2596098269624099</v>
      </c>
      <c r="O1181">
        <v>9.2884970268607798</v>
      </c>
      <c r="P1181">
        <v>109.07402114889901</v>
      </c>
      <c r="Q1181">
        <v>1.6720868945240001E-2</v>
      </c>
    </row>
    <row r="1182" spans="1:17" hidden="1" x14ac:dyDescent="0.3">
      <c r="A1182" t="s">
        <v>2519</v>
      </c>
      <c r="B1182" t="s">
        <v>2520</v>
      </c>
      <c r="C1182" t="str">
        <f>IFERROR(VLOOKUP(Table1[[#This Row],[Ticker]],[1]!Table2[[Symbol]:[Industry]],2,FALSE),"-")</f>
        <v>-</v>
      </c>
      <c r="D1182" t="s">
        <v>268</v>
      </c>
      <c r="E1182">
        <v>1838.26342458</v>
      </c>
      <c r="F1182">
        <v>804.6</v>
      </c>
      <c r="G1182">
        <v>42.351202848222002</v>
      </c>
      <c r="H1182">
        <v>2.6935242082122</v>
      </c>
      <c r="I1182">
        <v>49.625204934739102</v>
      </c>
      <c r="J1182">
        <v>-1.4706895659750101</v>
      </c>
      <c r="K1182">
        <v>757.75590797806694</v>
      </c>
      <c r="L1182">
        <v>635.40770707491197</v>
      </c>
      <c r="M1182">
        <v>57.912087965110999</v>
      </c>
      <c r="N1182">
        <v>0.28288131720006399</v>
      </c>
      <c r="O1182">
        <v>17.822520507084199</v>
      </c>
      <c r="P1182">
        <v>73.390224980605097</v>
      </c>
      <c r="Q1182">
        <v>4.8514801339663002E-2</v>
      </c>
    </row>
    <row r="1183" spans="1:17" hidden="1" x14ac:dyDescent="0.3">
      <c r="A1183" t="s">
        <v>2521</v>
      </c>
      <c r="B1183" t="s">
        <v>2522</v>
      </c>
      <c r="C1183" t="str">
        <f>IFERROR(VLOOKUP(Table1[[#This Row],[Ticker]],[1]!Table2[[Symbol]:[Industry]],2,FALSE),"-")</f>
        <v>-</v>
      </c>
      <c r="D1183" t="s">
        <v>46</v>
      </c>
      <c r="E1183">
        <v>1833.7208271689999</v>
      </c>
      <c r="F1183">
        <v>190.41</v>
      </c>
      <c r="G1183">
        <v>219.262506547583</v>
      </c>
      <c r="H1183">
        <v>16.789265948418201</v>
      </c>
      <c r="I1183">
        <v>20.5019503693213</v>
      </c>
      <c r="J1183">
        <v>-3.2756466329628902</v>
      </c>
      <c r="K1183">
        <v>180.258196742759</v>
      </c>
      <c r="L1183">
        <v>140.56784503860101</v>
      </c>
      <c r="M1183">
        <v>43.281824300672703</v>
      </c>
      <c r="N1183">
        <v>0.52311735728403697</v>
      </c>
      <c r="O1183">
        <v>19.689091959455901</v>
      </c>
      <c r="P1183">
        <v>246.515013648771</v>
      </c>
      <c r="Q1183">
        <v>0.16611019867509999</v>
      </c>
    </row>
    <row r="1184" spans="1:17" hidden="1" x14ac:dyDescent="0.3">
      <c r="A1184" t="s">
        <v>2523</v>
      </c>
      <c r="B1184" t="s">
        <v>2524</v>
      </c>
      <c r="C1184" t="str">
        <f>IFERROR(VLOOKUP(Table1[[#This Row],[Ticker]],[1]!Table2[[Symbol]:[Industry]],2,FALSE),"-")</f>
        <v>-</v>
      </c>
      <c r="D1184" t="s">
        <v>2525</v>
      </c>
      <c r="E1184">
        <v>1827.453098</v>
      </c>
      <c r="F1184">
        <v>185.63</v>
      </c>
      <c r="G1184">
        <v>54.495440750091802</v>
      </c>
      <c r="H1184">
        <v>24.1550358774793</v>
      </c>
      <c r="I1184">
        <v>-12.465156013331701</v>
      </c>
      <c r="J1184">
        <v>8.3315790556456299</v>
      </c>
      <c r="K1184">
        <v>163.101299394379</v>
      </c>
      <c r="M1184">
        <v>79.063367342637207</v>
      </c>
      <c r="N1184">
        <v>2.38489493605198</v>
      </c>
      <c r="O1184">
        <v>33.679900878090798</v>
      </c>
      <c r="P1184">
        <v>108.925154755205</v>
      </c>
    </row>
    <row r="1185" spans="1:17" hidden="1" x14ac:dyDescent="0.3">
      <c r="A1185" t="s">
        <v>2526</v>
      </c>
      <c r="B1185" t="s">
        <v>2527</v>
      </c>
      <c r="C1185" t="str">
        <f>IFERROR(VLOOKUP(Table1[[#This Row],[Ticker]],[1]!Table2[[Symbol]:[Industry]],2,FALSE),"-")</f>
        <v>-</v>
      </c>
      <c r="D1185" t="s">
        <v>2528</v>
      </c>
      <c r="E1185">
        <v>1826.7280060000001</v>
      </c>
      <c r="F1185">
        <v>658.25</v>
      </c>
      <c r="G1185">
        <v>47.164557021758696</v>
      </c>
      <c r="H1185">
        <v>-4.0753030000922701</v>
      </c>
      <c r="I1185">
        <v>3.3639931798162301</v>
      </c>
      <c r="J1185">
        <v>-1.9716067878185699</v>
      </c>
      <c r="K1185">
        <v>660.68592735126197</v>
      </c>
      <c r="L1185">
        <v>579.86308999193204</v>
      </c>
      <c r="M1185">
        <v>44.369478477115301</v>
      </c>
      <c r="N1185">
        <v>0.11727770204276</v>
      </c>
      <c r="O1185">
        <v>28.279529054310601</v>
      </c>
      <c r="P1185">
        <v>77.761274642182002</v>
      </c>
      <c r="Q1185">
        <v>0.103715726649298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1887</v>
      </c>
      <c r="E1186">
        <v>1826.1748110439901</v>
      </c>
      <c r="F1186">
        <v>162.38</v>
      </c>
      <c r="G1186">
        <v>-21.7822021252647</v>
      </c>
      <c r="H1186">
        <v>-1.1278025381835901</v>
      </c>
      <c r="I1186">
        <v>-30.983993255993798</v>
      </c>
      <c r="J1186">
        <v>1.35336309679682</v>
      </c>
      <c r="K1186">
        <v>166.85550248185601</v>
      </c>
      <c r="L1186">
        <v>170.29988523356599</v>
      </c>
      <c r="M1186">
        <v>55.029299384356598</v>
      </c>
      <c r="N1186">
        <v>0.51091601080994897</v>
      </c>
      <c r="O1186">
        <v>34.129818943219597</v>
      </c>
      <c r="P1186">
        <v>14.352112676056301</v>
      </c>
      <c r="Q1186">
        <v>-5.5190322493652001E-2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413</v>
      </c>
      <c r="E1187">
        <v>1824.0045</v>
      </c>
      <c r="F1187">
        <v>1207.95</v>
      </c>
      <c r="G1187">
        <v>-12.428362614495599</v>
      </c>
      <c r="H1187">
        <v>-2.0745300385708201</v>
      </c>
      <c r="I1187">
        <v>-27.7644940535254</v>
      </c>
      <c r="J1187">
        <v>-0.98885836750385703</v>
      </c>
      <c r="K1187">
        <v>1262.57388046867</v>
      </c>
      <c r="L1187">
        <v>1239.8058145044099</v>
      </c>
      <c r="M1187">
        <v>49.007510308734602</v>
      </c>
      <c r="N1187">
        <v>0.53376549067968304</v>
      </c>
      <c r="O1187">
        <v>32.869737985843699</v>
      </c>
      <c r="P1187">
        <v>29.199422429006901</v>
      </c>
      <c r="Q1187">
        <v>6.3039237087638006E-2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392</v>
      </c>
      <c r="E1188">
        <v>1822.1737265279901</v>
      </c>
      <c r="F1188">
        <v>89.48</v>
      </c>
      <c r="G1188">
        <v>13.7719215828154</v>
      </c>
      <c r="H1188">
        <v>8.1853405165684201</v>
      </c>
      <c r="I1188">
        <v>-16.6107633542873</v>
      </c>
      <c r="J1188">
        <v>2.14887429406116</v>
      </c>
      <c r="K1188">
        <v>83.169730821333999</v>
      </c>
      <c r="L1188">
        <v>79.3846403374761</v>
      </c>
      <c r="M1188">
        <v>65.744150663910304</v>
      </c>
      <c r="N1188">
        <v>1.1078691499154401</v>
      </c>
      <c r="O1188">
        <v>20.1385784532856</v>
      </c>
      <c r="P1188">
        <v>41.582278481012601</v>
      </c>
      <c r="Q1188">
        <v>5.2125354247141001E-2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193</v>
      </c>
      <c r="E1189">
        <v>1819.2498104900001</v>
      </c>
      <c r="F1189">
        <v>2987.95</v>
      </c>
      <c r="G1189">
        <v>60.857896295839801</v>
      </c>
      <c r="H1189">
        <v>41.361673007207102</v>
      </c>
      <c r="I1189">
        <v>56.480103792362002</v>
      </c>
      <c r="J1189">
        <v>-1.8239889938459599</v>
      </c>
      <c r="K1189">
        <v>2556.7499173524998</v>
      </c>
      <c r="L1189">
        <v>2020.3771898053801</v>
      </c>
      <c r="M1189">
        <v>56.501596817254601</v>
      </c>
      <c r="N1189">
        <v>1.2892236134021999</v>
      </c>
      <c r="O1189">
        <v>15.4303117522047</v>
      </c>
      <c r="P1189">
        <v>121.133066903493</v>
      </c>
      <c r="Q1189">
        <v>0.15493773333344399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516</v>
      </c>
      <c r="E1190">
        <v>1817.2820330549901</v>
      </c>
      <c r="F1190">
        <v>903.15</v>
      </c>
      <c r="G1190">
        <v>55.439021070680901</v>
      </c>
      <c r="H1190">
        <v>0.68970933110522203</v>
      </c>
      <c r="I1190">
        <v>37.473138287793702</v>
      </c>
      <c r="J1190">
        <v>-3.0668017297474801</v>
      </c>
      <c r="K1190">
        <v>875.08066045581404</v>
      </c>
      <c r="L1190">
        <v>733.74664499996595</v>
      </c>
      <c r="M1190">
        <v>47.566934214184897</v>
      </c>
      <c r="N1190">
        <v>1.0339419922223001</v>
      </c>
      <c r="O1190">
        <v>10.612855007473801</v>
      </c>
      <c r="P1190">
        <v>125.787499999999</v>
      </c>
      <c r="Q1190">
        <v>0.18635002822479399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539</v>
      </c>
      <c r="E1191">
        <v>1816.5671704599999</v>
      </c>
      <c r="F1191">
        <v>5893.9</v>
      </c>
      <c r="G1191">
        <v>-38.998011196541299</v>
      </c>
      <c r="H1191">
        <v>7.1467464294181999</v>
      </c>
      <c r="I1191">
        <v>-3.46042369012476</v>
      </c>
      <c r="J1191">
        <v>4.5134579681548797</v>
      </c>
      <c r="K1191">
        <v>5672.0460702457003</v>
      </c>
      <c r="L1191">
        <v>5746.83955746831</v>
      </c>
      <c r="M1191">
        <v>63.141164187647099</v>
      </c>
      <c r="N1191">
        <v>0.97051142546245905</v>
      </c>
      <c r="O1191">
        <v>16.832657493340498</v>
      </c>
      <c r="P1191">
        <v>32.031810035842199</v>
      </c>
      <c r="Q1191">
        <v>-9.8574468565225004E-2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259</v>
      </c>
      <c r="E1192">
        <v>1804.0531183999999</v>
      </c>
      <c r="F1192">
        <v>574.4</v>
      </c>
      <c r="G1192">
        <v>35.053228982451699</v>
      </c>
      <c r="H1192">
        <v>-12.206946956676701</v>
      </c>
      <c r="I1192">
        <v>30.524761521547799</v>
      </c>
      <c r="J1192">
        <v>-6.29748368404133</v>
      </c>
      <c r="K1192">
        <v>591.45799718804597</v>
      </c>
      <c r="L1192">
        <v>472.982777722847</v>
      </c>
      <c r="M1192">
        <v>33.024206468971101</v>
      </c>
      <c r="N1192">
        <v>0.62937047855647799</v>
      </c>
      <c r="O1192">
        <v>29.979108635097401</v>
      </c>
      <c r="P1192">
        <v>92.622401073105294</v>
      </c>
      <c r="Q1192">
        <v>0.11702899982147499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539</v>
      </c>
      <c r="E1193">
        <v>1801.24647817</v>
      </c>
      <c r="F1193">
        <v>1383.35</v>
      </c>
      <c r="G1193">
        <v>1.9480159211341099</v>
      </c>
      <c r="H1193">
        <v>2.75763386991119</v>
      </c>
      <c r="I1193">
        <v>-16.187481190519598</v>
      </c>
      <c r="J1193">
        <v>-1.46962223631386</v>
      </c>
      <c r="K1193">
        <v>1369.14279353642</v>
      </c>
      <c r="L1193">
        <v>1315.65062605197</v>
      </c>
      <c r="M1193">
        <v>53.074417695145399</v>
      </c>
      <c r="N1193">
        <v>1.32124536472718</v>
      </c>
      <c r="O1193">
        <v>12.263707666172699</v>
      </c>
      <c r="P1193">
        <v>35.6424964455557</v>
      </c>
      <c r="Q1193">
        <v>-4.5207719978904E-2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2547</v>
      </c>
      <c r="E1194">
        <v>1796.4969960000001</v>
      </c>
      <c r="F1194">
        <v>726.95</v>
      </c>
      <c r="G1194">
        <v>2601.7194555156302</v>
      </c>
      <c r="H1194">
        <v>-0.60164125792516199</v>
      </c>
      <c r="I1194">
        <v>72.307542700916102</v>
      </c>
      <c r="J1194">
        <v>5.9776035337123297</v>
      </c>
      <c r="K1194">
        <v>728.722117231227</v>
      </c>
      <c r="L1194">
        <v>499.10826159416399</v>
      </c>
      <c r="M1194">
        <v>48.237937141511601</v>
      </c>
      <c r="N1194">
        <v>0.25548569632191098</v>
      </c>
      <c r="O1194">
        <v>30.9581126624939</v>
      </c>
      <c r="P1194">
        <v>2807.8</v>
      </c>
    </row>
    <row r="1195" spans="1:17" hidden="1" x14ac:dyDescent="0.3">
      <c r="A1195" t="s">
        <v>2548</v>
      </c>
      <c r="B1195" t="s">
        <v>2549</v>
      </c>
      <c r="C1195" t="str">
        <f>IFERROR(VLOOKUP(Table1[[#This Row],[Ticker]],[1]!Table2[[Symbol]:[Industry]],2,FALSE),"-")</f>
        <v>-</v>
      </c>
      <c r="D1195" t="s">
        <v>392</v>
      </c>
      <c r="E1195">
        <v>1794.8295833</v>
      </c>
      <c r="F1195">
        <v>111.41</v>
      </c>
      <c r="G1195">
        <v>26.735053368749998</v>
      </c>
      <c r="H1195">
        <v>-3.2750813176162299</v>
      </c>
      <c r="I1195">
        <v>-1.2696047690415699</v>
      </c>
      <c r="J1195">
        <v>0.26301919861589002</v>
      </c>
      <c r="K1195">
        <v>109.58190396571401</v>
      </c>
      <c r="L1195">
        <v>97.885528574405399</v>
      </c>
      <c r="M1195">
        <v>52.298954596855502</v>
      </c>
      <c r="N1195">
        <v>0.29915996620909702</v>
      </c>
      <c r="O1195">
        <v>20.2764563324656</v>
      </c>
      <c r="P1195">
        <v>54.951321279554897</v>
      </c>
      <c r="Q1195">
        <v>0.121852869654261</v>
      </c>
    </row>
    <row r="1196" spans="1:17" hidden="1" x14ac:dyDescent="0.3">
      <c r="A1196" t="s">
        <v>2550</v>
      </c>
      <c r="B1196" t="s">
        <v>2551</v>
      </c>
      <c r="C1196" t="str">
        <f>IFERROR(VLOOKUP(Table1[[#This Row],[Ticker]],[1]!Table2[[Symbol]:[Industry]],2,FALSE),"-")</f>
        <v>-</v>
      </c>
      <c r="D1196" t="s">
        <v>519</v>
      </c>
      <c r="E1196">
        <v>1792.228405608</v>
      </c>
      <c r="F1196">
        <v>178.68</v>
      </c>
      <c r="G1196">
        <v>-2.4712463364615598</v>
      </c>
      <c r="H1196">
        <v>16.545463945357</v>
      </c>
      <c r="I1196">
        <v>28.407389029420699</v>
      </c>
      <c r="J1196">
        <v>5.24074970127025</v>
      </c>
      <c r="K1196">
        <v>160.862457112051</v>
      </c>
      <c r="L1196">
        <v>144.477715589524</v>
      </c>
      <c r="M1196">
        <v>66.706222367874105</v>
      </c>
      <c r="N1196">
        <v>1.29019457127177</v>
      </c>
      <c r="O1196">
        <v>8.5068278486679993</v>
      </c>
      <c r="P1196">
        <v>63.029197080291901</v>
      </c>
      <c r="Q1196">
        <v>9.0519531487679994E-2</v>
      </c>
    </row>
    <row r="1197" spans="1:17" hidden="1" x14ac:dyDescent="0.3">
      <c r="A1197" t="s">
        <v>2552</v>
      </c>
      <c r="B1197" t="s">
        <v>2553</v>
      </c>
      <c r="C1197" t="str">
        <f>IFERROR(VLOOKUP(Table1[[#This Row],[Ticker]],[1]!Table2[[Symbol]:[Industry]],2,FALSE),"-")</f>
        <v>-</v>
      </c>
      <c r="D1197" t="s">
        <v>136</v>
      </c>
      <c r="E1197">
        <v>1790.54700845</v>
      </c>
      <c r="F1197">
        <v>105.65</v>
      </c>
      <c r="G1197">
        <v>21.1740172033922</v>
      </c>
      <c r="H1197">
        <v>8.9160222865840293</v>
      </c>
      <c r="I1197">
        <v>3.4696083502256498</v>
      </c>
      <c r="J1197">
        <v>-12.921810313459099</v>
      </c>
      <c r="K1197">
        <v>101.49069937247801</v>
      </c>
      <c r="L1197">
        <v>91.198561507567405</v>
      </c>
      <c r="M1197">
        <v>49.366164200410097</v>
      </c>
      <c r="N1197">
        <v>2.0007839335876101</v>
      </c>
      <c r="O1197">
        <v>17.605300520586798</v>
      </c>
      <c r="P1197">
        <v>58.872180451127797</v>
      </c>
      <c r="Q1197">
        <v>5.8195252889456997E-2</v>
      </c>
    </row>
    <row r="1198" spans="1:17" hidden="1" x14ac:dyDescent="0.3">
      <c r="A1198" t="s">
        <v>2554</v>
      </c>
      <c r="B1198" t="s">
        <v>2555</v>
      </c>
      <c r="C1198" t="str">
        <f>IFERROR(VLOOKUP(Table1[[#This Row],[Ticker]],[1]!Table2[[Symbol]:[Industry]],2,FALSE),"-")</f>
        <v>-</v>
      </c>
      <c r="D1198" t="s">
        <v>1406</v>
      </c>
      <c r="E1198">
        <v>1788.1017225000001</v>
      </c>
      <c r="F1198">
        <v>252.6</v>
      </c>
      <c r="G1198">
        <v>49.638249201333203</v>
      </c>
      <c r="H1198">
        <v>-5.8812797372449701</v>
      </c>
      <c r="I1198">
        <v>0.44711422351274799</v>
      </c>
      <c r="J1198">
        <v>-4.6432176077802998</v>
      </c>
      <c r="K1198">
        <v>251.519162099738</v>
      </c>
      <c r="L1198">
        <v>218.64863581181299</v>
      </c>
      <c r="M1198">
        <v>49.2380370955266</v>
      </c>
      <c r="N1198">
        <v>0.68401920685395101</v>
      </c>
      <c r="O1198">
        <v>16.642913697545499</v>
      </c>
      <c r="P1198">
        <v>80.816034359341401</v>
      </c>
      <c r="Q1198">
        <v>0.20598675245425199</v>
      </c>
    </row>
    <row r="1199" spans="1:17" hidden="1" x14ac:dyDescent="0.3">
      <c r="A1199" t="s">
        <v>2556</v>
      </c>
      <c r="B1199" t="s">
        <v>2557</v>
      </c>
      <c r="C1199" t="str">
        <f>IFERROR(VLOOKUP(Table1[[#This Row],[Ticker]],[1]!Table2[[Symbol]:[Industry]],2,FALSE),"-")</f>
        <v>-</v>
      </c>
      <c r="D1199" t="s">
        <v>101</v>
      </c>
      <c r="E1199">
        <v>1782.9302640000001</v>
      </c>
      <c r="F1199">
        <v>325.3</v>
      </c>
      <c r="G1199">
        <v>-50.603119730782403</v>
      </c>
      <c r="H1199">
        <v>-8.5234827067025307</v>
      </c>
      <c r="I1199">
        <v>-23.014553795115301</v>
      </c>
      <c r="J1199">
        <v>-2.3510506552359698</v>
      </c>
      <c r="K1199">
        <v>339.70122397806102</v>
      </c>
      <c r="L1199">
        <v>344.26337450822302</v>
      </c>
      <c r="M1199">
        <v>27.888831535049899</v>
      </c>
      <c r="N1199">
        <v>0.79329219209762902</v>
      </c>
      <c r="O1199">
        <v>36.489394405164397</v>
      </c>
      <c r="P1199">
        <v>15.3341606098209</v>
      </c>
      <c r="Q1199">
        <v>6.0637482161611002E-2</v>
      </c>
    </row>
    <row r="1200" spans="1:17" hidden="1" x14ac:dyDescent="0.3">
      <c r="A1200" t="s">
        <v>2558</v>
      </c>
      <c r="B1200" t="s">
        <v>2559</v>
      </c>
      <c r="C1200" t="str">
        <f>IFERROR(VLOOKUP(Table1[[#This Row],[Ticker]],[1]!Table2[[Symbol]:[Industry]],2,FALSE),"-")</f>
        <v>-</v>
      </c>
      <c r="D1200" t="s">
        <v>372</v>
      </c>
      <c r="E1200">
        <v>1780.03408947</v>
      </c>
      <c r="F1200">
        <v>204.62</v>
      </c>
      <c r="G1200">
        <v>26.886852597493998</v>
      </c>
      <c r="H1200">
        <v>-3.5373717873103598</v>
      </c>
      <c r="I1200">
        <v>-14.7264005789362</v>
      </c>
      <c r="J1200">
        <v>-1.0342091292556099</v>
      </c>
      <c r="K1200">
        <v>211.283748994452</v>
      </c>
      <c r="L1200">
        <v>187.87138143537899</v>
      </c>
      <c r="M1200">
        <v>48.717406107816402</v>
      </c>
      <c r="N1200">
        <v>0.71545247844529802</v>
      </c>
      <c r="O1200">
        <v>18.5123643827582</v>
      </c>
      <c r="P1200">
        <v>76.548748921484005</v>
      </c>
      <c r="Q1200">
        <v>7.9578386959957004E-2</v>
      </c>
    </row>
    <row r="1201" spans="1:17" hidden="1" x14ac:dyDescent="0.3">
      <c r="A1201" t="s">
        <v>2560</v>
      </c>
      <c r="B1201" t="s">
        <v>2561</v>
      </c>
      <c r="C1201" t="str">
        <f>IFERROR(VLOOKUP(Table1[[#This Row],[Ticker]],[1]!Table2[[Symbol]:[Industry]],2,FALSE),"-")</f>
        <v>-</v>
      </c>
      <c r="D1201" t="s">
        <v>259</v>
      </c>
      <c r="E1201">
        <v>1777.931567915</v>
      </c>
      <c r="F1201">
        <v>1307.45</v>
      </c>
      <c r="G1201">
        <v>-6.7890621295195697</v>
      </c>
      <c r="H1201">
        <v>-5.5234583148633796</v>
      </c>
      <c r="I1201">
        <v>-22.7189371244177</v>
      </c>
      <c r="J1201">
        <v>-2.62229695279806</v>
      </c>
      <c r="K1201">
        <v>1372.1965160986099</v>
      </c>
      <c r="L1201">
        <v>1356.8844125799101</v>
      </c>
      <c r="M1201">
        <v>31.4391508891228</v>
      </c>
      <c r="N1201">
        <v>0.47868136692928698</v>
      </c>
      <c r="O1201">
        <v>35.378025928333699</v>
      </c>
      <c r="P1201">
        <v>27.9305283757338</v>
      </c>
      <c r="Q1201">
        <v>6.0358279711287002E-2</v>
      </c>
    </row>
    <row r="1202" spans="1:17" hidden="1" x14ac:dyDescent="0.3">
      <c r="A1202" t="s">
        <v>2562</v>
      </c>
      <c r="B1202" t="s">
        <v>2563</v>
      </c>
      <c r="C1202" t="str">
        <f>IFERROR(VLOOKUP(Table1[[#This Row],[Ticker]],[1]!Table2[[Symbol]:[Industry]],2,FALSE),"-")</f>
        <v>-</v>
      </c>
      <c r="D1202" t="s">
        <v>2564</v>
      </c>
      <c r="E1202">
        <v>1776.360045165</v>
      </c>
      <c r="F1202">
        <v>1124.6500000000001</v>
      </c>
      <c r="G1202">
        <v>-20.9861761591002</v>
      </c>
      <c r="H1202">
        <v>-5.3430434267241296</v>
      </c>
      <c r="I1202">
        <v>-19.204942489965699</v>
      </c>
      <c r="J1202">
        <v>4.6890062029642898</v>
      </c>
      <c r="K1202">
        <v>1136.6684456534399</v>
      </c>
      <c r="L1202">
        <v>1140.01225198521</v>
      </c>
      <c r="M1202">
        <v>58.350130314966002</v>
      </c>
      <c r="N1202">
        <v>1.1971951026501699</v>
      </c>
      <c r="O1202">
        <v>29.013470857600101</v>
      </c>
      <c r="P1202">
        <v>20.180594144047799</v>
      </c>
      <c r="Q1202">
        <v>8.5816198181726006E-2</v>
      </c>
    </row>
    <row r="1203" spans="1:17" hidden="1" x14ac:dyDescent="0.3">
      <c r="A1203" t="s">
        <v>2565</v>
      </c>
      <c r="B1203" t="s">
        <v>2566</v>
      </c>
      <c r="C1203" t="str">
        <f>IFERROR(VLOOKUP(Table1[[#This Row],[Ticker]],[1]!Table2[[Symbol]:[Industry]],2,FALSE),"-")</f>
        <v>-</v>
      </c>
      <c r="D1203" t="s">
        <v>116</v>
      </c>
      <c r="E1203">
        <v>1771.7091093009999</v>
      </c>
      <c r="F1203">
        <v>16.670000000000002</v>
      </c>
      <c r="G1203">
        <v>6.7332794847255704</v>
      </c>
      <c r="H1203">
        <v>-3.1952080543803199</v>
      </c>
      <c r="I1203">
        <v>-37.198713578961097</v>
      </c>
      <c r="J1203">
        <v>6.5522375459245703</v>
      </c>
      <c r="K1203">
        <v>16.760981421871399</v>
      </c>
      <c r="L1203">
        <v>16.753095100259301</v>
      </c>
      <c r="M1203">
        <v>64.685045191879794</v>
      </c>
      <c r="N1203">
        <v>0.62609279024567299</v>
      </c>
      <c r="O1203">
        <v>58.099258861099003</v>
      </c>
      <c r="P1203">
        <v>41.4482860919641</v>
      </c>
      <c r="Q1203">
        <v>4.7002851454774001E-2</v>
      </c>
    </row>
    <row r="1204" spans="1:17" hidden="1" x14ac:dyDescent="0.3">
      <c r="A1204" t="s">
        <v>2567</v>
      </c>
      <c r="B1204" t="s">
        <v>2568</v>
      </c>
      <c r="C1204" t="str">
        <f>IFERROR(VLOOKUP(Table1[[#This Row],[Ticker]],[1]!Table2[[Symbol]:[Industry]],2,FALSE),"-")</f>
        <v>-</v>
      </c>
      <c r="D1204" t="s">
        <v>116</v>
      </c>
      <c r="E1204">
        <v>1768.9138966200001</v>
      </c>
      <c r="F1204">
        <v>59.93</v>
      </c>
      <c r="G1204">
        <v>6.8340797653521603</v>
      </c>
      <c r="H1204">
        <v>8.3593247794332903</v>
      </c>
      <c r="I1204">
        <v>-37.234266461663097</v>
      </c>
      <c r="J1204">
        <v>-1.70495392635779</v>
      </c>
      <c r="K1204">
        <v>57.781785868997403</v>
      </c>
      <c r="L1204">
        <v>57.927425057553499</v>
      </c>
      <c r="M1204">
        <v>50.681507797671003</v>
      </c>
      <c r="N1204">
        <v>1.4753778192831699</v>
      </c>
      <c r="O1204">
        <v>44.001334890705799</v>
      </c>
      <c r="P1204">
        <v>34.947083990092302</v>
      </c>
      <c r="Q1204">
        <v>8.7484655653496002E-2</v>
      </c>
    </row>
    <row r="1205" spans="1:17" hidden="1" x14ac:dyDescent="0.3">
      <c r="A1205" t="s">
        <v>2569</v>
      </c>
      <c r="B1205" t="s">
        <v>2570</v>
      </c>
      <c r="C1205" t="str">
        <f>IFERROR(VLOOKUP(Table1[[#This Row],[Ticker]],[1]!Table2[[Symbol]:[Industry]],2,FALSE),"-")</f>
        <v>-</v>
      </c>
      <c r="D1205" t="s">
        <v>46</v>
      </c>
      <c r="E1205">
        <v>1761.6279919999999</v>
      </c>
      <c r="F1205">
        <v>180.2</v>
      </c>
      <c r="G1205">
        <v>1074.0254481703701</v>
      </c>
      <c r="H1205">
        <v>6.9323324919305804</v>
      </c>
      <c r="I1205">
        <v>87.27745214622</v>
      </c>
      <c r="J1205">
        <v>-1.2310959211733701</v>
      </c>
      <c r="K1205">
        <v>182.823516399082</v>
      </c>
      <c r="L1205">
        <v>122.35638036834</v>
      </c>
      <c r="M1205">
        <v>51.5747727524409</v>
      </c>
      <c r="N1205">
        <v>0.50899953389766694</v>
      </c>
      <c r="O1205">
        <v>27.857935627081002</v>
      </c>
      <c r="P1205">
        <v>1101.3333333333301</v>
      </c>
    </row>
    <row r="1206" spans="1:17" x14ac:dyDescent="0.3">
      <c r="A1206" t="s">
        <v>2571</v>
      </c>
      <c r="B1206" t="s">
        <v>2572</v>
      </c>
      <c r="C1206" t="str">
        <f>IFERROR(VLOOKUP(Table1[[#This Row],[Ticker]],[1]!Table2[[Symbol]:[Industry]],2,FALSE),"-")</f>
        <v>-</v>
      </c>
      <c r="D1206" t="s">
        <v>539</v>
      </c>
      <c r="E1206">
        <v>1758.197187879</v>
      </c>
      <c r="F1206">
        <v>104.97</v>
      </c>
      <c r="G1206">
        <v>-59.288764789760002</v>
      </c>
      <c r="H1206">
        <v>-4.7429207837684499</v>
      </c>
      <c r="I1206">
        <v>-29.211427231927299</v>
      </c>
      <c r="J1206">
        <v>-2.66789219617187</v>
      </c>
      <c r="K1206">
        <v>108.331824977523</v>
      </c>
      <c r="L1206">
        <v>117.097673895939</v>
      </c>
      <c r="M1206">
        <v>41.334616716030197</v>
      </c>
      <c r="N1206">
        <v>0.61379605841190399</v>
      </c>
      <c r="O1206">
        <v>77.5269124511765</v>
      </c>
      <c r="P1206">
        <v>31.294559099437102</v>
      </c>
      <c r="Q1206">
        <v>-7.3343992826543997E-2</v>
      </c>
    </row>
    <row r="1207" spans="1:17" hidden="1" x14ac:dyDescent="0.3">
      <c r="A1207" t="s">
        <v>2573</v>
      </c>
      <c r="B1207" t="s">
        <v>2574</v>
      </c>
      <c r="C1207" t="str">
        <f>IFERROR(VLOOKUP(Table1[[#This Row],[Ticker]],[1]!Table2[[Symbol]:[Industry]],2,FALSE),"-")</f>
        <v>-</v>
      </c>
      <c r="D1207" t="s">
        <v>207</v>
      </c>
      <c r="E1207">
        <v>1753.3957826000001</v>
      </c>
      <c r="F1207">
        <v>1078</v>
      </c>
      <c r="G1207">
        <v>42.393244230138897</v>
      </c>
      <c r="H1207">
        <v>26.772811670305899</v>
      </c>
      <c r="I1207">
        <v>26.2359627094655</v>
      </c>
      <c r="J1207">
        <v>16.8873994192796</v>
      </c>
      <c r="K1207">
        <v>886.13891829105603</v>
      </c>
      <c r="L1207">
        <v>807.75691093042894</v>
      </c>
      <c r="M1207">
        <v>82.077845711310601</v>
      </c>
      <c r="N1207">
        <v>2.6827995997385199</v>
      </c>
      <c r="O1207">
        <v>1.11317254174396</v>
      </c>
      <c r="P1207">
        <v>75.541442761765097</v>
      </c>
      <c r="Q1207">
        <v>9.7579143331695997E-2</v>
      </c>
    </row>
    <row r="1208" spans="1:17" hidden="1" x14ac:dyDescent="0.3">
      <c r="A1208" t="s">
        <v>2575</v>
      </c>
      <c r="B1208" t="s">
        <v>2576</v>
      </c>
      <c r="C1208" t="str">
        <f>IFERROR(VLOOKUP(Table1[[#This Row],[Ticker]],[1]!Table2[[Symbol]:[Industry]],2,FALSE),"-")</f>
        <v>-</v>
      </c>
      <c r="D1208" t="s">
        <v>207</v>
      </c>
      <c r="E1208">
        <v>1753.293872</v>
      </c>
      <c r="F1208">
        <v>408.4</v>
      </c>
      <c r="G1208">
        <v>-46.015250151563102</v>
      </c>
      <c r="H1208">
        <v>0.42093949388492602</v>
      </c>
      <c r="I1208">
        <v>-14.985002702267</v>
      </c>
      <c r="J1208">
        <v>-3.37515410463502</v>
      </c>
      <c r="K1208">
        <v>413.03113465857598</v>
      </c>
      <c r="L1208">
        <v>419.21087783881899</v>
      </c>
      <c r="M1208">
        <v>46.773658527345603</v>
      </c>
      <c r="N1208">
        <v>0.71568140903400601</v>
      </c>
      <c r="O1208">
        <v>42.813418217433899</v>
      </c>
      <c r="P1208">
        <v>14.333706606942799</v>
      </c>
      <c r="Q1208">
        <v>-5.1590310217600004E-4</v>
      </c>
    </row>
    <row r="1209" spans="1:17" hidden="1" x14ac:dyDescent="0.3">
      <c r="A1209" t="s">
        <v>2577</v>
      </c>
      <c r="B1209" t="s">
        <v>2578</v>
      </c>
      <c r="C1209" t="str">
        <f>IFERROR(VLOOKUP(Table1[[#This Row],[Ticker]],[1]!Table2[[Symbol]:[Industry]],2,FALSE),"-")</f>
        <v>-</v>
      </c>
      <c r="D1209" t="s">
        <v>207</v>
      </c>
      <c r="E1209">
        <v>1751.443811565</v>
      </c>
      <c r="F1209">
        <v>184.39</v>
      </c>
      <c r="G1209">
        <v>-49.266014910389899</v>
      </c>
      <c r="H1209">
        <v>1.9509850445635899</v>
      </c>
      <c r="I1209">
        <v>-26.212138572920299</v>
      </c>
      <c r="J1209">
        <v>-2.3804985735728001</v>
      </c>
      <c r="K1209">
        <v>190.23606396657701</v>
      </c>
      <c r="L1209">
        <v>204.18605746738899</v>
      </c>
      <c r="M1209">
        <v>45.933069851414501</v>
      </c>
      <c r="N1209">
        <v>1.0052844458619601</v>
      </c>
      <c r="O1209">
        <v>73.002874342426296</v>
      </c>
      <c r="P1209">
        <v>6.79988415870256</v>
      </c>
      <c r="Q1209">
        <v>6.7954235364337007E-2</v>
      </c>
    </row>
    <row r="1210" spans="1:17" hidden="1" x14ac:dyDescent="0.3">
      <c r="A1210" t="s">
        <v>2579</v>
      </c>
      <c r="B1210" t="s">
        <v>2580</v>
      </c>
      <c r="C1210" t="str">
        <f>IFERROR(VLOOKUP(Table1[[#This Row],[Ticker]],[1]!Table2[[Symbol]:[Industry]],2,FALSE),"-")</f>
        <v>-</v>
      </c>
      <c r="D1210" t="s">
        <v>300</v>
      </c>
      <c r="E1210">
        <v>1749.3608999999999</v>
      </c>
      <c r="F1210">
        <v>344.9</v>
      </c>
      <c r="G1210">
        <v>176.823605201769</v>
      </c>
      <c r="H1210">
        <v>30.572793600406801</v>
      </c>
      <c r="I1210">
        <v>54.826676894357803</v>
      </c>
      <c r="J1210">
        <v>6.2016278615673901</v>
      </c>
      <c r="K1210">
        <v>287.04211769055797</v>
      </c>
      <c r="L1210">
        <v>216.01187552332399</v>
      </c>
      <c r="M1210">
        <v>52.496912770246801</v>
      </c>
      <c r="N1210">
        <v>1.12819415289825</v>
      </c>
      <c r="O1210">
        <v>3.7112206436648201</v>
      </c>
      <c r="P1210">
        <v>237.97158255756901</v>
      </c>
    </row>
    <row r="1211" spans="1:17" hidden="1" x14ac:dyDescent="0.3">
      <c r="A1211" t="s">
        <v>2581</v>
      </c>
      <c r="B1211" t="s">
        <v>2582</v>
      </c>
      <c r="C1211" t="str">
        <f>IFERROR(VLOOKUP(Table1[[#This Row],[Ticker]],[1]!Table2[[Symbol]:[Industry]],2,FALSE),"-")</f>
        <v>-</v>
      </c>
      <c r="D1211" t="s">
        <v>54</v>
      </c>
      <c r="E1211">
        <v>1744.6320002499999</v>
      </c>
      <c r="F1211">
        <v>657.5</v>
      </c>
      <c r="G1211">
        <v>12.507297341367201</v>
      </c>
      <c r="H1211">
        <v>16.170600968300501</v>
      </c>
      <c r="I1211">
        <v>22.873862063270199</v>
      </c>
      <c r="J1211">
        <v>-2.4765574261721102</v>
      </c>
      <c r="K1211">
        <v>592.65653655897404</v>
      </c>
      <c r="L1211">
        <v>508.46020738193499</v>
      </c>
      <c r="M1211">
        <v>58.799129720937401</v>
      </c>
      <c r="N1211">
        <v>0.81859078930856999</v>
      </c>
      <c r="O1211">
        <v>8.7452471482889695</v>
      </c>
      <c r="P1211">
        <v>76.747311827956906</v>
      </c>
      <c r="Q1211">
        <v>5.7582574707291001E-2</v>
      </c>
    </row>
    <row r="1212" spans="1:17" hidden="1" x14ac:dyDescent="0.3">
      <c r="A1212" t="s">
        <v>2583</v>
      </c>
      <c r="B1212" t="s">
        <v>2584</v>
      </c>
      <c r="C1212" t="str">
        <f>IFERROR(VLOOKUP(Table1[[#This Row],[Ticker]],[1]!Table2[[Symbol]:[Industry]],2,FALSE),"-")</f>
        <v>-</v>
      </c>
      <c r="D1212" t="s">
        <v>207</v>
      </c>
      <c r="E1212">
        <v>1744.39176</v>
      </c>
      <c r="F1212">
        <v>929.45</v>
      </c>
      <c r="G1212">
        <v>104.38612218230099</v>
      </c>
      <c r="H1212">
        <v>0.30002592469550199</v>
      </c>
      <c r="I1212">
        <v>103.950816398814</v>
      </c>
      <c r="J1212">
        <v>-5.7255381295902898</v>
      </c>
      <c r="K1212">
        <v>955.27983191653504</v>
      </c>
      <c r="L1212">
        <v>774.06382548399495</v>
      </c>
      <c r="M1212">
        <v>42.686995455344999</v>
      </c>
      <c r="N1212">
        <v>0.87218230435842603</v>
      </c>
      <c r="O1212">
        <v>37.764269191457302</v>
      </c>
      <c r="P1212">
        <v>165.67100185793899</v>
      </c>
      <c r="Q1212">
        <v>0.11922906696435399</v>
      </c>
    </row>
    <row r="1213" spans="1:17" hidden="1" x14ac:dyDescent="0.3">
      <c r="A1213" t="s">
        <v>2585</v>
      </c>
      <c r="B1213" t="s">
        <v>2586</v>
      </c>
      <c r="C1213" t="str">
        <f>IFERROR(VLOOKUP(Table1[[#This Row],[Ticker]],[1]!Table2[[Symbol]:[Industry]],2,FALSE),"-")</f>
        <v>-</v>
      </c>
      <c r="D1213" t="s">
        <v>450</v>
      </c>
      <c r="E1213">
        <v>1742.293035075</v>
      </c>
      <c r="F1213">
        <v>11.21</v>
      </c>
      <c r="G1213">
        <v>-38.752507101187703</v>
      </c>
      <c r="H1213">
        <v>8.6647579452694998</v>
      </c>
      <c r="I1213">
        <v>-33.945653862705697</v>
      </c>
      <c r="J1213">
        <v>0.246476967562406</v>
      </c>
      <c r="K1213">
        <v>11.1638441580081</v>
      </c>
      <c r="L1213">
        <v>12.0524133091732</v>
      </c>
      <c r="M1213">
        <v>59.563929897832601</v>
      </c>
      <c r="N1213">
        <v>1.0140238722697299</v>
      </c>
      <c r="O1213">
        <v>50.163544454356199</v>
      </c>
      <c r="P1213">
        <v>13.2323232323232</v>
      </c>
      <c r="Q1213">
        <v>0.109315368098958</v>
      </c>
    </row>
    <row r="1214" spans="1:17" hidden="1" x14ac:dyDescent="0.3">
      <c r="A1214" t="s">
        <v>2587</v>
      </c>
      <c r="B1214" t="s">
        <v>2588</v>
      </c>
      <c r="C1214" t="str">
        <f>IFERROR(VLOOKUP(Table1[[#This Row],[Ticker]],[1]!Table2[[Symbol]:[Industry]],2,FALSE),"-")</f>
        <v>-</v>
      </c>
      <c r="D1214" t="s">
        <v>745</v>
      </c>
      <c r="E1214">
        <v>1741.0247906029999</v>
      </c>
      <c r="F1214">
        <v>15.37</v>
      </c>
      <c r="G1214">
        <v>-31.009551559547099</v>
      </c>
      <c r="H1214">
        <v>-8.0791210125390904</v>
      </c>
      <c r="I1214">
        <v>-38.999292864186401</v>
      </c>
      <c r="J1214">
        <v>-7.9443520906426901</v>
      </c>
      <c r="K1214">
        <v>17.007998062835</v>
      </c>
      <c r="L1214">
        <v>17.935175893709999</v>
      </c>
      <c r="M1214">
        <v>29.618704380364701</v>
      </c>
      <c r="N1214">
        <v>0.34090172615783099</v>
      </c>
      <c r="O1214">
        <v>90.631099544567306</v>
      </c>
      <c r="P1214">
        <v>5.2739726027397102</v>
      </c>
      <c r="Q1214">
        <v>8.2444316727355998E-2</v>
      </c>
    </row>
    <row r="1215" spans="1:17" hidden="1" x14ac:dyDescent="0.3">
      <c r="A1215" t="s">
        <v>2589</v>
      </c>
      <c r="B1215" t="s">
        <v>2590</v>
      </c>
      <c r="C1215" t="str">
        <f>IFERROR(VLOOKUP(Table1[[#This Row],[Ticker]],[1]!Table2[[Symbol]:[Industry]],2,FALSE),"-")</f>
        <v>-</v>
      </c>
      <c r="D1215" t="s">
        <v>136</v>
      </c>
      <c r="E1215">
        <v>1741.00670954</v>
      </c>
      <c r="F1215">
        <v>102.2</v>
      </c>
      <c r="G1215">
        <v>16.805848336478</v>
      </c>
      <c r="H1215">
        <v>1.7241235378122599</v>
      </c>
      <c r="I1215">
        <v>-25.549071938564701</v>
      </c>
      <c r="J1215">
        <v>-5.0183998225851401</v>
      </c>
      <c r="K1215">
        <v>107.515459906495</v>
      </c>
      <c r="L1215">
        <v>108.803282842028</v>
      </c>
      <c r="M1215">
        <v>45.101405750664497</v>
      </c>
      <c r="N1215">
        <v>0.83717207278642702</v>
      </c>
      <c r="O1215">
        <v>37.866927592955001</v>
      </c>
      <c r="P1215">
        <v>39.427012278308297</v>
      </c>
      <c r="Q1215">
        <v>-1.361081846128E-3</v>
      </c>
    </row>
    <row r="1216" spans="1:17" hidden="1" x14ac:dyDescent="0.3">
      <c r="A1216" t="s">
        <v>2591</v>
      </c>
      <c r="B1216" t="s">
        <v>2592</v>
      </c>
      <c r="C1216" t="str">
        <f>IFERROR(VLOOKUP(Table1[[#This Row],[Ticker]],[1]!Table2[[Symbol]:[Industry]],2,FALSE),"-")</f>
        <v>-</v>
      </c>
      <c r="D1216" t="s">
        <v>207</v>
      </c>
      <c r="E1216">
        <v>1734.61079232</v>
      </c>
      <c r="F1216">
        <v>766.8</v>
      </c>
      <c r="G1216">
        <v>46.829148761430197</v>
      </c>
      <c r="H1216">
        <v>-3.1069023718006701</v>
      </c>
      <c r="I1216">
        <v>-12.7405138152169</v>
      </c>
      <c r="J1216">
        <v>-3.9126381905077299</v>
      </c>
      <c r="K1216">
        <v>767.97537656356997</v>
      </c>
      <c r="L1216">
        <v>675.15931410017299</v>
      </c>
      <c r="M1216">
        <v>43.336619212450998</v>
      </c>
      <c r="N1216">
        <v>0.77474006325326905</v>
      </c>
      <c r="O1216">
        <v>13.0672926447574</v>
      </c>
      <c r="P1216">
        <v>77.479458396018899</v>
      </c>
      <c r="Q1216">
        <v>7.2293959258525997E-2</v>
      </c>
    </row>
    <row r="1217" spans="1:17" hidden="1" x14ac:dyDescent="0.3">
      <c r="A1217" t="s">
        <v>2593</v>
      </c>
      <c r="B1217" t="s">
        <v>2594</v>
      </c>
      <c r="C1217" t="str">
        <f>IFERROR(VLOOKUP(Table1[[#This Row],[Ticker]],[1]!Table2[[Symbol]:[Industry]],2,FALSE),"-")</f>
        <v>-</v>
      </c>
      <c r="D1217" t="s">
        <v>300</v>
      </c>
      <c r="E1217">
        <v>1734.59739149199</v>
      </c>
      <c r="F1217">
        <v>69.87</v>
      </c>
      <c r="G1217">
        <v>-40.672581450629998</v>
      </c>
      <c r="H1217">
        <v>-9.4417166898491196</v>
      </c>
      <c r="I1217">
        <v>-17.643235121262499</v>
      </c>
      <c r="J1217">
        <v>-3.8446906820148001</v>
      </c>
      <c r="K1217">
        <v>74.093208634476198</v>
      </c>
      <c r="L1217">
        <v>77.294903312510002</v>
      </c>
      <c r="M1217">
        <v>29.813447840559</v>
      </c>
      <c r="N1217">
        <v>0.53451676995668895</v>
      </c>
      <c r="O1217">
        <v>57.43523686847</v>
      </c>
      <c r="P1217">
        <v>42.301425661914401</v>
      </c>
    </row>
    <row r="1218" spans="1:17" hidden="1" x14ac:dyDescent="0.3">
      <c r="A1218" t="s">
        <v>2595</v>
      </c>
      <c r="B1218" t="s">
        <v>2596</v>
      </c>
      <c r="C1218" t="str">
        <f>IFERROR(VLOOKUP(Table1[[#This Row],[Ticker]],[1]!Table2[[Symbol]:[Industry]],2,FALSE),"-")</f>
        <v>-</v>
      </c>
      <c r="D1218" t="s">
        <v>219</v>
      </c>
      <c r="E1218">
        <v>1727.0600290570001</v>
      </c>
      <c r="F1218">
        <v>77.989999999999995</v>
      </c>
      <c r="G1218">
        <v>136.673042814209</v>
      </c>
      <c r="H1218">
        <v>-8.4172523345705894</v>
      </c>
      <c r="I1218">
        <v>45.576430230806899</v>
      </c>
      <c r="J1218">
        <v>2.3028410079210602</v>
      </c>
      <c r="K1218">
        <v>75.506783238701303</v>
      </c>
      <c r="L1218">
        <v>54.2553334296733</v>
      </c>
      <c r="M1218">
        <v>44.8363630180108</v>
      </c>
      <c r="N1218">
        <v>0.392532164338595</v>
      </c>
      <c r="O1218">
        <v>28.144633927426501</v>
      </c>
      <c r="P1218">
        <v>241.31291028446299</v>
      </c>
      <c r="Q1218">
        <v>0.13566744039676501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219</v>
      </c>
      <c r="E1219">
        <v>1726.807681735</v>
      </c>
      <c r="F1219">
        <v>976.55</v>
      </c>
      <c r="G1219">
        <v>116.12443993930999</v>
      </c>
      <c r="H1219">
        <v>13.3821320703541</v>
      </c>
      <c r="I1219">
        <v>76.567677755482293</v>
      </c>
      <c r="J1219">
        <v>3.2941095918452801</v>
      </c>
      <c r="K1219">
        <v>887.52397167876904</v>
      </c>
      <c r="L1219">
        <v>703.19731297533497</v>
      </c>
      <c r="M1219">
        <v>61.507637305590599</v>
      </c>
      <c r="N1219">
        <v>1.6491174400272799</v>
      </c>
      <c r="O1219">
        <v>7.5213762736163003</v>
      </c>
      <c r="P1219">
        <v>170.51246537396099</v>
      </c>
      <c r="Q1219">
        <v>0.17910988672414499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124</v>
      </c>
      <c r="E1220">
        <v>1718.941896672</v>
      </c>
      <c r="F1220">
        <v>185.64</v>
      </c>
      <c r="G1220">
        <v>53.068036852187603</v>
      </c>
      <c r="H1220">
        <v>5.0082767439163201</v>
      </c>
      <c r="I1220">
        <v>-27.947657333374</v>
      </c>
      <c r="J1220">
        <v>-5.6730753560384501</v>
      </c>
      <c r="K1220">
        <v>183.28078681968299</v>
      </c>
      <c r="L1220">
        <v>165.40921258557299</v>
      </c>
      <c r="M1220">
        <v>56.406388867279297</v>
      </c>
      <c r="N1220">
        <v>0.763817384122914</v>
      </c>
      <c r="O1220">
        <v>44.123033828916199</v>
      </c>
      <c r="P1220">
        <v>104.336818932306</v>
      </c>
      <c r="Q1220">
        <v>9.8363673249400999E-2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300</v>
      </c>
      <c r="E1221">
        <v>1715.76</v>
      </c>
      <c r="F1221">
        <v>1429.8</v>
      </c>
      <c r="G1221">
        <v>-32.960292243140401</v>
      </c>
      <c r="H1221">
        <v>1.8563513726465499</v>
      </c>
      <c r="I1221">
        <v>-7.1744382643118101</v>
      </c>
      <c r="J1221">
        <v>-9.4650262023179901E-2</v>
      </c>
      <c r="K1221">
        <v>1410.6815596684801</v>
      </c>
      <c r="L1221">
        <v>1416.8898619573599</v>
      </c>
      <c r="M1221">
        <v>55.198023048818399</v>
      </c>
      <c r="N1221">
        <v>1.33593222304598</v>
      </c>
      <c r="O1221">
        <v>24.496433067561899</v>
      </c>
      <c r="P1221">
        <v>21.061767071673501</v>
      </c>
      <c r="Q1221">
        <v>0.15591660582872799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57</v>
      </c>
      <c r="E1222">
        <v>1710.6451629999999</v>
      </c>
      <c r="F1222">
        <v>1632.5</v>
      </c>
      <c r="G1222">
        <v>-58.9156156448689</v>
      </c>
      <c r="H1222">
        <v>-17.034196770277799</v>
      </c>
      <c r="I1222">
        <v>-41.3591412373748</v>
      </c>
      <c r="J1222">
        <v>-8.0893661655381806</v>
      </c>
      <c r="K1222">
        <v>1944.82783108545</v>
      </c>
      <c r="L1222">
        <v>2059.2146024722902</v>
      </c>
      <c r="M1222">
        <v>26.222302400403599</v>
      </c>
      <c r="N1222">
        <v>1.0084747145758</v>
      </c>
      <c r="O1222">
        <v>64.165390505359795</v>
      </c>
      <c r="P1222">
        <v>0.32879574716528898</v>
      </c>
      <c r="Q1222">
        <v>8.0215464232091999E-2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300</v>
      </c>
      <c r="E1223">
        <v>1709.5881726505399</v>
      </c>
      <c r="F1223">
        <v>1725.7</v>
      </c>
      <c r="G1223">
        <v>262.60403870249399</v>
      </c>
      <c r="H1223">
        <v>92.527031657849406</v>
      </c>
      <c r="I1223">
        <v>120.412585028227</v>
      </c>
      <c r="J1223">
        <v>15.8718381311045</v>
      </c>
      <c r="K1223">
        <v>1126.49664261824</v>
      </c>
      <c r="L1223">
        <v>790.451080377773</v>
      </c>
      <c r="M1223">
        <v>50.187884611242701</v>
      </c>
      <c r="N1223">
        <v>0.76831119046933105</v>
      </c>
      <c r="O1223">
        <v>2.5265109810511599</v>
      </c>
      <c r="P1223">
        <v>351.22238201072003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2226</v>
      </c>
      <c r="E1224">
        <v>1708.8086476799999</v>
      </c>
      <c r="F1224">
        <v>331.2</v>
      </c>
      <c r="G1224">
        <v>34.652254803574202</v>
      </c>
      <c r="H1224">
        <v>-7.9139261015704196</v>
      </c>
      <c r="I1224">
        <v>50.828130911079</v>
      </c>
      <c r="J1224">
        <v>7.6989707129224803</v>
      </c>
      <c r="M1224">
        <v>54.844719714118497</v>
      </c>
      <c r="O1224">
        <v>25.830314009661802</v>
      </c>
      <c r="P1224">
        <v>58.468899521531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1547</v>
      </c>
      <c r="E1225">
        <v>1702.575</v>
      </c>
      <c r="F1225">
        <v>105.75</v>
      </c>
      <c r="G1225">
        <v>38.7412120553847</v>
      </c>
      <c r="H1225">
        <v>10.2852065307386</v>
      </c>
      <c r="I1225">
        <v>70.801134039907197</v>
      </c>
      <c r="J1225">
        <v>-29.474105528290799</v>
      </c>
      <c r="K1225">
        <v>104.759620983801</v>
      </c>
      <c r="L1225">
        <v>82.367112316704294</v>
      </c>
      <c r="M1225">
        <v>33.406784027229499</v>
      </c>
      <c r="N1225">
        <v>3.0575356984316699</v>
      </c>
      <c r="O1225">
        <v>48.179669030732803</v>
      </c>
      <c r="P1225">
        <v>103.326283407037</v>
      </c>
      <c r="Q1225">
        <v>0.15461606671577799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632</v>
      </c>
      <c r="E1226">
        <v>1701.0937799999999</v>
      </c>
      <c r="F1226">
        <v>1297.05</v>
      </c>
      <c r="G1226">
        <v>26.4446134107212</v>
      </c>
      <c r="H1226">
        <v>17.8453653807289</v>
      </c>
      <c r="I1226">
        <v>37.784843612877303</v>
      </c>
      <c r="J1226">
        <v>0.484450564940762</v>
      </c>
      <c r="K1226">
        <v>1092.7534604146699</v>
      </c>
      <c r="L1226">
        <v>903.15472560574403</v>
      </c>
      <c r="M1226">
        <v>54.219977380712301</v>
      </c>
      <c r="N1226">
        <v>0.54014916089457898</v>
      </c>
      <c r="O1226">
        <v>11.7921437107281</v>
      </c>
      <c r="P1226">
        <v>84.096231637215197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166</v>
      </c>
      <c r="E1227">
        <v>1692.6851843249999</v>
      </c>
      <c r="F1227">
        <v>412.25</v>
      </c>
      <c r="G1227">
        <v>-40.1236896014519</v>
      </c>
      <c r="H1227">
        <v>-8.9139677224412797</v>
      </c>
      <c r="I1227">
        <v>-37.7693277724564</v>
      </c>
      <c r="J1227">
        <v>-7.8050553509393401</v>
      </c>
      <c r="K1227">
        <v>459.12738456223099</v>
      </c>
      <c r="L1227">
        <v>496.18180465011102</v>
      </c>
      <c r="M1227">
        <v>19.311129016553</v>
      </c>
      <c r="N1227">
        <v>0.78529795754460097</v>
      </c>
      <c r="O1227">
        <v>55.488174651303801</v>
      </c>
      <c r="P1227">
        <v>2.0420792079207799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632</v>
      </c>
      <c r="E1228">
        <v>1692.3029750000001</v>
      </c>
      <c r="F1228">
        <v>57.59</v>
      </c>
      <c r="G1228">
        <v>20.984301135620498</v>
      </c>
      <c r="H1228">
        <v>3.5955722547245901</v>
      </c>
      <c r="I1228">
        <v>-29.0369709370256</v>
      </c>
      <c r="J1228">
        <v>-5.9721503579514996</v>
      </c>
      <c r="K1228">
        <v>58.623783646696502</v>
      </c>
      <c r="L1228">
        <v>56.056806411156103</v>
      </c>
      <c r="M1228">
        <v>29.188193916460101</v>
      </c>
      <c r="N1228">
        <v>1.39345790066588</v>
      </c>
      <c r="O1228">
        <v>35.440180586907402</v>
      </c>
      <c r="P1228">
        <v>48.427835051546403</v>
      </c>
      <c r="Q1228">
        <v>7.1071011628524999E-2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54</v>
      </c>
      <c r="E1229">
        <v>1692.193680115</v>
      </c>
      <c r="F1229">
        <v>809.65</v>
      </c>
      <c r="G1229">
        <v>81.689428382683204</v>
      </c>
      <c r="H1229">
        <v>12.9726237052807</v>
      </c>
      <c r="I1229">
        <v>45.1109546730491</v>
      </c>
      <c r="J1229">
        <v>-9.8576895087619594</v>
      </c>
      <c r="K1229">
        <v>739.00029748281895</v>
      </c>
      <c r="L1229">
        <v>578.23507022313299</v>
      </c>
      <c r="M1229">
        <v>49.279907731621698</v>
      </c>
      <c r="N1229">
        <v>1.32709603397353</v>
      </c>
      <c r="O1229">
        <v>11.140616315691901</v>
      </c>
      <c r="P1229">
        <v>159.83632862644399</v>
      </c>
      <c r="Q1229">
        <v>8.9467347480662998E-2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789</v>
      </c>
      <c r="E1230">
        <v>1689.1737650160001</v>
      </c>
      <c r="F1230">
        <v>190.23</v>
      </c>
      <c r="G1230">
        <v>-5.8549321171417601</v>
      </c>
      <c r="H1230">
        <v>4.7148481165708702</v>
      </c>
      <c r="I1230">
        <v>10.614498553222001</v>
      </c>
      <c r="J1230">
        <v>-5.1413097415675697</v>
      </c>
      <c r="M1230">
        <v>48.157363111711199</v>
      </c>
      <c r="O1230">
        <v>20.906271355727199</v>
      </c>
      <c r="P1230">
        <v>37.847826086956502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2547</v>
      </c>
      <c r="E1231">
        <v>1684.4959489749999</v>
      </c>
      <c r="F1231">
        <v>724.85</v>
      </c>
      <c r="G1231">
        <v>153.47920021588499</v>
      </c>
      <c r="H1231">
        <v>0.55937847339462099</v>
      </c>
      <c r="I1231">
        <v>14.589823378075801</v>
      </c>
      <c r="J1231">
        <v>-8.1163088711984201</v>
      </c>
      <c r="K1231">
        <v>783.50927091200299</v>
      </c>
      <c r="L1231">
        <v>649.06045686016398</v>
      </c>
      <c r="M1231">
        <v>21.158780079845801</v>
      </c>
      <c r="N1231">
        <v>0.81962245892557795</v>
      </c>
      <c r="O1231">
        <v>35.200386286817903</v>
      </c>
      <c r="P1231">
        <v>296.20114785460498</v>
      </c>
      <c r="Q1231">
        <v>0.26622680036631202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293</v>
      </c>
      <c r="E1232">
        <v>1682.6297898959999</v>
      </c>
      <c r="F1232">
        <v>30.36</v>
      </c>
      <c r="G1232">
        <v>-32.966792815473397</v>
      </c>
      <c r="H1232">
        <v>-1.9177663265751499</v>
      </c>
      <c r="I1232">
        <v>-35.628869799652897</v>
      </c>
      <c r="J1232">
        <v>-2.9913243600258101</v>
      </c>
      <c r="K1232">
        <v>31.172256350318101</v>
      </c>
      <c r="L1232">
        <v>32.029482495077197</v>
      </c>
      <c r="M1232">
        <v>43.0590087078237</v>
      </c>
      <c r="N1232">
        <v>0.68117609011337099</v>
      </c>
      <c r="O1232">
        <v>50.856389986824702</v>
      </c>
      <c r="P1232">
        <v>34.933333333333302</v>
      </c>
      <c r="Q1232">
        <v>-3.4967991724049997E-2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46</v>
      </c>
      <c r="E1233">
        <v>1682.5425</v>
      </c>
      <c r="F1233">
        <v>426.5</v>
      </c>
      <c r="G1233">
        <v>23.347775384687999</v>
      </c>
      <c r="H1233">
        <v>0.58577152557587697</v>
      </c>
      <c r="I1233">
        <v>42.557730239797301</v>
      </c>
      <c r="J1233">
        <v>6.6258333022304896</v>
      </c>
      <c r="K1233">
        <v>413.02091559843097</v>
      </c>
      <c r="L1233">
        <v>347.05672584970102</v>
      </c>
      <c r="M1233">
        <v>60.250641716087003</v>
      </c>
      <c r="N1233">
        <v>0.59862630898103997</v>
      </c>
      <c r="O1233">
        <v>16.6354044548651</v>
      </c>
      <c r="P1233">
        <v>85.313925700629994</v>
      </c>
      <c r="Q1233">
        <v>6.6378251761745E-2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21</v>
      </c>
      <c r="E1234">
        <v>1682.2399680000001</v>
      </c>
      <c r="F1234">
        <v>1428.75</v>
      </c>
      <c r="G1234">
        <v>180.70093615778401</v>
      </c>
      <c r="H1234">
        <v>-4.5344627302252203</v>
      </c>
      <c r="I1234">
        <v>71.659390733895805</v>
      </c>
      <c r="J1234">
        <v>-5.48273862279021</v>
      </c>
      <c r="K1234">
        <v>1353.6842143686999</v>
      </c>
      <c r="L1234">
        <v>1004.51551008022</v>
      </c>
      <c r="M1234">
        <v>47.489181802109499</v>
      </c>
      <c r="N1234">
        <v>0.70908995431392097</v>
      </c>
      <c r="O1234">
        <v>17.441819772528401</v>
      </c>
      <c r="P1234">
        <v>242.91371654866199</v>
      </c>
      <c r="Q1234">
        <v>0.14188659797427899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136</v>
      </c>
      <c r="E1235">
        <v>1671.3084050799901</v>
      </c>
      <c r="F1235">
        <v>54.14</v>
      </c>
      <c r="G1235">
        <v>21.483756635075999</v>
      </c>
      <c r="H1235">
        <v>-14.573355566377099</v>
      </c>
      <c r="I1235">
        <v>-18.632186549238298</v>
      </c>
      <c r="J1235">
        <v>-7.5819806447866602</v>
      </c>
      <c r="K1235">
        <v>62.706422126614598</v>
      </c>
      <c r="L1235">
        <v>55.191451999339499</v>
      </c>
      <c r="M1235">
        <v>24.592113019482301</v>
      </c>
      <c r="N1235">
        <v>0.90539233287166099</v>
      </c>
      <c r="O1235">
        <v>44.49575175471</v>
      </c>
      <c r="P1235">
        <v>92.326820603907606</v>
      </c>
      <c r="Q1235">
        <v>0.13042810008380201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21</v>
      </c>
      <c r="E1236">
        <v>1662.6537498600001</v>
      </c>
      <c r="F1236">
        <v>1091.0999999999999</v>
      </c>
      <c r="G1236">
        <v>54.264711331685298</v>
      </c>
      <c r="H1236">
        <v>1.1342956027418301</v>
      </c>
      <c r="I1236">
        <v>18.180723706149699</v>
      </c>
      <c r="J1236">
        <v>5.5219722568113099</v>
      </c>
      <c r="K1236">
        <v>1054.7697001848001</v>
      </c>
      <c r="L1236">
        <v>884.10212644653905</v>
      </c>
      <c r="M1236">
        <v>66.4858276033858</v>
      </c>
      <c r="N1236">
        <v>1.03371774844772</v>
      </c>
      <c r="O1236">
        <v>14.737420951333499</v>
      </c>
      <c r="P1236">
        <v>91.3706919231781</v>
      </c>
      <c r="Q1236">
        <v>8.5435662286135999E-2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207</v>
      </c>
      <c r="E1237">
        <v>1661.5247999999999</v>
      </c>
      <c r="F1237">
        <v>1331.35</v>
      </c>
      <c r="G1237">
        <v>38.785109662255799</v>
      </c>
      <c r="H1237">
        <v>19.728041359275799</v>
      </c>
      <c r="I1237">
        <v>10.064463130465199</v>
      </c>
      <c r="J1237">
        <v>4.7862297235879696</v>
      </c>
      <c r="K1237">
        <v>1180.39395021273</v>
      </c>
      <c r="L1237">
        <v>1043.3320851803901</v>
      </c>
      <c r="M1237">
        <v>67.844188039699205</v>
      </c>
      <c r="N1237">
        <v>0.59090108820125198</v>
      </c>
      <c r="O1237">
        <v>12.6675930446539</v>
      </c>
      <c r="P1237">
        <v>77.762200413912794</v>
      </c>
      <c r="Q1237">
        <v>2.7971041738161E-2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72</v>
      </c>
      <c r="E1238">
        <v>1653.6237000000001</v>
      </c>
      <c r="F1238">
        <v>53800</v>
      </c>
      <c r="G1238">
        <v>183.71217702111699</v>
      </c>
      <c r="H1238">
        <v>-0.99968659859877995</v>
      </c>
      <c r="I1238">
        <v>77.439270066387806</v>
      </c>
      <c r="J1238">
        <v>-2.5720565356080902</v>
      </c>
      <c r="K1238">
        <v>49532.9378462288</v>
      </c>
      <c r="L1238">
        <v>34597.524090169303</v>
      </c>
      <c r="M1238">
        <v>47.088473652776599</v>
      </c>
      <c r="N1238">
        <v>0.47805882352941098</v>
      </c>
      <c r="O1238">
        <v>24.533457249070601</v>
      </c>
      <c r="P1238">
        <v>234.161490683229</v>
      </c>
      <c r="Q1238">
        <v>9.7454561744164003E-2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259</v>
      </c>
      <c r="E1239">
        <v>1652.844195975</v>
      </c>
      <c r="F1239">
        <v>2865.35</v>
      </c>
      <c r="G1239">
        <v>262.06135159446399</v>
      </c>
      <c r="H1239">
        <v>-5.7599793430016399</v>
      </c>
      <c r="I1239">
        <v>81.393142038912799</v>
      </c>
      <c r="J1239">
        <v>-6.9793664696531996</v>
      </c>
      <c r="K1239">
        <v>2716.34285594724</v>
      </c>
      <c r="L1239">
        <v>1987.31935111439</v>
      </c>
      <c r="M1239">
        <v>43.471400749916697</v>
      </c>
      <c r="N1239">
        <v>0.46969095433665697</v>
      </c>
      <c r="O1239">
        <v>22.114226883277698</v>
      </c>
      <c r="P1239">
        <v>304.71045197740102</v>
      </c>
      <c r="Q1239">
        <v>0.16062028446993601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207</v>
      </c>
      <c r="E1240">
        <v>1644.389175</v>
      </c>
      <c r="F1240">
        <v>121.55</v>
      </c>
      <c r="G1240">
        <v>19.2815495594512</v>
      </c>
      <c r="H1240">
        <v>3.5907066040439098E-2</v>
      </c>
      <c r="I1240">
        <v>17.2761851593458</v>
      </c>
      <c r="J1240">
        <v>-2.6807687870879602</v>
      </c>
      <c r="K1240">
        <v>127.766775869814</v>
      </c>
      <c r="L1240">
        <v>117.58249473037699</v>
      </c>
      <c r="M1240">
        <v>46.433152167406</v>
      </c>
      <c r="N1240">
        <v>0.51067635355709695</v>
      </c>
      <c r="O1240">
        <v>29.164952694364398</v>
      </c>
      <c r="P1240">
        <v>54.447268106734398</v>
      </c>
      <c r="Q1240">
        <v>8.1519871285056E-2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77</v>
      </c>
      <c r="E1241">
        <v>1633.415</v>
      </c>
      <c r="F1241">
        <v>55.37</v>
      </c>
      <c r="G1241">
        <v>-0.87704247107928501</v>
      </c>
      <c r="H1241">
        <v>16.153335900723501</v>
      </c>
      <c r="I1241">
        <v>0.64693955341712694</v>
      </c>
      <c r="J1241">
        <v>10.168697386983901</v>
      </c>
      <c r="K1241">
        <v>49.277309432280397</v>
      </c>
      <c r="L1241">
        <v>48.004956017701303</v>
      </c>
      <c r="M1241">
        <v>73.845681105704799</v>
      </c>
      <c r="N1241">
        <v>1.49803184892356</v>
      </c>
      <c r="O1241">
        <v>9.2368467645114993</v>
      </c>
      <c r="P1241">
        <v>43.260025873221203</v>
      </c>
      <c r="Q1241">
        <v>3.9785511454127002E-2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259</v>
      </c>
      <c r="E1242">
        <v>1633.32</v>
      </c>
      <c r="F1242">
        <v>1256.4000000000001</v>
      </c>
      <c r="G1242">
        <v>80.671958966264995</v>
      </c>
      <c r="H1242">
        <v>-6.1915862853698398</v>
      </c>
      <c r="I1242">
        <v>59.019159616139</v>
      </c>
      <c r="J1242">
        <v>-3.1524891648456901</v>
      </c>
      <c r="K1242">
        <v>1267.6820784034601</v>
      </c>
      <c r="L1242">
        <v>1024.14568444514</v>
      </c>
      <c r="M1242">
        <v>44.348677245587098</v>
      </c>
      <c r="N1242">
        <v>0.32950681826490602</v>
      </c>
      <c r="O1242">
        <v>24.952244508118401</v>
      </c>
      <c r="P1242">
        <v>108.35820895522301</v>
      </c>
      <c r="Q1242">
        <v>7.2771932072683995E-2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130</v>
      </c>
      <c r="E1243">
        <v>1622.4232036799999</v>
      </c>
      <c r="F1243">
        <v>72.08</v>
      </c>
      <c r="G1243">
        <v>28.159308336500899</v>
      </c>
      <c r="H1243">
        <v>13.5744806249853</v>
      </c>
      <c r="I1243">
        <v>-8.2836566199425299</v>
      </c>
      <c r="J1243">
        <v>0.73750770694719303</v>
      </c>
      <c r="K1243">
        <v>65.855850841912201</v>
      </c>
      <c r="L1243">
        <v>59.167898780728002</v>
      </c>
      <c r="M1243">
        <v>59.409437102363398</v>
      </c>
      <c r="N1243">
        <v>1.0919087636784199</v>
      </c>
      <c r="O1243">
        <v>19.311875693673699</v>
      </c>
      <c r="P1243">
        <v>100.166620383226</v>
      </c>
      <c r="Q1243">
        <v>6.0322251649531998E-2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136</v>
      </c>
      <c r="E1244">
        <v>1618.317693</v>
      </c>
      <c r="F1244">
        <v>127</v>
      </c>
      <c r="G1244">
        <v>34.017334168653498</v>
      </c>
      <c r="H1244">
        <v>-0.71056472256909398</v>
      </c>
      <c r="I1244">
        <v>2.9562725189894401</v>
      </c>
      <c r="J1244">
        <v>-4.8384371936930997</v>
      </c>
      <c r="K1244">
        <v>128.84625764376599</v>
      </c>
      <c r="L1244">
        <v>111.13749890021001</v>
      </c>
      <c r="M1244">
        <v>45.670981698717</v>
      </c>
      <c r="N1244">
        <v>0.27650450072332899</v>
      </c>
      <c r="O1244">
        <v>18.858267716535401</v>
      </c>
      <c r="P1244">
        <v>91.987906273620496</v>
      </c>
      <c r="Q1244">
        <v>6.8376630003519998E-2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127</v>
      </c>
      <c r="E1245">
        <v>1617.4450962599999</v>
      </c>
      <c r="F1245">
        <v>726.6</v>
      </c>
      <c r="G1245">
        <v>-16.938395521253302</v>
      </c>
      <c r="H1245">
        <v>26.360063345728499</v>
      </c>
      <c r="I1245">
        <v>28.622557607148298</v>
      </c>
      <c r="J1245">
        <v>18.197710172154199</v>
      </c>
      <c r="K1245">
        <v>618.01968452463404</v>
      </c>
      <c r="L1245">
        <v>586.53377866071901</v>
      </c>
      <c r="M1245">
        <v>76.4348042360118</v>
      </c>
      <c r="N1245">
        <v>1.2537341985908199</v>
      </c>
      <c r="O1245">
        <v>1.0597302504816899</v>
      </c>
      <c r="P1245">
        <v>45.5383074611917</v>
      </c>
      <c r="Q1245">
        <v>-0.12720613728171201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60</v>
      </c>
      <c r="E1246">
        <v>1616.412689194</v>
      </c>
      <c r="F1246">
        <v>227.03</v>
      </c>
      <c r="G1246">
        <v>-45.039941466568798</v>
      </c>
      <c r="H1246">
        <v>-4.0850403029829403</v>
      </c>
      <c r="I1246">
        <v>-30.392220347294899</v>
      </c>
      <c r="J1246">
        <v>-3.1112115054442202</v>
      </c>
      <c r="K1246">
        <v>238.713654842994</v>
      </c>
      <c r="M1246">
        <v>39.045630816053198</v>
      </c>
      <c r="N1246">
        <v>0.88704705956138996</v>
      </c>
      <c r="O1246">
        <v>30.621503766022101</v>
      </c>
      <c r="P1246">
        <v>14.0854271356783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420</v>
      </c>
      <c r="E1247">
        <v>1616.3666274499999</v>
      </c>
      <c r="F1247">
        <v>1245.25</v>
      </c>
      <c r="G1247">
        <v>362.26908887014599</v>
      </c>
      <c r="H1247">
        <v>-10.9816818364959</v>
      </c>
      <c r="I1247">
        <v>29.3344801174282</v>
      </c>
      <c r="J1247">
        <v>4.4644151620071604</v>
      </c>
      <c r="K1247">
        <v>1207.0916981124799</v>
      </c>
      <c r="L1247">
        <v>887.46899381725598</v>
      </c>
      <c r="M1247">
        <v>46.441000539450897</v>
      </c>
      <c r="N1247">
        <v>0.45627363112867803</v>
      </c>
      <c r="O1247">
        <v>33.025496888174999</v>
      </c>
      <c r="P1247">
        <v>391.99920979849799</v>
      </c>
      <c r="Q1247">
        <v>0.111629431141237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46</v>
      </c>
      <c r="E1248">
        <v>1613.6417331989901</v>
      </c>
      <c r="F1248">
        <v>72.09</v>
      </c>
      <c r="G1248">
        <v>6.86842313137043</v>
      </c>
      <c r="H1248">
        <v>1.37932050501743</v>
      </c>
      <c r="I1248">
        <v>-22.457435947243201</v>
      </c>
      <c r="J1248">
        <v>-5.18975643816486</v>
      </c>
      <c r="K1248">
        <v>73.210076930859003</v>
      </c>
      <c r="L1248">
        <v>69.093666871234603</v>
      </c>
      <c r="M1248">
        <v>42.072153911195599</v>
      </c>
      <c r="N1248">
        <v>0.647814583880573</v>
      </c>
      <c r="O1248">
        <v>29.2134831460674</v>
      </c>
      <c r="P1248">
        <v>42.7524752475247</v>
      </c>
      <c r="Q1248">
        <v>9.8430115033764004E-2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632</v>
      </c>
      <c r="E1249">
        <v>1611.48093875</v>
      </c>
      <c r="F1249">
        <v>737.5</v>
      </c>
      <c r="G1249">
        <v>55.943872558214402</v>
      </c>
      <c r="H1249">
        <v>32.952550171269202</v>
      </c>
      <c r="I1249">
        <v>60.954234584487502</v>
      </c>
      <c r="J1249">
        <v>-7.3354376726179202</v>
      </c>
      <c r="K1249">
        <v>621.93470181364705</v>
      </c>
      <c r="L1249">
        <v>526.199215218316</v>
      </c>
      <c r="M1249">
        <v>67.9068200469777</v>
      </c>
      <c r="N1249">
        <v>3.6885728605538199</v>
      </c>
      <c r="O1249">
        <v>8.3389830508474603</v>
      </c>
      <c r="P1249">
        <v>95.234943745863603</v>
      </c>
      <c r="Q1249">
        <v>4.6621441977375E-2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2661</v>
      </c>
      <c r="E1250">
        <v>1605.82801305</v>
      </c>
      <c r="F1250">
        <v>1531.05</v>
      </c>
      <c r="G1250">
        <v>486.652406366089</v>
      </c>
      <c r="H1250">
        <v>30.8960223002844</v>
      </c>
      <c r="I1250">
        <v>85.715869962827796</v>
      </c>
      <c r="J1250">
        <v>-3.6493446056044001</v>
      </c>
      <c r="K1250">
        <v>1325.4051089951399</v>
      </c>
      <c r="M1250">
        <v>55.911803924408403</v>
      </c>
      <c r="N1250">
        <v>0.38616363473429499</v>
      </c>
      <c r="O1250">
        <v>11.0349106822115</v>
      </c>
      <c r="P1250">
        <v>539.53634085213002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539</v>
      </c>
      <c r="E1251">
        <v>1603.5488119669999</v>
      </c>
      <c r="F1251">
        <v>93.23</v>
      </c>
      <c r="G1251">
        <v>19.5663905366075</v>
      </c>
      <c r="H1251">
        <v>1.9101743855973901</v>
      </c>
      <c r="I1251">
        <v>16.580903252892501</v>
      </c>
      <c r="J1251">
        <v>1.5237412195558899</v>
      </c>
      <c r="K1251">
        <v>91.602619699918904</v>
      </c>
      <c r="L1251">
        <v>81.137859205315706</v>
      </c>
      <c r="M1251">
        <v>53.045215309108201</v>
      </c>
      <c r="N1251">
        <v>0.47230008896911602</v>
      </c>
      <c r="O1251">
        <v>12.5710608173334</v>
      </c>
      <c r="P1251">
        <v>66.630920464700594</v>
      </c>
      <c r="Q1251">
        <v>-1.1992760701452001E-2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596</v>
      </c>
      <c r="E1252">
        <v>1597.9255097</v>
      </c>
      <c r="F1252">
        <v>267.8</v>
      </c>
      <c r="G1252">
        <v>2.5829329178916902</v>
      </c>
      <c r="H1252">
        <v>13.1843038434561</v>
      </c>
      <c r="I1252">
        <v>-7.4406134798811898</v>
      </c>
      <c r="J1252">
        <v>0.12979554259135201</v>
      </c>
      <c r="K1252">
        <v>248.35408536133099</v>
      </c>
      <c r="L1252">
        <v>233.716284972647</v>
      </c>
      <c r="M1252">
        <v>57.275844126088003</v>
      </c>
      <c r="N1252">
        <v>1.1055595593229499</v>
      </c>
      <c r="O1252">
        <v>15.011202389843101</v>
      </c>
      <c r="P1252">
        <v>39.4791666666666</v>
      </c>
      <c r="Q1252">
        <v>-2.2243352889829999E-3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713</v>
      </c>
      <c r="E1253">
        <v>1586.6530049999999</v>
      </c>
      <c r="F1253">
        <v>229.25</v>
      </c>
      <c r="G1253">
        <v>-34.265072970664797</v>
      </c>
      <c r="H1253">
        <v>-13.579069809435801</v>
      </c>
      <c r="I1253">
        <v>-27.231601753916699</v>
      </c>
      <c r="J1253">
        <v>-5.3860705773157003</v>
      </c>
      <c r="K1253">
        <v>256.20857999225098</v>
      </c>
      <c r="L1253">
        <v>263.23504584438899</v>
      </c>
      <c r="M1253">
        <v>27.240689982964401</v>
      </c>
      <c r="N1253">
        <v>0.72707169616829004</v>
      </c>
      <c r="O1253">
        <v>44.383860414394697</v>
      </c>
      <c r="P1253">
        <v>3.6861148801447401</v>
      </c>
      <c r="Q1253">
        <v>4.5088879486359E-2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21</v>
      </c>
      <c r="E1254">
        <v>1577.8569473939999</v>
      </c>
      <c r="F1254">
        <v>161.97999999999999</v>
      </c>
      <c r="G1254">
        <v>75.222492898812206</v>
      </c>
      <c r="H1254">
        <v>8.6653907125696392</v>
      </c>
      <c r="I1254">
        <v>54.142955073959698</v>
      </c>
      <c r="J1254">
        <v>4.9424728147580597</v>
      </c>
      <c r="K1254">
        <v>137.568538615568</v>
      </c>
      <c r="L1254">
        <v>110.17406500483401</v>
      </c>
      <c r="M1254">
        <v>65.850203980966597</v>
      </c>
      <c r="N1254">
        <v>0.58024050799044002</v>
      </c>
      <c r="O1254">
        <v>13.7794789480182</v>
      </c>
      <c r="P1254">
        <v>123.420689655172</v>
      </c>
      <c r="Q1254">
        <v>0.11470832549740199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279</v>
      </c>
      <c r="E1255">
        <v>1576.437259476</v>
      </c>
      <c r="F1255">
        <v>192.12</v>
      </c>
      <c r="G1255">
        <v>-31.527544470395402</v>
      </c>
      <c r="H1255">
        <v>14.186949346101599</v>
      </c>
      <c r="I1255">
        <v>-14.4847027425617</v>
      </c>
      <c r="J1255">
        <v>1.8441343174177001</v>
      </c>
      <c r="K1255">
        <v>171.67902224815899</v>
      </c>
      <c r="M1255">
        <v>64.878787072819193</v>
      </c>
      <c r="N1255">
        <v>1.8541333059357199</v>
      </c>
      <c r="O1255">
        <v>14.459712679575199</v>
      </c>
      <c r="P1255">
        <v>49.277389277389297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130</v>
      </c>
      <c r="E1256">
        <v>1573.6901167799999</v>
      </c>
      <c r="F1256">
        <v>13.14</v>
      </c>
      <c r="G1256">
        <v>-14.944814793495301</v>
      </c>
      <c r="H1256">
        <v>2.5663193896625001</v>
      </c>
      <c r="I1256">
        <v>-29.082861523277799</v>
      </c>
      <c r="J1256">
        <v>-0.15993706534937399</v>
      </c>
      <c r="K1256">
        <v>13.5524063667626</v>
      </c>
      <c r="L1256">
        <v>13.3767612354776</v>
      </c>
      <c r="M1256">
        <v>45.376574788022999</v>
      </c>
      <c r="N1256">
        <v>0.455959058279444</v>
      </c>
      <c r="O1256">
        <v>40.030441400304397</v>
      </c>
      <c r="P1256">
        <v>68.461538461538396</v>
      </c>
      <c r="Q1256">
        <v>4.8618920752095E-2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219</v>
      </c>
      <c r="E1257">
        <v>1571.6602367999999</v>
      </c>
      <c r="F1257">
        <v>1036.8</v>
      </c>
      <c r="G1257">
        <v>65.8380972381362</v>
      </c>
      <c r="H1257">
        <v>-10.4078455607359</v>
      </c>
      <c r="I1257">
        <v>-19.331841697241501</v>
      </c>
      <c r="J1257">
        <v>-8.3553796595649796</v>
      </c>
      <c r="K1257">
        <v>1173.8297623978899</v>
      </c>
      <c r="L1257">
        <v>1005.12516713074</v>
      </c>
      <c r="M1257">
        <v>36.465217995284199</v>
      </c>
      <c r="N1257">
        <v>1.04280835434269</v>
      </c>
      <c r="O1257">
        <v>43.9766589506172</v>
      </c>
      <c r="P1257">
        <v>114.347736200124</v>
      </c>
      <c r="Q1257">
        <v>0.13418499607187501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392</v>
      </c>
      <c r="E1258">
        <v>1571.657592</v>
      </c>
      <c r="F1258">
        <v>254.2</v>
      </c>
      <c r="G1258">
        <v>-11.3366598567331</v>
      </c>
      <c r="H1258">
        <v>-3.0360704693904301</v>
      </c>
      <c r="I1258">
        <v>10.075376654500699</v>
      </c>
      <c r="J1258">
        <v>-6.7612220113232402</v>
      </c>
      <c r="K1258">
        <v>269.97645402930698</v>
      </c>
      <c r="L1258">
        <v>251.955215297911</v>
      </c>
      <c r="M1258">
        <v>18.460302217480699</v>
      </c>
      <c r="N1258">
        <v>0.67430989719669898</v>
      </c>
      <c r="O1258">
        <v>22.718332022029902</v>
      </c>
      <c r="P1258">
        <v>25.981910543922599</v>
      </c>
      <c r="Q1258">
        <v>0.123267678305891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539</v>
      </c>
      <c r="E1259">
        <v>1567.8831128100001</v>
      </c>
      <c r="F1259">
        <v>447.65</v>
      </c>
      <c r="G1259">
        <v>52.966398371449102</v>
      </c>
      <c r="H1259">
        <v>22.793685077064801</v>
      </c>
      <c r="I1259">
        <v>0.91941154898349797</v>
      </c>
      <c r="J1259">
        <v>-7.6761051792281201</v>
      </c>
      <c r="K1259">
        <v>393.78590133628398</v>
      </c>
      <c r="L1259">
        <v>352.64998308144402</v>
      </c>
      <c r="M1259">
        <v>58.651180040565997</v>
      </c>
      <c r="N1259">
        <v>1.4091741888453599</v>
      </c>
      <c r="O1259">
        <v>24.8073271529096</v>
      </c>
      <c r="P1259">
        <v>80.978370729735104</v>
      </c>
      <c r="Q1259">
        <v>3.8410207594633997E-2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46</v>
      </c>
      <c r="E1260">
        <v>1565.199216</v>
      </c>
      <c r="F1260">
        <v>1468</v>
      </c>
      <c r="G1260">
        <v>125.50231383545101</v>
      </c>
      <c r="H1260">
        <v>16.113506859314398</v>
      </c>
      <c r="I1260">
        <v>5.6875863597934</v>
      </c>
      <c r="J1260">
        <v>-6.7271824486850198</v>
      </c>
      <c r="K1260">
        <v>1290.3784515191401</v>
      </c>
      <c r="L1260">
        <v>1088.1083739696301</v>
      </c>
      <c r="M1260">
        <v>57.804206839611403</v>
      </c>
      <c r="N1260">
        <v>1.73992676800961</v>
      </c>
      <c r="O1260">
        <v>7.9019073569482199</v>
      </c>
      <c r="P1260">
        <v>164.337804987845</v>
      </c>
      <c r="Q1260">
        <v>0.141861361420653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420</v>
      </c>
      <c r="E1261">
        <v>1556.1730830500001</v>
      </c>
      <c r="F1261">
        <v>498.5</v>
      </c>
      <c r="G1261">
        <v>-13.0616927614786</v>
      </c>
      <c r="H1261">
        <v>2.8469587931539002</v>
      </c>
      <c r="I1261">
        <v>-21.887441804493601</v>
      </c>
      <c r="J1261">
        <v>1.9415367958326799</v>
      </c>
      <c r="K1261">
        <v>495.01300408658301</v>
      </c>
      <c r="L1261">
        <v>502.74527451252999</v>
      </c>
      <c r="M1261">
        <v>66.340940790805504</v>
      </c>
      <c r="N1261">
        <v>0.76320066281978205</v>
      </c>
      <c r="O1261">
        <v>52.146439317953799</v>
      </c>
      <c r="P1261">
        <v>23.391089108910901</v>
      </c>
      <c r="Q1261">
        <v>-1.0549177527984E-2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516</v>
      </c>
      <c r="E1262">
        <v>1545.5814</v>
      </c>
      <c r="F1262">
        <v>147.62</v>
      </c>
      <c r="G1262">
        <v>60.439800591119898</v>
      </c>
      <c r="H1262">
        <v>-0.58843420181290096</v>
      </c>
      <c r="I1262">
        <v>-1.3079742772649201</v>
      </c>
      <c r="J1262">
        <v>0.252081419451952</v>
      </c>
      <c r="K1262">
        <v>152.72304319540001</v>
      </c>
      <c r="L1262">
        <v>134.76904314753099</v>
      </c>
      <c r="M1262">
        <v>50.346697798313997</v>
      </c>
      <c r="N1262">
        <v>0.48769884900448002</v>
      </c>
      <c r="O1262">
        <v>23.9669421487603</v>
      </c>
      <c r="P1262">
        <v>93.727034120734899</v>
      </c>
      <c r="Q1262">
        <v>6.4220826254498001E-2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333</v>
      </c>
      <c r="E1263">
        <v>1544.2568198700001</v>
      </c>
      <c r="F1263">
        <v>863.7</v>
      </c>
      <c r="G1263">
        <v>-55.872751298379001</v>
      </c>
      <c r="H1263">
        <v>0.72344587918136705</v>
      </c>
      <c r="I1263">
        <v>-16.052776561196399</v>
      </c>
      <c r="J1263">
        <v>-2.4433418683937802</v>
      </c>
      <c r="K1263">
        <v>843.94750269946701</v>
      </c>
      <c r="L1263">
        <v>914.01767608217199</v>
      </c>
      <c r="M1263">
        <v>52.387116210735698</v>
      </c>
      <c r="N1263">
        <v>0.49413617785001002</v>
      </c>
      <c r="O1263">
        <v>51.487785110570798</v>
      </c>
      <c r="P1263">
        <v>27.9745147429248</v>
      </c>
      <c r="Q1263">
        <v>-6.1618673115999996E-4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1547</v>
      </c>
      <c r="E1264">
        <v>1534.3285122899999</v>
      </c>
      <c r="F1264">
        <v>113.38</v>
      </c>
      <c r="G1264">
        <v>14.3839701005611</v>
      </c>
      <c r="H1264">
        <v>3.4583596376655201</v>
      </c>
      <c r="I1264">
        <v>-24.435207290540099</v>
      </c>
      <c r="J1264">
        <v>-3.0504270155239501</v>
      </c>
      <c r="K1264">
        <v>113.705887146614</v>
      </c>
      <c r="L1264">
        <v>109.903632522406</v>
      </c>
      <c r="M1264">
        <v>44.343911606261301</v>
      </c>
      <c r="N1264">
        <v>0.52174134583369103</v>
      </c>
      <c r="O1264">
        <v>36.532016228611703</v>
      </c>
      <c r="P1264">
        <v>44.525175270873099</v>
      </c>
      <c r="Q1264">
        <v>4.2038029255805E-2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21</v>
      </c>
      <c r="E1265">
        <v>1528.37235072</v>
      </c>
      <c r="F1265">
        <v>412.8</v>
      </c>
      <c r="G1265">
        <v>17.1588974816354</v>
      </c>
      <c r="H1265">
        <v>14.0048860076975</v>
      </c>
      <c r="I1265">
        <v>23.840622815919001</v>
      </c>
      <c r="J1265">
        <v>4.1247250429598701</v>
      </c>
      <c r="K1265">
        <v>362.09613272822799</v>
      </c>
      <c r="L1265">
        <v>329.13701238984203</v>
      </c>
      <c r="M1265">
        <v>69.785285745719094</v>
      </c>
      <c r="N1265">
        <v>2.4830157543610301</v>
      </c>
      <c r="O1265">
        <v>8.9631782945736393</v>
      </c>
      <c r="P1265">
        <v>66.183574879226995</v>
      </c>
      <c r="Q1265">
        <v>-1.6124593476963999E-2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54</v>
      </c>
      <c r="E1266">
        <v>1526.56</v>
      </c>
      <c r="F1266">
        <v>16.239999999999998</v>
      </c>
      <c r="G1266">
        <v>66.080826232145498</v>
      </c>
      <c r="H1266">
        <v>4.6716399298884399</v>
      </c>
      <c r="I1266">
        <v>-8.3636972397396097</v>
      </c>
      <c r="J1266">
        <v>-5.2848765466590502</v>
      </c>
      <c r="K1266">
        <v>14.559535822875899</v>
      </c>
      <c r="L1266">
        <v>12.9607450828591</v>
      </c>
      <c r="M1266">
        <v>65.242953829603096</v>
      </c>
      <c r="N1266">
        <v>1.2558605987040801</v>
      </c>
      <c r="O1266">
        <v>14.8399014778325</v>
      </c>
      <c r="P1266">
        <v>125.555555555555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745</v>
      </c>
      <c r="E1267">
        <v>1526.0025359879901</v>
      </c>
      <c r="F1267">
        <v>7.56</v>
      </c>
      <c r="G1267">
        <v>-95.948159275100707</v>
      </c>
      <c r="H1267">
        <v>-0.95759508584433195</v>
      </c>
      <c r="I1267">
        <v>-69.877720911938894</v>
      </c>
      <c r="J1267">
        <v>-0.92680823099355703</v>
      </c>
      <c r="K1267">
        <v>11.0286104088205</v>
      </c>
      <c r="L1267">
        <v>16.2474357334969</v>
      </c>
      <c r="M1267">
        <v>72.132610943789999</v>
      </c>
      <c r="N1267">
        <v>1.01973399355705</v>
      </c>
      <c r="O1267">
        <v>232.67195767195699</v>
      </c>
      <c r="P1267">
        <v>11.176470588235199</v>
      </c>
      <c r="Q1267">
        <v>-1.2740105764185E-2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392</v>
      </c>
      <c r="E1268">
        <v>1525.1714653500001</v>
      </c>
      <c r="F1268">
        <v>128.69</v>
      </c>
      <c r="G1268">
        <v>-2.2030487874806899</v>
      </c>
      <c r="H1268">
        <v>4.9686953778477001</v>
      </c>
      <c r="I1268">
        <v>0.329160026040204</v>
      </c>
      <c r="J1268">
        <v>-8.9593959534262098</v>
      </c>
      <c r="K1268">
        <v>127.637552646941</v>
      </c>
      <c r="L1268">
        <v>118.99678344082901</v>
      </c>
      <c r="M1268">
        <v>36.875740266737203</v>
      </c>
      <c r="N1268">
        <v>0.67503847733908995</v>
      </c>
      <c r="O1268">
        <v>21.2992462506799</v>
      </c>
      <c r="P1268">
        <v>36.324152542372801</v>
      </c>
      <c r="Q1268">
        <v>5.3435634471465002E-2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21</v>
      </c>
      <c r="E1269">
        <v>1524.9163745789999</v>
      </c>
      <c r="F1269">
        <v>236.19</v>
      </c>
      <c r="G1269">
        <v>50.2672223238404</v>
      </c>
      <c r="H1269">
        <v>53.469304309813502</v>
      </c>
      <c r="I1269">
        <v>42.933553602116</v>
      </c>
      <c r="J1269">
        <v>20.196268692083301</v>
      </c>
      <c r="K1269">
        <v>172.92258296102199</v>
      </c>
      <c r="L1269">
        <v>151.09426850778701</v>
      </c>
      <c r="M1269">
        <v>80.402225943913905</v>
      </c>
      <c r="N1269">
        <v>2.5262064659302399</v>
      </c>
      <c r="O1269">
        <v>1.56230153689826</v>
      </c>
      <c r="P1269">
        <v>100.75648108797201</v>
      </c>
      <c r="Q1269">
        <v>0.111015684728618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420</v>
      </c>
      <c r="E1270">
        <v>1522.406700776</v>
      </c>
      <c r="F1270">
        <v>37.96</v>
      </c>
      <c r="G1270">
        <v>23.974857083922899</v>
      </c>
      <c r="H1270">
        <v>1.3271326921673801</v>
      </c>
      <c r="I1270">
        <v>-6.8325255845288799</v>
      </c>
      <c r="J1270">
        <v>-6.54590320861662</v>
      </c>
      <c r="K1270">
        <v>39.376679745001503</v>
      </c>
      <c r="L1270">
        <v>35.210111555259097</v>
      </c>
      <c r="M1270">
        <v>40.071649926946101</v>
      </c>
      <c r="N1270">
        <v>0.93768748683066705</v>
      </c>
      <c r="O1270">
        <v>22.497365648050501</v>
      </c>
      <c r="P1270">
        <v>86.078431372549005</v>
      </c>
      <c r="Q1270">
        <v>1.2231949124950001E-3</v>
      </c>
    </row>
    <row r="1271" spans="1:17" hidden="1" x14ac:dyDescent="0.3">
      <c r="A1271" t="s">
        <v>2702</v>
      </c>
      <c r="B1271" t="s">
        <v>2703</v>
      </c>
      <c r="C1271" t="str">
        <f>IFERROR(VLOOKUP(Table1[[#This Row],[Ticker]],[1]!Table2[[Symbol]:[Industry]],2,FALSE),"-")</f>
        <v>-</v>
      </c>
      <c r="D1271" t="s">
        <v>259</v>
      </c>
      <c r="E1271">
        <v>1517.92409</v>
      </c>
      <c r="F1271">
        <v>1756.45</v>
      </c>
      <c r="G1271">
        <v>139.01748456105699</v>
      </c>
      <c r="H1271">
        <v>27.952575939351402</v>
      </c>
      <c r="I1271">
        <v>89.754812694903606</v>
      </c>
      <c r="J1271">
        <v>1.7649163606709599</v>
      </c>
      <c r="K1271">
        <v>1524.9587921602199</v>
      </c>
      <c r="L1271">
        <v>1094.98320687156</v>
      </c>
      <c r="M1271">
        <v>60.398833861829203</v>
      </c>
      <c r="N1271">
        <v>1.1048600157728701</v>
      </c>
      <c r="O1271">
        <v>9.26015542713996</v>
      </c>
      <c r="P1271">
        <v>323.240963855421</v>
      </c>
      <c r="Q1271">
        <v>0.25978609006771902</v>
      </c>
    </row>
    <row r="1272" spans="1:17" hidden="1" x14ac:dyDescent="0.3">
      <c r="A1272" t="s">
        <v>2704</v>
      </c>
      <c r="B1272" t="s">
        <v>2705</v>
      </c>
      <c r="C1272" t="str">
        <f>IFERROR(VLOOKUP(Table1[[#This Row],[Ticker]],[1]!Table2[[Symbol]:[Industry]],2,FALSE),"-")</f>
        <v>-</v>
      </c>
      <c r="D1272" t="s">
        <v>2706</v>
      </c>
      <c r="E1272">
        <v>1510.78836174</v>
      </c>
      <c r="F1272">
        <v>685.65</v>
      </c>
      <c r="G1272">
        <v>1439.7432615871001</v>
      </c>
      <c r="H1272">
        <v>-4.5158966360411696</v>
      </c>
      <c r="I1272">
        <v>42.411741099340396</v>
      </c>
      <c r="J1272">
        <v>-3.74730288055772</v>
      </c>
      <c r="K1272">
        <v>649.98259988784002</v>
      </c>
      <c r="L1272">
        <v>432.09011343331798</v>
      </c>
      <c r="M1272">
        <v>48.136049650335998</v>
      </c>
      <c r="N1272">
        <v>0.68919364217003298</v>
      </c>
      <c r="O1272">
        <v>16.385911179173</v>
      </c>
      <c r="P1272">
        <v>1511.7771509167801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372</v>
      </c>
      <c r="E1273">
        <v>1504.8</v>
      </c>
      <c r="F1273">
        <v>50.16</v>
      </c>
      <c r="G1273">
        <v>-8.53061361006346</v>
      </c>
      <c r="H1273">
        <v>3.4875870221268199</v>
      </c>
      <c r="I1273">
        <v>5.5387536217017797</v>
      </c>
      <c r="J1273">
        <v>0.467976487017353</v>
      </c>
      <c r="K1273">
        <v>43.994344553357301</v>
      </c>
      <c r="M1273">
        <v>58.6257942510248</v>
      </c>
      <c r="N1273">
        <v>0.55170732816440504</v>
      </c>
      <c r="O1273">
        <v>12.7591706539075</v>
      </c>
      <c r="P1273">
        <v>67.199999999999903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729</v>
      </c>
      <c r="E1274">
        <v>1502.0466694199999</v>
      </c>
      <c r="F1274">
        <v>267.69</v>
      </c>
      <c r="G1274">
        <v>1.48428444540209</v>
      </c>
      <c r="H1274">
        <v>0.88303412202791298</v>
      </c>
      <c r="I1274">
        <v>1.0557373282850999</v>
      </c>
      <c r="J1274">
        <v>0.397995887254672</v>
      </c>
      <c r="K1274">
        <v>261.18601062369902</v>
      </c>
      <c r="L1274">
        <v>242.22811495220199</v>
      </c>
      <c r="M1274">
        <v>57.335343564974302</v>
      </c>
      <c r="N1274">
        <v>0.81860751082199701</v>
      </c>
      <c r="O1274">
        <v>6.4664350554746104</v>
      </c>
      <c r="P1274">
        <v>31.938488836315202</v>
      </c>
      <c r="Q1274">
        <v>2.5420345253382999E-2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300</v>
      </c>
      <c r="E1275">
        <v>1494.9553516999999</v>
      </c>
      <c r="F1275">
        <v>110.3</v>
      </c>
      <c r="G1275">
        <v>-20.661813843827701</v>
      </c>
      <c r="H1275">
        <v>-3.4158075461288901</v>
      </c>
      <c r="I1275">
        <v>-8.7145698901716706</v>
      </c>
      <c r="J1275">
        <v>-3.53166474313484</v>
      </c>
      <c r="K1275">
        <v>113.278452172134</v>
      </c>
      <c r="L1275">
        <v>111.568186912615</v>
      </c>
      <c r="M1275">
        <v>45.0643991772547</v>
      </c>
      <c r="N1275">
        <v>0.38474777635042701</v>
      </c>
      <c r="O1275">
        <v>16.9446962828649</v>
      </c>
      <c r="P1275">
        <v>19.891304347826001</v>
      </c>
      <c r="Q1275">
        <v>-2.3937716149453E-2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718</v>
      </c>
      <c r="E1276">
        <v>1492.979394984</v>
      </c>
      <c r="F1276">
        <v>68.34</v>
      </c>
      <c r="G1276">
        <v>131.611129262448</v>
      </c>
      <c r="H1276">
        <v>2.5967237821919098</v>
      </c>
      <c r="I1276">
        <v>-1.1891711866088901</v>
      </c>
      <c r="J1276">
        <v>-2.8639584677563499</v>
      </c>
      <c r="K1276">
        <v>65.017731499409194</v>
      </c>
      <c r="L1276">
        <v>55.068108316276998</v>
      </c>
      <c r="M1276">
        <v>56.1579839984675</v>
      </c>
      <c r="N1276">
        <v>0.83370899764978701</v>
      </c>
      <c r="O1276">
        <v>12.964588820602801</v>
      </c>
      <c r="P1276">
        <v>158.863636363636</v>
      </c>
      <c r="Q1276">
        <v>0.21720635375875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54</v>
      </c>
      <c r="E1277">
        <v>1492.0854663600001</v>
      </c>
      <c r="F1277">
        <v>2415.15</v>
      </c>
      <c r="G1277">
        <v>-5.4566978271263302</v>
      </c>
      <c r="H1277">
        <v>-5.5882471628915704</v>
      </c>
      <c r="I1277">
        <v>3.2677268922153702</v>
      </c>
      <c r="J1277">
        <v>-6.2150435251112004</v>
      </c>
      <c r="K1277">
        <v>2467.0191100453999</v>
      </c>
      <c r="L1277">
        <v>2238.0971354624799</v>
      </c>
      <c r="M1277">
        <v>43.156679653666401</v>
      </c>
      <c r="N1277">
        <v>1.5189736169067101</v>
      </c>
      <c r="O1277">
        <v>16.9244146326315</v>
      </c>
      <c r="P1277">
        <v>39.757537179561297</v>
      </c>
      <c r="Q1277">
        <v>1.3428571642559999E-3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89</v>
      </c>
      <c r="E1278">
        <v>1486.17123808</v>
      </c>
      <c r="F1278">
        <v>582.79999999999995</v>
      </c>
      <c r="G1278">
        <v>83.639477700693902</v>
      </c>
      <c r="H1278">
        <v>-4.4408899630779697</v>
      </c>
      <c r="I1278">
        <v>7.5225268578114504</v>
      </c>
      <c r="J1278">
        <v>-1.30287660706194</v>
      </c>
      <c r="K1278">
        <v>576.11076246483196</v>
      </c>
      <c r="L1278">
        <v>450.83006224650302</v>
      </c>
      <c r="M1278">
        <v>43.663065432717801</v>
      </c>
      <c r="N1278">
        <v>0.46884890168966997</v>
      </c>
      <c r="O1278">
        <v>21.825669183253201</v>
      </c>
      <c r="P1278">
        <v>192.42348218765599</v>
      </c>
      <c r="Q1278">
        <v>0.20532548738930401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173</v>
      </c>
      <c r="E1279">
        <v>1477.5319815749999</v>
      </c>
      <c r="F1279">
        <v>1204.95</v>
      </c>
      <c r="G1279">
        <v>-21.080258297359901</v>
      </c>
      <c r="H1279">
        <v>-8.59947137899632</v>
      </c>
      <c r="I1279">
        <v>1.8495776577166501</v>
      </c>
      <c r="J1279">
        <v>-1.5087754441082999</v>
      </c>
      <c r="K1279">
        <v>1263.0095693793801</v>
      </c>
      <c r="L1279">
        <v>1166.04720674793</v>
      </c>
      <c r="M1279">
        <v>36.2613868993582</v>
      </c>
      <c r="N1279">
        <v>0.403405026298223</v>
      </c>
      <c r="O1279">
        <v>30.7108178762604</v>
      </c>
      <c r="P1279">
        <v>33.905650941823602</v>
      </c>
      <c r="Q1279">
        <v>-5.3115190669947999E-2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95</v>
      </c>
      <c r="E1280">
        <v>1475.8889999999999</v>
      </c>
      <c r="F1280">
        <v>146.19999999999999</v>
      </c>
      <c r="G1280">
        <v>-38.147104089673</v>
      </c>
      <c r="H1280">
        <v>-6.3620446499568004</v>
      </c>
      <c r="I1280">
        <v>-2.0842149590132601</v>
      </c>
      <c r="J1280">
        <v>-0.27276348056327199</v>
      </c>
      <c r="K1280">
        <v>150.567605528987</v>
      </c>
      <c r="L1280">
        <v>149.583075695753</v>
      </c>
      <c r="M1280">
        <v>43.803219555308402</v>
      </c>
      <c r="N1280">
        <v>0.53282491660336195</v>
      </c>
      <c r="O1280">
        <v>38.850889192886399</v>
      </c>
      <c r="P1280">
        <v>28.867342441604201</v>
      </c>
      <c r="Q1280">
        <v>0.10693625510249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40</v>
      </c>
      <c r="E1281">
        <v>1473.9425000000001</v>
      </c>
      <c r="F1281">
        <v>43.9</v>
      </c>
      <c r="G1281">
        <v>-15.6442227749284</v>
      </c>
      <c r="H1281">
        <v>0.40254417509857099</v>
      </c>
      <c r="I1281">
        <v>-7.1480595651114101</v>
      </c>
      <c r="J1281">
        <v>-11.1333944449432</v>
      </c>
      <c r="K1281">
        <v>46.120726614773297</v>
      </c>
      <c r="L1281">
        <v>45.780141460483399</v>
      </c>
      <c r="M1281">
        <v>34.235962313480897</v>
      </c>
      <c r="N1281">
        <v>1.0261024182076799</v>
      </c>
      <c r="O1281">
        <v>80.842824601366701</v>
      </c>
      <c r="P1281">
        <v>29.117647058823501</v>
      </c>
      <c r="Q1281">
        <v>0.226536439764257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54</v>
      </c>
      <c r="E1282">
        <v>1473.7981948500001</v>
      </c>
      <c r="F1282">
        <v>305.7</v>
      </c>
      <c r="G1282">
        <v>44.385973630722397</v>
      </c>
      <c r="H1282">
        <v>27.764520864351098</v>
      </c>
      <c r="I1282">
        <v>4.6862710257637001</v>
      </c>
      <c r="J1282">
        <v>10.2570433783899</v>
      </c>
      <c r="K1282">
        <v>257.20488595640001</v>
      </c>
      <c r="L1282">
        <v>245.16791487161399</v>
      </c>
      <c r="M1282">
        <v>79.142311753413694</v>
      </c>
      <c r="N1282">
        <v>2.6257892087524999</v>
      </c>
      <c r="O1282">
        <v>0.75237160614982601</v>
      </c>
      <c r="P1282">
        <v>86.232104782211294</v>
      </c>
      <c r="Q1282">
        <v>2.2194205118656999E-2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E1283">
        <v>1470.7488000000001</v>
      </c>
      <c r="F1283">
        <v>800</v>
      </c>
      <c r="G1283">
        <v>5881.3811265324402</v>
      </c>
      <c r="H1283">
        <v>-3.2504188222297802E-2</v>
      </c>
      <c r="I1283">
        <v>234.871067298947</v>
      </c>
      <c r="J1283">
        <v>-0.92680823099355703</v>
      </c>
      <c r="K1283">
        <v>765.33615008495804</v>
      </c>
      <c r="L1283">
        <v>494.14045513279598</v>
      </c>
      <c r="M1283">
        <v>54.969418850441002</v>
      </c>
      <c r="N1283">
        <v>2.1845886984798799</v>
      </c>
      <c r="O1283">
        <v>5.0624999999999902</v>
      </c>
      <c r="P1283">
        <v>5906.0060060059996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300</v>
      </c>
      <c r="E1284">
        <v>1464.672</v>
      </c>
      <c r="F1284">
        <v>501.6</v>
      </c>
      <c r="G1284">
        <v>-2.10280650238531</v>
      </c>
      <c r="H1284">
        <v>13.3268084122533</v>
      </c>
      <c r="I1284">
        <v>20.341772666713702</v>
      </c>
      <c r="J1284">
        <v>1.2320512394748699</v>
      </c>
      <c r="K1284">
        <v>468.81974453857799</v>
      </c>
      <c r="L1284">
        <v>419.65535938370999</v>
      </c>
      <c r="M1284">
        <v>55.9907478524811</v>
      </c>
      <c r="N1284">
        <v>0.66627210982392504</v>
      </c>
      <c r="O1284">
        <v>8.4529505582137094</v>
      </c>
      <c r="P1284">
        <v>52.833638025594098</v>
      </c>
      <c r="Q1284">
        <v>1.2216404946919999E-2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293</v>
      </c>
      <c r="E1285">
        <v>1462.5947579399999</v>
      </c>
      <c r="F1285">
        <v>872.7</v>
      </c>
      <c r="G1285">
        <v>93.460694719753107</v>
      </c>
      <c r="H1285">
        <v>63.241472063343203</v>
      </c>
      <c r="I1285">
        <v>28.656499010129501</v>
      </c>
      <c r="J1285">
        <v>1.3706949925441301</v>
      </c>
      <c r="K1285">
        <v>585.73928511615895</v>
      </c>
      <c r="L1285">
        <v>526.97008801718403</v>
      </c>
      <c r="M1285">
        <v>88.824736073815401</v>
      </c>
      <c r="N1285">
        <v>1.66698321729176</v>
      </c>
      <c r="O1285">
        <v>0.160421679844158</v>
      </c>
      <c r="P1285">
        <v>160.50746268656701</v>
      </c>
      <c r="Q1285">
        <v>0.20686390838829499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219</v>
      </c>
      <c r="E1286">
        <v>1461.002565</v>
      </c>
      <c r="F1286">
        <v>852.5</v>
      </c>
      <c r="G1286">
        <v>126.280986738211</v>
      </c>
      <c r="H1286">
        <v>21.433115810690499</v>
      </c>
      <c r="I1286">
        <v>34.255403427489398</v>
      </c>
      <c r="J1286">
        <v>1.2730359217367599</v>
      </c>
      <c r="K1286">
        <v>750.95359155843505</v>
      </c>
      <c r="L1286">
        <v>633.53699517950997</v>
      </c>
      <c r="M1286">
        <v>62.152092491125799</v>
      </c>
      <c r="N1286">
        <v>1.84603169414877</v>
      </c>
      <c r="O1286">
        <v>6.3108504398826799</v>
      </c>
      <c r="P1286">
        <v>156.006006006006</v>
      </c>
      <c r="Q1286">
        <v>0.123563427966617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77</v>
      </c>
      <c r="E1287">
        <v>1459.6219157559999</v>
      </c>
      <c r="F1287">
        <v>99.02</v>
      </c>
      <c r="G1287">
        <v>-22.024026761123899</v>
      </c>
      <c r="H1287">
        <v>-6.7550991714185296</v>
      </c>
      <c r="I1287">
        <v>-23.351575561310302</v>
      </c>
      <c r="J1287">
        <v>-0.57209048497146897</v>
      </c>
      <c r="K1287">
        <v>105.223878606577</v>
      </c>
      <c r="L1287">
        <v>102.587813655139</v>
      </c>
      <c r="M1287">
        <v>45.526864228773803</v>
      </c>
      <c r="N1287">
        <v>0.41084654346196497</v>
      </c>
      <c r="O1287">
        <v>25.126237123813301</v>
      </c>
      <c r="P1287">
        <v>19.014423076922998</v>
      </c>
      <c r="Q1287">
        <v>-7.0804568446719996E-3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104</v>
      </c>
      <c r="E1288">
        <v>1457.0182070999999</v>
      </c>
      <c r="F1288">
        <v>55.89</v>
      </c>
      <c r="G1288">
        <v>11.4667780812396</v>
      </c>
      <c r="H1288">
        <v>0.36947189640619998</v>
      </c>
      <c r="I1288">
        <v>-36.535346590013098</v>
      </c>
      <c r="J1288">
        <v>1.7178198681799901</v>
      </c>
      <c r="K1288">
        <v>57.234137473276398</v>
      </c>
      <c r="L1288">
        <v>58.163729289240102</v>
      </c>
      <c r="M1288">
        <v>53.684524831156097</v>
      </c>
      <c r="N1288">
        <v>0.34808952240846902</v>
      </c>
      <c r="O1288">
        <v>54.768294864913202</v>
      </c>
      <c r="P1288">
        <v>56.554621848739401</v>
      </c>
      <c r="Q1288">
        <v>-1.3532312140232001E-2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632</v>
      </c>
      <c r="E1289">
        <v>1456.8705965199999</v>
      </c>
      <c r="F1289">
        <v>147.97</v>
      </c>
      <c r="G1289">
        <v>-24.709194557875101</v>
      </c>
      <c r="H1289">
        <v>11.5137071607076</v>
      </c>
      <c r="I1289">
        <v>-13.689894289808899</v>
      </c>
      <c r="J1289">
        <v>-0.669338212699638</v>
      </c>
      <c r="K1289">
        <v>139.92364464031101</v>
      </c>
      <c r="L1289">
        <v>139.35320240665001</v>
      </c>
      <c r="M1289">
        <v>57.211478425803001</v>
      </c>
      <c r="N1289">
        <v>2.0216251090165298</v>
      </c>
      <c r="O1289">
        <v>27.018990335878801</v>
      </c>
      <c r="P1289">
        <v>29.231441048034899</v>
      </c>
      <c r="Q1289">
        <v>-6.7225535540591005E-2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259</v>
      </c>
      <c r="E1290">
        <v>1454.9049888</v>
      </c>
      <c r="F1290">
        <v>1454.3</v>
      </c>
      <c r="G1290">
        <v>466.58171094699497</v>
      </c>
      <c r="H1290">
        <v>-16.300527997776999</v>
      </c>
      <c r="I1290">
        <v>47.190959624653999</v>
      </c>
      <c r="J1290">
        <v>-7.2520900345362298</v>
      </c>
      <c r="K1290">
        <v>1461.92209726275</v>
      </c>
      <c r="L1290">
        <v>1115.49094697388</v>
      </c>
      <c r="M1290">
        <v>43.742888357902402</v>
      </c>
      <c r="N1290">
        <v>0.83092665952088196</v>
      </c>
      <c r="O1290">
        <v>19.435467235095899</v>
      </c>
      <c r="P1290">
        <v>510.66554692420698</v>
      </c>
      <c r="Q1290">
        <v>0.174563528897974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54</v>
      </c>
      <c r="E1291">
        <v>1448.22414</v>
      </c>
      <c r="F1291">
        <v>2457.9499999999998</v>
      </c>
      <c r="G1291">
        <v>102.688476505369</v>
      </c>
      <c r="H1291">
        <v>31.623372172604899</v>
      </c>
      <c r="I1291">
        <v>46.144154826286901</v>
      </c>
      <c r="J1291">
        <v>8.8521109293458693</v>
      </c>
      <c r="K1291">
        <v>2032.6384408669901</v>
      </c>
      <c r="L1291">
        <v>1695.9334730210301</v>
      </c>
      <c r="M1291">
        <v>79.529328125066897</v>
      </c>
      <c r="N1291">
        <v>1.2217551104687101</v>
      </c>
      <c r="O1291">
        <v>2.1176183404870002</v>
      </c>
      <c r="P1291">
        <v>142.76049382715999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268</v>
      </c>
      <c r="E1292">
        <v>1446.697584</v>
      </c>
      <c r="F1292">
        <v>800.2</v>
      </c>
      <c r="G1292">
        <v>56.469224043342102</v>
      </c>
      <c r="H1292">
        <v>21.072230731383002</v>
      </c>
      <c r="I1292">
        <v>62.089946973320899</v>
      </c>
      <c r="J1292">
        <v>-4.2784599007803799</v>
      </c>
      <c r="K1292">
        <v>720.35304282848801</v>
      </c>
      <c r="L1292">
        <v>587.59848757168004</v>
      </c>
      <c r="M1292">
        <v>55.385405854417499</v>
      </c>
      <c r="N1292">
        <v>0.55552700671757504</v>
      </c>
      <c r="O1292">
        <v>7.9730067483129101</v>
      </c>
      <c r="P1292">
        <v>101.055276381909</v>
      </c>
      <c r="Q1292">
        <v>5.2666356588159997E-2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160</v>
      </c>
      <c r="E1293">
        <v>1446.5005000000001</v>
      </c>
      <c r="F1293">
        <v>84.05</v>
      </c>
      <c r="G1293">
        <v>1257.4262408395</v>
      </c>
      <c r="H1293">
        <v>106.239433208015</v>
      </c>
      <c r="I1293">
        <v>271.78670957030801</v>
      </c>
      <c r="J1293">
        <v>14.8285973605227</v>
      </c>
      <c r="K1293">
        <v>59.181926221484602</v>
      </c>
      <c r="L1293">
        <v>41.349147728075899</v>
      </c>
      <c r="M1293">
        <v>94.067973753670501</v>
      </c>
      <c r="N1293">
        <v>2.9667621233936399</v>
      </c>
      <c r="O1293">
        <v>0</v>
      </c>
      <c r="P1293">
        <v>1479.8872180451101</v>
      </c>
      <c r="Q1293">
        <v>0.19905033461555499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160</v>
      </c>
      <c r="E1294">
        <v>1430.160604914</v>
      </c>
      <c r="F1294">
        <v>215.34</v>
      </c>
      <c r="G1294">
        <v>70.216543792897497</v>
      </c>
      <c r="H1294">
        <v>-10.437715804565601</v>
      </c>
      <c r="I1294">
        <v>65.682740227598899</v>
      </c>
      <c r="J1294">
        <v>-0.20650888581114701</v>
      </c>
      <c r="K1294">
        <v>207.78703659580501</v>
      </c>
      <c r="L1294">
        <v>161.76918002922801</v>
      </c>
      <c r="M1294">
        <v>50.679358343135803</v>
      </c>
      <c r="N1294">
        <v>0.64291520128895396</v>
      </c>
      <c r="O1294">
        <v>18.319866258010499</v>
      </c>
      <c r="P1294">
        <v>123.49766476388101</v>
      </c>
      <c r="Q1294">
        <v>0.20097422119299799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133</v>
      </c>
      <c r="E1295">
        <v>1425.3993312</v>
      </c>
      <c r="F1295">
        <v>2048.8000000000002</v>
      </c>
      <c r="G1295">
        <v>151.7235277572</v>
      </c>
      <c r="H1295">
        <v>12.9513038801191</v>
      </c>
      <c r="I1295">
        <v>115.31781228141701</v>
      </c>
      <c r="J1295">
        <v>1.7860693586745299E-3</v>
      </c>
      <c r="K1295">
        <v>1880.1893863292801</v>
      </c>
      <c r="L1295">
        <v>1401.9695389127501</v>
      </c>
      <c r="M1295">
        <v>57.965812732515303</v>
      </c>
      <c r="N1295">
        <v>1.00988919369953</v>
      </c>
      <c r="O1295">
        <v>12.748926200702799</v>
      </c>
      <c r="P1295">
        <v>261.49977944419902</v>
      </c>
      <c r="Q1295">
        <v>0.23388853873835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420</v>
      </c>
      <c r="E1296">
        <v>1422.2826749999999</v>
      </c>
      <c r="F1296">
        <v>1334.85</v>
      </c>
      <c r="G1296">
        <v>296.980767966347</v>
      </c>
      <c r="H1296">
        <v>52.384092203244499</v>
      </c>
      <c r="I1296">
        <v>168.37800980338</v>
      </c>
      <c r="J1296">
        <v>9.3002768226810808</v>
      </c>
      <c r="K1296">
        <v>1014.78515970141</v>
      </c>
      <c r="L1296">
        <v>715.02551517139295</v>
      </c>
      <c r="M1296">
        <v>67.038963161272207</v>
      </c>
      <c r="N1296">
        <v>1.3730783492718199</v>
      </c>
      <c r="O1296">
        <v>18.2305127916994</v>
      </c>
      <c r="P1296">
        <v>347.11103667727298</v>
      </c>
      <c r="Q1296">
        <v>0.15517913307905101</v>
      </c>
    </row>
    <row r="1297" spans="1:17" hidden="1" x14ac:dyDescent="0.3">
      <c r="A1297" t="s">
        <v>2755</v>
      </c>
      <c r="B1297" t="s">
        <v>2756</v>
      </c>
      <c r="C1297" t="str">
        <f>IFERROR(VLOOKUP(Table1[[#This Row],[Ticker]],[1]!Table2[[Symbol]:[Industry]],2,FALSE),"-")</f>
        <v>-</v>
      </c>
      <c r="D1297" t="s">
        <v>127</v>
      </c>
      <c r="E1297">
        <v>1421.9587327859999</v>
      </c>
      <c r="F1297">
        <v>25.89</v>
      </c>
      <c r="G1297">
        <v>-14.442049584847799</v>
      </c>
      <c r="H1297">
        <v>-16.084451386974902</v>
      </c>
      <c r="I1297">
        <v>-39.354334598489203</v>
      </c>
      <c r="J1297">
        <v>-4.2862707169957899</v>
      </c>
      <c r="K1297">
        <v>28.967401343127701</v>
      </c>
      <c r="L1297">
        <v>28.677514143943501</v>
      </c>
      <c r="M1297">
        <v>41.0408274702909</v>
      </c>
      <c r="N1297">
        <v>0.96799783525961203</v>
      </c>
      <c r="O1297">
        <v>52.182309772112703</v>
      </c>
      <c r="P1297">
        <v>21.549295774647799</v>
      </c>
      <c r="Q1297">
        <v>0.19978551003314299</v>
      </c>
    </row>
    <row r="1298" spans="1:17" hidden="1" x14ac:dyDescent="0.3">
      <c r="A1298" t="s">
        <v>2757</v>
      </c>
      <c r="B1298" t="s">
        <v>2758</v>
      </c>
      <c r="C1298" t="str">
        <f>IFERROR(VLOOKUP(Table1[[#This Row],[Ticker]],[1]!Table2[[Symbol]:[Industry]],2,FALSE),"-")</f>
        <v>-</v>
      </c>
      <c r="D1298" t="s">
        <v>219</v>
      </c>
      <c r="E1298">
        <v>1413.5269041399999</v>
      </c>
      <c r="F1298">
        <v>369.85</v>
      </c>
      <c r="G1298">
        <v>-42.8905529096047</v>
      </c>
      <c r="H1298">
        <v>-12.7352053313721</v>
      </c>
      <c r="I1298">
        <v>-41.080375610795699</v>
      </c>
      <c r="J1298">
        <v>-5.2841912152190398</v>
      </c>
      <c r="K1298">
        <v>424.06288131545199</v>
      </c>
      <c r="L1298">
        <v>474.74269633861002</v>
      </c>
      <c r="M1298">
        <v>24.185575583327701</v>
      </c>
      <c r="N1298">
        <v>1.3417607668829099</v>
      </c>
      <c r="O1298">
        <v>71.799378126267399</v>
      </c>
      <c r="P1298">
        <v>0.57104010876956002</v>
      </c>
    </row>
    <row r="1299" spans="1:17" hidden="1" x14ac:dyDescent="0.3">
      <c r="A1299" t="s">
        <v>2759</v>
      </c>
      <c r="B1299" t="s">
        <v>2760</v>
      </c>
      <c r="C1299" t="str">
        <f>IFERROR(VLOOKUP(Table1[[#This Row],[Ticker]],[1]!Table2[[Symbol]:[Industry]],2,FALSE),"-")</f>
        <v>-</v>
      </c>
      <c r="D1299" t="s">
        <v>450</v>
      </c>
      <c r="E1299">
        <v>1411.18952657</v>
      </c>
      <c r="F1299">
        <v>581.95000000000005</v>
      </c>
      <c r="G1299">
        <v>-61.989526278040898</v>
      </c>
      <c r="H1299">
        <v>-12.790313631161199</v>
      </c>
      <c r="I1299">
        <v>-36.317393881578496</v>
      </c>
      <c r="J1299">
        <v>-2.6244433661286801</v>
      </c>
      <c r="K1299">
        <v>662.89043595071598</v>
      </c>
      <c r="L1299">
        <v>694.42267667724104</v>
      </c>
      <c r="M1299">
        <v>25.776945852005799</v>
      </c>
      <c r="N1299">
        <v>1.21838364263129</v>
      </c>
      <c r="O1299">
        <v>58.089182919494696</v>
      </c>
      <c r="P1299">
        <v>1.3408794079233699</v>
      </c>
      <c r="Q1299">
        <v>-1.3110816925752999E-2</v>
      </c>
    </row>
    <row r="1300" spans="1:17" hidden="1" x14ac:dyDescent="0.3">
      <c r="A1300" t="s">
        <v>2761</v>
      </c>
      <c r="B1300" t="s">
        <v>2762</v>
      </c>
      <c r="C1300" t="str">
        <f>IFERROR(VLOOKUP(Table1[[#This Row],[Ticker]],[1]!Table2[[Symbol]:[Industry]],2,FALSE),"-")</f>
        <v>-</v>
      </c>
      <c r="D1300" t="s">
        <v>745</v>
      </c>
      <c r="E1300">
        <v>1408.6213</v>
      </c>
      <c r="F1300">
        <v>263.54000000000002</v>
      </c>
      <c r="G1300">
        <v>-50.902790365618898</v>
      </c>
      <c r="H1300">
        <v>6.1173644643570997</v>
      </c>
      <c r="I1300">
        <v>-48.236051283537897</v>
      </c>
      <c r="J1300">
        <v>9.9860321376777907</v>
      </c>
      <c r="K1300">
        <v>262.19344711178098</v>
      </c>
      <c r="M1300">
        <v>66.581439251808106</v>
      </c>
      <c r="N1300">
        <v>1.79666111972028</v>
      </c>
      <c r="O1300">
        <v>76.823252637170796</v>
      </c>
      <c r="P1300">
        <v>22.229952228560801</v>
      </c>
    </row>
    <row r="1301" spans="1:17" hidden="1" x14ac:dyDescent="0.3">
      <c r="A1301" t="s">
        <v>2763</v>
      </c>
      <c r="B1301" t="s">
        <v>2764</v>
      </c>
      <c r="C1301" t="str">
        <f>IFERROR(VLOOKUP(Table1[[#This Row],[Ticker]],[1]!Table2[[Symbol]:[Industry]],2,FALSE),"-")</f>
        <v>-</v>
      </c>
      <c r="D1301" t="s">
        <v>2765</v>
      </c>
      <c r="E1301">
        <v>1408.2695415000001</v>
      </c>
      <c r="F1301">
        <v>723.15</v>
      </c>
      <c r="G1301">
        <v>79.924115159233395</v>
      </c>
      <c r="H1301">
        <v>-8.9209821545743004</v>
      </c>
      <c r="I1301">
        <v>27.544855336698301</v>
      </c>
      <c r="J1301">
        <v>-4.8909516572883804</v>
      </c>
      <c r="K1301">
        <v>726.84983033205503</v>
      </c>
      <c r="L1301">
        <v>553.115941462156</v>
      </c>
      <c r="M1301">
        <v>41.018097158571301</v>
      </c>
      <c r="N1301">
        <v>0.26811770428015502</v>
      </c>
      <c r="O1301">
        <v>31.231418101361999</v>
      </c>
      <c r="P1301">
        <v>112.691176470588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72</v>
      </c>
      <c r="E1302">
        <v>1406.695897952</v>
      </c>
      <c r="F1302">
        <v>254.63</v>
      </c>
      <c r="G1302">
        <v>43.984883618381801</v>
      </c>
      <c r="H1302">
        <v>40.899058566521099</v>
      </c>
      <c r="I1302">
        <v>49.456702339650398</v>
      </c>
      <c r="J1302">
        <v>-6.4724718558915404</v>
      </c>
      <c r="K1302">
        <v>200.97923933270999</v>
      </c>
      <c r="L1302">
        <v>168.962641608984</v>
      </c>
      <c r="M1302">
        <v>64.241537608074495</v>
      </c>
      <c r="N1302">
        <v>0.75791883686721695</v>
      </c>
      <c r="O1302">
        <v>11.1612928563012</v>
      </c>
      <c r="P1302">
        <v>79.950530035335603</v>
      </c>
      <c r="Q1302">
        <v>-1.893166239441E-3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279</v>
      </c>
      <c r="E1303">
        <v>1399.92164</v>
      </c>
      <c r="F1303">
        <v>85.84</v>
      </c>
      <c r="G1303">
        <v>-9.37280372299489</v>
      </c>
      <c r="H1303">
        <v>4.1945481302962104</v>
      </c>
      <c r="I1303">
        <v>-19.191759838238099</v>
      </c>
      <c r="J1303">
        <v>-2.2374543565396601</v>
      </c>
      <c r="K1303">
        <v>84.1453894954509</v>
      </c>
      <c r="L1303">
        <v>84.622477365570703</v>
      </c>
      <c r="M1303">
        <v>60.537256336459301</v>
      </c>
      <c r="N1303">
        <v>1.5903776310921101</v>
      </c>
      <c r="O1303">
        <v>22.262348555451901</v>
      </c>
      <c r="P1303">
        <v>24.405797101449199</v>
      </c>
      <c r="Q1303">
        <v>2.2034807770833002E-2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51</v>
      </c>
      <c r="E1304">
        <v>1395.2080000000001</v>
      </c>
      <c r="F1304">
        <v>917.9</v>
      </c>
      <c r="G1304">
        <v>174.5026551407</v>
      </c>
      <c r="H1304">
        <v>28.893361044639299</v>
      </c>
      <c r="I1304">
        <v>83.678247635541297</v>
      </c>
      <c r="J1304">
        <v>5.2289678797418901E-2</v>
      </c>
      <c r="K1304">
        <v>783.38553172189199</v>
      </c>
      <c r="L1304">
        <v>606.99178888259496</v>
      </c>
      <c r="M1304">
        <v>61.257150330520503</v>
      </c>
      <c r="N1304">
        <v>0.92419896852430705</v>
      </c>
      <c r="O1304">
        <v>13.846824272796599</v>
      </c>
      <c r="P1304">
        <v>173.550886604082</v>
      </c>
      <c r="Q1304">
        <v>0.170383115344553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315</v>
      </c>
      <c r="E1305">
        <v>1394.993946284</v>
      </c>
      <c r="F1305">
        <v>21.16</v>
      </c>
      <c r="G1305">
        <v>29.488233639552998</v>
      </c>
      <c r="H1305">
        <v>-5.45219888257206</v>
      </c>
      <c r="I1305">
        <v>-54.374503334108297</v>
      </c>
      <c r="J1305">
        <v>3.6186463144609902</v>
      </c>
      <c r="K1305">
        <v>22.9277188665266</v>
      </c>
      <c r="L1305">
        <v>24.411763873062998</v>
      </c>
      <c r="M1305">
        <v>55.457757604706401</v>
      </c>
      <c r="N1305">
        <v>1.4296351466525901</v>
      </c>
      <c r="O1305">
        <v>98.487712665406406</v>
      </c>
      <c r="P1305">
        <v>59.097744360902198</v>
      </c>
      <c r="Q1305">
        <v>8.1991098925494998E-2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72</v>
      </c>
      <c r="E1306">
        <v>1393.70187096</v>
      </c>
      <c r="F1306">
        <v>8.89</v>
      </c>
      <c r="G1306">
        <v>169.830019289207</v>
      </c>
      <c r="H1306">
        <v>46.336068848879698</v>
      </c>
      <c r="I1306">
        <v>41.812908143112999</v>
      </c>
      <c r="J1306">
        <v>-8.0323463710144498</v>
      </c>
      <c r="K1306">
        <v>6.7716363100284402</v>
      </c>
      <c r="L1306">
        <v>5.4245086762386796</v>
      </c>
      <c r="M1306">
        <v>71.125782942724896</v>
      </c>
      <c r="N1306">
        <v>0.41788104630449802</v>
      </c>
      <c r="O1306">
        <v>15.860517435320499</v>
      </c>
      <c r="P1306">
        <v>200.07329007888899</v>
      </c>
      <c r="Q1306">
        <v>0.12927246178593699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E1307">
        <v>1370.043064</v>
      </c>
      <c r="F1307">
        <v>2.62</v>
      </c>
      <c r="G1307">
        <v>407.01462646559497</v>
      </c>
      <c r="H1307">
        <v>7.2068556692866901</v>
      </c>
      <c r="I1307">
        <v>-19.638274829299199</v>
      </c>
      <c r="J1307">
        <v>-13.3013901707928</v>
      </c>
      <c r="K1307">
        <v>2.6681957989429601</v>
      </c>
      <c r="L1307">
        <v>2.4935984497675499</v>
      </c>
      <c r="M1307">
        <v>58.569483642333701</v>
      </c>
      <c r="N1307">
        <v>2.0137710013606598</v>
      </c>
      <c r="O1307">
        <v>57.633587786259497</v>
      </c>
      <c r="P1307">
        <v>498.85714285714198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130</v>
      </c>
      <c r="E1308">
        <v>1365.91076</v>
      </c>
      <c r="F1308">
        <v>35.44</v>
      </c>
      <c r="G1308">
        <v>156.79329442552901</v>
      </c>
      <c r="H1308">
        <v>31.3814026285282</v>
      </c>
      <c r="I1308">
        <v>7.9953690063171603</v>
      </c>
      <c r="J1308">
        <v>0.33033462614929299</v>
      </c>
      <c r="K1308">
        <v>29.968046594219501</v>
      </c>
      <c r="L1308">
        <v>25.661797955459999</v>
      </c>
      <c r="M1308">
        <v>68.295702177338896</v>
      </c>
      <c r="N1308">
        <v>1.4303600828962799</v>
      </c>
      <c r="O1308">
        <v>5.2483069977426497</v>
      </c>
      <c r="P1308">
        <v>209.519650655021</v>
      </c>
      <c r="Q1308">
        <v>0.10438413949992401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399</v>
      </c>
      <c r="E1309">
        <v>1364.771408031</v>
      </c>
      <c r="F1309">
        <v>92.83</v>
      </c>
      <c r="G1309">
        <v>-66.658512323119794</v>
      </c>
      <c r="H1309">
        <v>-2.0930672564188901</v>
      </c>
      <c r="I1309">
        <v>-28.3182942295823</v>
      </c>
      <c r="J1309">
        <v>-3.1080516451136901</v>
      </c>
      <c r="K1309">
        <v>98.702855073698402</v>
      </c>
      <c r="L1309">
        <v>111.979048965798</v>
      </c>
      <c r="M1309">
        <v>36.320032024715999</v>
      </c>
      <c r="N1309">
        <v>0.71457486113837798</v>
      </c>
      <c r="O1309">
        <v>91.371323925455101</v>
      </c>
      <c r="P1309">
        <v>3.1444444444444302</v>
      </c>
      <c r="Q1309">
        <v>-6.1726083345309997E-2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471</v>
      </c>
      <c r="E1310">
        <v>1364.0661508799999</v>
      </c>
      <c r="F1310">
        <v>657.95</v>
      </c>
      <c r="G1310">
        <v>-40.867684676189299</v>
      </c>
      <c r="H1310">
        <v>3.4113556073467302</v>
      </c>
      <c r="I1310">
        <v>-10.086607969891499</v>
      </c>
      <c r="J1310">
        <v>-4.5097507866793602</v>
      </c>
      <c r="K1310">
        <v>659.68743002033602</v>
      </c>
      <c r="L1310">
        <v>671.64921875937796</v>
      </c>
      <c r="M1310">
        <v>43.691408160620703</v>
      </c>
      <c r="N1310">
        <v>0.87607963986827397</v>
      </c>
      <c r="O1310">
        <v>25.298274944904598</v>
      </c>
      <c r="P1310">
        <v>16.4513274336283</v>
      </c>
      <c r="Q1310">
        <v>5.7954964995777E-2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259</v>
      </c>
      <c r="E1311">
        <v>1362.71655474</v>
      </c>
      <c r="F1311">
        <v>389.65</v>
      </c>
      <c r="G1311">
        <v>-39.818422056870403</v>
      </c>
      <c r="H1311">
        <v>1.5660989171572499</v>
      </c>
      <c r="I1311">
        <v>-3.80842774590913</v>
      </c>
      <c r="J1311">
        <v>-0.68240380598712802</v>
      </c>
      <c r="K1311">
        <v>398.02396560323302</v>
      </c>
      <c r="L1311">
        <v>400.14869897348098</v>
      </c>
      <c r="M1311">
        <v>46.568645167457198</v>
      </c>
      <c r="N1311">
        <v>0.32327327672263201</v>
      </c>
      <c r="O1311">
        <v>31.8619273707173</v>
      </c>
      <c r="P1311">
        <v>34.061586100120401</v>
      </c>
      <c r="Q1311">
        <v>3.4453086757945998E-2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1006</v>
      </c>
      <c r="E1312">
        <v>1361.2525599999999</v>
      </c>
      <c r="F1312">
        <v>680</v>
      </c>
      <c r="G1312">
        <v>1.170533503156</v>
      </c>
      <c r="H1312">
        <v>9.33061164193788</v>
      </c>
      <c r="I1312">
        <v>-8.0147992510500601E-2</v>
      </c>
      <c r="J1312">
        <v>3.5278768688528301</v>
      </c>
      <c r="K1312">
        <v>623.69717614360502</v>
      </c>
      <c r="L1312">
        <v>612.01920638969602</v>
      </c>
      <c r="M1312">
        <v>67.637580682562003</v>
      </c>
      <c r="N1312">
        <v>1.3285818708421999</v>
      </c>
      <c r="O1312">
        <v>25.735294117647001</v>
      </c>
      <c r="P1312">
        <v>41.799603795224598</v>
      </c>
      <c r="Q1312">
        <v>3.7971450573881002E-2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2661</v>
      </c>
      <c r="E1313">
        <v>1360.8679999999999</v>
      </c>
      <c r="F1313">
        <v>1660</v>
      </c>
      <c r="G1313">
        <v>463.79530571671597</v>
      </c>
      <c r="H1313">
        <v>-10.4598606100468</v>
      </c>
      <c r="I1313">
        <v>96.423369006317103</v>
      </c>
      <c r="J1313">
        <v>-3.27974940746414</v>
      </c>
      <c r="K1313">
        <v>1642.0127681131901</v>
      </c>
      <c r="L1313">
        <v>1066.59752111077</v>
      </c>
      <c r="M1313">
        <v>40.793459949706303</v>
      </c>
      <c r="N1313">
        <v>0.33510638297872303</v>
      </c>
      <c r="O1313">
        <v>27.265060240963798</v>
      </c>
      <c r="P1313">
        <v>624.10032715376201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21</v>
      </c>
      <c r="E1314">
        <v>1354.446379128</v>
      </c>
      <c r="F1314">
        <v>121.58</v>
      </c>
      <c r="G1314">
        <v>10.7497630463718</v>
      </c>
      <c r="H1314">
        <v>-5.1858185110411696</v>
      </c>
      <c r="I1314">
        <v>-38.857018545062701</v>
      </c>
      <c r="J1314">
        <v>-0.44746938801835201</v>
      </c>
      <c r="K1314">
        <v>124.91238513185201</v>
      </c>
      <c r="L1314">
        <v>116.61143305754899</v>
      </c>
      <c r="M1314">
        <v>40.436387546222598</v>
      </c>
      <c r="N1314">
        <v>0.62153561873570096</v>
      </c>
      <c r="O1314">
        <v>45.171903273564702</v>
      </c>
      <c r="P1314">
        <v>50.098765432098702</v>
      </c>
      <c r="Q1314">
        <v>4.6031084755700002E-4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54</v>
      </c>
      <c r="E1315">
        <v>1354.2099100799901</v>
      </c>
      <c r="F1315">
        <v>676.1</v>
      </c>
      <c r="G1315">
        <v>21.1455408512841</v>
      </c>
      <c r="H1315">
        <v>8.6675399081474804</v>
      </c>
      <c r="I1315">
        <v>-10.2331445831861</v>
      </c>
      <c r="J1315">
        <v>-2.2260783039862502</v>
      </c>
      <c r="K1315">
        <v>639.57167865968404</v>
      </c>
      <c r="L1315">
        <v>598.36379351399</v>
      </c>
      <c r="M1315">
        <v>62.129095237542799</v>
      </c>
      <c r="N1315">
        <v>1.98827420170292</v>
      </c>
      <c r="O1315">
        <v>11.6920573879603</v>
      </c>
      <c r="P1315">
        <v>47.026204197020697</v>
      </c>
      <c r="Q1315">
        <v>6.7905134527976002E-2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2796</v>
      </c>
      <c r="E1316">
        <v>1353.0412699999999</v>
      </c>
      <c r="F1316">
        <v>1252.7</v>
      </c>
      <c r="G1316">
        <v>-33.327803645798298</v>
      </c>
      <c r="H1316">
        <v>-2.9410721201687799</v>
      </c>
      <c r="I1316">
        <v>-24.742012448710899</v>
      </c>
      <c r="J1316">
        <v>8.0510082109377201</v>
      </c>
      <c r="K1316">
        <v>1249.65954102109</v>
      </c>
      <c r="L1316">
        <v>1329.4253667012599</v>
      </c>
      <c r="M1316">
        <v>67.971967366466401</v>
      </c>
      <c r="N1316">
        <v>1.4582550335570399</v>
      </c>
      <c r="O1316">
        <v>44.887043984992403</v>
      </c>
      <c r="P1316">
        <v>24.646766169154201</v>
      </c>
      <c r="Q1316">
        <v>0.224556116964133</v>
      </c>
    </row>
    <row r="1317" spans="1:17" hidden="1" x14ac:dyDescent="0.3">
      <c r="A1317" t="s">
        <v>2797</v>
      </c>
      <c r="B1317" t="s">
        <v>2798</v>
      </c>
      <c r="C1317" t="str">
        <f>IFERROR(VLOOKUP(Table1[[#This Row],[Ticker]],[1]!Table2[[Symbol]:[Industry]],2,FALSE),"-")</f>
        <v>-</v>
      </c>
      <c r="D1317" t="s">
        <v>1006</v>
      </c>
      <c r="E1317">
        <v>1352.54229915</v>
      </c>
      <c r="F1317">
        <v>206.85</v>
      </c>
      <c r="G1317">
        <v>-46.750463902121702</v>
      </c>
      <c r="H1317">
        <v>-6.0405006782766701</v>
      </c>
      <c r="I1317">
        <v>-29.0904786692515</v>
      </c>
      <c r="J1317">
        <v>-2.4080427518546799</v>
      </c>
      <c r="K1317">
        <v>216.37881912065001</v>
      </c>
      <c r="L1317">
        <v>234.15552859791799</v>
      </c>
      <c r="M1317">
        <v>51.886422263339099</v>
      </c>
      <c r="N1317">
        <v>0.78627078322799404</v>
      </c>
      <c r="O1317">
        <v>57.481266618322401</v>
      </c>
      <c r="P1317">
        <v>8.2417582417582302</v>
      </c>
      <c r="Q1317">
        <v>-5.3203489013311997E-2</v>
      </c>
    </row>
    <row r="1318" spans="1:17" hidden="1" x14ac:dyDescent="0.3">
      <c r="A1318" t="s">
        <v>2799</v>
      </c>
      <c r="B1318" t="s">
        <v>2800</v>
      </c>
      <c r="C1318" t="str">
        <f>IFERROR(VLOOKUP(Table1[[#This Row],[Ticker]],[1]!Table2[[Symbol]:[Industry]],2,FALSE),"-")</f>
        <v>-</v>
      </c>
      <c r="D1318" t="s">
        <v>24</v>
      </c>
      <c r="E1318">
        <v>1349.440907835</v>
      </c>
      <c r="F1318">
        <v>299.55</v>
      </c>
      <c r="G1318">
        <v>-58.390438135670401</v>
      </c>
      <c r="H1318">
        <v>-12.5696671182936</v>
      </c>
      <c r="I1318">
        <v>-40.124867814062597</v>
      </c>
      <c r="J1318">
        <v>-7.5799712101147598</v>
      </c>
      <c r="K1318">
        <v>335.98650435865602</v>
      </c>
      <c r="M1318">
        <v>15.3811554220537</v>
      </c>
      <c r="N1318">
        <v>1.1744457443274501</v>
      </c>
      <c r="O1318">
        <v>56.568185611750899</v>
      </c>
      <c r="P1318">
        <v>3.4536349507857</v>
      </c>
    </row>
    <row r="1319" spans="1:17" hidden="1" x14ac:dyDescent="0.3">
      <c r="A1319" t="s">
        <v>2801</v>
      </c>
      <c r="B1319" t="s">
        <v>2802</v>
      </c>
      <c r="C1319" t="str">
        <f>IFERROR(VLOOKUP(Table1[[#This Row],[Ticker]],[1]!Table2[[Symbol]:[Industry]],2,FALSE),"-")</f>
        <v>-</v>
      </c>
      <c r="D1319" t="s">
        <v>130</v>
      </c>
      <c r="E1319">
        <v>1347.1105395</v>
      </c>
      <c r="F1319">
        <v>485.65</v>
      </c>
      <c r="G1319">
        <v>41.972966220671097</v>
      </c>
      <c r="H1319">
        <v>-6.1430879931321698</v>
      </c>
      <c r="I1319">
        <v>-30.114839162325701</v>
      </c>
      <c r="J1319">
        <v>-3.67037486762118</v>
      </c>
      <c r="K1319">
        <v>514.92288343763198</v>
      </c>
      <c r="L1319">
        <v>480.71091937008202</v>
      </c>
      <c r="M1319">
        <v>37.889146996039301</v>
      </c>
      <c r="N1319">
        <v>0.91819764965221395</v>
      </c>
      <c r="O1319">
        <v>37.691753320292399</v>
      </c>
      <c r="P1319">
        <v>86.824389305635606</v>
      </c>
      <c r="Q1319">
        <v>0.15820871527733199</v>
      </c>
    </row>
    <row r="1320" spans="1:17" hidden="1" x14ac:dyDescent="0.3">
      <c r="A1320" t="s">
        <v>2803</v>
      </c>
      <c r="B1320" t="s">
        <v>2804</v>
      </c>
      <c r="C1320" t="str">
        <f>IFERROR(VLOOKUP(Table1[[#This Row],[Ticker]],[1]!Table2[[Symbol]:[Industry]],2,FALSE),"-")</f>
        <v>-</v>
      </c>
      <c r="D1320" t="s">
        <v>1006</v>
      </c>
      <c r="E1320">
        <v>1346.5857824899999</v>
      </c>
      <c r="F1320">
        <v>72.67</v>
      </c>
      <c r="G1320">
        <v>-46.418246811977397</v>
      </c>
      <c r="H1320">
        <v>-1.62123772042549</v>
      </c>
      <c r="I1320">
        <v>-21.064406054807499</v>
      </c>
      <c r="J1320">
        <v>0.78067952268033802</v>
      </c>
      <c r="K1320">
        <v>73.115684746480696</v>
      </c>
      <c r="L1320">
        <v>78.616242231285</v>
      </c>
      <c r="M1320">
        <v>56.976019195533901</v>
      </c>
      <c r="N1320">
        <v>0.71189673162830702</v>
      </c>
      <c r="O1320">
        <v>51.093986514379999</v>
      </c>
      <c r="P1320">
        <v>17.209677419354801</v>
      </c>
      <c r="Q1320">
        <v>-1.4067454427674E-2</v>
      </c>
    </row>
    <row r="1321" spans="1:17" hidden="1" x14ac:dyDescent="0.3">
      <c r="A1321" t="s">
        <v>2805</v>
      </c>
      <c r="B1321" t="s">
        <v>2806</v>
      </c>
      <c r="C1321" t="str">
        <f>IFERROR(VLOOKUP(Table1[[#This Row],[Ticker]],[1]!Table2[[Symbol]:[Industry]],2,FALSE),"-")</f>
        <v>-</v>
      </c>
      <c r="D1321" t="s">
        <v>77</v>
      </c>
      <c r="E1321">
        <v>1344.5773556056499</v>
      </c>
      <c r="F1321">
        <v>124.97</v>
      </c>
      <c r="G1321">
        <v>48.267155820160497</v>
      </c>
      <c r="H1321">
        <v>0.36073722663076901</v>
      </c>
      <c r="I1321">
        <v>-1.97635626840811</v>
      </c>
      <c r="J1321">
        <v>-2.1362943970014601</v>
      </c>
      <c r="K1321">
        <v>128.527819586601</v>
      </c>
      <c r="L1321">
        <v>112.00076101119799</v>
      </c>
      <c r="M1321">
        <v>30.222584346002801</v>
      </c>
      <c r="N1321">
        <v>0.472689616706226</v>
      </c>
      <c r="O1321">
        <v>19.116587981115401</v>
      </c>
      <c r="P1321">
        <v>77.136782423812903</v>
      </c>
    </row>
    <row r="1322" spans="1:17" hidden="1" x14ac:dyDescent="0.3">
      <c r="A1322" t="s">
        <v>2807</v>
      </c>
      <c r="B1322" t="s">
        <v>2808</v>
      </c>
      <c r="C1322" t="str">
        <f>IFERROR(VLOOKUP(Table1[[#This Row],[Ticker]],[1]!Table2[[Symbol]:[Industry]],2,FALSE),"-")</f>
        <v>-</v>
      </c>
      <c r="D1322" t="s">
        <v>450</v>
      </c>
      <c r="E1322">
        <v>1344.33108657</v>
      </c>
      <c r="F1322">
        <v>562.04999999999995</v>
      </c>
      <c r="G1322">
        <v>72.480968378556398</v>
      </c>
      <c r="H1322">
        <v>20.0415485486315</v>
      </c>
      <c r="I1322">
        <v>19.6794610126938</v>
      </c>
      <c r="J1322">
        <v>11.146970433014401</v>
      </c>
      <c r="K1322">
        <v>480.56355063609601</v>
      </c>
      <c r="L1322">
        <v>408.81820298410798</v>
      </c>
      <c r="M1322">
        <v>71.544912797355806</v>
      </c>
      <c r="N1322">
        <v>1.70800569536136</v>
      </c>
      <c r="O1322">
        <v>3.7274263855529002</v>
      </c>
      <c r="P1322">
        <v>126.54171704957599</v>
      </c>
      <c r="Q1322">
        <v>0.12561327391719301</v>
      </c>
    </row>
    <row r="1323" spans="1:17" hidden="1" x14ac:dyDescent="0.3">
      <c r="A1323" t="s">
        <v>2809</v>
      </c>
      <c r="B1323" t="s">
        <v>2810</v>
      </c>
      <c r="C1323" t="str">
        <f>IFERROR(VLOOKUP(Table1[[#This Row],[Ticker]],[1]!Table2[[Symbol]:[Industry]],2,FALSE),"-")</f>
        <v>-</v>
      </c>
      <c r="D1323" t="s">
        <v>207</v>
      </c>
      <c r="E1323">
        <v>1340.7181232200001</v>
      </c>
      <c r="F1323">
        <v>1127.3499999999999</v>
      </c>
      <c r="G1323">
        <v>116.815472981081</v>
      </c>
      <c r="H1323">
        <v>16.399964693901399</v>
      </c>
      <c r="I1323">
        <v>36.924149189660199</v>
      </c>
      <c r="J1323">
        <v>-1.42548431219391</v>
      </c>
      <c r="K1323">
        <v>981.88810304477295</v>
      </c>
      <c r="L1323">
        <v>819.62841259319805</v>
      </c>
      <c r="M1323">
        <v>64.963375509107905</v>
      </c>
      <c r="N1323">
        <v>0.93793826688460902</v>
      </c>
      <c r="O1323">
        <v>7.8014813500687499</v>
      </c>
      <c r="P1323">
        <v>152.76905829596399</v>
      </c>
      <c r="Q1323">
        <v>0.16852301429865099</v>
      </c>
    </row>
    <row r="1324" spans="1:17" hidden="1" x14ac:dyDescent="0.3">
      <c r="A1324" t="s">
        <v>2811</v>
      </c>
      <c r="B1324" t="s">
        <v>2812</v>
      </c>
      <c r="C1324" t="str">
        <f>IFERROR(VLOOKUP(Table1[[#This Row],[Ticker]],[1]!Table2[[Symbol]:[Industry]],2,FALSE),"-")</f>
        <v>-</v>
      </c>
      <c r="D1324" t="s">
        <v>54</v>
      </c>
      <c r="E1324">
        <v>1337.5666027</v>
      </c>
      <c r="F1324">
        <v>1391.3</v>
      </c>
      <c r="G1324">
        <v>25.6476996677751</v>
      </c>
      <c r="H1324">
        <v>7.6897286679471497</v>
      </c>
      <c r="I1324">
        <v>-8.67138318027175</v>
      </c>
      <c r="J1324">
        <v>2.8934164881075599</v>
      </c>
      <c r="K1324">
        <v>1284.2192225721301</v>
      </c>
      <c r="L1324">
        <v>1220.1756096173201</v>
      </c>
      <c r="M1324">
        <v>66.112025235557496</v>
      </c>
      <c r="N1324">
        <v>0.95944666001993995</v>
      </c>
      <c r="O1324">
        <v>14.6409832530726</v>
      </c>
      <c r="P1324">
        <v>55.914159242449699</v>
      </c>
      <c r="Q1324">
        <v>0.121450791523188</v>
      </c>
    </row>
    <row r="1325" spans="1:17" hidden="1" x14ac:dyDescent="0.3">
      <c r="A1325" t="s">
        <v>2813</v>
      </c>
      <c r="B1325" t="s">
        <v>2814</v>
      </c>
      <c r="C1325" t="str">
        <f>IFERROR(VLOOKUP(Table1[[#This Row],[Ticker]],[1]!Table2[[Symbol]:[Industry]],2,FALSE),"-")</f>
        <v>-</v>
      </c>
      <c r="D1325" t="s">
        <v>300</v>
      </c>
      <c r="E1325">
        <v>1330.15407921</v>
      </c>
      <c r="F1325">
        <v>931.05</v>
      </c>
      <c r="G1325">
        <v>148.73682148929601</v>
      </c>
      <c r="H1325">
        <v>28.9002993149101</v>
      </c>
      <c r="I1325">
        <v>107.285507969314</v>
      </c>
      <c r="J1325">
        <v>9.8004320615675304</v>
      </c>
      <c r="K1325">
        <v>762.24423125909004</v>
      </c>
      <c r="L1325">
        <v>585.92667512296998</v>
      </c>
      <c r="M1325">
        <v>66.447134216573502</v>
      </c>
      <c r="N1325">
        <v>1.02160051063517</v>
      </c>
      <c r="O1325">
        <v>4.0438214918640396</v>
      </c>
      <c r="P1325">
        <v>182.60737592957901</v>
      </c>
      <c r="Q1325">
        <v>0.16092509969291899</v>
      </c>
    </row>
    <row r="1326" spans="1:17" hidden="1" x14ac:dyDescent="0.3">
      <c r="A1326" t="s">
        <v>2815</v>
      </c>
      <c r="B1326" t="s">
        <v>2816</v>
      </c>
      <c r="C1326" t="str">
        <f>IFERROR(VLOOKUP(Table1[[#This Row],[Ticker]],[1]!Table2[[Symbol]:[Industry]],2,FALSE),"-")</f>
        <v>-</v>
      </c>
      <c r="D1326" t="s">
        <v>130</v>
      </c>
      <c r="E1326">
        <v>1329.7034654399999</v>
      </c>
      <c r="F1326">
        <v>697.2</v>
      </c>
      <c r="G1326">
        <v>-10.8196413697247</v>
      </c>
      <c r="H1326">
        <v>-2.6801564558779098</v>
      </c>
      <c r="I1326">
        <v>-6.0332717969689904</v>
      </c>
      <c r="J1326">
        <v>-1.3268082309935501</v>
      </c>
      <c r="K1326">
        <v>699.73383090010896</v>
      </c>
      <c r="L1326">
        <v>648.8018902755</v>
      </c>
      <c r="M1326">
        <v>49.783512299372802</v>
      </c>
      <c r="N1326">
        <v>0.89677987866979503</v>
      </c>
      <c r="O1326">
        <v>21.199082042455501</v>
      </c>
      <c r="P1326">
        <v>26.994535519125598</v>
      </c>
      <c r="Q1326">
        <v>5.5319724783336001E-2</v>
      </c>
    </row>
    <row r="1327" spans="1:17" hidden="1" x14ac:dyDescent="0.3">
      <c r="A1327" t="s">
        <v>2817</v>
      </c>
      <c r="B1327" t="s">
        <v>2818</v>
      </c>
      <c r="C1327" t="str">
        <f>IFERROR(VLOOKUP(Table1[[#This Row],[Ticker]],[1]!Table2[[Symbol]:[Industry]],2,FALSE),"-")</f>
        <v>-</v>
      </c>
      <c r="D1327" t="s">
        <v>300</v>
      </c>
      <c r="E1327">
        <v>1329.6371353679999</v>
      </c>
      <c r="F1327">
        <v>141.52000000000001</v>
      </c>
      <c r="G1327">
        <v>27.414159565478901</v>
      </c>
      <c r="H1327">
        <v>28.671758419038898</v>
      </c>
      <c r="I1327">
        <v>31.730386550176799</v>
      </c>
      <c r="J1327">
        <v>-5.7040925803408804</v>
      </c>
      <c r="K1327">
        <v>126.612492444209</v>
      </c>
      <c r="L1327">
        <v>111.927950437698</v>
      </c>
      <c r="M1327">
        <v>53.333005566624202</v>
      </c>
      <c r="N1327">
        <v>1.06867904575997</v>
      </c>
      <c r="O1327">
        <v>13.8355002826455</v>
      </c>
      <c r="P1327">
        <v>72.796092796092793</v>
      </c>
      <c r="Q1327">
        <v>5.2949313776729998E-3</v>
      </c>
    </row>
    <row r="1328" spans="1:17" hidden="1" x14ac:dyDescent="0.3">
      <c r="A1328" t="s">
        <v>2819</v>
      </c>
      <c r="B1328" t="s">
        <v>2820</v>
      </c>
      <c r="C1328" t="str">
        <f>IFERROR(VLOOKUP(Table1[[#This Row],[Ticker]],[1]!Table2[[Symbol]:[Industry]],2,FALSE),"-")</f>
        <v>-</v>
      </c>
      <c r="D1328" t="s">
        <v>1177</v>
      </c>
      <c r="E1328">
        <v>1323.90230625</v>
      </c>
      <c r="F1328">
        <v>192.95</v>
      </c>
      <c r="G1328">
        <v>322.40957632924801</v>
      </c>
      <c r="H1328">
        <v>0.65016389307628197</v>
      </c>
      <c r="I1328">
        <v>23.1763733439407</v>
      </c>
      <c r="J1328">
        <v>-9.7836811643898702</v>
      </c>
      <c r="K1328">
        <v>198.77405794914</v>
      </c>
      <c r="L1328">
        <v>154.760008278322</v>
      </c>
      <c r="M1328">
        <v>35.243295671476403</v>
      </c>
      <c r="N1328">
        <v>0.73429906899108699</v>
      </c>
      <c r="O1328">
        <v>28.4788805389997</v>
      </c>
      <c r="P1328">
        <v>366.06280193236699</v>
      </c>
      <c r="Q1328">
        <v>0.170341103214741</v>
      </c>
    </row>
    <row r="1329" spans="1:17" hidden="1" x14ac:dyDescent="0.3">
      <c r="A1329" t="s">
        <v>2821</v>
      </c>
      <c r="B1329" t="s">
        <v>2822</v>
      </c>
      <c r="C1329" t="str">
        <f>IFERROR(VLOOKUP(Table1[[#This Row],[Ticker]],[1]!Table2[[Symbol]:[Industry]],2,FALSE),"-")</f>
        <v>-</v>
      </c>
      <c r="D1329" t="s">
        <v>207</v>
      </c>
      <c r="E1329">
        <v>1323.3286757549999</v>
      </c>
      <c r="F1329">
        <v>834.15</v>
      </c>
      <c r="G1329">
        <v>80.635343366102006</v>
      </c>
      <c r="H1329">
        <v>-8.7464758433515595</v>
      </c>
      <c r="I1329">
        <v>14.5665162908063</v>
      </c>
      <c r="J1329">
        <v>-5.1685715187905998</v>
      </c>
      <c r="K1329">
        <v>923.63438993580996</v>
      </c>
      <c r="L1329">
        <v>738.11455428496197</v>
      </c>
      <c r="M1329">
        <v>29.156773289600899</v>
      </c>
      <c r="N1329">
        <v>0.58981988089942905</v>
      </c>
      <c r="O1329">
        <v>31.217406941197599</v>
      </c>
      <c r="P1329">
        <v>123.63270777479801</v>
      </c>
      <c r="Q1329">
        <v>0.19626794072807</v>
      </c>
    </row>
    <row r="1330" spans="1:17" hidden="1" x14ac:dyDescent="0.3">
      <c r="A1330" t="s">
        <v>2823</v>
      </c>
      <c r="B1330" t="s">
        <v>2824</v>
      </c>
      <c r="C1330" t="str">
        <f>IFERROR(VLOOKUP(Table1[[#This Row],[Ticker]],[1]!Table2[[Symbol]:[Industry]],2,FALSE),"-")</f>
        <v>-</v>
      </c>
      <c r="D1330" t="s">
        <v>1802</v>
      </c>
      <c r="E1330">
        <v>1316.8946000000001</v>
      </c>
      <c r="F1330">
        <v>566.65</v>
      </c>
      <c r="G1330">
        <v>73.362499048873701</v>
      </c>
      <c r="H1330">
        <v>-0.73063496646452497</v>
      </c>
      <c r="I1330">
        <v>22.862834046204501</v>
      </c>
      <c r="J1330">
        <v>-3.18952009540034</v>
      </c>
      <c r="K1330">
        <v>520.95225874192101</v>
      </c>
      <c r="L1330">
        <v>415.648757895872</v>
      </c>
      <c r="M1330">
        <v>48.552331122388701</v>
      </c>
      <c r="N1330">
        <v>0.32555412371134002</v>
      </c>
      <c r="O1330">
        <v>13.8268772610959</v>
      </c>
      <c r="P1330">
        <v>124.771915906386</v>
      </c>
    </row>
    <row r="1331" spans="1:17" hidden="1" x14ac:dyDescent="0.3">
      <c r="A1331" t="s">
        <v>2825</v>
      </c>
      <c r="B1331" t="s">
        <v>2826</v>
      </c>
      <c r="C1331" t="str">
        <f>IFERROR(VLOOKUP(Table1[[#This Row],[Ticker]],[1]!Table2[[Symbol]:[Industry]],2,FALSE),"-")</f>
        <v>-</v>
      </c>
      <c r="D1331" t="s">
        <v>713</v>
      </c>
      <c r="E1331">
        <v>1316.1100676599999</v>
      </c>
      <c r="F1331">
        <v>150.82</v>
      </c>
      <c r="G1331">
        <v>-52.716042329864997</v>
      </c>
      <c r="H1331">
        <v>-5.4042494331272604</v>
      </c>
      <c r="I1331">
        <v>-22.1910177861356</v>
      </c>
      <c r="J1331">
        <v>-0.48058778477311898</v>
      </c>
      <c r="K1331">
        <v>157.620671532675</v>
      </c>
      <c r="L1331">
        <v>162.49693965284499</v>
      </c>
      <c r="M1331">
        <v>44.897736481441697</v>
      </c>
      <c r="N1331">
        <v>0.67598253992033297</v>
      </c>
      <c r="O1331">
        <v>49.748044025991199</v>
      </c>
      <c r="P1331">
        <v>19.319620253164501</v>
      </c>
      <c r="Q1331">
        <v>5.6171850291039001E-2</v>
      </c>
    </row>
    <row r="1332" spans="1:17" hidden="1" x14ac:dyDescent="0.3">
      <c r="A1332" t="s">
        <v>2827</v>
      </c>
      <c r="B1332" t="s">
        <v>2828</v>
      </c>
      <c r="C1332" t="str">
        <f>IFERROR(VLOOKUP(Table1[[#This Row],[Ticker]],[1]!Table2[[Symbol]:[Industry]],2,FALSE),"-")</f>
        <v>-</v>
      </c>
      <c r="D1332" t="s">
        <v>929</v>
      </c>
      <c r="E1332">
        <v>1312.6880799999999</v>
      </c>
      <c r="F1332">
        <v>86.2</v>
      </c>
      <c r="G1332">
        <v>-20.569338784355999</v>
      </c>
      <c r="H1332">
        <v>1.2893168467742699</v>
      </c>
      <c r="I1332">
        <v>-26.745708751368099</v>
      </c>
      <c r="J1332">
        <v>-1.38870199542772</v>
      </c>
      <c r="K1332">
        <v>87.414228189305703</v>
      </c>
      <c r="L1332">
        <v>88.921302205756803</v>
      </c>
      <c r="M1332">
        <v>46.753966587495903</v>
      </c>
      <c r="N1332">
        <v>2.6489681120091602</v>
      </c>
      <c r="O1332">
        <v>34.164733178654203</v>
      </c>
      <c r="P1332">
        <v>16.486486486486399</v>
      </c>
      <c r="Q1332">
        <v>-1.5842976430439999E-3</v>
      </c>
    </row>
    <row r="1333" spans="1:17" hidden="1" x14ac:dyDescent="0.3">
      <c r="A1333" t="s">
        <v>2829</v>
      </c>
      <c r="B1333" t="s">
        <v>2830</v>
      </c>
      <c r="C1333" t="str">
        <f>IFERROR(VLOOKUP(Table1[[#This Row],[Ticker]],[1]!Table2[[Symbol]:[Industry]],2,FALSE),"-")</f>
        <v>-</v>
      </c>
      <c r="D1333" t="s">
        <v>21</v>
      </c>
      <c r="E1333">
        <v>1311.80556824</v>
      </c>
      <c r="F1333">
        <v>759.1</v>
      </c>
      <c r="G1333">
        <v>609.38019547037902</v>
      </c>
      <c r="H1333">
        <v>13.637946023842501</v>
      </c>
      <c r="I1333">
        <v>267.04602232296202</v>
      </c>
      <c r="J1333">
        <v>4.0329772917946398</v>
      </c>
      <c r="K1333">
        <v>709.11080867766395</v>
      </c>
      <c r="M1333">
        <v>53.530945756011697</v>
      </c>
      <c r="N1333">
        <v>0.35852803738317701</v>
      </c>
      <c r="O1333">
        <v>31.4714793834804</v>
      </c>
      <c r="P1333">
        <v>714.04825737265401</v>
      </c>
    </row>
    <row r="1334" spans="1:17" hidden="1" x14ac:dyDescent="0.3">
      <c r="A1334" t="s">
        <v>2831</v>
      </c>
      <c r="B1334" t="s">
        <v>2832</v>
      </c>
      <c r="C1334" t="str">
        <f>IFERROR(VLOOKUP(Table1[[#This Row],[Ticker]],[1]!Table2[[Symbol]:[Industry]],2,FALSE),"-")</f>
        <v>-</v>
      </c>
      <c r="D1334" t="s">
        <v>596</v>
      </c>
      <c r="E1334">
        <v>1308.508835032</v>
      </c>
      <c r="F1334">
        <v>202.96</v>
      </c>
      <c r="G1334">
        <v>-38.047063729809302</v>
      </c>
      <c r="H1334">
        <v>-4.7673543646653096</v>
      </c>
      <c r="I1334">
        <v>-34.364664213765799</v>
      </c>
      <c r="J1334">
        <v>-2.8784990522495901</v>
      </c>
      <c r="K1334">
        <v>217.35566630332099</v>
      </c>
      <c r="L1334">
        <v>228.896045192278</v>
      </c>
      <c r="M1334">
        <v>29.7350503148812</v>
      </c>
      <c r="N1334">
        <v>0.46730821587589599</v>
      </c>
      <c r="O1334">
        <v>51.680134016555002</v>
      </c>
      <c r="P1334">
        <v>9.0889545821015894</v>
      </c>
      <c r="Q1334">
        <v>8.4364757123192996E-2</v>
      </c>
    </row>
    <row r="1335" spans="1:17" hidden="1" x14ac:dyDescent="0.3">
      <c r="A1335" t="s">
        <v>2833</v>
      </c>
      <c r="B1335" t="s">
        <v>2834</v>
      </c>
      <c r="C1335" t="str">
        <f>IFERROR(VLOOKUP(Table1[[#This Row],[Ticker]],[1]!Table2[[Symbol]:[Industry]],2,FALSE),"-")</f>
        <v>-</v>
      </c>
      <c r="D1335" t="s">
        <v>95</v>
      </c>
      <c r="E1335">
        <v>1307.5954919999999</v>
      </c>
      <c r="F1335">
        <v>816.9</v>
      </c>
      <c r="G1335">
        <v>-17.927005517238399</v>
      </c>
      <c r="H1335">
        <v>4.2593366903011001</v>
      </c>
      <c r="I1335">
        <v>-11.0283130616903</v>
      </c>
      <c r="J1335">
        <v>-1.0612825586219199</v>
      </c>
      <c r="K1335">
        <v>807.89489846912898</v>
      </c>
      <c r="L1335">
        <v>805.51231454374999</v>
      </c>
      <c r="M1335">
        <v>53.822879543260598</v>
      </c>
      <c r="N1335">
        <v>1.5026333836236401</v>
      </c>
      <c r="O1335">
        <v>28.094013955196399</v>
      </c>
      <c r="P1335">
        <v>17.0595400157626</v>
      </c>
      <c r="Q1335">
        <v>-7.2453934206395995E-2</v>
      </c>
    </row>
    <row r="1336" spans="1:17" hidden="1" x14ac:dyDescent="0.3">
      <c r="A1336" t="s">
        <v>2835</v>
      </c>
      <c r="B1336" t="s">
        <v>2836</v>
      </c>
      <c r="C1336" t="str">
        <f>IFERROR(VLOOKUP(Table1[[#This Row],[Ticker]],[1]!Table2[[Symbol]:[Industry]],2,FALSE),"-")</f>
        <v>-</v>
      </c>
      <c r="D1336" t="s">
        <v>173</v>
      </c>
      <c r="E1336">
        <v>1303.2980688</v>
      </c>
      <c r="F1336">
        <v>562.25</v>
      </c>
      <c r="G1336">
        <v>-81.915249511379997</v>
      </c>
      <c r="H1336">
        <v>-5.2676700913433097</v>
      </c>
      <c r="I1336">
        <v>-12.642107677191399</v>
      </c>
      <c r="J1336">
        <v>-6.5895599088459003</v>
      </c>
      <c r="K1336">
        <v>603.46614032868695</v>
      </c>
      <c r="L1336">
        <v>706.01977005140805</v>
      </c>
      <c r="M1336">
        <v>29.5799168800018</v>
      </c>
      <c r="N1336">
        <v>0.97275893083395704</v>
      </c>
      <c r="O1336">
        <v>128.546020453534</v>
      </c>
      <c r="P1336">
        <v>23.911845730027501</v>
      </c>
      <c r="Q1336">
        <v>5.6602725242227002E-2</v>
      </c>
    </row>
    <row r="1337" spans="1:17" hidden="1" x14ac:dyDescent="0.3">
      <c r="A1337" t="s">
        <v>2837</v>
      </c>
      <c r="B1337" t="s">
        <v>2838</v>
      </c>
      <c r="C1337" t="str">
        <f>IFERROR(VLOOKUP(Table1[[#This Row],[Ticker]],[1]!Table2[[Symbol]:[Industry]],2,FALSE),"-")</f>
        <v>-</v>
      </c>
      <c r="D1337" t="s">
        <v>300</v>
      </c>
      <c r="E1337">
        <v>1296.862754985</v>
      </c>
      <c r="F1337">
        <v>330.95</v>
      </c>
      <c r="G1337">
        <v>51.832990734310101</v>
      </c>
      <c r="H1337">
        <v>36.574703604899597</v>
      </c>
      <c r="I1337">
        <v>103.804321387269</v>
      </c>
      <c r="J1337">
        <v>-3.97353446506416</v>
      </c>
      <c r="K1337">
        <v>270.28695714623899</v>
      </c>
      <c r="M1337">
        <v>70.112509325693594</v>
      </c>
      <c r="N1337">
        <v>1.7011474137751199</v>
      </c>
      <c r="O1337">
        <v>5.7259404743918996</v>
      </c>
      <c r="P1337">
        <v>93.142690399766494</v>
      </c>
    </row>
    <row r="1338" spans="1:17" hidden="1" x14ac:dyDescent="0.3">
      <c r="A1338" t="s">
        <v>2839</v>
      </c>
      <c r="B1338" t="s">
        <v>2840</v>
      </c>
      <c r="C1338" t="str">
        <f>IFERROR(VLOOKUP(Table1[[#This Row],[Ticker]],[1]!Table2[[Symbol]:[Industry]],2,FALSE),"-")</f>
        <v>-</v>
      </c>
      <c r="D1338" t="s">
        <v>130</v>
      </c>
      <c r="E1338">
        <v>1295.7647999999999</v>
      </c>
      <c r="F1338">
        <v>640.20000000000005</v>
      </c>
      <c r="G1338">
        <v>-21.017675734546099</v>
      </c>
      <c r="H1338">
        <v>0.30061628180251398</v>
      </c>
      <c r="I1338">
        <v>-11.3437585863918</v>
      </c>
      <c r="J1338">
        <v>-3.2981387685459702</v>
      </c>
      <c r="K1338">
        <v>650.31217939557598</v>
      </c>
      <c r="L1338">
        <v>636.42238993227897</v>
      </c>
      <c r="M1338">
        <v>40.4848090859753</v>
      </c>
      <c r="N1338">
        <v>1.09421023486835</v>
      </c>
      <c r="O1338">
        <v>16.6822867853795</v>
      </c>
      <c r="P1338">
        <v>13.0596026490066</v>
      </c>
      <c r="Q1338">
        <v>8.9632927971860996E-2</v>
      </c>
    </row>
    <row r="1339" spans="1:17" hidden="1" x14ac:dyDescent="0.3">
      <c r="A1339" t="s">
        <v>2841</v>
      </c>
      <c r="B1339" t="s">
        <v>2842</v>
      </c>
      <c r="C1339" t="str">
        <f>IFERROR(VLOOKUP(Table1[[#This Row],[Ticker]],[1]!Table2[[Symbol]:[Industry]],2,FALSE),"-")</f>
        <v>-</v>
      </c>
      <c r="D1339" t="s">
        <v>524</v>
      </c>
      <c r="E1339">
        <v>1293.60334141</v>
      </c>
      <c r="F1339">
        <v>533.9</v>
      </c>
      <c r="G1339">
        <v>-12.200249801327701</v>
      </c>
      <c r="H1339">
        <v>-5.2208781989302002</v>
      </c>
      <c r="I1339">
        <v>12.3927567614192</v>
      </c>
      <c r="J1339">
        <v>-2.5120616872147599</v>
      </c>
      <c r="K1339">
        <v>556.99093193032797</v>
      </c>
      <c r="L1339">
        <v>486.49574902125102</v>
      </c>
      <c r="M1339">
        <v>40.6163448320589</v>
      </c>
      <c r="N1339">
        <v>0.35707364028647898</v>
      </c>
      <c r="O1339">
        <v>27.364675032777601</v>
      </c>
      <c r="P1339">
        <v>58.1691601244259</v>
      </c>
      <c r="Q1339">
        <v>0.15244790899593</v>
      </c>
    </row>
    <row r="1340" spans="1:17" hidden="1" x14ac:dyDescent="0.3">
      <c r="A1340" t="s">
        <v>2843</v>
      </c>
      <c r="B1340" t="s">
        <v>2844</v>
      </c>
      <c r="C1340" t="str">
        <f>IFERROR(VLOOKUP(Table1[[#This Row],[Ticker]],[1]!Table2[[Symbol]:[Industry]],2,FALSE),"-")</f>
        <v>-</v>
      </c>
      <c r="D1340" t="s">
        <v>293</v>
      </c>
      <c r="E1340">
        <v>1292.6091530250001</v>
      </c>
      <c r="F1340">
        <v>206.45</v>
      </c>
      <c r="G1340">
        <v>609.39610430688504</v>
      </c>
      <c r="H1340">
        <v>-20.8121308548812</v>
      </c>
      <c r="I1340">
        <v>185.523365180177</v>
      </c>
      <c r="J1340">
        <v>-0.34215536863059098</v>
      </c>
      <c r="K1340">
        <v>216.275798436466</v>
      </c>
      <c r="L1340">
        <v>143.04400414215499</v>
      </c>
      <c r="M1340">
        <v>39.934344561529798</v>
      </c>
      <c r="N1340">
        <v>0.398234589849712</v>
      </c>
      <c r="O1340">
        <v>50.207423495496002</v>
      </c>
      <c r="P1340">
        <v>700.07375737573705</v>
      </c>
      <c r="Q1340">
        <v>0.19885960473787301</v>
      </c>
    </row>
    <row r="1341" spans="1:17" hidden="1" x14ac:dyDescent="0.3">
      <c r="A1341" t="s">
        <v>2845</v>
      </c>
      <c r="B1341" t="s">
        <v>2846</v>
      </c>
      <c r="C1341" t="str">
        <f>IFERROR(VLOOKUP(Table1[[#This Row],[Ticker]],[1]!Table2[[Symbol]:[Industry]],2,FALSE),"-")</f>
        <v>-</v>
      </c>
      <c r="D1341" t="s">
        <v>251</v>
      </c>
      <c r="E1341">
        <v>1292.2581982500001</v>
      </c>
      <c r="F1341">
        <v>458.3</v>
      </c>
      <c r="G1341">
        <v>66.463568055388393</v>
      </c>
      <c r="H1341">
        <v>12.8507682645445</v>
      </c>
      <c r="I1341">
        <v>-15.0704230267919</v>
      </c>
      <c r="J1341">
        <v>6.9338648685592803</v>
      </c>
      <c r="K1341">
        <v>416.72065431850802</v>
      </c>
      <c r="L1341">
        <v>371.05209488336698</v>
      </c>
      <c r="M1341">
        <v>67.710929043773405</v>
      </c>
      <c r="N1341">
        <v>1.7573157523684</v>
      </c>
      <c r="O1341">
        <v>14.553785729871199</v>
      </c>
      <c r="P1341">
        <v>106.86075378018499</v>
      </c>
      <c r="Q1341">
        <v>0.12041997547656801</v>
      </c>
    </row>
    <row r="1342" spans="1:17" hidden="1" x14ac:dyDescent="0.3">
      <c r="A1342" t="s">
        <v>2847</v>
      </c>
      <c r="B1342" t="s">
        <v>2848</v>
      </c>
      <c r="C1342" t="str">
        <f>IFERROR(VLOOKUP(Table1[[#This Row],[Ticker]],[1]!Table2[[Symbol]:[Industry]],2,FALSE),"-")</f>
        <v>-</v>
      </c>
      <c r="D1342" t="s">
        <v>2849</v>
      </c>
      <c r="E1342">
        <v>1289.31349</v>
      </c>
      <c r="F1342">
        <v>521</v>
      </c>
      <c r="G1342">
        <v>220.666911657068</v>
      </c>
      <c r="H1342">
        <v>16.4759500017764</v>
      </c>
      <c r="I1342">
        <v>50.6271295588881</v>
      </c>
      <c r="J1342">
        <v>3.0652077370703101</v>
      </c>
      <c r="K1342">
        <v>443.15856010762099</v>
      </c>
      <c r="L1342">
        <v>351.054552195442</v>
      </c>
      <c r="M1342">
        <v>83.522615373519798</v>
      </c>
      <c r="N1342">
        <v>1.3735948698604299</v>
      </c>
      <c r="O1342">
        <v>2.68714011516315</v>
      </c>
      <c r="P1342">
        <v>252.027027027027</v>
      </c>
    </row>
    <row r="1343" spans="1:17" hidden="1" x14ac:dyDescent="0.3">
      <c r="A1343" t="s">
        <v>2850</v>
      </c>
      <c r="B1343" t="s">
        <v>2851</v>
      </c>
      <c r="C1343" t="str">
        <f>IFERROR(VLOOKUP(Table1[[#This Row],[Ticker]],[1]!Table2[[Symbol]:[Industry]],2,FALSE),"-")</f>
        <v>-</v>
      </c>
      <c r="D1343" t="s">
        <v>72</v>
      </c>
      <c r="E1343">
        <v>1286.4112885760001</v>
      </c>
      <c r="F1343">
        <v>73.28</v>
      </c>
      <c r="G1343">
        <v>108.237563366461</v>
      </c>
      <c r="H1343">
        <v>-2.1498617828442801</v>
      </c>
      <c r="I1343">
        <v>-26.7937008091133</v>
      </c>
      <c r="J1343">
        <v>-5.9799308016077104</v>
      </c>
      <c r="K1343">
        <v>72.983230856673501</v>
      </c>
      <c r="L1343">
        <v>72.061024601567098</v>
      </c>
      <c r="M1343">
        <v>50.061318416612202</v>
      </c>
      <c r="N1343">
        <v>1.0808590614270801</v>
      </c>
      <c r="O1343">
        <v>96.233624454148497</v>
      </c>
      <c r="P1343">
        <v>139.08646003262601</v>
      </c>
      <c r="Q1343">
        <v>0.34688226921292598</v>
      </c>
    </row>
    <row r="1344" spans="1:17" hidden="1" x14ac:dyDescent="0.3">
      <c r="A1344" t="s">
        <v>2852</v>
      </c>
      <c r="B1344" t="s">
        <v>2853</v>
      </c>
      <c r="C1344" t="str">
        <f>IFERROR(VLOOKUP(Table1[[#This Row],[Ticker]],[1]!Table2[[Symbol]:[Industry]],2,FALSE),"-")</f>
        <v>-</v>
      </c>
      <c r="D1344" t="s">
        <v>745</v>
      </c>
      <c r="E1344">
        <v>1285.4029420649999</v>
      </c>
      <c r="F1344">
        <v>254.65</v>
      </c>
      <c r="G1344">
        <v>-28.4710904979889</v>
      </c>
      <c r="H1344">
        <v>-6.20340384314449</v>
      </c>
      <c r="I1344">
        <v>-12.295214390484</v>
      </c>
      <c r="J1344">
        <v>-7.6484199526052699</v>
      </c>
      <c r="K1344">
        <v>278.86911723196101</v>
      </c>
      <c r="M1344">
        <v>18.085019460092902</v>
      </c>
      <c r="N1344">
        <v>1.5520753005050001</v>
      </c>
      <c r="O1344">
        <v>25.937561358727599</v>
      </c>
      <c r="P1344">
        <v>11.860311882275401</v>
      </c>
    </row>
    <row r="1345" spans="1:17" hidden="1" x14ac:dyDescent="0.3">
      <c r="A1345" t="s">
        <v>2854</v>
      </c>
      <c r="B1345" t="s">
        <v>2855</v>
      </c>
      <c r="C1345" t="str">
        <f>IFERROR(VLOOKUP(Table1[[#This Row],[Ticker]],[1]!Table2[[Symbol]:[Industry]],2,FALSE),"-")</f>
        <v>-</v>
      </c>
      <c r="D1345" t="s">
        <v>133</v>
      </c>
      <c r="E1345">
        <v>1280.25669954</v>
      </c>
      <c r="F1345">
        <v>800.45</v>
      </c>
      <c r="G1345">
        <v>-18.035697168045299</v>
      </c>
      <c r="H1345">
        <v>-0.51257398912882601</v>
      </c>
      <c r="I1345">
        <v>-27.6152734141249</v>
      </c>
      <c r="J1345">
        <v>-3.50105360587184</v>
      </c>
      <c r="K1345">
        <v>838.46968419464997</v>
      </c>
      <c r="L1345">
        <v>849.66362926932197</v>
      </c>
      <c r="M1345">
        <v>30.768805729343001</v>
      </c>
      <c r="N1345">
        <v>0.82693442749210899</v>
      </c>
      <c r="O1345">
        <v>34.924105190830097</v>
      </c>
      <c r="P1345">
        <v>10.8042635658914</v>
      </c>
      <c r="Q1345">
        <v>9.0842232526761005E-2</v>
      </c>
    </row>
    <row r="1346" spans="1:17" hidden="1" x14ac:dyDescent="0.3">
      <c r="A1346" t="s">
        <v>2856</v>
      </c>
      <c r="B1346" t="s">
        <v>2857</v>
      </c>
      <c r="C1346" t="str">
        <f>IFERROR(VLOOKUP(Table1[[#This Row],[Ticker]],[1]!Table2[[Symbol]:[Industry]],2,FALSE),"-")</f>
        <v>-</v>
      </c>
      <c r="D1346" t="s">
        <v>46</v>
      </c>
      <c r="E1346">
        <v>1278.6927674219901</v>
      </c>
      <c r="F1346">
        <v>215.46</v>
      </c>
      <c r="G1346">
        <v>469.35126648371698</v>
      </c>
      <c r="H1346">
        <v>23.550736721516898</v>
      </c>
      <c r="I1346">
        <v>90.141550824498907</v>
      </c>
      <c r="J1346">
        <v>3.6654247787151801</v>
      </c>
      <c r="K1346">
        <v>180.17872422709701</v>
      </c>
      <c r="L1346">
        <v>130.91131611144601</v>
      </c>
      <c r="M1346">
        <v>66.9178337431877</v>
      </c>
      <c r="N1346">
        <v>0.88147599701055801</v>
      </c>
      <c r="O1346">
        <v>0.71474983755685995</v>
      </c>
      <c r="P1346">
        <v>541.25</v>
      </c>
      <c r="Q1346">
        <v>0.20549730820801901</v>
      </c>
    </row>
    <row r="1347" spans="1:17" hidden="1" x14ac:dyDescent="0.3">
      <c r="A1347" t="s">
        <v>2858</v>
      </c>
      <c r="B1347" t="s">
        <v>2859</v>
      </c>
      <c r="C1347" t="str">
        <f>IFERROR(VLOOKUP(Table1[[#This Row],[Ticker]],[1]!Table2[[Symbol]:[Industry]],2,FALSE),"-")</f>
        <v>-</v>
      </c>
      <c r="D1347" t="s">
        <v>544</v>
      </c>
      <c r="E1347">
        <v>1277.8857961799999</v>
      </c>
      <c r="F1347">
        <v>237.3</v>
      </c>
      <c r="G1347">
        <v>5.87512263233263</v>
      </c>
      <c r="H1347">
        <v>-5.2881463299136202</v>
      </c>
      <c r="I1347">
        <v>-9.9957746228659605</v>
      </c>
      <c r="J1347">
        <v>-2.8486929179123299</v>
      </c>
      <c r="K1347">
        <v>242.469275081977</v>
      </c>
      <c r="L1347">
        <v>225.26803651756401</v>
      </c>
      <c r="M1347">
        <v>45.770658469453899</v>
      </c>
      <c r="N1347">
        <v>0.43315060481074003</v>
      </c>
      <c r="O1347">
        <v>23.219553308048798</v>
      </c>
      <c r="P1347">
        <v>36.027515047291502</v>
      </c>
      <c r="Q1347">
        <v>4.5336902344041002E-2</v>
      </c>
    </row>
    <row r="1348" spans="1:17" hidden="1" x14ac:dyDescent="0.3">
      <c r="A1348" t="s">
        <v>2860</v>
      </c>
      <c r="B1348" t="s">
        <v>2861</v>
      </c>
      <c r="C1348" t="str">
        <f>IFERROR(VLOOKUP(Table1[[#This Row],[Ticker]],[1]!Table2[[Symbol]:[Industry]],2,FALSE),"-")</f>
        <v>-</v>
      </c>
      <c r="D1348" t="s">
        <v>372</v>
      </c>
      <c r="E1348">
        <v>1273.3178661500001</v>
      </c>
      <c r="F1348">
        <v>246.13</v>
      </c>
      <c r="G1348">
        <v>-13.621903956385999</v>
      </c>
      <c r="H1348">
        <v>17.084820542600799</v>
      </c>
      <c r="I1348">
        <v>-17.515278336678001</v>
      </c>
      <c r="J1348">
        <v>-3.6306861611829002</v>
      </c>
      <c r="K1348">
        <v>225.450759326986</v>
      </c>
      <c r="L1348">
        <v>218.294424880196</v>
      </c>
      <c r="M1348">
        <v>59.6463801054526</v>
      </c>
      <c r="N1348">
        <v>2.0945935956771198</v>
      </c>
      <c r="O1348">
        <v>9.6778125380896096</v>
      </c>
      <c r="P1348">
        <v>34.240523588764603</v>
      </c>
      <c r="Q1348">
        <v>7.4894240956631997E-2</v>
      </c>
    </row>
    <row r="1349" spans="1:17" hidden="1" x14ac:dyDescent="0.3">
      <c r="A1349" t="s">
        <v>2862</v>
      </c>
      <c r="B1349" t="s">
        <v>2863</v>
      </c>
      <c r="C1349" t="str">
        <f>IFERROR(VLOOKUP(Table1[[#This Row],[Ticker]],[1]!Table2[[Symbol]:[Industry]],2,FALSE),"-")</f>
        <v>-</v>
      </c>
      <c r="D1349" t="s">
        <v>1547</v>
      </c>
      <c r="E1349">
        <v>1269.0218414579999</v>
      </c>
      <c r="F1349">
        <v>218.82</v>
      </c>
      <c r="G1349">
        <v>-56.114665748782002</v>
      </c>
      <c r="H1349">
        <v>7.5168143629745696</v>
      </c>
      <c r="I1349">
        <v>-16.9631119018355</v>
      </c>
      <c r="J1349">
        <v>1.3016430654325</v>
      </c>
      <c r="K1349">
        <v>219.799111391651</v>
      </c>
      <c r="L1349">
        <v>240.52177501600099</v>
      </c>
      <c r="M1349">
        <v>54.020738937714199</v>
      </c>
      <c r="N1349">
        <v>0.69869295909664397</v>
      </c>
      <c r="O1349">
        <v>48.478201261310602</v>
      </c>
      <c r="P1349">
        <v>9.7667419112114295</v>
      </c>
      <c r="Q1349">
        <v>-7.8146151651219999E-3</v>
      </c>
    </row>
    <row r="1350" spans="1:17" hidden="1" x14ac:dyDescent="0.3">
      <c r="A1350" t="s">
        <v>2864</v>
      </c>
      <c r="B1350" t="s">
        <v>2865</v>
      </c>
      <c r="C1350" t="str">
        <f>IFERROR(VLOOKUP(Table1[[#This Row],[Ticker]],[1]!Table2[[Symbol]:[Industry]],2,FALSE),"-")</f>
        <v>-</v>
      </c>
      <c r="D1350" t="s">
        <v>420</v>
      </c>
      <c r="E1350">
        <v>1264.2152826399999</v>
      </c>
      <c r="F1350">
        <v>3961.15</v>
      </c>
      <c r="G1350">
        <v>12.2373103887707</v>
      </c>
      <c r="H1350">
        <v>-1.19613210287563</v>
      </c>
      <c r="I1350">
        <v>12.452964313502999</v>
      </c>
      <c r="J1350">
        <v>-0.56626741977673001</v>
      </c>
      <c r="K1350">
        <v>3833.5705460241702</v>
      </c>
      <c r="L1350">
        <v>3367.3563252000599</v>
      </c>
      <c r="M1350">
        <v>50.684885219880499</v>
      </c>
      <c r="N1350">
        <v>0.33318229009678801</v>
      </c>
      <c r="O1350">
        <v>14.9590396728222</v>
      </c>
      <c r="P1350">
        <v>63.346391752577297</v>
      </c>
      <c r="Q1350">
        <v>1.6385243895788E-2</v>
      </c>
    </row>
    <row r="1351" spans="1:17" hidden="1" x14ac:dyDescent="0.3">
      <c r="A1351" t="s">
        <v>2866</v>
      </c>
      <c r="B1351" t="s">
        <v>2867</v>
      </c>
      <c r="C1351" t="str">
        <f>IFERROR(VLOOKUP(Table1[[#This Row],[Ticker]],[1]!Table2[[Symbol]:[Industry]],2,FALSE),"-")</f>
        <v>-</v>
      </c>
      <c r="D1351" t="s">
        <v>1006</v>
      </c>
      <c r="E1351">
        <v>1262.7531532</v>
      </c>
      <c r="F1351">
        <v>331.1</v>
      </c>
      <c r="G1351">
        <v>-33.096385958005499</v>
      </c>
      <c r="H1351">
        <v>1.4098034210036201</v>
      </c>
      <c r="I1351">
        <v>-19.128717095197501</v>
      </c>
      <c r="J1351">
        <v>-0.74526511450338395</v>
      </c>
      <c r="K1351">
        <v>331.59960211021098</v>
      </c>
      <c r="L1351">
        <v>346.84860008164497</v>
      </c>
      <c r="M1351">
        <v>59.247670949855397</v>
      </c>
      <c r="N1351">
        <v>0.70132097014808603</v>
      </c>
      <c r="O1351">
        <v>61.824222289338501</v>
      </c>
      <c r="P1351">
        <v>20.399999999999999</v>
      </c>
      <c r="Q1351">
        <v>4.6560794237661997E-2</v>
      </c>
    </row>
    <row r="1352" spans="1:17" hidden="1" x14ac:dyDescent="0.3">
      <c r="A1352" t="s">
        <v>2868</v>
      </c>
      <c r="B1352" t="s">
        <v>2869</v>
      </c>
      <c r="C1352" t="str">
        <f>IFERROR(VLOOKUP(Table1[[#This Row],[Ticker]],[1]!Table2[[Symbol]:[Industry]],2,FALSE),"-")</f>
        <v>-</v>
      </c>
      <c r="D1352" t="s">
        <v>130</v>
      </c>
      <c r="E1352">
        <v>1262.5614144000001</v>
      </c>
      <c r="F1352">
        <v>145.12</v>
      </c>
      <c r="G1352">
        <v>-11.7338685274437</v>
      </c>
      <c r="H1352">
        <v>3.4499421547924398</v>
      </c>
      <c r="I1352">
        <v>-23.970000990627501</v>
      </c>
      <c r="J1352">
        <v>0.68361047787075502</v>
      </c>
      <c r="K1352">
        <v>145.82462604902801</v>
      </c>
      <c r="L1352">
        <v>145.053039367396</v>
      </c>
      <c r="M1352">
        <v>53.314367201218097</v>
      </c>
      <c r="N1352">
        <v>0.60915222300668104</v>
      </c>
      <c r="O1352">
        <v>33.889195148842298</v>
      </c>
      <c r="P1352">
        <v>24.566523605150199</v>
      </c>
      <c r="Q1352">
        <v>4.9418021866203997E-2</v>
      </c>
    </row>
    <row r="1353" spans="1:17" hidden="1" x14ac:dyDescent="0.3">
      <c r="A1353" t="s">
        <v>2870</v>
      </c>
      <c r="B1353" t="s">
        <v>2871</v>
      </c>
      <c r="C1353" t="str">
        <f>IFERROR(VLOOKUP(Table1[[#This Row],[Ticker]],[1]!Table2[[Symbol]:[Industry]],2,FALSE),"-")</f>
        <v>-</v>
      </c>
      <c r="D1353" t="s">
        <v>51</v>
      </c>
      <c r="E1353">
        <v>1262.1885252899999</v>
      </c>
      <c r="F1353">
        <v>310.10000000000002</v>
      </c>
      <c r="G1353">
        <v>86.461002742668299</v>
      </c>
      <c r="H1353">
        <v>-3.4151233082330501</v>
      </c>
      <c r="I1353">
        <v>-9.75703009249197</v>
      </c>
      <c r="J1353">
        <v>-15.488042560791</v>
      </c>
      <c r="K1353">
        <v>317.574318210402</v>
      </c>
      <c r="L1353">
        <v>272.865497063992</v>
      </c>
      <c r="M1353">
        <v>41.042327892109903</v>
      </c>
      <c r="N1353">
        <v>1.7358610416169</v>
      </c>
      <c r="O1353">
        <v>18.348919703321499</v>
      </c>
      <c r="P1353">
        <v>128.77167097012099</v>
      </c>
      <c r="Q1353">
        <v>8.0846741135250005E-2</v>
      </c>
    </row>
    <row r="1354" spans="1:17" hidden="1" x14ac:dyDescent="0.3">
      <c r="A1354" t="s">
        <v>2872</v>
      </c>
      <c r="B1354" t="s">
        <v>2873</v>
      </c>
      <c r="C1354" t="str">
        <f>IFERROR(VLOOKUP(Table1[[#This Row],[Ticker]],[1]!Table2[[Symbol]:[Industry]],2,FALSE),"-")</f>
        <v>-</v>
      </c>
      <c r="D1354" t="s">
        <v>516</v>
      </c>
      <c r="E1354">
        <v>1255.7873512799999</v>
      </c>
      <c r="F1354">
        <v>360.9</v>
      </c>
      <c r="G1354">
        <v>37.488166238211697</v>
      </c>
      <c r="H1354">
        <v>20.210059991293701</v>
      </c>
      <c r="I1354">
        <v>8.92336900631717</v>
      </c>
      <c r="J1354">
        <v>1.19543285559387</v>
      </c>
      <c r="K1354">
        <v>306.82678856692399</v>
      </c>
      <c r="L1354">
        <v>260.167438596061</v>
      </c>
      <c r="M1354">
        <v>83.847736367481403</v>
      </c>
      <c r="N1354">
        <v>1.6796159762463601</v>
      </c>
      <c r="O1354">
        <v>1.99501246882793</v>
      </c>
      <c r="P1354">
        <v>103.898305084745</v>
      </c>
      <c r="Q1354">
        <v>6.0899882441742999E-2</v>
      </c>
    </row>
    <row r="1355" spans="1:17" hidden="1" x14ac:dyDescent="0.3">
      <c r="A1355" t="s">
        <v>2874</v>
      </c>
      <c r="B1355" t="s">
        <v>2875</v>
      </c>
      <c r="C1355" t="str">
        <f>IFERROR(VLOOKUP(Table1[[#This Row],[Ticker]],[1]!Table2[[Symbol]:[Industry]],2,FALSE),"-")</f>
        <v>-</v>
      </c>
      <c r="D1355" t="s">
        <v>399</v>
      </c>
      <c r="E1355">
        <v>1255.666282425</v>
      </c>
      <c r="F1355">
        <v>75.150000000000006</v>
      </c>
      <c r="G1355">
        <v>26.4284744939043</v>
      </c>
      <c r="H1355">
        <v>2.78911598341013</v>
      </c>
      <c r="I1355">
        <v>-11.8575949961233</v>
      </c>
      <c r="J1355">
        <v>-4.2086615128468301</v>
      </c>
      <c r="K1355">
        <v>75.864329450646693</v>
      </c>
      <c r="L1355">
        <v>67.870240935642499</v>
      </c>
      <c r="M1355">
        <v>40.071455964879704</v>
      </c>
      <c r="N1355">
        <v>1.59602723266414</v>
      </c>
      <c r="O1355">
        <v>18.4298070525615</v>
      </c>
      <c r="P1355">
        <v>63.015184381778703</v>
      </c>
      <c r="Q1355">
        <v>5.2808290913069003E-2</v>
      </c>
    </row>
    <row r="1356" spans="1:17" hidden="1" x14ac:dyDescent="0.3">
      <c r="A1356" t="s">
        <v>2876</v>
      </c>
      <c r="B1356" t="s">
        <v>2877</v>
      </c>
      <c r="C1356" t="str">
        <f>IFERROR(VLOOKUP(Table1[[#This Row],[Ticker]],[1]!Table2[[Symbol]:[Industry]],2,FALSE),"-")</f>
        <v>-</v>
      </c>
      <c r="D1356" t="s">
        <v>1387</v>
      </c>
      <c r="E1356">
        <v>1255.6182003599999</v>
      </c>
      <c r="F1356">
        <v>832.2</v>
      </c>
      <c r="G1356">
        <v>143.60084832548901</v>
      </c>
      <c r="H1356">
        <v>50.5906760541762</v>
      </c>
      <c r="I1356">
        <v>89.981179584422904</v>
      </c>
      <c r="J1356">
        <v>-10.7105363463385</v>
      </c>
      <c r="K1356">
        <v>678.52520507565498</v>
      </c>
      <c r="L1356">
        <v>514.92672602207199</v>
      </c>
      <c r="M1356">
        <v>55.4841413635762</v>
      </c>
      <c r="N1356">
        <v>2.42737089216938</v>
      </c>
      <c r="O1356">
        <v>23.407834655130898</v>
      </c>
      <c r="P1356">
        <v>179.07444668008</v>
      </c>
      <c r="Q1356">
        <v>0.14596334617485399</v>
      </c>
    </row>
    <row r="1357" spans="1:17" hidden="1" x14ac:dyDescent="0.3">
      <c r="A1357" t="s">
        <v>2878</v>
      </c>
      <c r="B1357" t="s">
        <v>2879</v>
      </c>
      <c r="C1357" t="str">
        <f>IFERROR(VLOOKUP(Table1[[#This Row],[Ticker]],[1]!Table2[[Symbol]:[Industry]],2,FALSE),"-")</f>
        <v>-</v>
      </c>
      <c r="D1357" t="s">
        <v>207</v>
      </c>
      <c r="E1357">
        <v>1251.3367894999999</v>
      </c>
      <c r="F1357">
        <v>137.35</v>
      </c>
      <c r="G1357">
        <v>8.4337674086162</v>
      </c>
      <c r="H1357">
        <v>1.4952395015420901</v>
      </c>
      <c r="I1357">
        <v>-10.458673887176101</v>
      </c>
      <c r="J1357">
        <v>-3.7566632009263401</v>
      </c>
      <c r="K1357">
        <v>137.61825854205199</v>
      </c>
      <c r="L1357">
        <v>129.27790101455301</v>
      </c>
      <c r="M1357">
        <v>39.396098657458602</v>
      </c>
      <c r="N1357">
        <v>0.72572965583193305</v>
      </c>
      <c r="O1357">
        <v>13.578449217328</v>
      </c>
      <c r="P1357">
        <v>35.855588526211598</v>
      </c>
      <c r="Q1357">
        <v>8.6995503674169E-2</v>
      </c>
    </row>
    <row r="1358" spans="1:17" hidden="1" x14ac:dyDescent="0.3">
      <c r="A1358" t="s">
        <v>2880</v>
      </c>
      <c r="B1358" t="s">
        <v>2881</v>
      </c>
      <c r="C1358" t="str">
        <f>IFERROR(VLOOKUP(Table1[[#This Row],[Ticker]],[1]!Table2[[Symbol]:[Industry]],2,FALSE),"-")</f>
        <v>-</v>
      </c>
      <c r="D1358" t="s">
        <v>713</v>
      </c>
      <c r="E1358">
        <v>1250.1989570000001</v>
      </c>
      <c r="F1358">
        <v>317.14999999999998</v>
      </c>
      <c r="G1358">
        <v>48.210840063404198</v>
      </c>
      <c r="H1358">
        <v>29.278786080795498</v>
      </c>
      <c r="I1358">
        <v>-24.467740862287801</v>
      </c>
      <c r="J1358">
        <v>-0.40382883321226498</v>
      </c>
      <c r="K1358">
        <v>279.610506576663</v>
      </c>
      <c r="L1358">
        <v>260.59350246928801</v>
      </c>
      <c r="M1358">
        <v>61.662529351962803</v>
      </c>
      <c r="N1358">
        <v>2.49345528084549</v>
      </c>
      <c r="O1358">
        <v>25.807977297808598</v>
      </c>
      <c r="P1358">
        <v>105.474570780693</v>
      </c>
    </row>
    <row r="1359" spans="1:17" hidden="1" x14ac:dyDescent="0.3">
      <c r="A1359" t="s">
        <v>2882</v>
      </c>
      <c r="B1359" t="s">
        <v>2883</v>
      </c>
      <c r="C1359" t="str">
        <f>IFERROR(VLOOKUP(Table1[[#This Row],[Ticker]],[1]!Table2[[Symbol]:[Industry]],2,FALSE),"-")</f>
        <v>-</v>
      </c>
      <c r="D1359" t="s">
        <v>1563</v>
      </c>
      <c r="E1359">
        <v>1248.6895352649999</v>
      </c>
      <c r="F1359">
        <v>1649.65</v>
      </c>
      <c r="G1359">
        <v>31.2810131269528</v>
      </c>
      <c r="H1359">
        <v>6.8873702503969403</v>
      </c>
      <c r="I1359">
        <v>10.753099338387599</v>
      </c>
      <c r="J1359">
        <v>-2.7917695635337001</v>
      </c>
      <c r="K1359">
        <v>1538.90983490232</v>
      </c>
      <c r="L1359">
        <v>1314.2166868392801</v>
      </c>
      <c r="M1359">
        <v>56.580450981822203</v>
      </c>
      <c r="N1359">
        <v>0.76801187472446997</v>
      </c>
      <c r="O1359">
        <v>7.6955717879550098</v>
      </c>
      <c r="P1359">
        <v>69.186195579713797</v>
      </c>
      <c r="Q1359">
        <v>6.0993992808780997E-2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Row],[Ticker]],[1]!Table2[[Symbol]:[Industry]],2,FALSE),"-")</f>
        <v>-</v>
      </c>
      <c r="D1360" t="s">
        <v>2886</v>
      </c>
      <c r="E1360">
        <v>1247.9631313499999</v>
      </c>
      <c r="F1360">
        <v>1454.05</v>
      </c>
      <c r="G1360">
        <v>111.18253226889099</v>
      </c>
      <c r="H1360">
        <v>41.0271263568943</v>
      </c>
      <c r="I1360">
        <v>54.9238258359197</v>
      </c>
      <c r="J1360">
        <v>13.745904702760299</v>
      </c>
      <c r="K1360">
        <v>1124.44467444407</v>
      </c>
      <c r="L1360">
        <v>897.76886761053004</v>
      </c>
      <c r="M1360">
        <v>85.206330261547095</v>
      </c>
      <c r="N1360">
        <v>0.89347485236050495</v>
      </c>
      <c r="O1360">
        <v>0.68429558818472402</v>
      </c>
      <c r="P1360">
        <v>164.95080174927099</v>
      </c>
      <c r="Q1360">
        <v>8.6318248771076994E-2</v>
      </c>
    </row>
    <row r="1361" spans="1:17" hidden="1" x14ac:dyDescent="0.3">
      <c r="A1361" t="s">
        <v>2887</v>
      </c>
      <c r="B1361" t="s">
        <v>2888</v>
      </c>
      <c r="C1361" t="str">
        <f>IFERROR(VLOOKUP(Table1[[#This Row],[Ticker]],[1]!Table2[[Symbol]:[Industry]],2,FALSE),"-")</f>
        <v>-</v>
      </c>
      <c r="D1361" t="s">
        <v>632</v>
      </c>
      <c r="E1361">
        <v>1246.1808712950001</v>
      </c>
      <c r="F1361">
        <v>22.41</v>
      </c>
      <c r="G1361">
        <v>-80.1726751684146</v>
      </c>
      <c r="H1361">
        <v>9.2536346139588197</v>
      </c>
      <c r="I1361">
        <v>-15.4699364330133</v>
      </c>
      <c r="J1361">
        <v>-3.4496442466525301</v>
      </c>
      <c r="K1361">
        <v>21.787700702962098</v>
      </c>
      <c r="L1361">
        <v>24.9015633069464</v>
      </c>
      <c r="M1361">
        <v>53.0247169307234</v>
      </c>
      <c r="N1361">
        <v>0.89274433845350498</v>
      </c>
      <c r="O1361">
        <v>112.628290941543</v>
      </c>
      <c r="P1361">
        <v>49.4</v>
      </c>
      <c r="Q1361">
        <v>0.23325885890946599</v>
      </c>
    </row>
    <row r="1362" spans="1:17" hidden="1" x14ac:dyDescent="0.3">
      <c r="A1362" t="s">
        <v>2889</v>
      </c>
      <c r="B1362" t="s">
        <v>2890</v>
      </c>
      <c r="C1362" t="str">
        <f>IFERROR(VLOOKUP(Table1[[#This Row],[Ticker]],[1]!Table2[[Symbol]:[Industry]],2,FALSE),"-")</f>
        <v>-</v>
      </c>
      <c r="D1362" t="s">
        <v>279</v>
      </c>
      <c r="E1362">
        <v>1231.01444952</v>
      </c>
      <c r="F1362">
        <v>285.14999999999998</v>
      </c>
      <c r="G1362">
        <v>52.199978738963203</v>
      </c>
      <c r="H1362">
        <v>-7.9781469543001604</v>
      </c>
      <c r="I1362">
        <v>29.985039576184398</v>
      </c>
      <c r="J1362">
        <v>-13.4440654790377</v>
      </c>
      <c r="K1362">
        <v>301.21478777372897</v>
      </c>
      <c r="L1362">
        <v>240.60758696128801</v>
      </c>
      <c r="M1362">
        <v>27.859435330393399</v>
      </c>
      <c r="N1362">
        <v>1.08770451148075</v>
      </c>
      <c r="O1362">
        <v>18.5341048570927</v>
      </c>
      <c r="P1362">
        <v>120.533642691415</v>
      </c>
      <c r="Q1362">
        <v>0.125115343814171</v>
      </c>
    </row>
    <row r="1363" spans="1:17" hidden="1" x14ac:dyDescent="0.3">
      <c r="A1363" t="s">
        <v>2891</v>
      </c>
      <c r="B1363" t="s">
        <v>2892</v>
      </c>
      <c r="C1363" t="str">
        <f>IFERROR(VLOOKUP(Table1[[#This Row],[Ticker]],[1]!Table2[[Symbol]:[Industry]],2,FALSE),"-")</f>
        <v>-</v>
      </c>
      <c r="D1363" t="s">
        <v>136</v>
      </c>
      <c r="E1363">
        <v>1228.831531305</v>
      </c>
      <c r="F1363">
        <v>298.55</v>
      </c>
      <c r="G1363">
        <v>51.715273328406496</v>
      </c>
      <c r="H1363">
        <v>-15.149547063654</v>
      </c>
      <c r="I1363">
        <v>-30.5855535751936</v>
      </c>
      <c r="J1363">
        <v>-1.9216681215589599</v>
      </c>
      <c r="K1363">
        <v>331.322914084052</v>
      </c>
      <c r="L1363">
        <v>313.05265627021703</v>
      </c>
      <c r="M1363">
        <v>41.366478646603099</v>
      </c>
      <c r="N1363">
        <v>0.81696311461524596</v>
      </c>
      <c r="O1363">
        <v>39.340144029475702</v>
      </c>
      <c r="P1363">
        <v>88.300220750551802</v>
      </c>
      <c r="Q1363">
        <v>0.10591287018667001</v>
      </c>
    </row>
    <row r="1364" spans="1:17" hidden="1" x14ac:dyDescent="0.3">
      <c r="A1364" t="s">
        <v>2893</v>
      </c>
      <c r="B1364" t="s">
        <v>2894</v>
      </c>
      <c r="C1364" t="str">
        <f>IFERROR(VLOOKUP(Table1[[#This Row],[Ticker]],[1]!Table2[[Symbol]:[Industry]],2,FALSE),"-")</f>
        <v>-</v>
      </c>
      <c r="D1364" t="s">
        <v>21</v>
      </c>
      <c r="E1364">
        <v>1223.722417228</v>
      </c>
      <c r="F1364">
        <v>220.76</v>
      </c>
      <c r="G1364">
        <v>42.367162510798401</v>
      </c>
      <c r="H1364">
        <v>1.54846289590716</v>
      </c>
      <c r="I1364">
        <v>26.161253073469499</v>
      </c>
      <c r="J1364">
        <v>3.8726221036848099</v>
      </c>
      <c r="K1364">
        <v>199.492191985923</v>
      </c>
      <c r="L1364">
        <v>163.08073736115099</v>
      </c>
      <c r="M1364">
        <v>62.838980499276403</v>
      </c>
      <c r="N1364">
        <v>0.482954316417183</v>
      </c>
      <c r="O1364">
        <v>15.057075557166099</v>
      </c>
      <c r="P1364">
        <v>99.782805429864197</v>
      </c>
      <c r="Q1364">
        <v>0.102849900716965</v>
      </c>
    </row>
    <row r="1365" spans="1:17" hidden="1" x14ac:dyDescent="0.3">
      <c r="A1365" t="s">
        <v>2895</v>
      </c>
      <c r="B1365" t="s">
        <v>2896</v>
      </c>
      <c r="C1365" t="str">
        <f>IFERROR(VLOOKUP(Table1[[#This Row],[Ticker]],[1]!Table2[[Symbol]:[Industry]],2,FALSE),"-")</f>
        <v>-</v>
      </c>
      <c r="D1365" t="s">
        <v>54</v>
      </c>
      <c r="E1365">
        <v>1222.9660829679999</v>
      </c>
      <c r="F1365">
        <v>116.44</v>
      </c>
      <c r="G1365">
        <v>-0.96183464999465995</v>
      </c>
      <c r="H1365">
        <v>6.6554945623533097</v>
      </c>
      <c r="I1365">
        <v>-19.325002017063401</v>
      </c>
      <c r="J1365">
        <v>2.1630545401440999</v>
      </c>
      <c r="K1365">
        <v>112.16193920795899</v>
      </c>
      <c r="L1365">
        <v>110.348140595163</v>
      </c>
      <c r="M1365">
        <v>59.916970059255902</v>
      </c>
      <c r="N1365">
        <v>1.0185575137432801</v>
      </c>
      <c r="O1365">
        <v>28.478186190312599</v>
      </c>
      <c r="P1365">
        <v>50.536522301228104</v>
      </c>
      <c r="Q1365">
        <v>-1.1533256471145E-2</v>
      </c>
    </row>
    <row r="1366" spans="1:17" hidden="1" x14ac:dyDescent="0.3">
      <c r="A1366" t="s">
        <v>2897</v>
      </c>
      <c r="B1366" t="s">
        <v>2898</v>
      </c>
      <c r="C1366" t="str">
        <f>IFERROR(VLOOKUP(Table1[[#This Row],[Ticker]],[1]!Table2[[Symbol]:[Industry]],2,FALSE),"-")</f>
        <v>-</v>
      </c>
      <c r="D1366" t="s">
        <v>632</v>
      </c>
      <c r="E1366">
        <v>1221.72081</v>
      </c>
      <c r="F1366">
        <v>170</v>
      </c>
      <c r="G1366">
        <v>37.8120622744798</v>
      </c>
      <c r="H1366">
        <v>-10.8375608258073</v>
      </c>
      <c r="I1366">
        <v>5.5231012687000103</v>
      </c>
      <c r="J1366">
        <v>-9.5289587686279607</v>
      </c>
      <c r="K1366">
        <v>180.22156798595401</v>
      </c>
      <c r="L1366">
        <v>149.58410752238299</v>
      </c>
      <c r="M1366">
        <v>25.107936437791501</v>
      </c>
      <c r="N1366">
        <v>0.53973160506745399</v>
      </c>
      <c r="O1366">
        <v>29.970588235294102</v>
      </c>
      <c r="P1366">
        <v>77.545691906005203</v>
      </c>
      <c r="Q1366">
        <v>0.149362787849984</v>
      </c>
    </row>
    <row r="1367" spans="1:17" hidden="1" x14ac:dyDescent="0.3">
      <c r="A1367" t="s">
        <v>2899</v>
      </c>
      <c r="B1367" t="s">
        <v>2900</v>
      </c>
      <c r="C1367" t="str">
        <f>IFERROR(VLOOKUP(Table1[[#This Row],[Ticker]],[1]!Table2[[Symbol]:[Industry]],2,FALSE),"-")</f>
        <v>-</v>
      </c>
      <c r="D1367" t="s">
        <v>72</v>
      </c>
      <c r="E1367">
        <v>1217.5861950000001</v>
      </c>
      <c r="F1367">
        <v>105.83</v>
      </c>
      <c r="G1367">
        <v>-51.713606316034202</v>
      </c>
      <c r="H1367">
        <v>18.753281036660798</v>
      </c>
      <c r="I1367">
        <v>-9.95983248274751</v>
      </c>
      <c r="J1367">
        <v>-4.9010392445131901</v>
      </c>
      <c r="K1367">
        <v>98.268751691613403</v>
      </c>
      <c r="L1367">
        <v>97.859930181580694</v>
      </c>
      <c r="M1367">
        <v>59.662271479504199</v>
      </c>
      <c r="N1367">
        <v>1.7185401406210601</v>
      </c>
      <c r="O1367">
        <v>37.579136350751199</v>
      </c>
      <c r="P1367">
        <v>26.89448441247</v>
      </c>
    </row>
    <row r="1368" spans="1:17" hidden="1" x14ac:dyDescent="0.3">
      <c r="A1368" t="s">
        <v>2901</v>
      </c>
      <c r="B1368" t="s">
        <v>2902</v>
      </c>
      <c r="C1368" t="str">
        <f>IFERROR(VLOOKUP(Table1[[#This Row],[Ticker]],[1]!Table2[[Symbol]:[Industry]],2,FALSE),"-")</f>
        <v>-</v>
      </c>
      <c r="D1368" t="s">
        <v>300</v>
      </c>
      <c r="E1368">
        <v>1217.18256</v>
      </c>
      <c r="F1368">
        <v>38.72</v>
      </c>
      <c r="G1368">
        <v>-18.671463915545498</v>
      </c>
      <c r="H1368">
        <v>2.5898914146488399</v>
      </c>
      <c r="I1368">
        <v>-11.9520687125422</v>
      </c>
      <c r="J1368">
        <v>4.5772789624669201</v>
      </c>
      <c r="K1368">
        <v>38.153768823914099</v>
      </c>
      <c r="L1368">
        <v>35.835556351861001</v>
      </c>
      <c r="M1368">
        <v>58.4935510757674</v>
      </c>
      <c r="N1368">
        <v>0.74896775447820796</v>
      </c>
      <c r="O1368">
        <v>26.549586776859499</v>
      </c>
      <c r="P1368">
        <v>43.407407407407398</v>
      </c>
    </row>
    <row r="1369" spans="1:17" hidden="1" x14ac:dyDescent="0.3">
      <c r="A1369" t="s">
        <v>2903</v>
      </c>
      <c r="B1369" t="s">
        <v>2904</v>
      </c>
      <c r="C1369" t="str">
        <f>IFERROR(VLOOKUP(Table1[[#This Row],[Ticker]],[1]!Table2[[Symbol]:[Industry]],2,FALSE),"-")</f>
        <v>-</v>
      </c>
      <c r="D1369" t="s">
        <v>89</v>
      </c>
      <c r="E1369">
        <v>1215.2765567500001</v>
      </c>
      <c r="F1369">
        <v>2866.1</v>
      </c>
      <c r="G1369">
        <v>145.32000835292499</v>
      </c>
      <c r="H1369">
        <v>-1.24364373884733</v>
      </c>
      <c r="I1369">
        <v>63.032654876458302</v>
      </c>
      <c r="J1369">
        <v>-3.7708760276037299</v>
      </c>
      <c r="K1369">
        <v>2848.9445172893802</v>
      </c>
      <c r="L1369">
        <v>2131.16165792744</v>
      </c>
      <c r="M1369">
        <v>46.527878911275799</v>
      </c>
      <c r="N1369">
        <v>0.69206260622510796</v>
      </c>
      <c r="O1369">
        <v>23.791912354767799</v>
      </c>
      <c r="P1369">
        <v>221.311659192825</v>
      </c>
      <c r="Q1369">
        <v>0.14363796298859499</v>
      </c>
    </row>
    <row r="1370" spans="1:17" hidden="1" x14ac:dyDescent="0.3">
      <c r="A1370" t="s">
        <v>2905</v>
      </c>
      <c r="B1370" t="s">
        <v>2906</v>
      </c>
      <c r="C1370" t="str">
        <f>IFERROR(VLOOKUP(Table1[[#This Row],[Ticker]],[1]!Table2[[Symbol]:[Industry]],2,FALSE),"-")</f>
        <v>-</v>
      </c>
      <c r="D1370" t="s">
        <v>95</v>
      </c>
      <c r="E1370">
        <v>1213.09594098</v>
      </c>
      <c r="F1370">
        <v>181.79</v>
      </c>
      <c r="G1370">
        <v>29.4630101401915</v>
      </c>
      <c r="H1370">
        <v>33.903115730053202</v>
      </c>
      <c r="I1370">
        <v>30.827011779525101</v>
      </c>
      <c r="J1370">
        <v>8.5786432478330195</v>
      </c>
      <c r="K1370">
        <v>142.392010285552</v>
      </c>
      <c r="L1370">
        <v>123.41959275230199</v>
      </c>
      <c r="M1370">
        <v>76.1460544453832</v>
      </c>
      <c r="N1370">
        <v>2.5368858792256899</v>
      </c>
      <c r="O1370">
        <v>3.3995269266736399</v>
      </c>
      <c r="P1370">
        <v>95.368081676518003</v>
      </c>
      <c r="Q1370">
        <v>8.6020119595396002E-2</v>
      </c>
    </row>
    <row r="1371" spans="1:17" hidden="1" x14ac:dyDescent="0.3">
      <c r="A1371" t="s">
        <v>2907</v>
      </c>
      <c r="B1371" t="s">
        <v>2908</v>
      </c>
      <c r="C1371" t="str">
        <f>IFERROR(VLOOKUP(Table1[[#This Row],[Ticker]],[1]!Table2[[Symbol]:[Industry]],2,FALSE),"-")</f>
        <v>-</v>
      </c>
      <c r="D1371" t="s">
        <v>21</v>
      </c>
      <c r="E1371">
        <v>1212.0388800000001</v>
      </c>
      <c r="F1371">
        <v>1022.3</v>
      </c>
      <c r="G1371">
        <v>-52.6952888549649</v>
      </c>
      <c r="H1371">
        <v>-10.490821608764699</v>
      </c>
      <c r="I1371">
        <v>-25.530015200716601</v>
      </c>
      <c r="J1371">
        <v>-2.2587259995487101</v>
      </c>
      <c r="K1371">
        <v>1093.92556601861</v>
      </c>
      <c r="L1371">
        <v>1097.6412207512101</v>
      </c>
      <c r="M1371">
        <v>37.7320701031108</v>
      </c>
      <c r="N1371">
        <v>0.88232810444735299</v>
      </c>
      <c r="O1371">
        <v>43.5390785483713</v>
      </c>
      <c r="P1371">
        <v>6.9855057296844798</v>
      </c>
      <c r="Q1371">
        <v>0.117281779703858</v>
      </c>
    </row>
    <row r="1372" spans="1:17" hidden="1" x14ac:dyDescent="0.3">
      <c r="A1372" t="s">
        <v>2909</v>
      </c>
      <c r="B1372" t="s">
        <v>2910</v>
      </c>
      <c r="C1372" t="str">
        <f>IFERROR(VLOOKUP(Table1[[#This Row],[Ticker]],[1]!Table2[[Symbol]:[Industry]],2,FALSE),"-")</f>
        <v>-</v>
      </c>
      <c r="D1372" t="s">
        <v>539</v>
      </c>
      <c r="E1372">
        <v>1206.5245589599999</v>
      </c>
      <c r="F1372">
        <v>170.66</v>
      </c>
      <c r="G1372">
        <v>33.704254628343101</v>
      </c>
      <c r="H1372">
        <v>22.580291995683901</v>
      </c>
      <c r="I1372">
        <v>6.3856046558640003</v>
      </c>
      <c r="J1372">
        <v>1.18532005237866</v>
      </c>
      <c r="K1372">
        <v>145.58860478022899</v>
      </c>
      <c r="L1372">
        <v>133.93184964509501</v>
      </c>
      <c r="M1372">
        <v>65.093633667227706</v>
      </c>
      <c r="N1372">
        <v>2.1804415161921402</v>
      </c>
      <c r="O1372">
        <v>8.1682878237430998</v>
      </c>
      <c r="P1372">
        <v>68.636363636363598</v>
      </c>
      <c r="Q1372">
        <v>3.7350109190269001E-2</v>
      </c>
    </row>
    <row r="1373" spans="1:17" hidden="1" x14ac:dyDescent="0.3">
      <c r="A1373" t="s">
        <v>2911</v>
      </c>
      <c r="B1373" t="s">
        <v>2912</v>
      </c>
      <c r="C1373" t="str">
        <f>IFERROR(VLOOKUP(Table1[[#This Row],[Ticker]],[1]!Table2[[Symbol]:[Industry]],2,FALSE),"-")</f>
        <v>-</v>
      </c>
      <c r="E1373">
        <v>1204.9557975</v>
      </c>
      <c r="F1373">
        <v>217.35</v>
      </c>
      <c r="G1373">
        <v>718.17685577969803</v>
      </c>
      <c r="H1373">
        <v>-26.604446345700101</v>
      </c>
      <c r="I1373">
        <v>136.14496120409399</v>
      </c>
      <c r="J1373">
        <v>-5.9934166607817199</v>
      </c>
      <c r="K1373">
        <v>253.451476822904</v>
      </c>
      <c r="L1373">
        <v>174.98069126394199</v>
      </c>
      <c r="M1373">
        <v>36.061416742248703</v>
      </c>
      <c r="N1373">
        <v>0.42783746710324</v>
      </c>
      <c r="O1373">
        <v>88.819875776397495</v>
      </c>
      <c r="P1373">
        <v>774.39655172413802</v>
      </c>
      <c r="Q1373">
        <v>0.15987280847336</v>
      </c>
    </row>
    <row r="1374" spans="1:17" hidden="1" x14ac:dyDescent="0.3">
      <c r="A1374" t="s">
        <v>2913</v>
      </c>
      <c r="B1374" t="s">
        <v>2914</v>
      </c>
      <c r="C1374" t="str">
        <f>IFERROR(VLOOKUP(Table1[[#This Row],[Ticker]],[1]!Table2[[Symbol]:[Industry]],2,FALSE),"-")</f>
        <v>-</v>
      </c>
      <c r="D1374" t="s">
        <v>596</v>
      </c>
      <c r="E1374">
        <v>1204.5858335999999</v>
      </c>
      <c r="F1374">
        <v>474.75</v>
      </c>
      <c r="G1374">
        <v>33783.461778613098</v>
      </c>
      <c r="H1374">
        <v>48.280001172712602</v>
      </c>
      <c r="I1374">
        <v>1007.16817270146</v>
      </c>
      <c r="J1374">
        <v>7.2863999486913196</v>
      </c>
      <c r="K1374">
        <v>319.28510831997198</v>
      </c>
      <c r="L1374">
        <v>150.19846287562299</v>
      </c>
      <c r="M1374">
        <v>99.999108549828307</v>
      </c>
      <c r="N1374">
        <v>1.62689880813274</v>
      </c>
      <c r="O1374">
        <v>0</v>
      </c>
      <c r="P1374">
        <v>37880</v>
      </c>
      <c r="Q1374">
        <v>0.266785030981323</v>
      </c>
    </row>
    <row r="1375" spans="1:17" hidden="1" x14ac:dyDescent="0.3">
      <c r="A1375" t="s">
        <v>2915</v>
      </c>
      <c r="B1375" t="s">
        <v>2916</v>
      </c>
      <c r="C1375" t="str">
        <f>IFERROR(VLOOKUP(Table1[[#This Row],[Ticker]],[1]!Table2[[Symbol]:[Industry]],2,FALSE),"-")</f>
        <v>-</v>
      </c>
      <c r="D1375" t="s">
        <v>392</v>
      </c>
      <c r="E1375">
        <v>1204.5356294399901</v>
      </c>
      <c r="F1375">
        <v>356.4</v>
      </c>
      <c r="G1375">
        <v>39.484335004075398</v>
      </c>
      <c r="H1375">
        <v>17.352724117396399</v>
      </c>
      <c r="I1375">
        <v>35.7253994631699</v>
      </c>
      <c r="J1375">
        <v>-3.80185932787324</v>
      </c>
      <c r="K1375">
        <v>305.55066294149498</v>
      </c>
      <c r="L1375">
        <v>258.55945892187299</v>
      </c>
      <c r="M1375">
        <v>63.713839306906898</v>
      </c>
      <c r="N1375">
        <v>0.925150143749916</v>
      </c>
      <c r="O1375">
        <v>5.3451178451178398</v>
      </c>
      <c r="P1375">
        <v>80.959634424980905</v>
      </c>
    </row>
    <row r="1376" spans="1:17" hidden="1" x14ac:dyDescent="0.3">
      <c r="A1376" t="s">
        <v>2917</v>
      </c>
      <c r="B1376" t="s">
        <v>2918</v>
      </c>
      <c r="C1376" t="str">
        <f>IFERROR(VLOOKUP(Table1[[#This Row],[Ticker]],[1]!Table2[[Symbol]:[Industry]],2,FALSE),"-")</f>
        <v>-</v>
      </c>
      <c r="D1376" t="s">
        <v>130</v>
      </c>
      <c r="E1376">
        <v>1204.5144933500001</v>
      </c>
      <c r="F1376">
        <v>945.25</v>
      </c>
      <c r="G1376">
        <v>707.14818523979</v>
      </c>
      <c r="H1376">
        <v>32.086322263993097</v>
      </c>
      <c r="I1376">
        <v>102.727560158329</v>
      </c>
      <c r="J1376">
        <v>7.3073633002143401</v>
      </c>
      <c r="K1376">
        <v>809.74813799975402</v>
      </c>
      <c r="L1376">
        <v>584.020645666223</v>
      </c>
      <c r="M1376">
        <v>78.024744546358207</v>
      </c>
      <c r="N1376">
        <v>0.67905789809198103</v>
      </c>
      <c r="O1376">
        <v>0.518381380587151</v>
      </c>
      <c r="P1376">
        <v>762.06110351117104</v>
      </c>
      <c r="Q1376">
        <v>0.168479035180089</v>
      </c>
    </row>
    <row r="1377" spans="1:17" hidden="1" x14ac:dyDescent="0.3">
      <c r="A1377" t="s">
        <v>2919</v>
      </c>
      <c r="B1377" t="s">
        <v>2920</v>
      </c>
      <c r="C1377" t="str">
        <f>IFERROR(VLOOKUP(Table1[[#This Row],[Ticker]],[1]!Table2[[Symbol]:[Industry]],2,FALSE),"-")</f>
        <v>-</v>
      </c>
      <c r="D1377" t="s">
        <v>2921</v>
      </c>
      <c r="E1377">
        <v>1203.0219255540001</v>
      </c>
      <c r="F1377">
        <v>185.18</v>
      </c>
      <c r="G1377">
        <v>-67.937965140905803</v>
      </c>
      <c r="H1377">
        <v>13.228459275241701</v>
      </c>
      <c r="I1377">
        <v>-27.9773780587842</v>
      </c>
      <c r="J1377">
        <v>2.2088085888337798</v>
      </c>
      <c r="K1377">
        <v>170.75585547104001</v>
      </c>
      <c r="M1377">
        <v>65.901149774683105</v>
      </c>
      <c r="N1377">
        <v>3.03765759470109</v>
      </c>
      <c r="O1377">
        <v>75.396911113511095</v>
      </c>
      <c r="P1377">
        <v>27.534435261708001</v>
      </c>
    </row>
    <row r="1378" spans="1:17" hidden="1" x14ac:dyDescent="0.3">
      <c r="A1378" t="s">
        <v>2922</v>
      </c>
      <c r="B1378" t="s">
        <v>2923</v>
      </c>
      <c r="C1378" t="str">
        <f>IFERROR(VLOOKUP(Table1[[#This Row],[Ticker]],[1]!Table2[[Symbol]:[Industry]],2,FALSE),"-")</f>
        <v>-</v>
      </c>
      <c r="D1378" t="s">
        <v>98</v>
      </c>
      <c r="E1378">
        <v>1200.740415</v>
      </c>
      <c r="F1378">
        <v>484.15</v>
      </c>
      <c r="G1378">
        <v>0.47470566757629101</v>
      </c>
      <c r="H1378">
        <v>7.2754345404457101</v>
      </c>
      <c r="I1378">
        <v>17.521179321578899</v>
      </c>
      <c r="J1378">
        <v>-2.7119791408221401</v>
      </c>
      <c r="M1378">
        <v>57.819523759905202</v>
      </c>
      <c r="O1378">
        <v>21.439636476298599</v>
      </c>
      <c r="P1378">
        <v>34.113573407202203</v>
      </c>
    </row>
    <row r="1379" spans="1:17" hidden="1" x14ac:dyDescent="0.3">
      <c r="A1379" t="s">
        <v>2924</v>
      </c>
      <c r="B1379" t="s">
        <v>2925</v>
      </c>
      <c r="C1379" t="str">
        <f>IFERROR(VLOOKUP(Table1[[#This Row],[Ticker]],[1]!Table2[[Symbol]:[Industry]],2,FALSE),"-")</f>
        <v>-</v>
      </c>
      <c r="D1379" t="s">
        <v>207</v>
      </c>
      <c r="E1379">
        <v>1197.128007</v>
      </c>
      <c r="F1379">
        <v>666</v>
      </c>
      <c r="G1379">
        <v>-4.4870795576031499</v>
      </c>
      <c r="H1379">
        <v>-2.9439161387784001</v>
      </c>
      <c r="I1379">
        <v>-10.433860273779599</v>
      </c>
      <c r="J1379">
        <v>-2.9712265278019001</v>
      </c>
      <c r="K1379">
        <v>670.57010530636501</v>
      </c>
      <c r="L1379">
        <v>618.95177368524503</v>
      </c>
      <c r="M1379">
        <v>46.4499727321191</v>
      </c>
      <c r="N1379">
        <v>1.87369558750619</v>
      </c>
      <c r="O1379">
        <v>14.1141141141141</v>
      </c>
      <c r="P1379">
        <v>35.890634564374601</v>
      </c>
      <c r="Q1379">
        <v>4.9918014139566001E-2</v>
      </c>
    </row>
    <row r="1380" spans="1:17" hidden="1" x14ac:dyDescent="0.3">
      <c r="A1380" t="s">
        <v>2926</v>
      </c>
      <c r="B1380" t="s">
        <v>2927</v>
      </c>
      <c r="C1380" t="str">
        <f>IFERROR(VLOOKUP(Table1[[#This Row],[Ticker]],[1]!Table2[[Symbol]:[Industry]],2,FALSE),"-")</f>
        <v>-</v>
      </c>
      <c r="D1380" t="s">
        <v>713</v>
      </c>
      <c r="E1380">
        <v>1196</v>
      </c>
      <c r="F1380">
        <v>119.6</v>
      </c>
      <c r="G1380">
        <v>-34.359303217692499</v>
      </c>
      <c r="H1380">
        <v>-6.0710589713086804</v>
      </c>
      <c r="I1380">
        <v>-19.4184179620792</v>
      </c>
      <c r="J1380">
        <v>-1.30994999344567</v>
      </c>
      <c r="K1380">
        <v>123.289761402106</v>
      </c>
      <c r="L1380">
        <v>123.147206435638</v>
      </c>
      <c r="M1380">
        <v>45.601924299122601</v>
      </c>
      <c r="N1380">
        <v>0.52733567253105496</v>
      </c>
      <c r="O1380">
        <v>29.598662207357801</v>
      </c>
      <c r="P1380">
        <v>19.2422731804586</v>
      </c>
      <c r="Q1380">
        <v>8.9955497004520005E-3</v>
      </c>
    </row>
    <row r="1381" spans="1:17" hidden="1" x14ac:dyDescent="0.3">
      <c r="A1381" t="s">
        <v>2928</v>
      </c>
      <c r="B1381" t="s">
        <v>2929</v>
      </c>
      <c r="C1381" t="str">
        <f>IFERROR(VLOOKUP(Table1[[#This Row],[Ticker]],[1]!Table2[[Symbol]:[Industry]],2,FALSE),"-")</f>
        <v>-</v>
      </c>
      <c r="D1381" t="s">
        <v>392</v>
      </c>
      <c r="E1381">
        <v>1195.5075192959901</v>
      </c>
      <c r="F1381">
        <v>59.96</v>
      </c>
      <c r="G1381">
        <v>-51.640905587946797</v>
      </c>
      <c r="H1381">
        <v>-9.3217086625563201</v>
      </c>
      <c r="I1381">
        <v>-29.125073900257199</v>
      </c>
      <c r="J1381">
        <v>-4.5280944046269997</v>
      </c>
      <c r="K1381">
        <v>66.655543347011999</v>
      </c>
      <c r="L1381">
        <v>70.613188070991598</v>
      </c>
      <c r="M1381">
        <v>15.6305097215287</v>
      </c>
      <c r="N1381">
        <v>0.74987790169119795</v>
      </c>
      <c r="O1381">
        <v>41.761174116077299</v>
      </c>
      <c r="P1381">
        <v>7.9387938793879398</v>
      </c>
      <c r="Q1381">
        <v>-3.4098845621230001E-2</v>
      </c>
    </row>
    <row r="1382" spans="1:17" hidden="1" x14ac:dyDescent="0.3">
      <c r="A1382" t="s">
        <v>2930</v>
      </c>
      <c r="B1382" t="s">
        <v>2931</v>
      </c>
      <c r="C1382" t="str">
        <f>IFERROR(VLOOKUP(Table1[[#This Row],[Ticker]],[1]!Table2[[Symbol]:[Industry]],2,FALSE),"-")</f>
        <v>-</v>
      </c>
      <c r="D1382" t="s">
        <v>21</v>
      </c>
      <c r="E1382">
        <v>1191.9590111499999</v>
      </c>
      <c r="F1382">
        <v>729.5</v>
      </c>
      <c r="G1382">
        <v>229.558449122827</v>
      </c>
      <c r="H1382">
        <v>35.3490336856892</v>
      </c>
      <c r="I1382">
        <v>29.600345954084801</v>
      </c>
      <c r="J1382">
        <v>6.8279923598483903</v>
      </c>
      <c r="K1382">
        <v>582.035775048917</v>
      </c>
      <c r="L1382">
        <v>488.48960008579502</v>
      </c>
      <c r="M1382">
        <v>80.954055523854706</v>
      </c>
      <c r="N1382">
        <v>1.41658869918844</v>
      </c>
      <c r="O1382">
        <v>2.7278958190541398</v>
      </c>
      <c r="P1382">
        <v>294.217778978654</v>
      </c>
      <c r="Q1382">
        <v>0.12930509074365401</v>
      </c>
    </row>
    <row r="1383" spans="1:17" hidden="1" x14ac:dyDescent="0.3">
      <c r="A1383" t="s">
        <v>2932</v>
      </c>
      <c r="B1383" t="s">
        <v>2933</v>
      </c>
      <c r="C1383" t="str">
        <f>IFERROR(VLOOKUP(Table1[[#This Row],[Ticker]],[1]!Table2[[Symbol]:[Industry]],2,FALSE),"-")</f>
        <v>-</v>
      </c>
      <c r="D1383" t="s">
        <v>632</v>
      </c>
      <c r="E1383">
        <v>1187.618365</v>
      </c>
      <c r="F1383">
        <v>488.35</v>
      </c>
      <c r="G1383">
        <v>6.3589840068834196</v>
      </c>
      <c r="H1383">
        <v>0.39611620889292498</v>
      </c>
      <c r="I1383">
        <v>3.8975716329588099</v>
      </c>
      <c r="J1383">
        <v>-14.919411260229101</v>
      </c>
      <c r="K1383">
        <v>487.91417708087999</v>
      </c>
      <c r="L1383">
        <v>436.02071803232502</v>
      </c>
      <c r="M1383">
        <v>37.067046027420297</v>
      </c>
      <c r="N1383">
        <v>1.19180848278192</v>
      </c>
      <c r="O1383">
        <v>19.6682707074843</v>
      </c>
      <c r="P1383">
        <v>41.756168359941903</v>
      </c>
    </row>
    <row r="1384" spans="1:17" hidden="1" x14ac:dyDescent="0.3">
      <c r="A1384" t="s">
        <v>2934</v>
      </c>
      <c r="B1384" t="s">
        <v>2935</v>
      </c>
      <c r="C1384" t="str">
        <f>IFERROR(VLOOKUP(Table1[[#This Row],[Ticker]],[1]!Table2[[Symbol]:[Industry]],2,FALSE),"-")</f>
        <v>-</v>
      </c>
      <c r="D1384" t="s">
        <v>259</v>
      </c>
      <c r="E1384">
        <v>1185.54034368</v>
      </c>
      <c r="F1384">
        <v>1016.4</v>
      </c>
      <c r="G1384">
        <v>23.5598677040648</v>
      </c>
      <c r="H1384">
        <v>3.7402496725196199</v>
      </c>
      <c r="I1384">
        <v>-13.452430305045301</v>
      </c>
      <c r="J1384">
        <v>7.8954615762869498</v>
      </c>
      <c r="K1384">
        <v>958.36084016264499</v>
      </c>
      <c r="L1384">
        <v>894.93727948202798</v>
      </c>
      <c r="M1384">
        <v>78.223807414297895</v>
      </c>
      <c r="N1384">
        <v>1.6601354199423199</v>
      </c>
      <c r="O1384">
        <v>8.7219598583234905</v>
      </c>
      <c r="P1384">
        <v>56.610169491525397</v>
      </c>
      <c r="Q1384">
        <v>6.6826841699673997E-2</v>
      </c>
    </row>
    <row r="1385" spans="1:17" hidden="1" x14ac:dyDescent="0.3">
      <c r="A1385" t="s">
        <v>2936</v>
      </c>
      <c r="B1385" t="s">
        <v>2937</v>
      </c>
      <c r="C1385" t="str">
        <f>IFERROR(VLOOKUP(Table1[[#This Row],[Ticker]],[1]!Table2[[Symbol]:[Industry]],2,FALSE),"-")</f>
        <v>-</v>
      </c>
      <c r="D1385" t="s">
        <v>632</v>
      </c>
      <c r="E1385">
        <v>1178.61410204</v>
      </c>
      <c r="F1385">
        <v>326.8</v>
      </c>
      <c r="G1385">
        <v>-0.68395559073069301</v>
      </c>
      <c r="H1385">
        <v>8.4373172898893696</v>
      </c>
      <c r="I1385">
        <v>-7.04827134173311</v>
      </c>
      <c r="J1385">
        <v>-6.20217054983413</v>
      </c>
      <c r="K1385">
        <v>314.777011792032</v>
      </c>
      <c r="L1385">
        <v>295.05118684311202</v>
      </c>
      <c r="M1385">
        <v>47.972584210407803</v>
      </c>
      <c r="N1385">
        <v>1.7027552202070599</v>
      </c>
      <c r="O1385">
        <v>17.656058751529901</v>
      </c>
      <c r="P1385">
        <v>45.244444444444397</v>
      </c>
      <c r="Q1385">
        <v>-2.6115868811183999E-2</v>
      </c>
    </row>
    <row r="1386" spans="1:17" hidden="1" x14ac:dyDescent="0.3">
      <c r="A1386" t="s">
        <v>2938</v>
      </c>
      <c r="B1386" t="s">
        <v>2939</v>
      </c>
      <c r="C1386" t="str">
        <f>IFERROR(VLOOKUP(Table1[[#This Row],[Ticker]],[1]!Table2[[Symbol]:[Industry]],2,FALSE),"-")</f>
        <v>-</v>
      </c>
      <c r="D1386" t="s">
        <v>72</v>
      </c>
      <c r="E1386">
        <v>1177.3800000000001</v>
      </c>
      <c r="F1386">
        <v>196.23</v>
      </c>
      <c r="G1386">
        <v>86.508362464029602</v>
      </c>
      <c r="H1386">
        <v>15.042347588066299</v>
      </c>
      <c r="I1386">
        <v>4.1988672478177502</v>
      </c>
      <c r="J1386">
        <v>-5.34473321881626</v>
      </c>
      <c r="K1386">
        <v>183.616862545598</v>
      </c>
      <c r="L1386">
        <v>152.21713451030899</v>
      </c>
      <c r="M1386">
        <v>45.266085897877304</v>
      </c>
      <c r="N1386">
        <v>0.60191767557675702</v>
      </c>
      <c r="O1386">
        <v>28.420730775110801</v>
      </c>
      <c r="P1386">
        <v>120.48314606741501</v>
      </c>
      <c r="Q1386">
        <v>5.7856074737843002E-2</v>
      </c>
    </row>
    <row r="1387" spans="1:17" hidden="1" x14ac:dyDescent="0.3">
      <c r="A1387" t="s">
        <v>2940</v>
      </c>
      <c r="B1387" t="s">
        <v>2941</v>
      </c>
      <c r="C1387" t="str">
        <f>IFERROR(VLOOKUP(Table1[[#This Row],[Ticker]],[1]!Table2[[Symbol]:[Industry]],2,FALSE),"-")</f>
        <v>-</v>
      </c>
      <c r="D1387" t="s">
        <v>632</v>
      </c>
      <c r="E1387">
        <v>1176.0536321039999</v>
      </c>
      <c r="F1387">
        <v>45.04</v>
      </c>
      <c r="G1387">
        <v>-23.234031350610302</v>
      </c>
      <c r="H1387">
        <v>2.5436035243065902</v>
      </c>
      <c r="I1387">
        <v>-24.0718463046876</v>
      </c>
      <c r="J1387">
        <v>-3.3320086643629998</v>
      </c>
      <c r="K1387">
        <v>45.453345926041699</v>
      </c>
      <c r="L1387">
        <v>47.072255424905201</v>
      </c>
      <c r="M1387">
        <v>45.996580490186403</v>
      </c>
      <c r="N1387">
        <v>0.76753084068660604</v>
      </c>
      <c r="O1387">
        <v>48.978685612788603</v>
      </c>
      <c r="P1387">
        <v>23.736263736263702</v>
      </c>
      <c r="Q1387">
        <v>-2.6591208824231001E-2</v>
      </c>
    </row>
    <row r="1388" spans="1:17" hidden="1" x14ac:dyDescent="0.3">
      <c r="A1388" t="s">
        <v>2942</v>
      </c>
      <c r="B1388" t="s">
        <v>2943</v>
      </c>
      <c r="C1388" t="str">
        <f>IFERROR(VLOOKUP(Table1[[#This Row],[Ticker]],[1]!Table2[[Symbol]:[Industry]],2,FALSE),"-")</f>
        <v>-</v>
      </c>
      <c r="D1388" t="s">
        <v>450</v>
      </c>
      <c r="E1388">
        <v>1172.6768163199999</v>
      </c>
      <c r="F1388">
        <v>236.41</v>
      </c>
      <c r="G1388">
        <v>102.606510886172</v>
      </c>
      <c r="H1388">
        <v>27.618995678148</v>
      </c>
      <c r="I1388">
        <v>44.777914460862597</v>
      </c>
      <c r="J1388">
        <v>0.14629993488929399</v>
      </c>
      <c r="K1388">
        <v>199.71699921112599</v>
      </c>
      <c r="L1388">
        <v>153.106140419019</v>
      </c>
      <c r="M1388">
        <v>60.125556090725503</v>
      </c>
      <c r="N1388">
        <v>0.65633421142067205</v>
      </c>
      <c r="O1388">
        <v>9.5554333573030004</v>
      </c>
      <c r="P1388">
        <v>167.432126696832</v>
      </c>
      <c r="Q1388">
        <v>6.7923111515764995E-2</v>
      </c>
    </row>
    <row r="1389" spans="1:17" hidden="1" x14ac:dyDescent="0.3">
      <c r="A1389" t="s">
        <v>2944</v>
      </c>
      <c r="B1389" t="s">
        <v>2945</v>
      </c>
      <c r="C1389" t="str">
        <f>IFERROR(VLOOKUP(Table1[[#This Row],[Ticker]],[1]!Table2[[Symbol]:[Industry]],2,FALSE),"-")</f>
        <v>-</v>
      </c>
      <c r="D1389" t="s">
        <v>136</v>
      </c>
      <c r="E1389">
        <v>1171.2169464000001</v>
      </c>
      <c r="F1389">
        <v>958.7</v>
      </c>
      <c r="G1389">
        <v>32.411078542912499</v>
      </c>
      <c r="H1389">
        <v>7.0489531645725396</v>
      </c>
      <c r="I1389">
        <v>-15.2273462868522</v>
      </c>
      <c r="J1389">
        <v>10.5499359550529</v>
      </c>
      <c r="K1389">
        <v>871.38660076161796</v>
      </c>
      <c r="L1389">
        <v>834.53060855524097</v>
      </c>
      <c r="M1389">
        <v>64.885496776591594</v>
      </c>
      <c r="N1389">
        <v>3.3949703780476201</v>
      </c>
      <c r="O1389">
        <v>17.346406592260301</v>
      </c>
      <c r="P1389">
        <v>73.630354070451801</v>
      </c>
    </row>
    <row r="1390" spans="1:17" hidden="1" x14ac:dyDescent="0.3">
      <c r="A1390" t="s">
        <v>2946</v>
      </c>
      <c r="B1390" t="s">
        <v>2947</v>
      </c>
      <c r="C1390" t="str">
        <f>IFERROR(VLOOKUP(Table1[[#This Row],[Ticker]],[1]!Table2[[Symbol]:[Industry]],2,FALSE),"-")</f>
        <v>-</v>
      </c>
      <c r="D1390" t="s">
        <v>136</v>
      </c>
      <c r="E1390">
        <v>1169.794005</v>
      </c>
      <c r="F1390">
        <v>280.89999999999998</v>
      </c>
      <c r="G1390">
        <v>23.162486205371799</v>
      </c>
      <c r="H1390">
        <v>-8.2526542440254804</v>
      </c>
      <c r="I1390">
        <v>-13.0284509338973</v>
      </c>
      <c r="J1390">
        <v>-3.5611236556036099</v>
      </c>
      <c r="K1390">
        <v>295.18871744000899</v>
      </c>
      <c r="L1390">
        <v>252.539367031257</v>
      </c>
      <c r="M1390">
        <v>36.529595319289903</v>
      </c>
      <c r="N1390">
        <v>0.35062160800150799</v>
      </c>
      <c r="O1390">
        <v>34.371662513349897</v>
      </c>
      <c r="P1390">
        <v>85.780423280423193</v>
      </c>
    </row>
    <row r="1391" spans="1:17" hidden="1" x14ac:dyDescent="0.3">
      <c r="A1391" t="s">
        <v>2948</v>
      </c>
      <c r="B1391" t="s">
        <v>2949</v>
      </c>
      <c r="C1391" t="str">
        <f>IFERROR(VLOOKUP(Table1[[#This Row],[Ticker]],[1]!Table2[[Symbol]:[Industry]],2,FALSE),"-")</f>
        <v>-</v>
      </c>
      <c r="D1391" t="s">
        <v>207</v>
      </c>
      <c r="E1391">
        <v>1167.5844999999999</v>
      </c>
      <c r="F1391">
        <v>107.86</v>
      </c>
      <c r="G1391">
        <v>-36.0374423431781</v>
      </c>
      <c r="H1391">
        <v>0.82231585225470505</v>
      </c>
      <c r="I1391">
        <v>-29.669786887218901</v>
      </c>
      <c r="J1391">
        <v>-1.6356363631853901</v>
      </c>
      <c r="K1391">
        <v>110.17536662687201</v>
      </c>
      <c r="L1391">
        <v>110.86513166923601</v>
      </c>
      <c r="M1391">
        <v>46.280228955049502</v>
      </c>
      <c r="N1391">
        <v>0.59300552142257801</v>
      </c>
      <c r="O1391">
        <v>33.506397181531597</v>
      </c>
      <c r="P1391">
        <v>19.512465373961199</v>
      </c>
      <c r="Q1391">
        <v>3.2453294434881999E-2</v>
      </c>
    </row>
    <row r="1392" spans="1:17" hidden="1" x14ac:dyDescent="0.3">
      <c r="A1392" t="s">
        <v>2950</v>
      </c>
      <c r="B1392" t="s">
        <v>2951</v>
      </c>
      <c r="C1392" t="str">
        <f>IFERROR(VLOOKUP(Table1[[#This Row],[Ticker]],[1]!Table2[[Symbol]:[Industry]],2,FALSE),"-")</f>
        <v>-</v>
      </c>
      <c r="D1392" t="s">
        <v>124</v>
      </c>
      <c r="E1392">
        <v>1164.6940787999999</v>
      </c>
      <c r="F1392">
        <v>11308.5</v>
      </c>
      <c r="G1392">
        <v>312.02534569472698</v>
      </c>
      <c r="H1392">
        <v>21.138309937752499</v>
      </c>
      <c r="I1392">
        <v>159.39945101087201</v>
      </c>
      <c r="J1392">
        <v>14.835187930234801</v>
      </c>
      <c r="K1392">
        <v>8712.8447972388694</v>
      </c>
      <c r="L1392">
        <v>6109.1837228878603</v>
      </c>
      <c r="M1392">
        <v>85.222299211057802</v>
      </c>
      <c r="N1392">
        <v>0.63759646302250805</v>
      </c>
      <c r="O1392">
        <v>0</v>
      </c>
      <c r="P1392">
        <v>359.39632759181001</v>
      </c>
      <c r="Q1392">
        <v>0.131348770678823</v>
      </c>
    </row>
    <row r="1393" spans="1:17" hidden="1" x14ac:dyDescent="0.3">
      <c r="A1393" t="s">
        <v>2952</v>
      </c>
      <c r="B1393" t="s">
        <v>2953</v>
      </c>
      <c r="C1393" t="str">
        <f>IFERROR(VLOOKUP(Table1[[#This Row],[Ticker]],[1]!Table2[[Symbol]:[Industry]],2,FALSE),"-")</f>
        <v>-</v>
      </c>
      <c r="D1393" t="s">
        <v>539</v>
      </c>
      <c r="E1393">
        <v>1164.4545660000001</v>
      </c>
      <c r="F1393">
        <v>330</v>
      </c>
      <c r="G1393">
        <v>172.47501333477899</v>
      </c>
      <c r="H1393">
        <v>52.121098196005697</v>
      </c>
      <c r="I1393">
        <v>93.698827576842106</v>
      </c>
      <c r="J1393">
        <v>2.9120841541543299</v>
      </c>
      <c r="K1393">
        <v>244.29006353901499</v>
      </c>
      <c r="L1393">
        <v>186.11572827114</v>
      </c>
      <c r="M1393">
        <v>70.553384173077305</v>
      </c>
      <c r="N1393">
        <v>1.2594206726828201</v>
      </c>
      <c r="O1393">
        <v>3.0303030303030201</v>
      </c>
      <c r="P1393">
        <v>200</v>
      </c>
      <c r="Q1393">
        <v>0.16537336347706899</v>
      </c>
    </row>
    <row r="1394" spans="1:17" hidden="1" x14ac:dyDescent="0.3">
      <c r="A1394" t="s">
        <v>2954</v>
      </c>
      <c r="B1394" t="s">
        <v>2955</v>
      </c>
      <c r="C1394" t="str">
        <f>IFERROR(VLOOKUP(Table1[[#This Row],[Ticker]],[1]!Table2[[Symbol]:[Industry]],2,FALSE),"-")</f>
        <v>-</v>
      </c>
      <c r="D1394" t="s">
        <v>246</v>
      </c>
      <c r="E1394">
        <v>1162.828323301</v>
      </c>
      <c r="F1394">
        <v>22.13</v>
      </c>
      <c r="G1394">
        <v>95.159553200319806</v>
      </c>
      <c r="H1394">
        <v>7.5183709658444497</v>
      </c>
      <c r="I1394">
        <v>-17.639737789799302</v>
      </c>
      <c r="J1394">
        <v>6.2921840170684398</v>
      </c>
      <c r="K1394">
        <v>21.124926361476899</v>
      </c>
      <c r="L1394">
        <v>19.416137460195799</v>
      </c>
      <c r="M1394">
        <v>69.333521419302897</v>
      </c>
      <c r="N1394">
        <v>0.96796212434594098</v>
      </c>
      <c r="O1394">
        <v>88.206055128784399</v>
      </c>
      <c r="P1394">
        <v>151.47727272727201</v>
      </c>
      <c r="Q1394">
        <v>9.8483561620450993E-2</v>
      </c>
    </row>
    <row r="1395" spans="1:17" hidden="1" x14ac:dyDescent="0.3">
      <c r="A1395" t="s">
        <v>2956</v>
      </c>
      <c r="B1395" t="s">
        <v>2957</v>
      </c>
      <c r="C1395" t="str">
        <f>IFERROR(VLOOKUP(Table1[[#This Row],[Ticker]],[1]!Table2[[Symbol]:[Industry]],2,FALSE),"-")</f>
        <v>-</v>
      </c>
      <c r="D1395" t="s">
        <v>539</v>
      </c>
      <c r="E1395">
        <v>1161.66683532</v>
      </c>
      <c r="F1395">
        <v>1078.8</v>
      </c>
      <c r="G1395">
        <v>165.02600820631699</v>
      </c>
      <c r="H1395">
        <v>-6.6704535214415897</v>
      </c>
      <c r="I1395">
        <v>-36.649927530905998</v>
      </c>
      <c r="J1395">
        <v>1.32426991696151</v>
      </c>
      <c r="K1395">
        <v>1260.8393883154599</v>
      </c>
      <c r="L1395">
        <v>1184.5456744047999</v>
      </c>
      <c r="M1395">
        <v>48.305717953910602</v>
      </c>
      <c r="N1395">
        <v>1.15165918407183</v>
      </c>
      <c r="O1395">
        <v>104.80163144234299</v>
      </c>
      <c r="P1395">
        <v>235.65650280024801</v>
      </c>
      <c r="Q1395">
        <v>0.221145925407183</v>
      </c>
    </row>
    <row r="1396" spans="1:17" hidden="1" x14ac:dyDescent="0.3">
      <c r="A1396" t="s">
        <v>2958</v>
      </c>
      <c r="B1396" t="s">
        <v>2959</v>
      </c>
      <c r="C1396" t="str">
        <f>IFERROR(VLOOKUP(Table1[[#This Row],[Ticker]],[1]!Table2[[Symbol]:[Industry]],2,FALSE),"-")</f>
        <v>-</v>
      </c>
      <c r="D1396" t="s">
        <v>399</v>
      </c>
      <c r="E1396">
        <v>1153.7861807039999</v>
      </c>
      <c r="F1396">
        <v>46.96</v>
      </c>
      <c r="G1396">
        <v>35.803048454367797</v>
      </c>
      <c r="H1396">
        <v>0.62396832626295995</v>
      </c>
      <c r="I1396">
        <v>-23.2095949826025</v>
      </c>
      <c r="J1396">
        <v>-2.0844592518312699</v>
      </c>
      <c r="K1396">
        <v>47.024774552350998</v>
      </c>
      <c r="L1396">
        <v>46.1094652576516</v>
      </c>
      <c r="M1396">
        <v>44.683515126631299</v>
      </c>
      <c r="N1396">
        <v>0.96899594875120598</v>
      </c>
      <c r="O1396">
        <v>28.8330494037478</v>
      </c>
      <c r="P1396">
        <v>71.386861313868593</v>
      </c>
    </row>
    <row r="1397" spans="1:17" hidden="1" x14ac:dyDescent="0.3">
      <c r="A1397" t="s">
        <v>2960</v>
      </c>
      <c r="B1397" t="s">
        <v>2961</v>
      </c>
      <c r="C1397" t="str">
        <f>IFERROR(VLOOKUP(Table1[[#This Row],[Ticker]],[1]!Table2[[Symbol]:[Industry]],2,FALSE),"-")</f>
        <v>-</v>
      </c>
      <c r="D1397" t="s">
        <v>399</v>
      </c>
      <c r="E1397">
        <v>1153.5301583999999</v>
      </c>
      <c r="F1397">
        <v>48.45</v>
      </c>
      <c r="G1397">
        <v>-71.766936785108896</v>
      </c>
      <c r="H1397">
        <v>-4.8524677585328</v>
      </c>
      <c r="I1397">
        <v>-60.228094718756999</v>
      </c>
      <c r="J1397">
        <v>-6.2979019809935499</v>
      </c>
      <c r="K1397">
        <v>53.199792550218199</v>
      </c>
      <c r="L1397">
        <v>62.466923729084499</v>
      </c>
      <c r="M1397">
        <v>35.357951177157801</v>
      </c>
      <c r="N1397">
        <v>0.52195355424524403</v>
      </c>
      <c r="O1397">
        <v>127.03818369453001</v>
      </c>
      <c r="P1397">
        <v>10.0886162235855</v>
      </c>
      <c r="Q1397">
        <v>0.10146453098644199</v>
      </c>
    </row>
    <row r="1398" spans="1:17" hidden="1" x14ac:dyDescent="0.3">
      <c r="A1398" t="s">
        <v>2962</v>
      </c>
      <c r="B1398" t="s">
        <v>2963</v>
      </c>
      <c r="C1398" t="str">
        <f>IFERROR(VLOOKUP(Table1[[#This Row],[Ticker]],[1]!Table2[[Symbol]:[Industry]],2,FALSE),"-")</f>
        <v>-</v>
      </c>
      <c r="D1398" t="s">
        <v>136</v>
      </c>
      <c r="E1398">
        <v>1153.3299330689999</v>
      </c>
      <c r="F1398">
        <v>44.91</v>
      </c>
      <c r="G1398">
        <v>34.936045087364398</v>
      </c>
      <c r="H1398">
        <v>38.014421873574101</v>
      </c>
      <c r="I1398">
        <v>18.2388052479279</v>
      </c>
      <c r="J1398">
        <v>-12.867984701581801</v>
      </c>
      <c r="K1398">
        <v>39.624777291350298</v>
      </c>
      <c r="L1398">
        <v>33.996772931709501</v>
      </c>
      <c r="M1398">
        <v>51.171191636050402</v>
      </c>
      <c r="N1398">
        <v>3.2909300392023</v>
      </c>
      <c r="O1398">
        <v>20.6858160765976</v>
      </c>
      <c r="P1398">
        <v>94.415584415584306</v>
      </c>
      <c r="Q1398">
        <v>6.2582826906988007E-2</v>
      </c>
    </row>
    <row r="1399" spans="1:17" hidden="1" x14ac:dyDescent="0.3">
      <c r="A1399" t="s">
        <v>2964</v>
      </c>
      <c r="B1399" t="s">
        <v>2965</v>
      </c>
      <c r="C1399" t="str">
        <f>IFERROR(VLOOKUP(Table1[[#This Row],[Ticker]],[1]!Table2[[Symbol]:[Industry]],2,FALSE),"-")</f>
        <v>-</v>
      </c>
      <c r="D1399" t="s">
        <v>539</v>
      </c>
      <c r="E1399">
        <v>1152.4551939569999</v>
      </c>
      <c r="F1399">
        <v>185.27</v>
      </c>
      <c r="G1399">
        <v>-35.919009442819402</v>
      </c>
      <c r="H1399">
        <v>-4.1753748581914296</v>
      </c>
      <c r="I1399">
        <v>-15.836137415239101</v>
      </c>
      <c r="J1399">
        <v>1.84110834322433</v>
      </c>
      <c r="K1399">
        <v>194.27974174407899</v>
      </c>
      <c r="L1399">
        <v>200.08008886818499</v>
      </c>
      <c r="M1399">
        <v>42.796410492319403</v>
      </c>
      <c r="N1399">
        <v>1.0841368547769901</v>
      </c>
      <c r="O1399">
        <v>30.782101797376701</v>
      </c>
      <c r="P1399">
        <v>15.866166353971201</v>
      </c>
      <c r="Q1399">
        <v>-1.5207793283682E-2</v>
      </c>
    </row>
    <row r="1400" spans="1:17" hidden="1" x14ac:dyDescent="0.3">
      <c r="A1400" t="s">
        <v>2966</v>
      </c>
      <c r="B1400" t="s">
        <v>2967</v>
      </c>
      <c r="C1400" t="str">
        <f>IFERROR(VLOOKUP(Table1[[#This Row],[Ticker]],[1]!Table2[[Symbol]:[Industry]],2,FALSE),"-")</f>
        <v>-</v>
      </c>
      <c r="D1400" t="s">
        <v>259</v>
      </c>
      <c r="E1400">
        <v>1151.8252001999999</v>
      </c>
      <c r="F1400">
        <v>177.39</v>
      </c>
      <c r="G1400">
        <v>178.85620730778501</v>
      </c>
      <c r="H1400">
        <v>13.178049300460399</v>
      </c>
      <c r="I1400">
        <v>111.02169034924199</v>
      </c>
      <c r="J1400">
        <v>-6.5654060287487699</v>
      </c>
      <c r="K1400">
        <v>150.525340813551</v>
      </c>
      <c r="L1400">
        <v>106.689321679755</v>
      </c>
      <c r="M1400">
        <v>61.619610720667197</v>
      </c>
      <c r="N1400">
        <v>0.48238183618896302</v>
      </c>
      <c r="O1400">
        <v>6.3475956931055899</v>
      </c>
      <c r="P1400">
        <v>216.20320855614901</v>
      </c>
      <c r="Q1400">
        <v>0.13736885690576001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539</v>
      </c>
      <c r="E1401">
        <v>1149.527074528</v>
      </c>
      <c r="F1401">
        <v>159.68</v>
      </c>
      <c r="G1401">
        <v>-35.6140565990356</v>
      </c>
      <c r="H1401">
        <v>-2.80433985250458</v>
      </c>
      <c r="I1401">
        <v>-26.763822471988799</v>
      </c>
      <c r="J1401">
        <v>-5.9978503806873897</v>
      </c>
      <c r="K1401">
        <v>161.32972026742701</v>
      </c>
      <c r="L1401">
        <v>162.70960348179099</v>
      </c>
      <c r="M1401">
        <v>44.531048700050199</v>
      </c>
      <c r="N1401">
        <v>0.88289719786967202</v>
      </c>
      <c r="O1401">
        <v>35.928106212424801</v>
      </c>
      <c r="P1401">
        <v>25.781803859787299</v>
      </c>
      <c r="Q1401">
        <v>6.0389550508212E-2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219</v>
      </c>
      <c r="E1402">
        <v>1149.4747960750001</v>
      </c>
      <c r="F1402">
        <v>728.45</v>
      </c>
      <c r="G1402">
        <v>17.4822435445504</v>
      </c>
      <c r="H1402">
        <v>-4.5918952757856397</v>
      </c>
      <c r="I1402">
        <v>28.7994220710987</v>
      </c>
      <c r="J1402">
        <v>0.82622990282402398</v>
      </c>
      <c r="K1402">
        <v>764.59711366977604</v>
      </c>
      <c r="L1402">
        <v>635.53144338586105</v>
      </c>
      <c r="M1402">
        <v>41.844573868806499</v>
      </c>
      <c r="N1402">
        <v>1.2445215904053299</v>
      </c>
      <c r="O1402">
        <v>31.779806438327899</v>
      </c>
      <c r="P1402">
        <v>67.826287294090505</v>
      </c>
      <c r="Q1402">
        <v>0.19025257213256799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207</v>
      </c>
      <c r="E1403">
        <v>1147.6817169999999</v>
      </c>
      <c r="F1403">
        <v>1264.9000000000001</v>
      </c>
      <c r="G1403">
        <v>30.505038421386502</v>
      </c>
      <c r="H1403">
        <v>21.783142393316702</v>
      </c>
      <c r="I1403">
        <v>57.6671155321648</v>
      </c>
      <c r="J1403">
        <v>0.58597215502627598</v>
      </c>
      <c r="K1403">
        <v>1116.04701287496</v>
      </c>
      <c r="L1403">
        <v>969.01499765124902</v>
      </c>
      <c r="M1403">
        <v>67.156562622460896</v>
      </c>
      <c r="N1403">
        <v>1.47759810849005</v>
      </c>
      <c r="O1403">
        <v>1.98434658866313</v>
      </c>
      <c r="P1403">
        <v>77.8668354074386</v>
      </c>
      <c r="Q1403">
        <v>0.101174447681221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95</v>
      </c>
      <c r="E1404">
        <v>1143.9582207789999</v>
      </c>
      <c r="F1404">
        <v>234.19</v>
      </c>
      <c r="G1404">
        <v>-18.579653272881401</v>
      </c>
      <c r="H1404">
        <v>7.3995093046310396</v>
      </c>
      <c r="I1404">
        <v>-23.153718788115299</v>
      </c>
      <c r="J1404">
        <v>-0.41176466689209801</v>
      </c>
      <c r="K1404">
        <v>233.69378862284901</v>
      </c>
      <c r="L1404">
        <v>265.88179770673401</v>
      </c>
      <c r="M1404">
        <v>53.531968670452102</v>
      </c>
      <c r="N1404">
        <v>1.3057890216517001</v>
      </c>
      <c r="O1404">
        <v>63.115419104146198</v>
      </c>
      <c r="P1404">
        <v>41.933333333333302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21</v>
      </c>
      <c r="E1405">
        <v>1138.5402305099999</v>
      </c>
      <c r="F1405">
        <v>1382.35</v>
      </c>
      <c r="G1405">
        <v>713.68768926893995</v>
      </c>
      <c r="H1405">
        <v>-9.8205203084268007</v>
      </c>
      <c r="I1405">
        <v>37.657779362576697</v>
      </c>
      <c r="J1405">
        <v>1.37854996912484</v>
      </c>
      <c r="K1405">
        <v>1465.7242846219101</v>
      </c>
      <c r="L1405">
        <v>1023.67274702369</v>
      </c>
      <c r="M1405">
        <v>37.338213591031</v>
      </c>
      <c r="N1405">
        <v>0.54047730463266197</v>
      </c>
      <c r="O1405">
        <v>34.654754584584197</v>
      </c>
      <c r="P1405">
        <v>763.96874999999898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160</v>
      </c>
      <c r="E1406">
        <v>1138.32</v>
      </c>
      <c r="F1406">
        <v>465</v>
      </c>
      <c r="G1406">
        <v>83.622354471348203</v>
      </c>
      <c r="H1406">
        <v>1.3784790553305</v>
      </c>
      <c r="I1406">
        <v>99.798230578853094</v>
      </c>
      <c r="J1406">
        <v>-2.0043944378901002</v>
      </c>
      <c r="K1406">
        <v>440.01576470588202</v>
      </c>
      <c r="M1406">
        <v>49.4249755356607</v>
      </c>
      <c r="O1406">
        <v>19.354838709677399</v>
      </c>
      <c r="P1406">
        <v>128.16486751717301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133</v>
      </c>
      <c r="E1407">
        <v>1134.0096598600001</v>
      </c>
      <c r="F1407">
        <v>901.1</v>
      </c>
      <c r="G1407">
        <v>132.80521295653199</v>
      </c>
      <c r="H1407">
        <v>-18.340914585241102</v>
      </c>
      <c r="I1407">
        <v>35.6132914869373</v>
      </c>
      <c r="J1407">
        <v>-3.2681193652287202</v>
      </c>
      <c r="K1407">
        <v>998.81417446581395</v>
      </c>
      <c r="L1407">
        <v>721.04039767450899</v>
      </c>
      <c r="M1407">
        <v>30.981027799303501</v>
      </c>
      <c r="N1407">
        <v>0.50182625021334704</v>
      </c>
      <c r="O1407">
        <v>60.082121851070902</v>
      </c>
      <c r="P1407">
        <v>187.43221690590099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207</v>
      </c>
      <c r="E1408">
        <v>1132.1219080000001</v>
      </c>
      <c r="F1408">
        <v>1050.05</v>
      </c>
      <c r="G1408">
        <v>-49.795198798897303</v>
      </c>
      <c r="H1408">
        <v>-7.6343926738523704</v>
      </c>
      <c r="I1408">
        <v>-22.122504103423399</v>
      </c>
      <c r="J1408">
        <v>2.4245697217623401</v>
      </c>
      <c r="K1408">
        <v>1125.43147069157</v>
      </c>
      <c r="L1408">
        <v>1153.7303655783701</v>
      </c>
      <c r="M1408">
        <v>40.126559736353201</v>
      </c>
      <c r="N1408">
        <v>1.1707412022091499</v>
      </c>
      <c r="O1408">
        <v>45.231179467644402</v>
      </c>
      <c r="P1408">
        <v>7.6974358974359003</v>
      </c>
      <c r="Q1408">
        <v>7.2288168818549006E-2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539</v>
      </c>
      <c r="E1409">
        <v>1131.272859492</v>
      </c>
      <c r="F1409">
        <v>135.13999999999999</v>
      </c>
      <c r="G1409">
        <v>-43.314618902429899</v>
      </c>
      <c r="H1409">
        <v>-6.3229712888189598</v>
      </c>
      <c r="I1409">
        <v>-42.6129367261669</v>
      </c>
      <c r="J1409">
        <v>-4.8921294362238097</v>
      </c>
      <c r="K1409">
        <v>146.23860764591501</v>
      </c>
      <c r="L1409">
        <v>159.94047052318999</v>
      </c>
      <c r="M1409">
        <v>31.678718691875801</v>
      </c>
      <c r="N1409">
        <v>0.88467736466621305</v>
      </c>
      <c r="O1409">
        <v>65.865028858961097</v>
      </c>
      <c r="P1409">
        <v>2.30128690386071</v>
      </c>
      <c r="Q1409">
        <v>2.2458427099516998E-2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2988</v>
      </c>
      <c r="E1410">
        <v>1128.653</v>
      </c>
      <c r="F1410">
        <v>500</v>
      </c>
      <c r="G1410">
        <v>119.120857940429</v>
      </c>
      <c r="H1410">
        <v>12.543963387065199</v>
      </c>
      <c r="I1410">
        <v>41.074933112647003</v>
      </c>
      <c r="J1410">
        <v>-3.4609212914223999</v>
      </c>
      <c r="K1410">
        <v>441.74331527741901</v>
      </c>
      <c r="L1410">
        <v>328.04539713998702</v>
      </c>
      <c r="M1410">
        <v>48.136736131579603</v>
      </c>
      <c r="N1410">
        <v>0.95014519056261304</v>
      </c>
      <c r="O1410">
        <v>15.399999999999901</v>
      </c>
      <c r="P1410">
        <v>177.777777777777</v>
      </c>
    </row>
    <row r="1411" spans="1:17" hidden="1" x14ac:dyDescent="0.3">
      <c r="A1411" t="s">
        <v>2989</v>
      </c>
      <c r="B1411" t="s">
        <v>2990</v>
      </c>
      <c r="C1411" t="str">
        <f>IFERROR(VLOOKUP(Table1[[#This Row],[Ticker]],[1]!Table2[[Symbol]:[Industry]],2,FALSE),"-")</f>
        <v>-</v>
      </c>
      <c r="D1411" t="s">
        <v>54</v>
      </c>
      <c r="E1411">
        <v>1128.360584</v>
      </c>
      <c r="F1411">
        <v>408.85</v>
      </c>
      <c r="G1411">
        <v>-0.93671762750350096</v>
      </c>
      <c r="H1411">
        <v>18.457399699462201</v>
      </c>
      <c r="I1411">
        <v>9.8591818437496794</v>
      </c>
      <c r="J1411">
        <v>1.28569176900644</v>
      </c>
      <c r="K1411">
        <v>360.36132574288803</v>
      </c>
      <c r="L1411">
        <v>346.29998728636298</v>
      </c>
      <c r="M1411">
        <v>63.990698313358401</v>
      </c>
      <c r="N1411">
        <v>1.03287149760807</v>
      </c>
      <c r="O1411">
        <v>25.571725571725501</v>
      </c>
      <c r="P1411">
        <v>55.279149259399901</v>
      </c>
      <c r="Q1411">
        <v>-5.1801390623330001E-3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246</v>
      </c>
      <c r="E1412">
        <v>1128.2855036000001</v>
      </c>
      <c r="F1412">
        <v>747.4</v>
      </c>
      <c r="G1412">
        <v>470.42842052776001</v>
      </c>
      <c r="H1412">
        <v>8.6216551061349396</v>
      </c>
      <c r="I1412">
        <v>139.937170335334</v>
      </c>
      <c r="J1412">
        <v>-8.58680328906126</v>
      </c>
      <c r="K1412">
        <v>697.80889669957799</v>
      </c>
      <c r="L1412">
        <v>486.299055145637</v>
      </c>
      <c r="M1412">
        <v>51.766372896728598</v>
      </c>
      <c r="N1412">
        <v>1.11292716681834</v>
      </c>
      <c r="O1412">
        <v>9.2453839978592498</v>
      </c>
      <c r="P1412">
        <v>512.62295081967204</v>
      </c>
      <c r="Q1412">
        <v>0.23577905646462599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399</v>
      </c>
      <c r="E1413">
        <v>1125.0398043959999</v>
      </c>
      <c r="F1413">
        <v>45.79</v>
      </c>
      <c r="G1413">
        <v>-2.99199149738853</v>
      </c>
      <c r="H1413">
        <v>-9.3710660075710202</v>
      </c>
      <c r="I1413">
        <v>-42.959655244752703</v>
      </c>
      <c r="J1413">
        <v>-4.5876540126051699</v>
      </c>
      <c r="K1413">
        <v>50.693320343615703</v>
      </c>
      <c r="L1413">
        <v>51.763880445917501</v>
      </c>
      <c r="M1413">
        <v>26.451838321182102</v>
      </c>
      <c r="N1413">
        <v>0.62839981818041202</v>
      </c>
      <c r="O1413">
        <v>80.170342869622104</v>
      </c>
      <c r="P1413">
        <v>46.293929712459999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219</v>
      </c>
      <c r="E1414">
        <v>1119.8651191500001</v>
      </c>
      <c r="F1414">
        <v>72.61</v>
      </c>
      <c r="G1414">
        <v>38.956831248004498</v>
      </c>
      <c r="H1414">
        <v>4.28959644723819</v>
      </c>
      <c r="I1414">
        <v>-21.339474482332701</v>
      </c>
      <c r="J1414">
        <v>-2.6458120209231599</v>
      </c>
      <c r="K1414">
        <v>72.660190805469895</v>
      </c>
      <c r="L1414">
        <v>69.786708842911906</v>
      </c>
      <c r="M1414">
        <v>39.330779909190198</v>
      </c>
      <c r="N1414">
        <v>0.92374501124793695</v>
      </c>
      <c r="O1414">
        <v>78.625533673047698</v>
      </c>
      <c r="P1414">
        <v>68.273464658169104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21</v>
      </c>
      <c r="E1415">
        <v>1119.481742214</v>
      </c>
      <c r="F1415">
        <v>105.66</v>
      </c>
      <c r="G1415">
        <v>168.299940451259</v>
      </c>
      <c r="H1415">
        <v>14.6776325759153</v>
      </c>
      <c r="I1415">
        <v>25.596824539243102</v>
      </c>
      <c r="J1415">
        <v>-3.6250309034311701</v>
      </c>
      <c r="K1415">
        <v>83.137689260408493</v>
      </c>
      <c r="L1415">
        <v>62.598837456846802</v>
      </c>
      <c r="M1415">
        <v>69.830205415304107</v>
      </c>
      <c r="N1415">
        <v>3.3442842232951899</v>
      </c>
      <c r="O1415">
        <v>5.8962710581109201</v>
      </c>
      <c r="P1415">
        <v>267.51304347825999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713</v>
      </c>
      <c r="E1416">
        <v>1117.7514000000001</v>
      </c>
      <c r="F1416">
        <v>117.72</v>
      </c>
      <c r="G1416">
        <v>113.48368921783</v>
      </c>
      <c r="H1416">
        <v>-2.9933733030174001</v>
      </c>
      <c r="I1416">
        <v>43.4305963387744</v>
      </c>
      <c r="J1416">
        <v>4.6138050019273598</v>
      </c>
      <c r="K1416">
        <v>112.00225452793001</v>
      </c>
      <c r="L1416">
        <v>85.044890644836201</v>
      </c>
      <c r="M1416">
        <v>56.538887955361801</v>
      </c>
      <c r="N1416">
        <v>0.30080050178644802</v>
      </c>
      <c r="O1416">
        <v>15.953109072375099</v>
      </c>
      <c r="P1416">
        <v>171.870669745958</v>
      </c>
      <c r="Q1416">
        <v>0.10423995547062399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54</v>
      </c>
      <c r="E1417">
        <v>1115.5825702950001</v>
      </c>
      <c r="F1417">
        <v>1709.85</v>
      </c>
      <c r="G1417">
        <v>169.74538615723901</v>
      </c>
      <c r="H1417">
        <v>16.0907706556821</v>
      </c>
      <c r="I1417">
        <v>46.540065177005701</v>
      </c>
      <c r="J1417">
        <v>-4.4831283844145098</v>
      </c>
      <c r="K1417">
        <v>1605.08443975043</v>
      </c>
      <c r="L1417">
        <v>1234.8321629019399</v>
      </c>
      <c r="M1417">
        <v>44.636303379876402</v>
      </c>
      <c r="N1417">
        <v>1.4948382803773801</v>
      </c>
      <c r="O1417">
        <v>8.4305640845688306</v>
      </c>
      <c r="P1417">
        <v>233.20666471791799</v>
      </c>
      <c r="Q1417">
        <v>0.137616513846817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539</v>
      </c>
      <c r="E1418">
        <v>1114.04298047</v>
      </c>
      <c r="F1418">
        <v>482.65</v>
      </c>
      <c r="G1418">
        <v>-10.263411075862299</v>
      </c>
      <c r="H1418">
        <v>-2.4776522702760699</v>
      </c>
      <c r="I1418">
        <v>-17.8068609432061</v>
      </c>
      <c r="J1418">
        <v>-2.9467026686711901</v>
      </c>
      <c r="K1418">
        <v>466.95183062727301</v>
      </c>
      <c r="L1418">
        <v>463.15131161675703</v>
      </c>
      <c r="M1418">
        <v>53.784697109218598</v>
      </c>
      <c r="N1418">
        <v>0.55503068442894399</v>
      </c>
      <c r="O1418">
        <v>35.688387029938802</v>
      </c>
      <c r="P1418">
        <v>36.341807909604498</v>
      </c>
      <c r="Q1418">
        <v>-4.3298538233944001E-2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500</v>
      </c>
      <c r="E1419">
        <v>1110.7210279639901</v>
      </c>
      <c r="F1419">
        <v>181.34</v>
      </c>
      <c r="G1419">
        <v>9.2473047166519606</v>
      </c>
      <c r="H1419">
        <v>39.3221141812665</v>
      </c>
      <c r="I1419">
        <v>7.8668579498060804</v>
      </c>
      <c r="J1419">
        <v>11.2885383036599</v>
      </c>
      <c r="K1419">
        <v>141.91845271965499</v>
      </c>
      <c r="L1419">
        <v>143.50472395979099</v>
      </c>
      <c r="M1419">
        <v>87.232080073545703</v>
      </c>
      <c r="N1419">
        <v>3.6995093363662201</v>
      </c>
      <c r="O1419">
        <v>11.6686886511525</v>
      </c>
      <c r="P1419">
        <v>61.406319537160599</v>
      </c>
      <c r="Q1419">
        <v>-7.4637267248225003E-2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471</v>
      </c>
      <c r="E1420">
        <v>1100.0975997</v>
      </c>
      <c r="F1420">
        <v>1.32</v>
      </c>
      <c r="G1420">
        <v>-72.206635541554604</v>
      </c>
      <c r="H1420">
        <v>-7.4735642975580303</v>
      </c>
      <c r="I1420">
        <v>-71.740966658018493</v>
      </c>
      <c r="J1420">
        <v>-11.737619041804299</v>
      </c>
      <c r="K1420">
        <v>1.6410773839791699</v>
      </c>
      <c r="L1420">
        <v>2.3194159034579398</v>
      </c>
      <c r="M1420">
        <v>41.271011010702701</v>
      </c>
      <c r="N1420">
        <v>1.2820182830221101</v>
      </c>
      <c r="O1420">
        <v>225.75757575757501</v>
      </c>
      <c r="P1420">
        <v>3.9370078740157401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551</v>
      </c>
      <c r="E1421">
        <v>1099.16049544</v>
      </c>
      <c r="F1421">
        <v>90.8</v>
      </c>
      <c r="G1421">
        <v>11.585413388108901</v>
      </c>
      <c r="H1421">
        <v>13.614267641841</v>
      </c>
      <c r="I1421">
        <v>-11.141883848495199</v>
      </c>
      <c r="J1421">
        <v>-8.5565132157341406</v>
      </c>
      <c r="K1421">
        <v>83.962766412564505</v>
      </c>
      <c r="L1421">
        <v>80.494059273643899</v>
      </c>
      <c r="M1421">
        <v>57.158126215475299</v>
      </c>
      <c r="N1421">
        <v>1.56808934781753</v>
      </c>
      <c r="O1421">
        <v>39.592511013215798</v>
      </c>
      <c r="P1421">
        <v>56.822107081174401</v>
      </c>
      <c r="Q1421">
        <v>-6.2427876939017003E-2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392</v>
      </c>
      <c r="E1422">
        <v>1098.685322502</v>
      </c>
      <c r="F1422">
        <v>157.97999999999999</v>
      </c>
      <c r="G1422">
        <v>-29.9273537269545</v>
      </c>
      <c r="H1422">
        <v>-2.9098352028468799</v>
      </c>
      <c r="I1422">
        <v>-3.2316275946345701</v>
      </c>
      <c r="J1422">
        <v>-5.4475383168149101</v>
      </c>
      <c r="K1422">
        <v>162.24759729273299</v>
      </c>
      <c r="L1422">
        <v>156.37585489221999</v>
      </c>
      <c r="M1422">
        <v>37.846860171330199</v>
      </c>
      <c r="N1422">
        <v>0.38274196711258901</v>
      </c>
      <c r="O1422">
        <v>15.204456260286101</v>
      </c>
      <c r="P1422">
        <v>20.091220068415002</v>
      </c>
      <c r="Q1422">
        <v>-2.352671744034E-3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210</v>
      </c>
      <c r="E1423">
        <v>1098.663240565</v>
      </c>
      <c r="F1423">
        <v>495.55</v>
      </c>
      <c r="G1423">
        <v>-39.547229152649898</v>
      </c>
      <c r="H1423">
        <v>-1.67088919778337</v>
      </c>
      <c r="I1423">
        <v>-7.7022391087847897</v>
      </c>
      <c r="J1423">
        <v>-2.4079215510730698</v>
      </c>
      <c r="K1423">
        <v>508.02988827223902</v>
      </c>
      <c r="L1423">
        <v>484.19003169761402</v>
      </c>
      <c r="M1423">
        <v>35.714134501943299</v>
      </c>
      <c r="N1423">
        <v>1.17056376773926</v>
      </c>
      <c r="O1423">
        <v>25.749167591564898</v>
      </c>
      <c r="P1423">
        <v>26.966436074814201</v>
      </c>
      <c r="Q1423">
        <v>4.4523330735107003E-2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632</v>
      </c>
      <c r="E1424">
        <v>1092.407460505</v>
      </c>
      <c r="F1424">
        <v>2486.9499999999998</v>
      </c>
      <c r="G1424">
        <v>27.163686124728802</v>
      </c>
      <c r="H1424">
        <v>-1.26190525141662</v>
      </c>
      <c r="I1424">
        <v>5.9881254807667199</v>
      </c>
      <c r="J1424">
        <v>3.3478248926961598</v>
      </c>
      <c r="K1424">
        <v>2296.8410058519298</v>
      </c>
      <c r="L1424">
        <v>2029.8685965064999</v>
      </c>
      <c r="M1424">
        <v>67.890366238941894</v>
      </c>
      <c r="N1424">
        <v>0.29701802704056002</v>
      </c>
      <c r="O1424">
        <v>16.982649430024701</v>
      </c>
      <c r="P1424">
        <v>64.155115511551102</v>
      </c>
      <c r="Q1424">
        <v>5.9274144187713998E-2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293</v>
      </c>
      <c r="E1425">
        <v>1086.5</v>
      </c>
      <c r="F1425">
        <v>530</v>
      </c>
      <c r="G1425">
        <v>-39.329481221957401</v>
      </c>
      <c r="H1425">
        <v>4.7803015384637702</v>
      </c>
      <c r="I1425">
        <v>-20.1444276038523</v>
      </c>
      <c r="J1425">
        <v>-2.5965670436095101</v>
      </c>
      <c r="K1425">
        <v>518.43056746772697</v>
      </c>
      <c r="L1425">
        <v>521.11865212513396</v>
      </c>
      <c r="M1425">
        <v>62.192595645764598</v>
      </c>
      <c r="N1425">
        <v>1.6645348341434201</v>
      </c>
      <c r="O1425">
        <v>50.9339622641509</v>
      </c>
      <c r="P1425">
        <v>15.192349489241399</v>
      </c>
      <c r="Q1425">
        <v>0.13991438731236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300</v>
      </c>
      <c r="E1426">
        <v>1085.35392864</v>
      </c>
      <c r="F1426">
        <v>393.6</v>
      </c>
      <c r="G1426">
        <v>-41.219720215941798</v>
      </c>
      <c r="H1426">
        <v>4.3994132902340697</v>
      </c>
      <c r="I1426">
        <v>-23.606477497378101</v>
      </c>
      <c r="J1426">
        <v>-2.6741871625961502</v>
      </c>
      <c r="K1426">
        <v>400.861466476722</v>
      </c>
      <c r="L1426">
        <v>434.52082451344398</v>
      </c>
      <c r="M1426">
        <v>48.739877660354203</v>
      </c>
      <c r="N1426">
        <v>0.69676424241618795</v>
      </c>
      <c r="O1426">
        <v>34.8958333333333</v>
      </c>
      <c r="P1426">
        <v>6.9274653626731899</v>
      </c>
      <c r="Q1426">
        <v>-0.135885541107506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1006</v>
      </c>
      <c r="E1427">
        <v>1081.1098536</v>
      </c>
      <c r="F1427">
        <v>767.2</v>
      </c>
      <c r="G1427">
        <v>34.4846068442112</v>
      </c>
      <c r="H1427">
        <v>-0.90767572090014004</v>
      </c>
      <c r="I1427">
        <v>14.461641935594599</v>
      </c>
      <c r="J1427">
        <v>-1.03097489766021</v>
      </c>
      <c r="K1427">
        <v>746.494671863902</v>
      </c>
      <c r="L1427">
        <v>666.37258984473101</v>
      </c>
      <c r="M1427">
        <v>57.864117049841298</v>
      </c>
      <c r="N1427">
        <v>0.53646482286068198</v>
      </c>
      <c r="O1427">
        <v>12.832377476537999</v>
      </c>
      <c r="P1427">
        <v>64.9715084399527</v>
      </c>
      <c r="Q1427">
        <v>9.8558717400637999E-2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420</v>
      </c>
      <c r="E1428">
        <v>1079.56326498</v>
      </c>
      <c r="F1428">
        <v>85.1</v>
      </c>
      <c r="G1428">
        <v>-3.75561698370326</v>
      </c>
      <c r="H1428">
        <v>39.1780953378207</v>
      </c>
      <c r="I1428">
        <v>42.842404320701299</v>
      </c>
      <c r="J1428">
        <v>4.9189629132850303</v>
      </c>
      <c r="K1428">
        <v>68.949294278741704</v>
      </c>
      <c r="L1428">
        <v>65.549441692511294</v>
      </c>
      <c r="M1428">
        <v>72.664118617812406</v>
      </c>
      <c r="N1428">
        <v>2.1038413467406798</v>
      </c>
      <c r="O1428">
        <v>15.1586368977673</v>
      </c>
      <c r="P1428">
        <v>82.618025751072906</v>
      </c>
      <c r="Q1428">
        <v>4.6182090733646999E-2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300</v>
      </c>
      <c r="E1429">
        <v>1078.6617002</v>
      </c>
      <c r="F1429">
        <v>180.86</v>
      </c>
      <c r="G1429">
        <v>45.323828776674901</v>
      </c>
      <c r="H1429">
        <v>24.132211987240598</v>
      </c>
      <c r="I1429">
        <v>18.6998855015282</v>
      </c>
      <c r="J1429">
        <v>-1.73847873664234</v>
      </c>
      <c r="K1429">
        <v>159.483726766449</v>
      </c>
      <c r="L1429">
        <v>139.43848555625101</v>
      </c>
      <c r="M1429">
        <v>62.300269212643101</v>
      </c>
      <c r="N1429">
        <v>1.2530604121767399</v>
      </c>
      <c r="O1429">
        <v>7.8182019241402001</v>
      </c>
      <c r="P1429">
        <v>74.491075735648806</v>
      </c>
      <c r="Q1429">
        <v>0.114762060620132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632</v>
      </c>
      <c r="E1430">
        <v>1077.66466236</v>
      </c>
      <c r="F1430">
        <v>65.78</v>
      </c>
      <c r="G1430">
        <v>14.4875348275334</v>
      </c>
      <c r="H1430">
        <v>3.9120849699714699</v>
      </c>
      <c r="I1430">
        <v>-15.311758472436299</v>
      </c>
      <c r="J1430">
        <v>-2.8355466741787598</v>
      </c>
      <c r="K1430">
        <v>63.4961500239204</v>
      </c>
      <c r="L1430">
        <v>59.8243272540563</v>
      </c>
      <c r="M1430">
        <v>49.9173445185912</v>
      </c>
      <c r="N1430">
        <v>1.66917277670719</v>
      </c>
      <c r="O1430">
        <v>11.660079051383301</v>
      </c>
      <c r="P1430">
        <v>47.820224719101098</v>
      </c>
      <c r="Q1430">
        <v>-3.5088854478220002E-3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95</v>
      </c>
      <c r="E1431">
        <v>1072.384</v>
      </c>
      <c r="F1431">
        <v>90.88</v>
      </c>
      <c r="G1431">
        <v>126.60224150216401</v>
      </c>
      <c r="H1431">
        <v>56.898593215540203</v>
      </c>
      <c r="I1431">
        <v>23.471314211796599</v>
      </c>
      <c r="J1431">
        <v>21.240149693458601</v>
      </c>
      <c r="K1431">
        <v>67.465089912635307</v>
      </c>
      <c r="L1431">
        <v>58.722911889484401</v>
      </c>
      <c r="M1431">
        <v>78.418709834477397</v>
      </c>
      <c r="N1431">
        <v>2.7016376369517099</v>
      </c>
      <c r="O1431">
        <v>0</v>
      </c>
      <c r="P1431">
        <v>168.87573964497</v>
      </c>
      <c r="Q1431">
        <v>9.9877221861175994E-2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516</v>
      </c>
      <c r="E1432">
        <v>1067.3204675039999</v>
      </c>
      <c r="F1432">
        <v>91.29</v>
      </c>
      <c r="G1432">
        <v>115.78324536400299</v>
      </c>
      <c r="H1432">
        <v>-10.1406077122246</v>
      </c>
      <c r="I1432">
        <v>-8.8154230686959103</v>
      </c>
      <c r="J1432">
        <v>-3.8097869543977998</v>
      </c>
      <c r="K1432">
        <v>88.838559164624002</v>
      </c>
      <c r="L1432">
        <v>74.056575575954994</v>
      </c>
      <c r="M1432">
        <v>45.172885227646297</v>
      </c>
      <c r="N1432">
        <v>0.307875651224921</v>
      </c>
      <c r="O1432">
        <v>17.8661408697557</v>
      </c>
      <c r="P1432">
        <v>149.158600633943</v>
      </c>
      <c r="Q1432">
        <v>9.8997395323692006E-2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133</v>
      </c>
      <c r="E1433">
        <v>1060.27400622</v>
      </c>
      <c r="F1433">
        <v>213.51</v>
      </c>
      <c r="G1433">
        <v>16.476876944588099</v>
      </c>
      <c r="H1433">
        <v>15.830023809397799</v>
      </c>
      <c r="I1433">
        <v>22.7184354199794</v>
      </c>
      <c r="J1433">
        <v>-5.6098439452792697</v>
      </c>
      <c r="K1433">
        <v>195.59449369000899</v>
      </c>
      <c r="L1433">
        <v>173.23664329839599</v>
      </c>
      <c r="M1433">
        <v>58.030817882064603</v>
      </c>
      <c r="N1433">
        <v>1.55804785319467</v>
      </c>
      <c r="O1433">
        <v>9.0487564985246696</v>
      </c>
      <c r="P1433">
        <v>65.127610208816606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516</v>
      </c>
      <c r="E1434">
        <v>1059.1979136</v>
      </c>
      <c r="F1434">
        <v>6320.4</v>
      </c>
      <c r="G1434">
        <v>99.080726331458607</v>
      </c>
      <c r="H1434">
        <v>-2.1247226775614299E-2</v>
      </c>
      <c r="I1434">
        <v>4.5837293666775096</v>
      </c>
      <c r="J1434">
        <v>1.7604379103549299</v>
      </c>
      <c r="K1434">
        <v>6069.01262336939</v>
      </c>
      <c r="L1434">
        <v>5101.9197751934498</v>
      </c>
      <c r="M1434">
        <v>58.290453132894399</v>
      </c>
      <c r="N1434">
        <v>0.43838693770204301</v>
      </c>
      <c r="O1434">
        <v>10.352192899183599</v>
      </c>
      <c r="P1434">
        <v>142.99884659746201</v>
      </c>
      <c r="Q1434">
        <v>0.17811934034808699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1698</v>
      </c>
      <c r="E1435">
        <v>1055.9371335369999</v>
      </c>
      <c r="F1435">
        <v>85.93</v>
      </c>
      <c r="G1435">
        <v>281.17240132372001</v>
      </c>
      <c r="H1435">
        <v>25.183562871161602</v>
      </c>
      <c r="I1435">
        <v>72.0103969209312</v>
      </c>
      <c r="J1435">
        <v>1.4927388488634099</v>
      </c>
      <c r="K1435">
        <v>71.960512369343107</v>
      </c>
      <c r="L1435">
        <v>58.379265291009801</v>
      </c>
      <c r="M1435">
        <v>81.300334067238893</v>
      </c>
      <c r="N1435">
        <v>1.8857957613651499</v>
      </c>
      <c r="O1435">
        <v>2.4089375072733499</v>
      </c>
      <c r="P1435">
        <v>304.94816211121503</v>
      </c>
      <c r="Q1435">
        <v>4.9029964648141001E-2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1443</v>
      </c>
      <c r="E1436">
        <v>1048.9370047</v>
      </c>
      <c r="F1436">
        <v>38.35</v>
      </c>
      <c r="G1436">
        <v>14.9425244153121</v>
      </c>
      <c r="H1436">
        <v>13.864894208257001</v>
      </c>
      <c r="I1436">
        <v>-0.68415708511309703</v>
      </c>
      <c r="J1436">
        <v>-5.0518082309935499</v>
      </c>
      <c r="K1436">
        <v>35.322162674294802</v>
      </c>
      <c r="L1436">
        <v>33.721571456358099</v>
      </c>
      <c r="M1436">
        <v>55.069187765824999</v>
      </c>
      <c r="N1436">
        <v>1.94290857207491</v>
      </c>
      <c r="O1436">
        <v>18.5136897001303</v>
      </c>
      <c r="P1436">
        <v>44.689681192227802</v>
      </c>
      <c r="Q1436">
        <v>3.8730280291765E-2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632</v>
      </c>
      <c r="E1437">
        <v>1048.71899426</v>
      </c>
      <c r="F1437">
        <v>222.65</v>
      </c>
      <c r="G1437">
        <v>-10.5251397754853</v>
      </c>
      <c r="H1437">
        <v>9.9381097380562906</v>
      </c>
      <c r="I1437">
        <v>-3.1641730812249298</v>
      </c>
      <c r="J1437">
        <v>-2.19066632411994</v>
      </c>
      <c r="K1437">
        <v>220.38992523290099</v>
      </c>
      <c r="L1437">
        <v>204.55514210335201</v>
      </c>
      <c r="M1437">
        <v>42.711704217807998</v>
      </c>
      <c r="N1437">
        <v>1.5648586551410999</v>
      </c>
      <c r="O1437">
        <v>21.266561868403301</v>
      </c>
      <c r="P1437">
        <v>39.987425337944003</v>
      </c>
      <c r="Q1437">
        <v>1.7526120797710001E-3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300</v>
      </c>
      <c r="E1438">
        <v>1041.4483049999999</v>
      </c>
      <c r="F1438">
        <v>97.25</v>
      </c>
      <c r="G1438">
        <v>-16.791353080288101</v>
      </c>
      <c r="H1438">
        <v>4.4784667708914503</v>
      </c>
      <c r="I1438">
        <v>-15.390736665035201</v>
      </c>
      <c r="J1438">
        <v>-0.66907627223067101</v>
      </c>
      <c r="K1438">
        <v>93.761894390234701</v>
      </c>
      <c r="L1438">
        <v>96.550506724602101</v>
      </c>
      <c r="M1438">
        <v>54.342669277931201</v>
      </c>
      <c r="N1438">
        <v>0.84301872062822503</v>
      </c>
      <c r="O1438">
        <v>36.503856041131101</v>
      </c>
      <c r="P1438">
        <v>31.082356112683598</v>
      </c>
      <c r="Q1438">
        <v>9.2823573491182004E-2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116</v>
      </c>
      <c r="E1439">
        <v>1041.4042851740001</v>
      </c>
      <c r="F1439">
        <v>142.66999999999999</v>
      </c>
      <c r="G1439">
        <v>-48.953682255076899</v>
      </c>
      <c r="H1439">
        <v>-2.7845279820309399</v>
      </c>
      <c r="I1439">
        <v>-18.5369484540002</v>
      </c>
      <c r="J1439">
        <v>-0.31326803353236099</v>
      </c>
      <c r="K1439">
        <v>147.74916363397099</v>
      </c>
      <c r="L1439">
        <v>152.70614023412</v>
      </c>
      <c r="M1439">
        <v>49.333322519865803</v>
      </c>
      <c r="N1439">
        <v>1.3456018515533901</v>
      </c>
      <c r="O1439">
        <v>55.744024672320698</v>
      </c>
      <c r="P1439">
        <v>12.961203483768699</v>
      </c>
      <c r="Q1439">
        <v>3.6309338744204001E-2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124</v>
      </c>
      <c r="E1440">
        <v>1035.64978152</v>
      </c>
      <c r="F1440">
        <v>461.2</v>
      </c>
      <c r="G1440">
        <v>13.765685835672</v>
      </c>
      <c r="H1440">
        <v>1.4157095726592599</v>
      </c>
      <c r="I1440">
        <v>-17.771787688839499</v>
      </c>
      <c r="J1440">
        <v>6.2666839247298496</v>
      </c>
      <c r="K1440">
        <v>451.18035614184498</v>
      </c>
      <c r="L1440">
        <v>425.17591141518398</v>
      </c>
      <c r="M1440">
        <v>60.717542870286501</v>
      </c>
      <c r="N1440">
        <v>0.91488155140279404</v>
      </c>
      <c r="O1440">
        <v>15.568083261058099</v>
      </c>
      <c r="P1440">
        <v>59.972251127297902</v>
      </c>
      <c r="Q1440">
        <v>5.9733067554980999E-2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1406</v>
      </c>
      <c r="E1441">
        <v>1035.635977036</v>
      </c>
      <c r="F1441">
        <v>81.709999999999994</v>
      </c>
      <c r="G1441">
        <v>22.3995075508269</v>
      </c>
      <c r="H1441">
        <v>15.255714103028501</v>
      </c>
      <c r="I1441">
        <v>26.562149303424199</v>
      </c>
      <c r="J1441">
        <v>3.4949170086230401</v>
      </c>
      <c r="K1441">
        <v>75.721729662206002</v>
      </c>
      <c r="L1441">
        <v>68.640316195667694</v>
      </c>
      <c r="M1441">
        <v>60.956077543747</v>
      </c>
      <c r="N1441">
        <v>1.15025799033787</v>
      </c>
      <c r="O1441">
        <v>10.622934769305999</v>
      </c>
      <c r="P1441">
        <v>60.2156862745097</v>
      </c>
      <c r="Q1441">
        <v>-2.2480819558868E-2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259</v>
      </c>
      <c r="E1442">
        <v>1030.25</v>
      </c>
      <c r="F1442">
        <v>1981.25</v>
      </c>
      <c r="G1442">
        <v>51.649474929603699</v>
      </c>
      <c r="H1442">
        <v>11.7806470031557</v>
      </c>
      <c r="I1442">
        <v>54.395695440579203</v>
      </c>
      <c r="J1442">
        <v>-6.5366224282303298</v>
      </c>
      <c r="K1442">
        <v>1748.89177372466</v>
      </c>
      <c r="L1442">
        <v>1417.1747503531899</v>
      </c>
      <c r="M1442">
        <v>52.998407370947099</v>
      </c>
      <c r="N1442">
        <v>0.92950288096611899</v>
      </c>
      <c r="O1442">
        <v>15.1293375394321</v>
      </c>
      <c r="P1442">
        <v>97.325830386932907</v>
      </c>
      <c r="Q1442">
        <v>6.9893849175184999E-2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77</v>
      </c>
      <c r="E1443">
        <v>1023.896406</v>
      </c>
      <c r="F1443">
        <v>118.5</v>
      </c>
      <c r="G1443">
        <v>17.968081134106399</v>
      </c>
      <c r="H1443">
        <v>12.6976986691664</v>
      </c>
      <c r="I1443">
        <v>-24.933410346645399</v>
      </c>
      <c r="J1443">
        <v>-0.37525965229181302</v>
      </c>
      <c r="K1443">
        <v>111.360863811717</v>
      </c>
      <c r="L1443">
        <v>107.334372669751</v>
      </c>
      <c r="M1443">
        <v>64.461742880968799</v>
      </c>
      <c r="N1443">
        <v>1.6173666248254499</v>
      </c>
      <c r="O1443">
        <v>50.168776371307999</v>
      </c>
      <c r="P1443">
        <v>47.204968944099299</v>
      </c>
      <c r="Q1443">
        <v>-3.9221081300181003E-2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3057</v>
      </c>
      <c r="E1444">
        <v>1023.48381005</v>
      </c>
      <c r="F1444">
        <v>214.7</v>
      </c>
      <c r="G1444">
        <v>16.2155851139809</v>
      </c>
      <c r="H1444">
        <v>-8.2191200357182694</v>
      </c>
      <c r="I1444">
        <v>-48.1854895216687</v>
      </c>
      <c r="J1444">
        <v>-1.84846721716867</v>
      </c>
      <c r="K1444">
        <v>233.49839284374599</v>
      </c>
      <c r="L1444">
        <v>230.55748264321301</v>
      </c>
      <c r="M1444">
        <v>43.947893392902799</v>
      </c>
      <c r="N1444">
        <v>0.66290507018600897</v>
      </c>
      <c r="O1444">
        <v>67.116907312529094</v>
      </c>
      <c r="P1444">
        <v>51.892465511142497</v>
      </c>
      <c r="Q1444">
        <v>-6.4717616854530003E-3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207</v>
      </c>
      <c r="E1445">
        <v>1022.2</v>
      </c>
      <c r="F1445">
        <v>102.22</v>
      </c>
      <c r="G1445">
        <v>44.980011854161901</v>
      </c>
      <c r="H1445">
        <v>20.074483585770899</v>
      </c>
      <c r="I1445">
        <v>2.7825239358946199</v>
      </c>
      <c r="J1445">
        <v>-3.4444508020406599</v>
      </c>
      <c r="K1445">
        <v>93.346846521029406</v>
      </c>
      <c r="L1445">
        <v>83.461276193032106</v>
      </c>
      <c r="M1445">
        <v>56.869580374277099</v>
      </c>
      <c r="N1445">
        <v>1.10069064086324</v>
      </c>
      <c r="O1445">
        <v>14.899236939933401</v>
      </c>
      <c r="P1445">
        <v>102.415841584158</v>
      </c>
      <c r="Q1445">
        <v>4.4674703729749E-2</v>
      </c>
    </row>
    <row r="1446" spans="1:17" hidden="1" x14ac:dyDescent="0.3">
      <c r="A1446" t="s">
        <v>3060</v>
      </c>
      <c r="B1446" t="s">
        <v>3061</v>
      </c>
      <c r="C1446" t="str">
        <f>IFERROR(VLOOKUP(Table1[[#This Row],[Ticker]],[1]!Table2[[Symbol]:[Industry]],2,FALSE),"-")</f>
        <v>-</v>
      </c>
      <c r="D1446" t="s">
        <v>315</v>
      </c>
      <c r="E1446">
        <v>1021.6635</v>
      </c>
      <c r="F1446">
        <v>7858.95</v>
      </c>
      <c r="G1446">
        <v>29.668906735689401</v>
      </c>
      <c r="H1446">
        <v>-3.1580962390994398</v>
      </c>
      <c r="I1446">
        <v>-23.9078653616243</v>
      </c>
      <c r="J1446">
        <v>1.2695363961545001</v>
      </c>
      <c r="K1446">
        <v>8265.8176252886406</v>
      </c>
      <c r="L1446">
        <v>8051.0035091360996</v>
      </c>
      <c r="M1446">
        <v>50.052559867621</v>
      </c>
      <c r="N1446">
        <v>1.0785250070641399</v>
      </c>
      <c r="O1446">
        <v>27.892402929144399</v>
      </c>
      <c r="P1446">
        <v>77.043252984906502</v>
      </c>
      <c r="Q1446">
        <v>0.19372786651202001</v>
      </c>
    </row>
    <row r="1447" spans="1:17" hidden="1" x14ac:dyDescent="0.3">
      <c r="A1447" t="s">
        <v>3062</v>
      </c>
      <c r="B1447" t="s">
        <v>3063</v>
      </c>
      <c r="C1447" t="str">
        <f>IFERROR(VLOOKUP(Table1[[#This Row],[Ticker]],[1]!Table2[[Symbol]:[Industry]],2,FALSE),"-")</f>
        <v>-</v>
      </c>
      <c r="D1447" t="s">
        <v>632</v>
      </c>
      <c r="E1447">
        <v>1019.90033662</v>
      </c>
      <c r="F1447">
        <v>106.7</v>
      </c>
      <c r="G1447">
        <v>11.408961384842099</v>
      </c>
      <c r="H1447">
        <v>21.273011587979902</v>
      </c>
      <c r="I1447">
        <v>16.261102779694401</v>
      </c>
      <c r="J1447">
        <v>-1.1138989700019699</v>
      </c>
      <c r="K1447">
        <v>96.686487248207598</v>
      </c>
      <c r="L1447">
        <v>85.319087035126401</v>
      </c>
      <c r="M1447">
        <v>54.6965793472095</v>
      </c>
      <c r="N1447">
        <v>2.4325505126998399</v>
      </c>
      <c r="O1447">
        <v>15.2764761012183</v>
      </c>
      <c r="P1447">
        <v>56.566397652237697</v>
      </c>
    </row>
    <row r="1448" spans="1:17" hidden="1" x14ac:dyDescent="0.3">
      <c r="A1448" t="s">
        <v>3064</v>
      </c>
      <c r="B1448" t="s">
        <v>3065</v>
      </c>
      <c r="C1448" t="str">
        <f>IFERROR(VLOOKUP(Table1[[#This Row],[Ticker]],[1]!Table2[[Symbol]:[Industry]],2,FALSE),"-")</f>
        <v>-</v>
      </c>
      <c r="D1448" t="s">
        <v>713</v>
      </c>
      <c r="E1448">
        <v>1019.12696610599</v>
      </c>
      <c r="F1448">
        <v>48.03</v>
      </c>
      <c r="G1448">
        <v>-31.096350945031499</v>
      </c>
      <c r="H1448">
        <v>-11.02765453554</v>
      </c>
      <c r="I1448">
        <v>-17.471979830892099</v>
      </c>
      <c r="J1448">
        <v>-3.9356935298627</v>
      </c>
      <c r="K1448">
        <v>51.8729009636602</v>
      </c>
      <c r="L1448">
        <v>49.504167900744498</v>
      </c>
      <c r="M1448">
        <v>35.921360484293999</v>
      </c>
      <c r="N1448">
        <v>0.31296930589287297</v>
      </c>
      <c r="O1448">
        <v>29.502394336872701</v>
      </c>
      <c r="P1448">
        <v>19.477611940298502</v>
      </c>
      <c r="Q1448">
        <v>5.0400163468614E-2</v>
      </c>
    </row>
    <row r="1449" spans="1:17" hidden="1" x14ac:dyDescent="0.3">
      <c r="A1449" t="s">
        <v>3066</v>
      </c>
      <c r="B1449" t="s">
        <v>3067</v>
      </c>
      <c r="C1449" t="str">
        <f>IFERROR(VLOOKUP(Table1[[#This Row],[Ticker]],[1]!Table2[[Symbol]:[Industry]],2,FALSE),"-")</f>
        <v>-</v>
      </c>
      <c r="D1449" t="s">
        <v>24</v>
      </c>
      <c r="E1449">
        <v>1014.32544475599</v>
      </c>
      <c r="F1449">
        <v>40.090000000000003</v>
      </c>
      <c r="G1449">
        <v>43.343237579663302</v>
      </c>
      <c r="H1449">
        <v>-0.69128532245555296</v>
      </c>
      <c r="I1449">
        <v>-34.875301459019902</v>
      </c>
      <c r="J1449">
        <v>-2.0855853513091298</v>
      </c>
      <c r="K1449">
        <v>42.213773105062003</v>
      </c>
      <c r="L1449">
        <v>39.101271258068103</v>
      </c>
      <c r="M1449">
        <v>37.666735768606202</v>
      </c>
      <c r="N1449">
        <v>1.29751968289716</v>
      </c>
      <c r="O1449">
        <v>47.1688700424045</v>
      </c>
      <c r="P1449">
        <v>79.373601789709099</v>
      </c>
      <c r="Q1449">
        <v>9.6212736304051999E-2</v>
      </c>
    </row>
    <row r="1450" spans="1:17" hidden="1" x14ac:dyDescent="0.3">
      <c r="A1450" t="s">
        <v>3068</v>
      </c>
      <c r="B1450" t="s">
        <v>3069</v>
      </c>
      <c r="C1450" t="str">
        <f>IFERROR(VLOOKUP(Table1[[#This Row],[Ticker]],[1]!Table2[[Symbol]:[Industry]],2,FALSE),"-")</f>
        <v>-</v>
      </c>
      <c r="D1450" t="s">
        <v>551</v>
      </c>
      <c r="E1450">
        <v>1010.24198936</v>
      </c>
      <c r="F1450">
        <v>723.05</v>
      </c>
      <c r="G1450">
        <v>-25.6252362868508</v>
      </c>
      <c r="H1450">
        <v>-0.43915902828256198</v>
      </c>
      <c r="I1450">
        <v>-9.4493601793460105</v>
      </c>
      <c r="J1450">
        <v>-3.2041430059631502</v>
      </c>
      <c r="K1450">
        <v>747.18621979895704</v>
      </c>
      <c r="M1450">
        <v>49.169008855879298</v>
      </c>
      <c r="N1450">
        <v>0.68543339260367997</v>
      </c>
      <c r="O1450">
        <v>41.338773252195502</v>
      </c>
      <c r="P1450">
        <v>15.144517875627001</v>
      </c>
    </row>
    <row r="1451" spans="1:17" hidden="1" x14ac:dyDescent="0.3">
      <c r="A1451" t="s">
        <v>3070</v>
      </c>
      <c r="B1451" t="s">
        <v>3071</v>
      </c>
      <c r="C1451" t="str">
        <f>IFERROR(VLOOKUP(Table1[[#This Row],[Ticker]],[1]!Table2[[Symbol]:[Industry]],2,FALSE),"-")</f>
        <v>-</v>
      </c>
      <c r="D1451" t="s">
        <v>2226</v>
      </c>
      <c r="E1451">
        <v>1007.52254822999</v>
      </c>
      <c r="F1451">
        <v>991.65</v>
      </c>
      <c r="G1451">
        <v>355.00357547438301</v>
      </c>
      <c r="H1451">
        <v>-12.4484897647454</v>
      </c>
      <c r="I1451">
        <v>42.072514405521098</v>
      </c>
      <c r="J1451">
        <v>-5.3000001307042597</v>
      </c>
      <c r="K1451">
        <v>1085.3059304410299</v>
      </c>
      <c r="L1451">
        <v>759.74898406975399</v>
      </c>
      <c r="M1451">
        <v>26.690013856146098</v>
      </c>
      <c r="N1451">
        <v>0.64730586370839904</v>
      </c>
      <c r="O1451">
        <v>41.178843341904901</v>
      </c>
      <c r="P1451">
        <v>411.68730650154703</v>
      </c>
    </row>
    <row r="1452" spans="1:17" hidden="1" x14ac:dyDescent="0.3">
      <c r="A1452" t="s">
        <v>3072</v>
      </c>
      <c r="B1452" t="s">
        <v>3073</v>
      </c>
      <c r="C1452" t="str">
        <f>IFERROR(VLOOKUP(Table1[[#This Row],[Ticker]],[1]!Table2[[Symbol]:[Industry]],2,FALSE),"-")</f>
        <v>-</v>
      </c>
      <c r="D1452" t="s">
        <v>259</v>
      </c>
      <c r="E1452">
        <v>1005.23646</v>
      </c>
      <c r="F1452">
        <v>942</v>
      </c>
      <c r="G1452">
        <v>45.693178605085002</v>
      </c>
      <c r="H1452">
        <v>2.6075842667366</v>
      </c>
      <c r="I1452">
        <v>29.714845414231899</v>
      </c>
      <c r="J1452">
        <v>-3.5583871783619698</v>
      </c>
      <c r="K1452">
        <v>890.65382614709597</v>
      </c>
      <c r="L1452">
        <v>726.69050549074996</v>
      </c>
      <c r="M1452">
        <v>58.545532796786802</v>
      </c>
      <c r="N1452">
        <v>0.40997023809523803</v>
      </c>
      <c r="O1452">
        <v>17.940552016985102</v>
      </c>
      <c r="P1452">
        <v>161.666666666666</v>
      </c>
      <c r="Q1452">
        <v>0.15268378188569101</v>
      </c>
    </row>
    <row r="1453" spans="1:17" hidden="1" x14ac:dyDescent="0.3">
      <c r="A1453" t="s">
        <v>3074</v>
      </c>
      <c r="B1453" t="s">
        <v>3075</v>
      </c>
      <c r="C1453" t="str">
        <f>IFERROR(VLOOKUP(Table1[[#This Row],[Ticker]],[1]!Table2[[Symbol]:[Industry]],2,FALSE),"-")</f>
        <v>-</v>
      </c>
      <c r="D1453" t="s">
        <v>293</v>
      </c>
      <c r="E1453">
        <v>1004.36132845</v>
      </c>
      <c r="F1453">
        <v>412.15</v>
      </c>
      <c r="G1453">
        <v>-36.928159084531998</v>
      </c>
      <c r="H1453">
        <v>-6.0182803185797296</v>
      </c>
      <c r="I1453">
        <v>-11.064713462995099</v>
      </c>
      <c r="J1453">
        <v>-2.9707773337861898</v>
      </c>
      <c r="K1453">
        <v>431.110888841693</v>
      </c>
      <c r="L1453">
        <v>432.89715507374598</v>
      </c>
      <c r="M1453">
        <v>38.587909402483</v>
      </c>
      <c r="N1453">
        <v>0.43178433606054301</v>
      </c>
      <c r="O1453">
        <v>24.129564478951799</v>
      </c>
      <c r="P1453">
        <v>13.963777132586699</v>
      </c>
      <c r="Q1453">
        <v>-8.0009626886339991E-3</v>
      </c>
    </row>
    <row r="1454" spans="1:17" hidden="1" x14ac:dyDescent="0.3">
      <c r="A1454" t="s">
        <v>3076</v>
      </c>
      <c r="B1454" t="s">
        <v>3077</v>
      </c>
      <c r="C1454" t="str">
        <f>IFERROR(VLOOKUP(Table1[[#This Row],[Ticker]],[1]!Table2[[Symbol]:[Industry]],2,FALSE),"-")</f>
        <v>-</v>
      </c>
      <c r="D1454" t="s">
        <v>46</v>
      </c>
      <c r="E1454">
        <v>1004.261991115</v>
      </c>
      <c r="F1454">
        <v>474.35</v>
      </c>
      <c r="G1454">
        <v>-46.450190433101497</v>
      </c>
      <c r="H1454">
        <v>-2.9274710838168998</v>
      </c>
      <c r="I1454">
        <v>-43.9006183080838</v>
      </c>
      <c r="J1454">
        <v>-4.1009253977622704</v>
      </c>
      <c r="K1454">
        <v>477.66805819985399</v>
      </c>
      <c r="L1454">
        <v>539.94576608939201</v>
      </c>
      <c r="M1454">
        <v>57.401929787372602</v>
      </c>
      <c r="N1454">
        <v>1.0187510145918</v>
      </c>
      <c r="O1454">
        <v>82.006956888373495</v>
      </c>
      <c r="P1454">
        <v>14.577294685990299</v>
      </c>
      <c r="Q1454">
        <v>0.178172087064014</v>
      </c>
    </row>
    <row r="1455" spans="1:17" hidden="1" x14ac:dyDescent="0.3">
      <c r="A1455" t="s">
        <v>3078</v>
      </c>
      <c r="B1455" t="s">
        <v>3079</v>
      </c>
      <c r="C1455" t="str">
        <f>IFERROR(VLOOKUP(Table1[[#This Row],[Ticker]],[1]!Table2[[Symbol]:[Industry]],2,FALSE),"-")</f>
        <v>-</v>
      </c>
      <c r="D1455" t="s">
        <v>516</v>
      </c>
      <c r="E1455">
        <v>1004.1785599999999</v>
      </c>
      <c r="F1455">
        <v>1249.5999999999999</v>
      </c>
      <c r="G1455">
        <v>62.352402756886697</v>
      </c>
      <c r="H1455">
        <v>3.5740987264017301</v>
      </c>
      <c r="I1455">
        <v>-32.581426775935199</v>
      </c>
      <c r="J1455">
        <v>1.6676088461821299</v>
      </c>
      <c r="K1455">
        <v>1216.97925289504</v>
      </c>
      <c r="L1455">
        <v>1141.8190483911201</v>
      </c>
      <c r="M1455">
        <v>60.679402922911599</v>
      </c>
      <c r="N1455">
        <v>1.4519987623639601</v>
      </c>
      <c r="O1455">
        <v>29.6254801536491</v>
      </c>
      <c r="P1455">
        <v>118.080279232111</v>
      </c>
      <c r="Q1455">
        <v>0.16493478809958301</v>
      </c>
    </row>
    <row r="1456" spans="1:17" hidden="1" x14ac:dyDescent="0.3">
      <c r="A1456" t="s">
        <v>3080</v>
      </c>
      <c r="B1456" t="s">
        <v>3081</v>
      </c>
      <c r="C1456" t="str">
        <f>IFERROR(VLOOKUP(Table1[[#This Row],[Ticker]],[1]!Table2[[Symbol]:[Industry]],2,FALSE),"-")</f>
        <v>-</v>
      </c>
      <c r="D1456" t="s">
        <v>111</v>
      </c>
      <c r="E1456">
        <v>1002.28574752</v>
      </c>
      <c r="F1456">
        <v>336.55</v>
      </c>
      <c r="G1456">
        <v>109.06053637707301</v>
      </c>
      <c r="H1456">
        <v>-6.4106169683471999</v>
      </c>
      <c r="I1456">
        <v>10.1582012689866</v>
      </c>
      <c r="J1456">
        <v>-2.1448886536527798</v>
      </c>
      <c r="K1456">
        <v>356.118311835648</v>
      </c>
      <c r="L1456">
        <v>295.38134174200502</v>
      </c>
      <c r="M1456">
        <v>37.286985605748001</v>
      </c>
      <c r="N1456">
        <v>0.52636530206261101</v>
      </c>
      <c r="O1456">
        <v>25.805972366661699</v>
      </c>
      <c r="P1456">
        <v>147.28141072740601</v>
      </c>
      <c r="Q1456">
        <v>9.0243482809966996E-2</v>
      </c>
    </row>
    <row r="1457" spans="1:17" hidden="1" x14ac:dyDescent="0.3">
      <c r="A1457" t="s">
        <v>3082</v>
      </c>
      <c r="B1457" t="s">
        <v>3083</v>
      </c>
      <c r="C1457" t="str">
        <f>IFERROR(VLOOKUP(Table1[[#This Row],[Ticker]],[1]!Table2[[Symbol]:[Industry]],2,FALSE),"-")</f>
        <v>-</v>
      </c>
      <c r="D1457" t="s">
        <v>133</v>
      </c>
      <c r="E1457">
        <v>1000.277425</v>
      </c>
      <c r="F1457">
        <v>490</v>
      </c>
      <c r="G1457">
        <v>66.385113922325402</v>
      </c>
      <c r="H1457">
        <v>-8.9293175986324105</v>
      </c>
      <c r="I1457">
        <v>92.242871081005902</v>
      </c>
      <c r="J1457">
        <v>2.5928605060664802</v>
      </c>
      <c r="K1457">
        <v>497.95100000000002</v>
      </c>
      <c r="M1457">
        <v>45.534807398316303</v>
      </c>
      <c r="O1457">
        <v>48.969387755101998</v>
      </c>
      <c r="P1457">
        <v>104.08163265306101</v>
      </c>
    </row>
    <row r="1458" spans="1:17" hidden="1" x14ac:dyDescent="0.3">
      <c r="A1458" t="s">
        <v>3084</v>
      </c>
      <c r="B1458" t="s">
        <v>3085</v>
      </c>
      <c r="C1458" t="str">
        <f>IFERROR(VLOOKUP(Table1[[#This Row],[Ticker]],[1]!Table2[[Symbol]:[Industry]],2,FALSE),"-")</f>
        <v>-</v>
      </c>
      <c r="D1458" t="s">
        <v>54</v>
      </c>
      <c r="E1458">
        <v>997.98047999999994</v>
      </c>
      <c r="F1458">
        <v>199.15</v>
      </c>
      <c r="G1458">
        <v>23.2765934279128</v>
      </c>
      <c r="H1458">
        <v>-9.7707382227978705</v>
      </c>
      <c r="I1458">
        <v>-18.9279615412966</v>
      </c>
      <c r="J1458">
        <v>-9.1103029290110698</v>
      </c>
      <c r="K1458">
        <v>226.84211763157001</v>
      </c>
      <c r="L1458">
        <v>203.54637394743099</v>
      </c>
      <c r="M1458">
        <v>20.698727944530798</v>
      </c>
      <c r="N1458">
        <v>1.3817965359725899</v>
      </c>
      <c r="O1458">
        <v>33.065528496108399</v>
      </c>
      <c r="P1458">
        <v>59.959839357429701</v>
      </c>
      <c r="Q1458">
        <v>4.3640429956534998E-2</v>
      </c>
    </row>
    <row r="1459" spans="1:17" hidden="1" x14ac:dyDescent="0.3">
      <c r="A1459" t="s">
        <v>3086</v>
      </c>
      <c r="B1459" t="s">
        <v>3087</v>
      </c>
      <c r="C1459" t="str">
        <f>IFERROR(VLOOKUP(Table1[[#This Row],[Ticker]],[1]!Table2[[Symbol]:[Industry]],2,FALSE),"-")</f>
        <v>-</v>
      </c>
      <c r="D1459" t="s">
        <v>77</v>
      </c>
      <c r="E1459">
        <v>994.48812093999902</v>
      </c>
      <c r="F1459">
        <v>219.86</v>
      </c>
      <c r="G1459">
        <v>-28.572076221474902</v>
      </c>
      <c r="H1459">
        <v>-0.23382987467753399</v>
      </c>
      <c r="I1459">
        <v>-16.9183992233874</v>
      </c>
      <c r="J1459">
        <v>-2.5554435777497</v>
      </c>
      <c r="K1459">
        <v>228.74533815992999</v>
      </c>
      <c r="L1459">
        <v>220.35715196318</v>
      </c>
      <c r="M1459">
        <v>37.874170432883098</v>
      </c>
      <c r="N1459">
        <v>1.03565814687658</v>
      </c>
      <c r="O1459">
        <v>18.257072682616201</v>
      </c>
      <c r="P1459">
        <v>22.1444444444444</v>
      </c>
      <c r="Q1459">
        <v>-4.5767632402636003E-2</v>
      </c>
    </row>
    <row r="1460" spans="1:17" hidden="1" x14ac:dyDescent="0.3">
      <c r="A1460" t="s">
        <v>3088</v>
      </c>
      <c r="B1460" t="s">
        <v>3089</v>
      </c>
      <c r="C1460" t="str">
        <f>IFERROR(VLOOKUP(Table1[[#This Row],[Ticker]],[1]!Table2[[Symbol]:[Industry]],2,FALSE),"-")</f>
        <v>-</v>
      </c>
      <c r="D1460" t="s">
        <v>54</v>
      </c>
      <c r="E1460">
        <v>992.14166250000005</v>
      </c>
      <c r="F1460">
        <v>375</v>
      </c>
      <c r="G1460">
        <v>-45.335511053756797</v>
      </c>
      <c r="H1460">
        <v>11.736699953596201</v>
      </c>
      <c r="I1460">
        <v>7.6534772176475299</v>
      </c>
      <c r="J1460">
        <v>-0.90013445131897096</v>
      </c>
      <c r="K1460">
        <v>356.59986797449699</v>
      </c>
      <c r="L1460">
        <v>351.24595116349099</v>
      </c>
      <c r="M1460">
        <v>53.936841522800897</v>
      </c>
      <c r="N1460">
        <v>1.9336311361771701</v>
      </c>
      <c r="O1460">
        <v>26.933333333333302</v>
      </c>
      <c r="P1460">
        <v>37.061403508771903</v>
      </c>
      <c r="Q1460">
        <v>7.9348342407991004E-2</v>
      </c>
    </row>
    <row r="1461" spans="1:17" hidden="1" x14ac:dyDescent="0.3">
      <c r="A1461" t="s">
        <v>3090</v>
      </c>
      <c r="B1461" t="s">
        <v>3091</v>
      </c>
      <c r="C1461" t="str">
        <f>IFERROR(VLOOKUP(Table1[[#This Row],[Ticker]],[1]!Table2[[Symbol]:[Industry]],2,FALSE),"-")</f>
        <v>-</v>
      </c>
      <c r="D1461" t="s">
        <v>420</v>
      </c>
      <c r="E1461">
        <v>988.82939250000004</v>
      </c>
      <c r="F1461">
        <v>310.85000000000002</v>
      </c>
      <c r="G1461">
        <v>-26.026215407270101</v>
      </c>
      <c r="H1461">
        <v>-0.18627585263009699</v>
      </c>
      <c r="I1461">
        <v>-30.527580772501398</v>
      </c>
      <c r="J1461">
        <v>-4.4195123601459896</v>
      </c>
      <c r="K1461">
        <v>319.945890470145</v>
      </c>
      <c r="L1461">
        <v>331.229995340112</v>
      </c>
      <c r="M1461">
        <v>48.767191272794101</v>
      </c>
      <c r="N1461">
        <v>0.497555321999123</v>
      </c>
      <c r="O1461">
        <v>63.020749557664402</v>
      </c>
      <c r="P1461">
        <v>16.816986095452801</v>
      </c>
      <c r="Q1461">
        <v>3.2044504050990001E-3</v>
      </c>
    </row>
    <row r="1462" spans="1:17" hidden="1" x14ac:dyDescent="0.3">
      <c r="A1462" t="s">
        <v>3092</v>
      </c>
      <c r="B1462" t="s">
        <v>3093</v>
      </c>
      <c r="C1462" t="str">
        <f>IFERROR(VLOOKUP(Table1[[#This Row],[Ticker]],[1]!Table2[[Symbol]:[Industry]],2,FALSE),"-")</f>
        <v>-</v>
      </c>
      <c r="D1462" t="s">
        <v>300</v>
      </c>
      <c r="E1462">
        <v>986.51986114500005</v>
      </c>
      <c r="F1462">
        <v>78.33</v>
      </c>
      <c r="G1462">
        <v>-17.0062016824685</v>
      </c>
      <c r="H1462">
        <v>6.7941653582746602</v>
      </c>
      <c r="I1462">
        <v>-14.4631340611675</v>
      </c>
      <c r="J1462">
        <v>-2.7689134941514499</v>
      </c>
      <c r="K1462">
        <v>77.859948914929504</v>
      </c>
      <c r="L1462">
        <v>78.122384168225295</v>
      </c>
      <c r="M1462">
        <v>51.065319589264199</v>
      </c>
      <c r="N1462">
        <v>0.84996885225410301</v>
      </c>
      <c r="O1462">
        <v>28.877824588280301</v>
      </c>
      <c r="P1462">
        <v>19.042553191489301</v>
      </c>
      <c r="Q1462">
        <v>-6.8664032570890002E-2</v>
      </c>
    </row>
    <row r="1463" spans="1:17" hidden="1" x14ac:dyDescent="0.3">
      <c r="A1463" t="s">
        <v>3094</v>
      </c>
      <c r="B1463" t="s">
        <v>3095</v>
      </c>
      <c r="C1463" t="str">
        <f>IFERROR(VLOOKUP(Table1[[#This Row],[Ticker]],[1]!Table2[[Symbol]:[Industry]],2,FALSE),"-")</f>
        <v>-</v>
      </c>
      <c r="D1463" t="s">
        <v>3096</v>
      </c>
      <c r="E1463">
        <v>985.93902574200001</v>
      </c>
      <c r="F1463">
        <v>28.26</v>
      </c>
      <c r="G1463">
        <v>-56.690709348378697</v>
      </c>
      <c r="H1463">
        <v>-5.5602169459256698</v>
      </c>
      <c r="I1463">
        <v>-47.9724181333724</v>
      </c>
      <c r="J1463">
        <v>-2.11561941980474</v>
      </c>
      <c r="K1463">
        <v>29.942252141868099</v>
      </c>
      <c r="L1463">
        <v>33.250883340257701</v>
      </c>
      <c r="M1463">
        <v>40.021021337832003</v>
      </c>
      <c r="N1463">
        <v>0.38800655002174</v>
      </c>
      <c r="O1463">
        <v>84.005661712668001</v>
      </c>
      <c r="P1463">
        <v>8.6923076923076792</v>
      </c>
      <c r="Q1463">
        <v>0.13957371479682901</v>
      </c>
    </row>
    <row r="1464" spans="1:17" hidden="1" x14ac:dyDescent="0.3">
      <c r="A1464" t="s">
        <v>3097</v>
      </c>
      <c r="B1464" t="s">
        <v>3098</v>
      </c>
      <c r="C1464" t="str">
        <f>IFERROR(VLOOKUP(Table1[[#This Row],[Ticker]],[1]!Table2[[Symbol]:[Industry]],2,FALSE),"-")</f>
        <v>-</v>
      </c>
      <c r="D1464" t="s">
        <v>300</v>
      </c>
      <c r="E1464">
        <v>982.97147643999995</v>
      </c>
      <c r="F1464">
        <v>80.680000000000007</v>
      </c>
      <c r="G1464">
        <v>12.0671268135075</v>
      </c>
      <c r="H1464">
        <v>-5.4531237763616698</v>
      </c>
      <c r="I1464">
        <v>-24.1773288999639</v>
      </c>
      <c r="J1464">
        <v>-7.6808230993548998E-2</v>
      </c>
      <c r="K1464">
        <v>84.914180338862806</v>
      </c>
      <c r="L1464">
        <v>85.883654463257599</v>
      </c>
      <c r="M1464">
        <v>40.002447220635098</v>
      </c>
      <c r="N1464">
        <v>1.1675221405554099</v>
      </c>
      <c r="O1464">
        <v>45.0173525037183</v>
      </c>
      <c r="P1464">
        <v>46.690909090909003</v>
      </c>
      <c r="Q1464">
        <v>0.157955966314024</v>
      </c>
    </row>
    <row r="1465" spans="1:17" hidden="1" x14ac:dyDescent="0.3">
      <c r="A1465" t="s">
        <v>3099</v>
      </c>
      <c r="B1465" t="s">
        <v>3100</v>
      </c>
      <c r="C1465" t="str">
        <f>IFERROR(VLOOKUP(Table1[[#This Row],[Ticker]],[1]!Table2[[Symbol]:[Industry]],2,FALSE),"-")</f>
        <v>-</v>
      </c>
      <c r="D1465" t="s">
        <v>3101</v>
      </c>
      <c r="E1465">
        <v>981.3741</v>
      </c>
      <c r="F1465">
        <v>497.15</v>
      </c>
      <c r="G1465">
        <v>197.84953371513799</v>
      </c>
      <c r="H1465">
        <v>1.2889901624282001</v>
      </c>
      <c r="I1465">
        <v>85.428303216843403</v>
      </c>
      <c r="J1465">
        <v>-6.8319847238486799</v>
      </c>
      <c r="K1465">
        <v>471.45579816187097</v>
      </c>
      <c r="M1465">
        <v>54.035472739905302</v>
      </c>
      <c r="N1465">
        <v>0.38802363984008298</v>
      </c>
      <c r="O1465">
        <v>34.748063964598202</v>
      </c>
      <c r="P1465">
        <v>255.10714285714201</v>
      </c>
    </row>
    <row r="1466" spans="1:17" hidden="1" x14ac:dyDescent="0.3">
      <c r="A1466" t="s">
        <v>3102</v>
      </c>
      <c r="B1466" t="s">
        <v>3103</v>
      </c>
      <c r="C1466" t="str">
        <f>IFERROR(VLOOKUP(Table1[[#This Row],[Ticker]],[1]!Table2[[Symbol]:[Industry]],2,FALSE),"-")</f>
        <v>-</v>
      </c>
      <c r="D1466" t="s">
        <v>471</v>
      </c>
      <c r="E1466">
        <v>980.63394000000005</v>
      </c>
      <c r="F1466">
        <v>30.89</v>
      </c>
      <c r="G1466">
        <v>74.204014637942706</v>
      </c>
      <c r="H1466">
        <v>8.0259535992915705</v>
      </c>
      <c r="I1466">
        <v>21.992262534500799</v>
      </c>
      <c r="J1466">
        <v>-3.8494983629860098</v>
      </c>
      <c r="K1466">
        <v>28.437927687698199</v>
      </c>
      <c r="L1466">
        <v>24.5463444982231</v>
      </c>
      <c r="M1466">
        <v>66.612941131076198</v>
      </c>
      <c r="N1466">
        <v>1.21395268891152</v>
      </c>
      <c r="O1466">
        <v>9.5823891226934208</v>
      </c>
      <c r="P1466">
        <v>131.67500000000001</v>
      </c>
      <c r="Q1466">
        <v>0.16885870977914899</v>
      </c>
    </row>
    <row r="1467" spans="1:17" hidden="1" x14ac:dyDescent="0.3">
      <c r="A1467" t="s">
        <v>3104</v>
      </c>
      <c r="B1467" t="s">
        <v>3105</v>
      </c>
      <c r="C1467" t="str">
        <f>IFERROR(VLOOKUP(Table1[[#This Row],[Ticker]],[1]!Table2[[Symbol]:[Industry]],2,FALSE),"-")</f>
        <v>-</v>
      </c>
      <c r="D1467" t="s">
        <v>300</v>
      </c>
      <c r="E1467">
        <v>980.52066811999998</v>
      </c>
      <c r="F1467">
        <v>40.46</v>
      </c>
      <c r="G1467">
        <v>-58.137372150726399</v>
      </c>
      <c r="H1467">
        <v>11.0447597599868</v>
      </c>
      <c r="I1467">
        <v>-16.889763495447902</v>
      </c>
      <c r="J1467">
        <v>-4.7080210728484797</v>
      </c>
      <c r="K1467">
        <v>39.609167072815403</v>
      </c>
      <c r="L1467">
        <v>44.8045052609693</v>
      </c>
      <c r="M1467">
        <v>50.8657419715773</v>
      </c>
      <c r="N1467">
        <v>1.80893090426568</v>
      </c>
      <c r="O1467">
        <v>63.865546218487303</v>
      </c>
      <c r="P1467">
        <v>22.606060606060598</v>
      </c>
      <c r="Q1467">
        <v>5.4142431657372002E-2</v>
      </c>
    </row>
    <row r="1468" spans="1:17" hidden="1" x14ac:dyDescent="0.3">
      <c r="A1468" t="s">
        <v>3106</v>
      </c>
      <c r="B1468" t="s">
        <v>3107</v>
      </c>
      <c r="C1468" t="str">
        <f>IFERROR(VLOOKUP(Table1[[#This Row],[Ticker]],[1]!Table2[[Symbol]:[Industry]],2,FALSE),"-")</f>
        <v>-</v>
      </c>
      <c r="D1468" t="s">
        <v>539</v>
      </c>
      <c r="E1468">
        <v>977.85656319500004</v>
      </c>
      <c r="F1468">
        <v>266.95</v>
      </c>
      <c r="G1468">
        <v>-21.6134093568268</v>
      </c>
      <c r="H1468">
        <v>6.24798468309874</v>
      </c>
      <c r="I1468">
        <v>-7.651195717377</v>
      </c>
      <c r="J1468">
        <v>0.96250474610567405</v>
      </c>
      <c r="K1468">
        <v>258.92283693249902</v>
      </c>
      <c r="L1468">
        <v>263.444771607745</v>
      </c>
      <c r="M1468">
        <v>60.015650417462801</v>
      </c>
      <c r="N1468">
        <v>1.22680542473298</v>
      </c>
      <c r="O1468">
        <v>19.666604233002399</v>
      </c>
      <c r="P1468">
        <v>18.3813747228381</v>
      </c>
      <c r="Q1468">
        <v>-0.10074408488674499</v>
      </c>
    </row>
    <row r="1469" spans="1:17" hidden="1" x14ac:dyDescent="0.3">
      <c r="A1469" t="s">
        <v>3108</v>
      </c>
      <c r="B1469" t="s">
        <v>3109</v>
      </c>
      <c r="C1469" t="str">
        <f>IFERROR(VLOOKUP(Table1[[#This Row],[Ticker]],[1]!Table2[[Symbol]:[Industry]],2,FALSE),"-")</f>
        <v>-</v>
      </c>
      <c r="D1469" t="s">
        <v>21</v>
      </c>
      <c r="E1469">
        <v>975.57573960000002</v>
      </c>
      <c r="F1469">
        <v>383.6</v>
      </c>
      <c r="G1469">
        <v>160.62741785190801</v>
      </c>
      <c r="H1469">
        <v>7.8101020554612903</v>
      </c>
      <c r="I1469">
        <v>53.006056344818397</v>
      </c>
      <c r="J1469">
        <v>-9.0355637705791292</v>
      </c>
      <c r="K1469">
        <v>364.43811812609403</v>
      </c>
      <c r="L1469">
        <v>279.83901256005601</v>
      </c>
      <c r="M1469">
        <v>39.353919993723899</v>
      </c>
      <c r="N1469">
        <v>0.76506097921289795</v>
      </c>
      <c r="O1469">
        <v>19.9165797705943</v>
      </c>
      <c r="P1469">
        <v>206.88</v>
      </c>
      <c r="Q1469">
        <v>0.112715059033634</v>
      </c>
    </row>
    <row r="1470" spans="1:17" hidden="1" x14ac:dyDescent="0.3">
      <c r="A1470" t="s">
        <v>3110</v>
      </c>
      <c r="B1470" t="s">
        <v>3111</v>
      </c>
      <c r="C1470" t="str">
        <f>IFERROR(VLOOKUP(Table1[[#This Row],[Ticker]],[1]!Table2[[Symbol]:[Industry]],2,FALSE),"-")</f>
        <v>-</v>
      </c>
      <c r="D1470" t="s">
        <v>21</v>
      </c>
      <c r="E1470">
        <v>971.87184000000002</v>
      </c>
      <c r="F1470">
        <v>766.4</v>
      </c>
      <c r="G1470">
        <v>46.389297687025902</v>
      </c>
      <c r="H1470">
        <v>5.4887584840141104</v>
      </c>
      <c r="I1470">
        <v>-4.8970138765657198</v>
      </c>
      <c r="J1470">
        <v>0.77875136443183701</v>
      </c>
      <c r="K1470">
        <v>755.21660796396804</v>
      </c>
      <c r="L1470">
        <v>689.27610674708899</v>
      </c>
      <c r="M1470">
        <v>54.4508632123067</v>
      </c>
      <c r="N1470">
        <v>0.98354915536193999</v>
      </c>
      <c r="O1470">
        <v>7.9005741127348799</v>
      </c>
      <c r="P1470">
        <v>80.712096203725494</v>
      </c>
      <c r="Q1470">
        <v>0.16594679512003199</v>
      </c>
    </row>
    <row r="1471" spans="1:17" hidden="1" x14ac:dyDescent="0.3">
      <c r="A1471" t="s">
        <v>3112</v>
      </c>
      <c r="B1471" t="s">
        <v>3113</v>
      </c>
      <c r="C1471" t="str">
        <f>IFERROR(VLOOKUP(Table1[[#This Row],[Ticker]],[1]!Table2[[Symbol]:[Industry]],2,FALSE),"-")</f>
        <v>-</v>
      </c>
      <c r="D1471" t="s">
        <v>516</v>
      </c>
      <c r="E1471">
        <v>968.88415648199998</v>
      </c>
      <c r="F1471">
        <v>185.46</v>
      </c>
      <c r="G1471">
        <v>118.179266135463</v>
      </c>
      <c r="H1471">
        <v>9.8950883880686202</v>
      </c>
      <c r="I1471">
        <v>13.2372254336961</v>
      </c>
      <c r="J1471">
        <v>0.97429067010534698</v>
      </c>
      <c r="K1471">
        <v>168.018985276313</v>
      </c>
      <c r="L1471">
        <v>141.72492346055</v>
      </c>
      <c r="M1471">
        <v>68.252405717344104</v>
      </c>
      <c r="N1471">
        <v>0.28220707379374099</v>
      </c>
      <c r="O1471">
        <v>7.1929256982637702</v>
      </c>
      <c r="P1471">
        <v>146.13138686131299</v>
      </c>
      <c r="Q1471">
        <v>2.4580791135059999E-2</v>
      </c>
    </row>
    <row r="1472" spans="1:17" hidden="1" x14ac:dyDescent="0.3">
      <c r="A1472" t="s">
        <v>3114</v>
      </c>
      <c r="B1472" t="s">
        <v>3115</v>
      </c>
      <c r="C1472" t="str">
        <f>IFERROR(VLOOKUP(Table1[[#This Row],[Ticker]],[1]!Table2[[Symbol]:[Industry]],2,FALSE),"-")</f>
        <v>-</v>
      </c>
      <c r="D1472" t="s">
        <v>183</v>
      </c>
      <c r="E1472">
        <v>968.47462062499994</v>
      </c>
      <c r="F1472">
        <v>381.25</v>
      </c>
      <c r="G1472">
        <v>61.485116661188499</v>
      </c>
      <c r="H1472">
        <v>26.071528343263399</v>
      </c>
      <c r="I1472">
        <v>39.967325050273203</v>
      </c>
      <c r="J1472">
        <v>7.0760246301962404</v>
      </c>
      <c r="K1472">
        <v>313.221044454359</v>
      </c>
      <c r="L1472">
        <v>267.36086839352299</v>
      </c>
      <c r="M1472">
        <v>80.854704669542301</v>
      </c>
      <c r="N1472">
        <v>1.70573321106068</v>
      </c>
      <c r="O1472">
        <v>2.0196721311475301</v>
      </c>
      <c r="P1472">
        <v>108.789704271631</v>
      </c>
      <c r="Q1472">
        <v>8.5199177828598996E-2</v>
      </c>
    </row>
    <row r="1473" spans="1:17" hidden="1" x14ac:dyDescent="0.3">
      <c r="A1473" t="s">
        <v>3116</v>
      </c>
      <c r="B1473" t="s">
        <v>3117</v>
      </c>
      <c r="C1473" t="str">
        <f>IFERROR(VLOOKUP(Table1[[#This Row],[Ticker]],[1]!Table2[[Symbol]:[Industry]],2,FALSE),"-")</f>
        <v>-</v>
      </c>
      <c r="D1473" t="s">
        <v>300</v>
      </c>
      <c r="E1473">
        <v>966.98019103499996</v>
      </c>
      <c r="F1473">
        <v>563.35</v>
      </c>
      <c r="G1473">
        <v>-31.830355680042398</v>
      </c>
      <c r="H1473">
        <v>-0.68674052557454102</v>
      </c>
      <c r="I1473">
        <v>-8.1556687943701203</v>
      </c>
      <c r="J1473">
        <v>-2.2553945456861499</v>
      </c>
      <c r="K1473">
        <v>576.79290549845905</v>
      </c>
      <c r="L1473">
        <v>564.46695178783204</v>
      </c>
      <c r="M1473">
        <v>39.289324767858098</v>
      </c>
      <c r="N1473">
        <v>0.63170230154323903</v>
      </c>
      <c r="O1473">
        <v>20.617733203159599</v>
      </c>
      <c r="P1473">
        <v>27.743764172335599</v>
      </c>
      <c r="Q1473">
        <v>6.2087949097257997E-2</v>
      </c>
    </row>
    <row r="1474" spans="1:17" hidden="1" x14ac:dyDescent="0.3">
      <c r="A1474" t="s">
        <v>3118</v>
      </c>
      <c r="B1474" t="s">
        <v>3119</v>
      </c>
      <c r="C1474" t="str">
        <f>IFERROR(VLOOKUP(Table1[[#This Row],[Ticker]],[1]!Table2[[Symbol]:[Industry]],2,FALSE),"-")</f>
        <v>-</v>
      </c>
      <c r="D1474" t="s">
        <v>399</v>
      </c>
      <c r="E1474">
        <v>965.54337587999896</v>
      </c>
      <c r="F1474">
        <v>46.65</v>
      </c>
      <c r="G1474">
        <v>232.97915313047201</v>
      </c>
      <c r="H1474">
        <v>-24.106276993839099</v>
      </c>
      <c r="I1474">
        <v>58.111624619443198</v>
      </c>
      <c r="J1474">
        <v>-2.0920624682816999</v>
      </c>
      <c r="K1474">
        <v>48.662555833332299</v>
      </c>
      <c r="L1474">
        <v>34.931096668589099</v>
      </c>
      <c r="M1474">
        <v>37.964879682160898</v>
      </c>
      <c r="N1474">
        <v>0.16795643512115499</v>
      </c>
      <c r="O1474">
        <v>53.354769560557301</v>
      </c>
      <c r="P1474">
        <v>274.69879518072202</v>
      </c>
      <c r="Q1474">
        <v>0.119482452850488</v>
      </c>
    </row>
    <row r="1475" spans="1:17" hidden="1" x14ac:dyDescent="0.3">
      <c r="A1475" t="s">
        <v>3120</v>
      </c>
      <c r="B1475" t="s">
        <v>3121</v>
      </c>
      <c r="C1475" t="str">
        <f>IFERROR(VLOOKUP(Table1[[#This Row],[Ticker]],[1]!Table2[[Symbol]:[Industry]],2,FALSE),"-")</f>
        <v>-</v>
      </c>
      <c r="D1475" t="s">
        <v>95</v>
      </c>
      <c r="E1475">
        <v>965.35184014399999</v>
      </c>
      <c r="F1475">
        <v>100.42</v>
      </c>
      <c r="G1475">
        <v>-23.656422608658001</v>
      </c>
      <c r="H1475">
        <v>2.2991942440608599</v>
      </c>
      <c r="I1475">
        <v>-23.153587705532399</v>
      </c>
      <c r="J1475">
        <v>7.10977057481601</v>
      </c>
      <c r="K1475">
        <v>99.332879886419306</v>
      </c>
      <c r="L1475">
        <v>105.091018129772</v>
      </c>
      <c r="M1475">
        <v>65.815555329834297</v>
      </c>
      <c r="N1475">
        <v>2.1467118290560001</v>
      </c>
      <c r="O1475">
        <v>45.737900816570303</v>
      </c>
      <c r="P1475">
        <v>14.8970251716247</v>
      </c>
      <c r="Q1475">
        <v>-7.2696497870762003E-2</v>
      </c>
    </row>
    <row r="1476" spans="1:17" hidden="1" x14ac:dyDescent="0.3">
      <c r="A1476" t="s">
        <v>3122</v>
      </c>
      <c r="B1476" t="s">
        <v>3123</v>
      </c>
      <c r="C1476" t="str">
        <f>IFERROR(VLOOKUP(Table1[[#This Row],[Ticker]],[1]!Table2[[Symbol]:[Industry]],2,FALSE),"-")</f>
        <v>-</v>
      </c>
      <c r="D1476" t="s">
        <v>21</v>
      </c>
      <c r="E1476">
        <v>965.06765170200003</v>
      </c>
      <c r="F1476">
        <v>92.29</v>
      </c>
      <c r="G1476">
        <v>-9.0834930166806505</v>
      </c>
      <c r="H1476">
        <v>4.2184503075313904</v>
      </c>
      <c r="I1476">
        <v>-22.590349063692301</v>
      </c>
      <c r="J1476">
        <v>-2.2736815607637202</v>
      </c>
      <c r="K1476">
        <v>92.537080668803199</v>
      </c>
      <c r="L1476">
        <v>91.599171115765301</v>
      </c>
      <c r="M1476">
        <v>46.287927962560403</v>
      </c>
      <c r="N1476">
        <v>0.79119943127983405</v>
      </c>
      <c r="O1476">
        <v>34.575793693791297</v>
      </c>
      <c r="P1476">
        <v>39.200603318250302</v>
      </c>
    </row>
    <row r="1477" spans="1:17" hidden="1" x14ac:dyDescent="0.3">
      <c r="A1477" t="s">
        <v>3124</v>
      </c>
      <c r="B1477" t="s">
        <v>3125</v>
      </c>
      <c r="C1477" t="str">
        <f>IFERROR(VLOOKUP(Table1[[#This Row],[Ticker]],[1]!Table2[[Symbol]:[Industry]],2,FALSE),"-")</f>
        <v>-</v>
      </c>
      <c r="D1477" t="s">
        <v>300</v>
      </c>
      <c r="E1477">
        <v>954.713381325</v>
      </c>
      <c r="F1477">
        <v>1709.25</v>
      </c>
      <c r="G1477">
        <v>-36.009869015550699</v>
      </c>
      <c r="H1477">
        <v>-0.35997453293898601</v>
      </c>
      <c r="I1477">
        <v>-22.331952887631999</v>
      </c>
      <c r="J1477">
        <v>-2.7081614848363902</v>
      </c>
      <c r="K1477">
        <v>1731.8330261915801</v>
      </c>
      <c r="L1477">
        <v>1785.63262464685</v>
      </c>
      <c r="M1477">
        <v>47.2874663378986</v>
      </c>
      <c r="N1477">
        <v>0.85147207267833103</v>
      </c>
      <c r="O1477">
        <v>27.833845253766199</v>
      </c>
      <c r="P1477">
        <v>13.1953642384105</v>
      </c>
      <c r="Q1477">
        <v>-5.9532536214327997E-2</v>
      </c>
    </row>
    <row r="1478" spans="1:17" hidden="1" x14ac:dyDescent="0.3">
      <c r="A1478" t="s">
        <v>3126</v>
      </c>
      <c r="B1478" t="s">
        <v>3127</v>
      </c>
      <c r="C1478" t="str">
        <f>IFERROR(VLOOKUP(Table1[[#This Row],[Ticker]],[1]!Table2[[Symbol]:[Industry]],2,FALSE),"-")</f>
        <v>-</v>
      </c>
      <c r="D1478" t="s">
        <v>207</v>
      </c>
      <c r="E1478">
        <v>953.56744000000003</v>
      </c>
      <c r="F1478">
        <v>784.7</v>
      </c>
      <c r="G1478">
        <v>-8.9857399572540206</v>
      </c>
      <c r="H1478">
        <v>-3.3295172183100701</v>
      </c>
      <c r="I1478">
        <v>-17.294591309707101</v>
      </c>
      <c r="J1478">
        <v>0.32480467223225401</v>
      </c>
      <c r="K1478">
        <v>802.83271133861501</v>
      </c>
      <c r="L1478">
        <v>761.843757639518</v>
      </c>
      <c r="M1478">
        <v>38.539912280398099</v>
      </c>
      <c r="N1478">
        <v>0.73719293157138599</v>
      </c>
      <c r="O1478">
        <v>19.1538167452529</v>
      </c>
      <c r="P1478">
        <v>20.352760736196299</v>
      </c>
      <c r="Q1478">
        <v>3.6443032205101998E-2</v>
      </c>
    </row>
    <row r="1479" spans="1:17" hidden="1" x14ac:dyDescent="0.3">
      <c r="A1479" t="s">
        <v>3128</v>
      </c>
      <c r="B1479" t="s">
        <v>3129</v>
      </c>
      <c r="C1479" t="str">
        <f>IFERROR(VLOOKUP(Table1[[#This Row],[Ticker]],[1]!Table2[[Symbol]:[Industry]],2,FALSE),"-")</f>
        <v>-</v>
      </c>
      <c r="D1479" t="s">
        <v>632</v>
      </c>
      <c r="E1479">
        <v>953.55600000000004</v>
      </c>
      <c r="F1479">
        <v>1665.6</v>
      </c>
      <c r="G1479">
        <v>-18.818536852823399</v>
      </c>
      <c r="H1479">
        <v>2.1205391549294599</v>
      </c>
      <c r="I1479">
        <v>-7.4126646341503397</v>
      </c>
      <c r="J1479">
        <v>-5.4304346392726703</v>
      </c>
      <c r="K1479">
        <v>1745.16359847596</v>
      </c>
      <c r="L1479">
        <v>1650.6384297045399</v>
      </c>
      <c r="M1479">
        <v>31.139752510377502</v>
      </c>
      <c r="N1479">
        <v>1.8767486392803201</v>
      </c>
      <c r="O1479">
        <v>31.943443804034601</v>
      </c>
      <c r="P1479">
        <v>20.203514596037898</v>
      </c>
      <c r="Q1479">
        <v>-2.135634465015E-3</v>
      </c>
    </row>
    <row r="1480" spans="1:17" hidden="1" x14ac:dyDescent="0.3">
      <c r="A1480" t="s">
        <v>3130</v>
      </c>
      <c r="B1480" t="s">
        <v>3131</v>
      </c>
      <c r="C1480" t="str">
        <f>IFERROR(VLOOKUP(Table1[[#This Row],[Ticker]],[1]!Table2[[Symbol]:[Industry]],2,FALSE),"-")</f>
        <v>-</v>
      </c>
      <c r="D1480" t="s">
        <v>937</v>
      </c>
      <c r="E1480">
        <v>951.68510524999999</v>
      </c>
      <c r="F1480">
        <v>674.3</v>
      </c>
      <c r="G1480">
        <v>-14.0489905454404</v>
      </c>
      <c r="H1480">
        <v>-8.1783790499224907</v>
      </c>
      <c r="I1480">
        <v>-21.5393292000774</v>
      </c>
      <c r="J1480">
        <v>-4.8863581526571398</v>
      </c>
      <c r="K1480">
        <v>731.00951948347995</v>
      </c>
      <c r="L1480">
        <v>717.89607913956797</v>
      </c>
      <c r="M1480">
        <v>32.269074051655203</v>
      </c>
      <c r="N1480">
        <v>0.419381103317221</v>
      </c>
      <c r="O1480">
        <v>35.696277621236803</v>
      </c>
      <c r="P1480">
        <v>34.189054726368099</v>
      </c>
      <c r="Q1480">
        <v>9.8875313178708998E-2</v>
      </c>
    </row>
    <row r="1481" spans="1:17" hidden="1" x14ac:dyDescent="0.3">
      <c r="A1481" t="s">
        <v>3132</v>
      </c>
      <c r="B1481" t="s">
        <v>3133</v>
      </c>
      <c r="C1481" t="str">
        <f>IFERROR(VLOOKUP(Table1[[#This Row],[Ticker]],[1]!Table2[[Symbol]:[Industry]],2,FALSE),"-")</f>
        <v>-</v>
      </c>
      <c r="D1481" t="s">
        <v>207</v>
      </c>
      <c r="E1481">
        <v>951.04210399999999</v>
      </c>
      <c r="F1481">
        <v>1996</v>
      </c>
      <c r="G1481">
        <v>43.251059293550199</v>
      </c>
      <c r="H1481">
        <v>-8.8597792746679591</v>
      </c>
      <c r="I1481">
        <v>-23.909349294008098</v>
      </c>
      <c r="J1481">
        <v>-0.62026016325146405</v>
      </c>
      <c r="K1481">
        <v>2078.31742960049</v>
      </c>
      <c r="L1481">
        <v>1910.4161321901299</v>
      </c>
      <c r="M1481">
        <v>48.085032751587597</v>
      </c>
      <c r="N1481">
        <v>5.4532549078003596</v>
      </c>
      <c r="O1481">
        <v>25.721442885771499</v>
      </c>
      <c r="P1481">
        <v>83.060485165313906</v>
      </c>
      <c r="Q1481">
        <v>0.236648815112556</v>
      </c>
    </row>
    <row r="1482" spans="1:17" hidden="1" x14ac:dyDescent="0.3">
      <c r="A1482" t="s">
        <v>3134</v>
      </c>
      <c r="B1482" t="s">
        <v>3135</v>
      </c>
      <c r="C1482" t="str">
        <f>IFERROR(VLOOKUP(Table1[[#This Row],[Ticker]],[1]!Table2[[Symbol]:[Industry]],2,FALSE),"-")</f>
        <v>-</v>
      </c>
      <c r="D1482" t="s">
        <v>111</v>
      </c>
      <c r="E1482">
        <v>950.79594420000001</v>
      </c>
      <c r="F1482">
        <v>3051</v>
      </c>
      <c r="G1482">
        <v>25.937059338698798</v>
      </c>
      <c r="H1482">
        <v>4.2857011771489004</v>
      </c>
      <c r="I1482">
        <v>3.8807676555874902</v>
      </c>
      <c r="J1482">
        <v>3.38088407669875</v>
      </c>
      <c r="K1482">
        <v>2896.71403362198</v>
      </c>
      <c r="L1482">
        <v>2722.4442471024599</v>
      </c>
      <c r="M1482">
        <v>64.508756970698997</v>
      </c>
      <c r="N1482">
        <v>0.89419235836627098</v>
      </c>
      <c r="O1482">
        <v>17.043592264831201</v>
      </c>
      <c r="P1482">
        <v>57.268041237113401</v>
      </c>
      <c r="Q1482">
        <v>9.8678120961121996E-2</v>
      </c>
    </row>
    <row r="1483" spans="1:17" hidden="1" x14ac:dyDescent="0.3">
      <c r="A1483" t="s">
        <v>3136</v>
      </c>
      <c r="B1483" t="s">
        <v>3137</v>
      </c>
      <c r="C1483" t="str">
        <f>IFERROR(VLOOKUP(Table1[[#This Row],[Ticker]],[1]!Table2[[Symbol]:[Industry]],2,FALSE),"-")</f>
        <v>-</v>
      </c>
      <c r="D1483" t="s">
        <v>539</v>
      </c>
      <c r="E1483">
        <v>948.45</v>
      </c>
      <c r="F1483">
        <v>316.14999999999998</v>
      </c>
      <c r="G1483">
        <v>44.125495427257199</v>
      </c>
      <c r="H1483">
        <v>4.20418747278186</v>
      </c>
      <c r="I1483">
        <v>28.849050261478101</v>
      </c>
      <c r="J1483">
        <v>5.2885453722316997</v>
      </c>
      <c r="K1483">
        <v>295.62592300655098</v>
      </c>
      <c r="L1483">
        <v>260.18296471134198</v>
      </c>
      <c r="M1483">
        <v>66.826822740452101</v>
      </c>
      <c r="N1483">
        <v>0.67218132819713305</v>
      </c>
      <c r="O1483">
        <v>10.5487901312668</v>
      </c>
      <c r="P1483">
        <v>70.984315846403405</v>
      </c>
      <c r="Q1483">
        <v>1.9424839577560998E-2</v>
      </c>
    </row>
    <row r="1484" spans="1:17" hidden="1" x14ac:dyDescent="0.3">
      <c r="A1484" t="s">
        <v>3138</v>
      </c>
      <c r="B1484" t="s">
        <v>3139</v>
      </c>
      <c r="C1484" t="str">
        <f>IFERROR(VLOOKUP(Table1[[#This Row],[Ticker]],[1]!Table2[[Symbol]:[Industry]],2,FALSE),"-")</f>
        <v>-</v>
      </c>
      <c r="D1484" t="s">
        <v>420</v>
      </c>
      <c r="E1484">
        <v>938.43958881000003</v>
      </c>
      <c r="F1484">
        <v>307.10000000000002</v>
      </c>
      <c r="G1484">
        <v>61.837843236857701</v>
      </c>
      <c r="H1484">
        <v>-10.7669911820746</v>
      </c>
      <c r="I1484">
        <v>3.6325412658249898</v>
      </c>
      <c r="J1484">
        <v>-5.49486292334905</v>
      </c>
      <c r="K1484">
        <v>313.50272251778603</v>
      </c>
      <c r="L1484">
        <v>274.172259189231</v>
      </c>
      <c r="M1484">
        <v>30.8489103626465</v>
      </c>
      <c r="N1484">
        <v>1.0711372813214901</v>
      </c>
      <c r="O1484">
        <v>21.4588082057961</v>
      </c>
      <c r="P1484">
        <v>104.460719041278</v>
      </c>
      <c r="Q1484">
        <v>0.122186503490002</v>
      </c>
    </row>
    <row r="1485" spans="1:17" hidden="1" x14ac:dyDescent="0.3">
      <c r="A1485" t="s">
        <v>3140</v>
      </c>
      <c r="B1485" t="s">
        <v>3141</v>
      </c>
      <c r="C1485" t="str">
        <f>IFERROR(VLOOKUP(Table1[[#This Row],[Ticker]],[1]!Table2[[Symbol]:[Industry]],2,FALSE),"-")</f>
        <v>-</v>
      </c>
      <c r="D1485" t="s">
        <v>2661</v>
      </c>
      <c r="E1485">
        <v>937.125</v>
      </c>
      <c r="F1485">
        <v>11.76</v>
      </c>
      <c r="G1485">
        <v>22.1757012850892</v>
      </c>
      <c r="H1485">
        <v>-9.4994147909178199</v>
      </c>
      <c r="I1485">
        <v>26.602927017366799</v>
      </c>
      <c r="J1485">
        <v>-5.3170521334325898</v>
      </c>
      <c r="K1485">
        <v>12.855799700875099</v>
      </c>
      <c r="L1485">
        <v>13.965319261714001</v>
      </c>
      <c r="M1485">
        <v>30.036513691692299</v>
      </c>
      <c r="N1485">
        <v>0.20951047311340601</v>
      </c>
      <c r="O1485">
        <v>35.714285714285701</v>
      </c>
      <c r="P1485">
        <v>61.095890410958901</v>
      </c>
    </row>
    <row r="1486" spans="1:17" hidden="1" x14ac:dyDescent="0.3">
      <c r="A1486" t="s">
        <v>3142</v>
      </c>
      <c r="B1486" t="s">
        <v>3143</v>
      </c>
      <c r="C1486" t="str">
        <f>IFERROR(VLOOKUP(Table1[[#This Row],[Ticker]],[1]!Table2[[Symbol]:[Industry]],2,FALSE),"-")</f>
        <v>-</v>
      </c>
      <c r="D1486" t="s">
        <v>315</v>
      </c>
      <c r="E1486">
        <v>936.15971402499997</v>
      </c>
      <c r="F1486">
        <v>341.35</v>
      </c>
      <c r="G1486">
        <v>-8.2115306408564095</v>
      </c>
      <c r="H1486">
        <v>-1.5141241468793201</v>
      </c>
      <c r="I1486">
        <v>-31.3979920522839</v>
      </c>
      <c r="J1486">
        <v>-3.6206508763755298</v>
      </c>
      <c r="K1486">
        <v>354.49175938316699</v>
      </c>
      <c r="L1486">
        <v>351.67000966156201</v>
      </c>
      <c r="M1486">
        <v>43.232749613758898</v>
      </c>
      <c r="N1486">
        <v>0.78119626438330203</v>
      </c>
      <c r="O1486">
        <v>31.536546067086501</v>
      </c>
      <c r="P1486">
        <v>21.780235462004999</v>
      </c>
      <c r="Q1486">
        <v>0.151355082471266</v>
      </c>
    </row>
    <row r="1487" spans="1:17" hidden="1" x14ac:dyDescent="0.3">
      <c r="A1487" t="s">
        <v>3144</v>
      </c>
      <c r="B1487" t="s">
        <v>3145</v>
      </c>
      <c r="C1487" t="str">
        <f>IFERROR(VLOOKUP(Table1[[#This Row],[Ticker]],[1]!Table2[[Symbol]:[Industry]],2,FALSE),"-")</f>
        <v>-</v>
      </c>
      <c r="D1487" t="s">
        <v>54</v>
      </c>
      <c r="E1487">
        <v>934.440946529999</v>
      </c>
      <c r="F1487">
        <v>727.35</v>
      </c>
      <c r="G1487">
        <v>37.746920619998001</v>
      </c>
      <c r="H1487">
        <v>-6.8304437516571497</v>
      </c>
      <c r="I1487">
        <v>-6.7489424714654396</v>
      </c>
      <c r="J1487">
        <v>-9.7801916896401693</v>
      </c>
      <c r="K1487">
        <v>788.42926775428805</v>
      </c>
      <c r="L1487">
        <v>680.39560992645499</v>
      </c>
      <c r="M1487">
        <v>34.676934475687297</v>
      </c>
      <c r="N1487">
        <v>1.37142962305587</v>
      </c>
      <c r="O1487">
        <v>30.6179968378359</v>
      </c>
      <c r="P1487">
        <v>71.342756183745493</v>
      </c>
      <c r="Q1487">
        <v>8.6394051040812006E-2</v>
      </c>
    </row>
    <row r="1488" spans="1:17" hidden="1" x14ac:dyDescent="0.3">
      <c r="A1488" t="s">
        <v>3146</v>
      </c>
      <c r="B1488" t="s">
        <v>3147</v>
      </c>
      <c r="C1488" t="str">
        <f>IFERROR(VLOOKUP(Table1[[#This Row],[Ticker]],[1]!Table2[[Symbol]:[Industry]],2,FALSE),"-")</f>
        <v>-</v>
      </c>
      <c r="D1488" t="s">
        <v>237</v>
      </c>
      <c r="E1488">
        <v>933.20531249999999</v>
      </c>
      <c r="F1488">
        <v>251.25</v>
      </c>
      <c r="G1488">
        <v>135.911818322589</v>
      </c>
      <c r="H1488">
        <v>2.9702005776287699</v>
      </c>
      <c r="I1488">
        <v>-10.604292897193</v>
      </c>
      <c r="J1488">
        <v>-3.91908622327154</v>
      </c>
      <c r="K1488">
        <v>236.442523493675</v>
      </c>
      <c r="M1488">
        <v>49.387611690852701</v>
      </c>
      <c r="N1488">
        <v>1.32395592119481</v>
      </c>
      <c r="O1488">
        <v>14.445275907744</v>
      </c>
      <c r="P1488">
        <v>221.305281040658</v>
      </c>
    </row>
    <row r="1489" spans="1:17" hidden="1" x14ac:dyDescent="0.3">
      <c r="A1489" t="s">
        <v>3148</v>
      </c>
      <c r="B1489" t="s">
        <v>3149</v>
      </c>
      <c r="C1489" t="str">
        <f>IFERROR(VLOOKUP(Table1[[#This Row],[Ticker]],[1]!Table2[[Symbol]:[Industry]],2,FALSE),"-")</f>
        <v>-</v>
      </c>
      <c r="D1489" t="s">
        <v>372</v>
      </c>
      <c r="E1489">
        <v>932.37701842000001</v>
      </c>
      <c r="F1489">
        <v>7.19</v>
      </c>
      <c r="G1489">
        <v>-62.1846337980203</v>
      </c>
      <c r="H1489">
        <v>-11.623395481484501</v>
      </c>
      <c r="I1489">
        <v>-44.1298522821982</v>
      </c>
      <c r="J1489">
        <v>-3.3691420166109198</v>
      </c>
      <c r="K1489">
        <v>8.1664658782111008</v>
      </c>
      <c r="L1489">
        <v>8.7118483908992399</v>
      </c>
      <c r="M1489">
        <v>45.092784332523699</v>
      </c>
      <c r="N1489">
        <v>0.44295785518626102</v>
      </c>
      <c r="O1489">
        <v>66.898470097357404</v>
      </c>
      <c r="P1489">
        <v>6.9940476190476</v>
      </c>
    </row>
    <row r="1490" spans="1:17" hidden="1" x14ac:dyDescent="0.3">
      <c r="A1490" t="s">
        <v>3150</v>
      </c>
      <c r="B1490" t="s">
        <v>3151</v>
      </c>
      <c r="C1490" t="str">
        <f>IFERROR(VLOOKUP(Table1[[#This Row],[Ticker]],[1]!Table2[[Symbol]:[Industry]],2,FALSE),"-")</f>
        <v>-</v>
      </c>
      <c r="D1490" t="s">
        <v>133</v>
      </c>
      <c r="E1490">
        <v>920.50416227999995</v>
      </c>
      <c r="F1490">
        <v>199.6</v>
      </c>
      <c r="G1490">
        <v>237.71366587376099</v>
      </c>
      <c r="H1490">
        <v>-12.9133629099482</v>
      </c>
      <c r="I1490">
        <v>95.086517409838905</v>
      </c>
      <c r="J1490">
        <v>-5.4244158864959502</v>
      </c>
      <c r="K1490">
        <v>198.97123872169001</v>
      </c>
      <c r="L1490">
        <v>140.30541687268601</v>
      </c>
      <c r="M1490">
        <v>40.105926949708198</v>
      </c>
      <c r="N1490">
        <v>0.73747045774791298</v>
      </c>
      <c r="O1490">
        <v>34.468937875751401</v>
      </c>
      <c r="P1490">
        <v>306.51731160896099</v>
      </c>
      <c r="Q1490">
        <v>0.17709113031267801</v>
      </c>
    </row>
    <row r="1491" spans="1:17" hidden="1" x14ac:dyDescent="0.3">
      <c r="A1491" t="s">
        <v>3152</v>
      </c>
      <c r="B1491" t="s">
        <v>3153</v>
      </c>
      <c r="C1491" t="str">
        <f>IFERROR(VLOOKUP(Table1[[#This Row],[Ticker]],[1]!Table2[[Symbol]:[Industry]],2,FALSE),"-")</f>
        <v>-</v>
      </c>
      <c r="D1491" t="s">
        <v>259</v>
      </c>
      <c r="E1491">
        <v>920.41454370599899</v>
      </c>
      <c r="F1491">
        <v>151.26</v>
      </c>
      <c r="G1491">
        <v>10.3817058196493</v>
      </c>
      <c r="H1491">
        <v>-4.4299567871979004</v>
      </c>
      <c r="I1491">
        <v>-18.708047196527499</v>
      </c>
      <c r="J1491">
        <v>-6.2057862509071402</v>
      </c>
      <c r="K1491">
        <v>158.34564146333699</v>
      </c>
      <c r="L1491">
        <v>138.35456087273599</v>
      </c>
      <c r="M1491">
        <v>32.267909584202499</v>
      </c>
      <c r="N1491">
        <v>0.53385519054520902</v>
      </c>
      <c r="O1491">
        <v>28.255983075499099</v>
      </c>
      <c r="P1491">
        <v>61.9486081370449</v>
      </c>
      <c r="Q1491">
        <v>0.24599685346505101</v>
      </c>
    </row>
    <row r="1492" spans="1:17" hidden="1" x14ac:dyDescent="0.3">
      <c r="A1492" t="s">
        <v>3154</v>
      </c>
      <c r="B1492" t="s">
        <v>3155</v>
      </c>
      <c r="C1492" t="str">
        <f>IFERROR(VLOOKUP(Table1[[#This Row],[Ticker]],[1]!Table2[[Symbol]:[Industry]],2,FALSE),"-")</f>
        <v>-</v>
      </c>
      <c r="D1492" t="s">
        <v>632</v>
      </c>
      <c r="E1492">
        <v>919.20783900000004</v>
      </c>
      <c r="F1492">
        <v>996.95</v>
      </c>
      <c r="G1492">
        <v>10.5853307366501</v>
      </c>
      <c r="H1492">
        <v>-2.1223965008130001</v>
      </c>
      <c r="I1492">
        <v>-17.3720305094213</v>
      </c>
      <c r="J1492">
        <v>-3.9283649540914198</v>
      </c>
      <c r="K1492">
        <v>1013.3263706684399</v>
      </c>
      <c r="L1492">
        <v>937.96084127095196</v>
      </c>
      <c r="M1492">
        <v>43.653170226982297</v>
      </c>
      <c r="N1492">
        <v>0.71077665815107405</v>
      </c>
      <c r="O1492">
        <v>19.855559456341801</v>
      </c>
      <c r="P1492">
        <v>39.628851540616203</v>
      </c>
      <c r="Q1492">
        <v>-2.1032038703171E-2</v>
      </c>
    </row>
    <row r="1493" spans="1:17" hidden="1" x14ac:dyDescent="0.3">
      <c r="A1493" t="s">
        <v>3156</v>
      </c>
      <c r="B1493" t="s">
        <v>3157</v>
      </c>
      <c r="C1493" t="str">
        <f>IFERROR(VLOOKUP(Table1[[#This Row],[Ticker]],[1]!Table2[[Symbol]:[Industry]],2,FALSE),"-")</f>
        <v>-</v>
      </c>
      <c r="D1493" t="s">
        <v>293</v>
      </c>
      <c r="E1493">
        <v>916.81848000000002</v>
      </c>
      <c r="F1493">
        <v>493.55</v>
      </c>
      <c r="G1493">
        <v>1.48342251454524</v>
      </c>
      <c r="H1493">
        <v>3.7350696468535598</v>
      </c>
      <c r="I1493">
        <v>-18.112041626215699</v>
      </c>
      <c r="J1493">
        <v>-5.0918567746828698</v>
      </c>
      <c r="K1493">
        <v>480.18338282826397</v>
      </c>
      <c r="L1493">
        <v>453.538559352231</v>
      </c>
      <c r="M1493">
        <v>58.089019914768102</v>
      </c>
      <c r="N1493">
        <v>1.1422198431827499</v>
      </c>
      <c r="O1493">
        <v>31.526694357207901</v>
      </c>
      <c r="P1493">
        <v>60.243506493506402</v>
      </c>
    </row>
    <row r="1494" spans="1:17" hidden="1" x14ac:dyDescent="0.3">
      <c r="A1494" t="s">
        <v>3158</v>
      </c>
      <c r="B1494" t="s">
        <v>3159</v>
      </c>
      <c r="C1494" t="str">
        <f>IFERROR(VLOOKUP(Table1[[#This Row],[Ticker]],[1]!Table2[[Symbol]:[Industry]],2,FALSE),"-")</f>
        <v>-</v>
      </c>
      <c r="D1494" t="s">
        <v>259</v>
      </c>
      <c r="E1494">
        <v>916.62335199999995</v>
      </c>
      <c r="F1494">
        <v>567.4</v>
      </c>
      <c r="G1494">
        <v>14.137973835767101</v>
      </c>
      <c r="H1494">
        <v>-13.2256639370295</v>
      </c>
      <c r="I1494">
        <v>-24.9054319825579</v>
      </c>
      <c r="J1494">
        <v>2.61333775440789</v>
      </c>
      <c r="K1494">
        <v>598.33372826594598</v>
      </c>
      <c r="L1494">
        <v>577.53611901836098</v>
      </c>
      <c r="M1494">
        <v>40.6927360296879</v>
      </c>
      <c r="N1494">
        <v>1.2852107184631201</v>
      </c>
      <c r="O1494">
        <v>49.859005992245301</v>
      </c>
      <c r="P1494">
        <v>49.433763497497999</v>
      </c>
      <c r="Q1494">
        <v>5.6745381732201998E-2</v>
      </c>
    </row>
    <row r="1495" spans="1:17" hidden="1" x14ac:dyDescent="0.3">
      <c r="A1495" t="s">
        <v>3160</v>
      </c>
      <c r="B1495" t="s">
        <v>3161</v>
      </c>
      <c r="C1495" t="str">
        <f>IFERROR(VLOOKUP(Table1[[#This Row],[Ticker]],[1]!Table2[[Symbol]:[Industry]],2,FALSE),"-")</f>
        <v>-</v>
      </c>
      <c r="D1495" t="s">
        <v>718</v>
      </c>
      <c r="E1495">
        <v>916.33251180000002</v>
      </c>
      <c r="F1495">
        <v>405.4</v>
      </c>
      <c r="G1495">
        <v>-55.805010854609897</v>
      </c>
      <c r="H1495">
        <v>-7.7818616970028902</v>
      </c>
      <c r="I1495">
        <v>-39.955751872803702</v>
      </c>
      <c r="J1495">
        <v>-2.51680701725402</v>
      </c>
      <c r="K1495">
        <v>425.19466514392798</v>
      </c>
      <c r="L1495">
        <v>465.12698265318699</v>
      </c>
      <c r="M1495">
        <v>35.553542994321496</v>
      </c>
      <c r="N1495">
        <v>0.47917048579284999</v>
      </c>
      <c r="O1495">
        <v>82.535767143561898</v>
      </c>
      <c r="P1495">
        <v>21.268321866586799</v>
      </c>
      <c r="Q1495">
        <v>5.3943613488514001E-2</v>
      </c>
    </row>
    <row r="1496" spans="1:17" hidden="1" x14ac:dyDescent="0.3">
      <c r="A1496" t="s">
        <v>3162</v>
      </c>
      <c r="B1496" t="s">
        <v>3163</v>
      </c>
      <c r="C1496" t="str">
        <f>IFERROR(VLOOKUP(Table1[[#This Row],[Ticker]],[1]!Table2[[Symbol]:[Industry]],2,FALSE),"-")</f>
        <v>-</v>
      </c>
      <c r="D1496" t="s">
        <v>136</v>
      </c>
      <c r="E1496">
        <v>916.04228000000001</v>
      </c>
      <c r="F1496">
        <v>931.6</v>
      </c>
      <c r="G1496">
        <v>12.5629085740592</v>
      </c>
      <c r="H1496">
        <v>-0.47408006006287701</v>
      </c>
      <c r="I1496">
        <v>5.0371414614069696</v>
      </c>
      <c r="J1496">
        <v>-1.4269678564059201</v>
      </c>
      <c r="K1496">
        <v>966.206977092074</v>
      </c>
      <c r="L1496">
        <v>892.44740710123199</v>
      </c>
      <c r="M1496">
        <v>47.9874681027338</v>
      </c>
      <c r="N1496">
        <v>0.99707154376191098</v>
      </c>
      <c r="O1496">
        <v>26.1270931730356</v>
      </c>
      <c r="P1496">
        <v>38.972178712612802</v>
      </c>
      <c r="Q1496">
        <v>5.9796729978899999E-3</v>
      </c>
    </row>
    <row r="1497" spans="1:17" hidden="1" x14ac:dyDescent="0.3">
      <c r="A1497" t="s">
        <v>3164</v>
      </c>
      <c r="B1497" t="s">
        <v>3165</v>
      </c>
      <c r="C1497" t="str">
        <f>IFERROR(VLOOKUP(Table1[[#This Row],[Ticker]],[1]!Table2[[Symbol]:[Industry]],2,FALSE),"-")</f>
        <v>-</v>
      </c>
      <c r="D1497" t="s">
        <v>929</v>
      </c>
      <c r="E1497">
        <v>915.58399999999995</v>
      </c>
      <c r="F1497">
        <v>2861.2</v>
      </c>
      <c r="G1497">
        <v>44.142686490267501</v>
      </c>
      <c r="H1497">
        <v>16.018310275683898</v>
      </c>
      <c r="I1497">
        <v>50.055875068219798</v>
      </c>
      <c r="J1497">
        <v>3.6874513668126498</v>
      </c>
      <c r="K1497">
        <v>2501.0813701870502</v>
      </c>
      <c r="L1497">
        <v>2100.37655372567</v>
      </c>
      <c r="M1497">
        <v>69.278853311558507</v>
      </c>
      <c r="N1497">
        <v>1.17060980916267</v>
      </c>
      <c r="O1497">
        <v>4.5016077170418001</v>
      </c>
      <c r="P1497">
        <v>89.395644403256696</v>
      </c>
      <c r="Q1497">
        <v>1.5788711150629998E-2</v>
      </c>
    </row>
    <row r="1498" spans="1:17" hidden="1" x14ac:dyDescent="0.3">
      <c r="A1498" t="s">
        <v>3166</v>
      </c>
      <c r="B1498" t="s">
        <v>3167</v>
      </c>
      <c r="C1498" t="str">
        <f>IFERROR(VLOOKUP(Table1[[#This Row],[Ticker]],[1]!Table2[[Symbol]:[Industry]],2,FALSE),"-")</f>
        <v>-</v>
      </c>
      <c r="D1498" t="s">
        <v>77</v>
      </c>
      <c r="E1498">
        <v>914.40959999999995</v>
      </c>
      <c r="F1498">
        <v>652.79999999999995</v>
      </c>
      <c r="G1498">
        <v>-1.7984857693918199</v>
      </c>
      <c r="H1498">
        <v>2.22099192304493</v>
      </c>
      <c r="I1498">
        <v>-13.208164028652099</v>
      </c>
      <c r="J1498">
        <v>-1.10963751415041</v>
      </c>
      <c r="K1498">
        <v>658.12152275298001</v>
      </c>
      <c r="L1498">
        <v>612.87754087451401</v>
      </c>
      <c r="M1498">
        <v>45.347128066270201</v>
      </c>
      <c r="N1498">
        <v>0.87979246351679197</v>
      </c>
      <c r="O1498">
        <v>12.591911764705801</v>
      </c>
      <c r="P1498">
        <v>34.597938144329902</v>
      </c>
      <c r="Q1498">
        <v>-6.5557472203969E-2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1006</v>
      </c>
      <c r="E1499">
        <v>914.17499999999995</v>
      </c>
      <c r="F1499">
        <v>81.260000000000005</v>
      </c>
      <c r="G1499">
        <v>-52.599314634490398</v>
      </c>
      <c r="H1499">
        <v>4.1564209452433296</v>
      </c>
      <c r="I1499">
        <v>-13.6873811413497</v>
      </c>
      <c r="J1499">
        <v>3.5607833853109399</v>
      </c>
      <c r="K1499">
        <v>79.814330669719098</v>
      </c>
      <c r="L1499">
        <v>83.189011430128801</v>
      </c>
      <c r="M1499">
        <v>60.229778969560002</v>
      </c>
      <c r="N1499">
        <v>0.71937455832009001</v>
      </c>
      <c r="O1499">
        <v>47.9202559684961</v>
      </c>
      <c r="P1499">
        <v>26.8696330991413</v>
      </c>
      <c r="Q1499">
        <v>9.5479084855930998E-2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360</v>
      </c>
      <c r="E1500">
        <v>912.11526296</v>
      </c>
      <c r="F1500">
        <v>4.91</v>
      </c>
      <c r="G1500">
        <v>7.2680408440177704</v>
      </c>
      <c r="H1500">
        <v>0.444560587319484</v>
      </c>
      <c r="I1500">
        <v>-35.538169455221201</v>
      </c>
      <c r="J1500">
        <v>-3.6990854587163202</v>
      </c>
      <c r="K1500">
        <v>5.1253967891307397</v>
      </c>
      <c r="L1500">
        <v>5.1877065519809502</v>
      </c>
      <c r="M1500">
        <v>36.877149712421598</v>
      </c>
      <c r="N1500">
        <v>0.82406988752386601</v>
      </c>
      <c r="O1500">
        <v>62.932790224032502</v>
      </c>
      <c r="P1500">
        <v>46.567164179104402</v>
      </c>
      <c r="Q1500">
        <v>4.0536450352758997E-2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1547</v>
      </c>
      <c r="E1501">
        <v>910.46563225499995</v>
      </c>
      <c r="F1501">
        <v>500.45</v>
      </c>
      <c r="G1501">
        <v>109.194336362787</v>
      </c>
      <c r="H1501">
        <v>14.8493422278694</v>
      </c>
      <c r="I1501">
        <v>83.271362833477596</v>
      </c>
      <c r="J1501">
        <v>-3.9027679052859101</v>
      </c>
      <c r="K1501">
        <v>450.78254869255801</v>
      </c>
      <c r="L1501">
        <v>342.43917917531297</v>
      </c>
      <c r="M1501">
        <v>52.574496139302198</v>
      </c>
      <c r="N1501">
        <v>0.48523043976177099</v>
      </c>
      <c r="O1501">
        <v>13.697672095114401</v>
      </c>
      <c r="P1501">
        <v>174.97252747252699</v>
      </c>
      <c r="Q1501">
        <v>0.10951482315136001</v>
      </c>
    </row>
    <row r="1502" spans="1:17" hidden="1" x14ac:dyDescent="0.3">
      <c r="A1502" t="s">
        <v>3174</v>
      </c>
      <c r="B1502" t="s">
        <v>3175</v>
      </c>
      <c r="C1502" t="str">
        <f>IFERROR(VLOOKUP(Table1[[#This Row],[Ticker]],[1]!Table2[[Symbol]:[Industry]],2,FALSE),"-")</f>
        <v>-</v>
      </c>
      <c r="D1502" t="s">
        <v>399</v>
      </c>
      <c r="E1502">
        <v>909.72695483999996</v>
      </c>
      <c r="F1502">
        <v>321.2</v>
      </c>
      <c r="G1502">
        <v>3.2152811630716198</v>
      </c>
      <c r="H1502">
        <v>10.5693341566023</v>
      </c>
      <c r="I1502">
        <v>14.719610351519901</v>
      </c>
      <c r="J1502">
        <v>-1.6377819558776401</v>
      </c>
      <c r="K1502">
        <v>308.63601747946399</v>
      </c>
      <c r="L1502">
        <v>268.12341395149701</v>
      </c>
      <c r="M1502">
        <v>45.2311746419144</v>
      </c>
      <c r="N1502">
        <v>0.67199616852324096</v>
      </c>
      <c r="O1502">
        <v>16.6718555417185</v>
      </c>
      <c r="P1502">
        <v>69.812318265926507</v>
      </c>
      <c r="Q1502">
        <v>9.7260894704686005E-2</v>
      </c>
    </row>
    <row r="1503" spans="1:17" hidden="1" x14ac:dyDescent="0.3">
      <c r="A1503" t="s">
        <v>3176</v>
      </c>
      <c r="B1503" t="s">
        <v>3177</v>
      </c>
      <c r="C1503" t="str">
        <f>IFERROR(VLOOKUP(Table1[[#This Row],[Ticker]],[1]!Table2[[Symbol]:[Industry]],2,FALSE),"-")</f>
        <v>-</v>
      </c>
      <c r="D1503" t="s">
        <v>207</v>
      </c>
      <c r="E1503">
        <v>908.21965499999999</v>
      </c>
      <c r="F1503">
        <v>614.95000000000005</v>
      </c>
      <c r="G1503">
        <v>21.7900590654179</v>
      </c>
      <c r="H1503">
        <v>10.8616743232099</v>
      </c>
      <c r="I1503">
        <v>24.085408603706799</v>
      </c>
      <c r="J1503">
        <v>7.0349192970963301</v>
      </c>
      <c r="K1503">
        <v>539.25605848748</v>
      </c>
      <c r="L1503">
        <v>463.13178106257197</v>
      </c>
      <c r="M1503">
        <v>66.195205528631902</v>
      </c>
      <c r="N1503">
        <v>0.71871170049036603</v>
      </c>
      <c r="O1503">
        <v>5.69965037807951</v>
      </c>
      <c r="P1503">
        <v>63.986666666666601</v>
      </c>
      <c r="Q1503">
        <v>5.1349527766126002E-2</v>
      </c>
    </row>
    <row r="1504" spans="1:17" hidden="1" x14ac:dyDescent="0.3">
      <c r="A1504" t="s">
        <v>3178</v>
      </c>
      <c r="B1504" t="s">
        <v>3179</v>
      </c>
      <c r="C1504" t="str">
        <f>IFERROR(VLOOKUP(Table1[[#This Row],[Ticker]],[1]!Table2[[Symbol]:[Industry]],2,FALSE),"-")</f>
        <v>-</v>
      </c>
      <c r="D1504" t="s">
        <v>3180</v>
      </c>
      <c r="E1504">
        <v>906.06745716</v>
      </c>
      <c r="F1504">
        <v>329.1</v>
      </c>
      <c r="G1504">
        <v>-52.812335194379301</v>
      </c>
      <c r="H1504">
        <v>-0.77424062671619898</v>
      </c>
      <c r="I1504">
        <v>-28.4837139620222</v>
      </c>
      <c r="J1504">
        <v>-1.8003022068971599</v>
      </c>
      <c r="K1504">
        <v>336.63771778268102</v>
      </c>
      <c r="L1504">
        <v>393.63637475149602</v>
      </c>
      <c r="M1504">
        <v>41.394941842801899</v>
      </c>
      <c r="N1504">
        <v>0.54047676557137203</v>
      </c>
      <c r="O1504">
        <v>118.12518991188</v>
      </c>
      <c r="P1504">
        <v>22.752704214845199</v>
      </c>
      <c r="Q1504">
        <v>1.0299370415228E-2</v>
      </c>
    </row>
    <row r="1505" spans="1:17" hidden="1" x14ac:dyDescent="0.3">
      <c r="A1505" t="s">
        <v>3181</v>
      </c>
      <c r="B1505" t="s">
        <v>3182</v>
      </c>
      <c r="C1505" t="str">
        <f>IFERROR(VLOOKUP(Table1[[#This Row],[Ticker]],[1]!Table2[[Symbol]:[Industry]],2,FALSE),"-")</f>
        <v>-</v>
      </c>
      <c r="D1505" t="s">
        <v>963</v>
      </c>
      <c r="E1505">
        <v>904.72799999999995</v>
      </c>
      <c r="F1505">
        <v>1966.8</v>
      </c>
      <c r="G1505">
        <v>133.130096989631</v>
      </c>
      <c r="H1505">
        <v>8.3968190745185503</v>
      </c>
      <c r="I1505">
        <v>93.398116481064605</v>
      </c>
      <c r="J1505">
        <v>-1.59347489766022</v>
      </c>
      <c r="K1505">
        <v>1808.2642864321399</v>
      </c>
      <c r="L1505">
        <v>1326.37249538539</v>
      </c>
      <c r="M1505">
        <v>56.749017125791497</v>
      </c>
      <c r="N1505">
        <v>0.77070649393024704</v>
      </c>
      <c r="O1505">
        <v>17.434411226357501</v>
      </c>
      <c r="P1505">
        <v>190.43118724158199</v>
      </c>
      <c r="Q1505">
        <v>0.17672363387409501</v>
      </c>
    </row>
    <row r="1506" spans="1:17" hidden="1" x14ac:dyDescent="0.3">
      <c r="A1506" t="s">
        <v>3183</v>
      </c>
      <c r="B1506" t="s">
        <v>3184</v>
      </c>
      <c r="C1506" t="str">
        <f>IFERROR(VLOOKUP(Table1[[#This Row],[Ticker]],[1]!Table2[[Symbol]:[Industry]],2,FALSE),"-")</f>
        <v>-</v>
      </c>
      <c r="D1506" t="s">
        <v>251</v>
      </c>
      <c r="E1506">
        <v>903.93712439000001</v>
      </c>
      <c r="F1506">
        <v>1482.55</v>
      </c>
      <c r="G1506">
        <v>87.097236266122295</v>
      </c>
      <c r="H1506">
        <v>17.255182562046901</v>
      </c>
      <c r="I1506">
        <v>10.3455392771139</v>
      </c>
      <c r="J1506">
        <v>-4.6743873142730896</v>
      </c>
      <c r="K1506">
        <v>1362.25970083429</v>
      </c>
      <c r="L1506">
        <v>1193.92388659311</v>
      </c>
      <c r="M1506">
        <v>57.513644980662001</v>
      </c>
      <c r="N1506">
        <v>0.84611508355408604</v>
      </c>
      <c r="O1506">
        <v>10.013153013388999</v>
      </c>
      <c r="P1506">
        <v>114.86231884057899</v>
      </c>
      <c r="Q1506">
        <v>8.2227756471673005E-2</v>
      </c>
    </row>
    <row r="1507" spans="1:17" hidden="1" x14ac:dyDescent="0.3">
      <c r="A1507" t="s">
        <v>3185</v>
      </c>
      <c r="B1507" t="s">
        <v>3186</v>
      </c>
      <c r="C1507" t="str">
        <f>IFERROR(VLOOKUP(Table1[[#This Row],[Ticker]],[1]!Table2[[Symbol]:[Industry]],2,FALSE),"-")</f>
        <v>-</v>
      </c>
      <c r="D1507" t="s">
        <v>251</v>
      </c>
      <c r="E1507">
        <v>900.80831805000003</v>
      </c>
      <c r="F1507">
        <v>488.1</v>
      </c>
      <c r="G1507">
        <v>107.289477631636</v>
      </c>
      <c r="H1507">
        <v>14.717413879802599</v>
      </c>
      <c r="I1507">
        <v>44.320871772240899</v>
      </c>
      <c r="J1507">
        <v>-2.6977883074676798</v>
      </c>
      <c r="K1507">
        <v>433.689044474784</v>
      </c>
      <c r="L1507">
        <v>349.044806691818</v>
      </c>
      <c r="M1507">
        <v>67.0420654173641</v>
      </c>
      <c r="N1507">
        <v>1.3891710088777001</v>
      </c>
      <c r="O1507">
        <v>4.6814177422659098</v>
      </c>
      <c r="P1507">
        <v>146.51515151515099</v>
      </c>
      <c r="Q1507">
        <v>0.11758662171503299</v>
      </c>
    </row>
    <row r="1508" spans="1:17" hidden="1" x14ac:dyDescent="0.3">
      <c r="A1508" t="s">
        <v>3187</v>
      </c>
      <c r="B1508" t="s">
        <v>3188</v>
      </c>
      <c r="C1508" t="str">
        <f>IFERROR(VLOOKUP(Table1[[#This Row],[Ticker]],[1]!Table2[[Symbol]:[Industry]],2,FALSE),"-")</f>
        <v>-</v>
      </c>
      <c r="D1508" t="s">
        <v>516</v>
      </c>
      <c r="E1508">
        <v>899.96553512599996</v>
      </c>
      <c r="F1508">
        <v>159.26</v>
      </c>
      <c r="G1508">
        <v>128.792508975982</v>
      </c>
      <c r="H1508">
        <v>-6.2945672216217901</v>
      </c>
      <c r="I1508">
        <v>24.6169860275937</v>
      </c>
      <c r="J1508">
        <v>-6.2193867276633998</v>
      </c>
      <c r="K1508">
        <v>158.52890180462299</v>
      </c>
      <c r="L1508">
        <v>128.82198575275399</v>
      </c>
      <c r="M1508">
        <v>44.197296359415198</v>
      </c>
      <c r="N1508">
        <v>0.41319276361604101</v>
      </c>
      <c r="O1508">
        <v>18.7240989576792</v>
      </c>
      <c r="P1508">
        <v>161.29614438063899</v>
      </c>
      <c r="Q1508">
        <v>9.8703171151928004E-2</v>
      </c>
    </row>
    <row r="1509" spans="1:17" hidden="1" x14ac:dyDescent="0.3">
      <c r="A1509" t="s">
        <v>3189</v>
      </c>
      <c r="B1509" t="s">
        <v>3190</v>
      </c>
      <c r="C1509" t="str">
        <f>IFERROR(VLOOKUP(Table1[[#This Row],[Ticker]],[1]!Table2[[Symbol]:[Industry]],2,FALSE),"-")</f>
        <v>-</v>
      </c>
      <c r="D1509" t="s">
        <v>551</v>
      </c>
      <c r="E1509">
        <v>896.66653411799996</v>
      </c>
      <c r="F1509">
        <v>84.03</v>
      </c>
      <c r="G1509">
        <v>-40.309930794928</v>
      </c>
      <c r="H1509">
        <v>5.1965776488334301</v>
      </c>
      <c r="I1509">
        <v>-18.2846398924592</v>
      </c>
      <c r="J1509">
        <v>0.43627982690752198</v>
      </c>
      <c r="K1509">
        <v>82.614538670236598</v>
      </c>
      <c r="L1509">
        <v>85.6761354140001</v>
      </c>
      <c r="M1509">
        <v>55.158465235817701</v>
      </c>
      <c r="N1509">
        <v>0.89266585168586499</v>
      </c>
      <c r="O1509">
        <v>24.241342377722201</v>
      </c>
      <c r="P1509">
        <v>18.185654008438799</v>
      </c>
    </row>
    <row r="1510" spans="1:17" hidden="1" x14ac:dyDescent="0.3">
      <c r="A1510" t="s">
        <v>3191</v>
      </c>
      <c r="B1510" t="s">
        <v>3192</v>
      </c>
      <c r="C1510" t="str">
        <f>IFERROR(VLOOKUP(Table1[[#This Row],[Ticker]],[1]!Table2[[Symbol]:[Industry]],2,FALSE),"-")</f>
        <v>-</v>
      </c>
      <c r="D1510" t="s">
        <v>2564</v>
      </c>
      <c r="E1510">
        <v>895.35164999999995</v>
      </c>
      <c r="F1510">
        <v>22.67</v>
      </c>
      <c r="G1510">
        <v>79.079946724669796</v>
      </c>
      <c r="H1510">
        <v>-16.486177268885299</v>
      </c>
      <c r="I1510">
        <v>57.135606100007401</v>
      </c>
      <c r="J1510">
        <v>-11.3220651479896</v>
      </c>
      <c r="K1510">
        <v>25.8383502708766</v>
      </c>
      <c r="L1510">
        <v>20.248191557820199</v>
      </c>
      <c r="M1510">
        <v>28.665989390638501</v>
      </c>
      <c r="N1510">
        <v>0.67471320889659403</v>
      </c>
      <c r="O1510">
        <v>51.4483164240552</v>
      </c>
      <c r="P1510">
        <v>182.66832917705699</v>
      </c>
      <c r="Q1510">
        <v>0.25053520163264897</v>
      </c>
    </row>
    <row r="1511" spans="1:17" hidden="1" x14ac:dyDescent="0.3">
      <c r="A1511" t="s">
        <v>3193</v>
      </c>
      <c r="B1511" t="s">
        <v>3194</v>
      </c>
      <c r="C1511" t="str">
        <f>IFERROR(VLOOKUP(Table1[[#This Row],[Ticker]],[1]!Table2[[Symbol]:[Industry]],2,FALSE),"-")</f>
        <v>-</v>
      </c>
      <c r="D1511" t="s">
        <v>360</v>
      </c>
      <c r="E1511">
        <v>894.07038599999998</v>
      </c>
      <c r="F1511">
        <v>114.62</v>
      </c>
      <c r="G1511">
        <v>155.410871443818</v>
      </c>
      <c r="H1511">
        <v>21.7659767017247</v>
      </c>
      <c r="I1511">
        <v>56.616748797257898</v>
      </c>
      <c r="J1511">
        <v>2.3344530302676998</v>
      </c>
      <c r="K1511">
        <v>101.991239613763</v>
      </c>
      <c r="L1511">
        <v>79.112865468488806</v>
      </c>
      <c r="M1511">
        <v>57.851632174320898</v>
      </c>
      <c r="N1511">
        <v>0.76225527269070603</v>
      </c>
      <c r="O1511">
        <v>18.652940150060999</v>
      </c>
      <c r="P1511">
        <v>196.94300518134699</v>
      </c>
      <c r="Q1511">
        <v>0.11253395988984199</v>
      </c>
    </row>
    <row r="1512" spans="1:17" hidden="1" x14ac:dyDescent="0.3">
      <c r="A1512" t="s">
        <v>3195</v>
      </c>
      <c r="B1512" t="s">
        <v>3196</v>
      </c>
      <c r="C1512" t="str">
        <f>IFERROR(VLOOKUP(Table1[[#This Row],[Ticker]],[1]!Table2[[Symbol]:[Industry]],2,FALSE),"-")</f>
        <v>-</v>
      </c>
      <c r="D1512" t="s">
        <v>519</v>
      </c>
      <c r="E1512">
        <v>889.88353198499999</v>
      </c>
      <c r="F1512">
        <v>598.35</v>
      </c>
      <c r="G1512">
        <v>-31.5156397852049</v>
      </c>
      <c r="H1512">
        <v>-1.6114717189146699</v>
      </c>
      <c r="I1512">
        <v>-7.9285147026110803</v>
      </c>
      <c r="J1512">
        <v>-2.1728884422495298</v>
      </c>
      <c r="K1512">
        <v>595.85098403637096</v>
      </c>
      <c r="L1512">
        <v>603.000754732362</v>
      </c>
      <c r="M1512">
        <v>50.551249632543097</v>
      </c>
      <c r="N1512">
        <v>1.4255135146865701</v>
      </c>
      <c r="O1512">
        <v>50.4136375031336</v>
      </c>
      <c r="P1512">
        <v>29.177461139896302</v>
      </c>
      <c r="Q1512">
        <v>0.11599151048711701</v>
      </c>
    </row>
    <row r="1513" spans="1:17" hidden="1" x14ac:dyDescent="0.3">
      <c r="A1513" t="s">
        <v>3197</v>
      </c>
      <c r="B1513" t="s">
        <v>3198</v>
      </c>
      <c r="C1513" t="str">
        <f>IFERROR(VLOOKUP(Table1[[#This Row],[Ticker]],[1]!Table2[[Symbol]:[Industry]],2,FALSE),"-")</f>
        <v>-</v>
      </c>
      <c r="D1513" t="s">
        <v>173</v>
      </c>
      <c r="E1513">
        <v>886.86681695499897</v>
      </c>
      <c r="F1513">
        <v>96.53</v>
      </c>
      <c r="G1513">
        <v>-35.134938630913801</v>
      </c>
      <c r="H1513">
        <v>0.38188982229215701</v>
      </c>
      <c r="I1513">
        <v>-25.239607078713799</v>
      </c>
      <c r="J1513">
        <v>-3.9117328541091299</v>
      </c>
      <c r="K1513">
        <v>99.0545922356267</v>
      </c>
      <c r="L1513">
        <v>99.314455731127893</v>
      </c>
      <c r="M1513">
        <v>39.158884310687498</v>
      </c>
      <c r="N1513">
        <v>0.80188761286947496</v>
      </c>
      <c r="O1513">
        <v>35.7091059774163</v>
      </c>
      <c r="P1513">
        <v>13.2848257246801</v>
      </c>
      <c r="Q1513">
        <v>-3.3020567041670001E-3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259</v>
      </c>
      <c r="E1514">
        <v>883.70101513999998</v>
      </c>
      <c r="F1514">
        <v>257.14999999999998</v>
      </c>
      <c r="G1514">
        <v>-14.763443234171</v>
      </c>
      <c r="H1514">
        <v>6.5310513022368202</v>
      </c>
      <c r="I1514">
        <v>-14.3297336638595</v>
      </c>
      <c r="J1514">
        <v>-6.3689851017418597</v>
      </c>
      <c r="K1514">
        <v>260.30787056372401</v>
      </c>
      <c r="L1514">
        <v>253.037952686262</v>
      </c>
      <c r="M1514">
        <v>42.2260437925692</v>
      </c>
      <c r="N1514">
        <v>1.28845314993639</v>
      </c>
      <c r="O1514">
        <v>27.765895391794601</v>
      </c>
      <c r="P1514">
        <v>29.808177688036299</v>
      </c>
      <c r="Q1514">
        <v>0.12979041821468501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1006</v>
      </c>
      <c r="E1515">
        <v>883.15410976999999</v>
      </c>
      <c r="F1515">
        <v>133.03</v>
      </c>
      <c r="G1515">
        <v>-42.194962344154398</v>
      </c>
      <c r="H1515">
        <v>-1.25577608223606</v>
      </c>
      <c r="I1515">
        <v>-16.0836831798605</v>
      </c>
      <c r="J1515">
        <v>-0.75361545990922796</v>
      </c>
      <c r="K1515">
        <v>134.61223066659201</v>
      </c>
      <c r="L1515">
        <v>140.67233732939201</v>
      </c>
      <c r="M1515">
        <v>54.723872058729299</v>
      </c>
      <c r="N1515">
        <v>0.51469885001628901</v>
      </c>
      <c r="O1515">
        <v>41.697361497406497</v>
      </c>
      <c r="P1515">
        <v>18.354092526690302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632</v>
      </c>
      <c r="E1516">
        <v>881.83103125000002</v>
      </c>
      <c r="F1516">
        <v>1509.5</v>
      </c>
      <c r="G1516">
        <v>-3.8040596902180202</v>
      </c>
      <c r="H1516">
        <v>9.5198838787782396</v>
      </c>
      <c r="I1516">
        <v>-7.5512685488752798</v>
      </c>
      <c r="J1516">
        <v>5.5597354535325598</v>
      </c>
      <c r="K1516">
        <v>1422.0711935025199</v>
      </c>
      <c r="L1516">
        <v>1366.93785214795</v>
      </c>
      <c r="M1516">
        <v>69.669212233207503</v>
      </c>
      <c r="N1516">
        <v>1.7728355837966601</v>
      </c>
      <c r="O1516">
        <v>7.7641603179861001</v>
      </c>
      <c r="P1516">
        <v>33.584070796460097</v>
      </c>
      <c r="Q1516">
        <v>-4.3321562892056999E-2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251</v>
      </c>
      <c r="E1517">
        <v>881.68804487499995</v>
      </c>
      <c r="F1517">
        <v>838.75</v>
      </c>
      <c r="G1517">
        <v>56.077231954235998</v>
      </c>
      <c r="H1517">
        <v>-6.1346534022906898</v>
      </c>
      <c r="I1517">
        <v>-5.7358627161115798</v>
      </c>
      <c r="J1517">
        <v>-0.99233903046930505</v>
      </c>
      <c r="K1517">
        <v>827.27673505011899</v>
      </c>
      <c r="L1517">
        <v>726.76988583965795</v>
      </c>
      <c r="M1517">
        <v>50.714504726746597</v>
      </c>
      <c r="N1517">
        <v>0.34184882815195999</v>
      </c>
      <c r="O1517">
        <v>15.6065573770491</v>
      </c>
      <c r="P1517">
        <v>81.155507559395204</v>
      </c>
      <c r="Q1517">
        <v>0.21192679597040601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420</v>
      </c>
      <c r="E1518">
        <v>878.39713800000004</v>
      </c>
      <c r="F1518">
        <v>113</v>
      </c>
      <c r="G1518">
        <v>-32.3386777611288</v>
      </c>
      <c r="H1518">
        <v>7.0913157438235599</v>
      </c>
      <c r="I1518">
        <v>-27.909043516703001</v>
      </c>
      <c r="J1518">
        <v>-5.8089631131484296</v>
      </c>
      <c r="K1518">
        <v>112.642814090394</v>
      </c>
      <c r="L1518">
        <v>118.481193329251</v>
      </c>
      <c r="M1518">
        <v>44.910436235757601</v>
      </c>
      <c r="N1518">
        <v>2.4088204520668501</v>
      </c>
      <c r="O1518">
        <v>45.752212389380503</v>
      </c>
      <c r="P1518">
        <v>15.8380317785751</v>
      </c>
      <c r="Q1518">
        <v>-2.4819440443755999E-2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219</v>
      </c>
      <c r="E1519">
        <v>876.97862250000003</v>
      </c>
      <c r="F1519">
        <v>850.75</v>
      </c>
      <c r="G1519">
        <v>57.392294111518098</v>
      </c>
      <c r="H1519">
        <v>31.647284022271499</v>
      </c>
      <c r="I1519">
        <v>62.319467230135402</v>
      </c>
      <c r="J1519">
        <v>1.1060533665118399</v>
      </c>
      <c r="K1519">
        <v>671.99147197474701</v>
      </c>
      <c r="L1519">
        <v>547.97570472380198</v>
      </c>
      <c r="M1519">
        <v>82.3250448136139</v>
      </c>
      <c r="N1519">
        <v>0.92714018691588695</v>
      </c>
      <c r="O1519">
        <v>0.50543637966500299</v>
      </c>
      <c r="P1519">
        <v>154.02094074088799</v>
      </c>
      <c r="Q1519">
        <v>0.25480756188829401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219</v>
      </c>
      <c r="E1520">
        <v>876.22393967999994</v>
      </c>
      <c r="F1520">
        <v>384.55</v>
      </c>
      <c r="G1520">
        <v>255.00395413141601</v>
      </c>
      <c r="H1520">
        <v>107.750866234836</v>
      </c>
      <c r="I1520">
        <v>137.38490746785499</v>
      </c>
      <c r="J1520">
        <v>8.9446203404350104</v>
      </c>
      <c r="K1520">
        <v>235.92015390914599</v>
      </c>
      <c r="L1520">
        <v>169.02920980877599</v>
      </c>
      <c r="M1520">
        <v>88.978715269596904</v>
      </c>
      <c r="N1520">
        <v>1.4507927829414899</v>
      </c>
      <c r="O1520">
        <v>0</v>
      </c>
      <c r="P1520">
        <v>452.11773151471601</v>
      </c>
      <c r="Q1520">
        <v>0.17794064147004601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279</v>
      </c>
      <c r="E1521">
        <v>876.16665863999901</v>
      </c>
      <c r="F1521">
        <v>547.04999999999995</v>
      </c>
      <c r="G1521">
        <v>-7.5479119151920901</v>
      </c>
      <c r="H1521">
        <v>-2.4589259054073702</v>
      </c>
      <c r="I1521">
        <v>-13.554891863248001</v>
      </c>
      <c r="J1521">
        <v>-0.383329970123992</v>
      </c>
      <c r="K1521">
        <v>571.21868903276504</v>
      </c>
      <c r="L1521">
        <v>538.69498310500398</v>
      </c>
      <c r="M1521">
        <v>40.550014300200097</v>
      </c>
      <c r="N1521">
        <v>0.94728068698433998</v>
      </c>
      <c r="O1521">
        <v>33.443012521707303</v>
      </c>
      <c r="P1521">
        <v>42.9075235109717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539</v>
      </c>
      <c r="E1522">
        <v>875.7242</v>
      </c>
      <c r="F1522">
        <v>79.72</v>
      </c>
      <c r="G1522">
        <v>-14.6536370446905</v>
      </c>
      <c r="H1522">
        <v>6.8365178983547903</v>
      </c>
      <c r="I1522">
        <v>-19.7464092900655</v>
      </c>
      <c r="J1522">
        <v>3.0241632124801598</v>
      </c>
      <c r="K1522">
        <v>76.626028657757601</v>
      </c>
      <c r="L1522">
        <v>79.307921550761193</v>
      </c>
      <c r="M1522">
        <v>67.5198629975107</v>
      </c>
      <c r="N1522">
        <v>0.86234590912026399</v>
      </c>
      <c r="O1522">
        <v>48.582538886101297</v>
      </c>
      <c r="P1522">
        <v>20.7878787878787</v>
      </c>
      <c r="Q1522">
        <v>-8.6999790662300007E-3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729</v>
      </c>
      <c r="E1523">
        <v>875.43042120999996</v>
      </c>
      <c r="F1523">
        <v>271.20999999999998</v>
      </c>
      <c r="G1523">
        <v>0.54411904149440105</v>
      </c>
      <c r="H1523">
        <v>1.4045511500544601</v>
      </c>
      <c r="I1523">
        <v>1.3084442485352401</v>
      </c>
      <c r="J1523">
        <v>1.0417984577950801</v>
      </c>
      <c r="K1523">
        <v>265.30255808022702</v>
      </c>
      <c r="L1523">
        <v>246.22274283184001</v>
      </c>
      <c r="M1523">
        <v>62.3816521735951</v>
      </c>
      <c r="N1523">
        <v>0.69555848297739997</v>
      </c>
      <c r="O1523">
        <v>5.08830795324657</v>
      </c>
      <c r="P1523">
        <v>31.4638875424139</v>
      </c>
      <c r="Q1523">
        <v>1.7242551089885001E-2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18</v>
      </c>
      <c r="E1524">
        <v>874.54718927999897</v>
      </c>
      <c r="F1524">
        <v>850.8</v>
      </c>
      <c r="G1524">
        <v>27.4754427580183</v>
      </c>
      <c r="H1524">
        <v>-5.3371081134634499E-2</v>
      </c>
      <c r="I1524">
        <v>-41.379413317741701</v>
      </c>
      <c r="J1524">
        <v>-3.9756232092163102</v>
      </c>
      <c r="K1524">
        <v>940.87094241044804</v>
      </c>
      <c r="L1524">
        <v>967.38934395053695</v>
      </c>
      <c r="M1524">
        <v>35.742913851115702</v>
      </c>
      <c r="N1524">
        <v>0.51134320580188397</v>
      </c>
      <c r="O1524">
        <v>85.942642219087901</v>
      </c>
      <c r="P1524">
        <v>56.110091743119199</v>
      </c>
      <c r="Q1524">
        <v>0.20194889243410999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372</v>
      </c>
      <c r="E1525">
        <v>870.16742399999998</v>
      </c>
      <c r="F1525">
        <v>8.89</v>
      </c>
      <c r="G1525">
        <v>79.491678945323898</v>
      </c>
      <c r="H1525">
        <v>-3.3292349053766701</v>
      </c>
      <c r="I1525">
        <v>-35.842588440491298</v>
      </c>
      <c r="J1525">
        <v>-9.7473210515063702</v>
      </c>
      <c r="K1525">
        <v>9.12912363310428</v>
      </c>
      <c r="L1525">
        <v>8.1961071399252194</v>
      </c>
      <c r="M1525">
        <v>44.930695342051003</v>
      </c>
      <c r="N1525">
        <v>1.26378339092081</v>
      </c>
      <c r="O1525">
        <v>74.915635545556796</v>
      </c>
      <c r="P1525">
        <v>122.25</v>
      </c>
      <c r="Q1525">
        <v>0.18524382227107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655</v>
      </c>
      <c r="E1526">
        <v>866.15682810800001</v>
      </c>
      <c r="F1526">
        <v>37.18</v>
      </c>
      <c r="G1526">
        <v>-36.826197722381302</v>
      </c>
      <c r="H1526">
        <v>2.3953237303381298</v>
      </c>
      <c r="I1526">
        <v>-0.43579641842203098</v>
      </c>
      <c r="J1526">
        <v>-5.8372941644973899</v>
      </c>
      <c r="K1526">
        <v>37.963980391639097</v>
      </c>
      <c r="L1526">
        <v>33.038430412080501</v>
      </c>
      <c r="M1526">
        <v>36.863893787151397</v>
      </c>
      <c r="N1526">
        <v>0.18266961407659099</v>
      </c>
      <c r="O1526">
        <v>41.742872512103197</v>
      </c>
      <c r="P1526">
        <v>59.913978494623599</v>
      </c>
      <c r="Q1526">
        <v>-2.5191019061878001E-2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151</v>
      </c>
      <c r="E1527">
        <v>863.71460385</v>
      </c>
      <c r="F1527">
        <v>1004.5</v>
      </c>
      <c r="G1527">
        <v>-63.475633929835404</v>
      </c>
      <c r="H1527">
        <v>-4.5080821830091704</v>
      </c>
      <c r="I1527">
        <v>-14.4820546245291</v>
      </c>
      <c r="J1527">
        <v>-5.2464729450003098</v>
      </c>
      <c r="K1527">
        <v>1063.34011790573</v>
      </c>
      <c r="L1527">
        <v>1145.16429156443</v>
      </c>
      <c r="M1527">
        <v>32.633786227329097</v>
      </c>
      <c r="N1527">
        <v>0.77107937974646901</v>
      </c>
      <c r="O1527">
        <v>71.329019412643106</v>
      </c>
      <c r="P1527">
        <v>11.4006875901075</v>
      </c>
      <c r="Q1527">
        <v>9.1245615656889004E-2</v>
      </c>
    </row>
    <row r="1528" spans="1:17" hidden="1" x14ac:dyDescent="0.3">
      <c r="A1528" t="s">
        <v>3227</v>
      </c>
      <c r="B1528" t="s">
        <v>3228</v>
      </c>
      <c r="C1528" t="str">
        <f>IFERROR(VLOOKUP(Table1[[#This Row],[Ticker]],[1]!Table2[[Symbol]:[Industry]],2,FALSE),"-")</f>
        <v>-</v>
      </c>
      <c r="D1528" t="s">
        <v>133</v>
      </c>
      <c r="E1528">
        <v>863.69975756999997</v>
      </c>
      <c r="F1528">
        <v>841.95</v>
      </c>
      <c r="G1528">
        <v>126.27357519956099</v>
      </c>
      <c r="H1528">
        <v>-5.6699409716169598</v>
      </c>
      <c r="I1528">
        <v>9.6386432433336804</v>
      </c>
      <c r="J1528">
        <v>-1.07505301277723</v>
      </c>
      <c r="K1528">
        <v>811.91149148996101</v>
      </c>
      <c r="L1528">
        <v>677.491870287339</v>
      </c>
      <c r="M1528">
        <v>51.460397202505398</v>
      </c>
      <c r="N1528">
        <v>0.34948311545524202</v>
      </c>
      <c r="O1528">
        <v>16.004513332145599</v>
      </c>
      <c r="P1528">
        <v>158.50475898065699</v>
      </c>
      <c r="Q1528">
        <v>0.168039631828484</v>
      </c>
    </row>
    <row r="1529" spans="1:17" hidden="1" x14ac:dyDescent="0.3">
      <c r="A1529" t="s">
        <v>3229</v>
      </c>
      <c r="B1529" t="s">
        <v>3230</v>
      </c>
      <c r="C1529" t="str">
        <f>IFERROR(VLOOKUP(Table1[[#This Row],[Ticker]],[1]!Table2[[Symbol]:[Industry]],2,FALSE),"-")</f>
        <v>-</v>
      </c>
      <c r="D1529" t="s">
        <v>372</v>
      </c>
      <c r="E1529">
        <v>862.1875</v>
      </c>
      <c r="F1529">
        <v>275.89999999999998</v>
      </c>
      <c r="G1529">
        <v>-8.0385603660037205E-2</v>
      </c>
      <c r="H1529">
        <v>12.903576980762001</v>
      </c>
      <c r="I1529">
        <v>7.4183229334782004</v>
      </c>
      <c r="J1529">
        <v>-0.21499950677381299</v>
      </c>
      <c r="K1529">
        <v>253.07031336810601</v>
      </c>
      <c r="L1529">
        <v>233.34440672232699</v>
      </c>
      <c r="M1529">
        <v>54.687381253907802</v>
      </c>
      <c r="N1529">
        <v>0.67922801115088804</v>
      </c>
      <c r="O1529">
        <v>17.433852845233801</v>
      </c>
      <c r="P1529">
        <v>46.521508231545397</v>
      </c>
      <c r="Q1529">
        <v>-2.4029252123231998E-2</v>
      </c>
    </row>
    <row r="1530" spans="1:17" hidden="1" x14ac:dyDescent="0.3">
      <c r="A1530" t="s">
        <v>3231</v>
      </c>
      <c r="B1530" t="s">
        <v>3232</v>
      </c>
      <c r="C1530" t="str">
        <f>IFERROR(VLOOKUP(Table1[[#This Row],[Ticker]],[1]!Table2[[Symbol]:[Industry]],2,FALSE),"-")</f>
        <v>-</v>
      </c>
      <c r="D1530" t="s">
        <v>268</v>
      </c>
      <c r="E1530">
        <v>861.03242783999997</v>
      </c>
      <c r="F1530">
        <v>184.05</v>
      </c>
      <c r="G1530">
        <v>10.5610458752256</v>
      </c>
      <c r="H1530">
        <v>-5.9305621746356403</v>
      </c>
      <c r="I1530">
        <v>-20.594492597479899</v>
      </c>
      <c r="J1530">
        <v>-3.6487955460041102</v>
      </c>
      <c r="K1530">
        <v>196.93254908453699</v>
      </c>
      <c r="L1530">
        <v>186.941930431071</v>
      </c>
      <c r="M1530">
        <v>32.028253585667102</v>
      </c>
      <c r="N1530">
        <v>0.58010785023012601</v>
      </c>
      <c r="O1530">
        <v>39.065471339309902</v>
      </c>
      <c r="P1530">
        <v>56.638297872340402</v>
      </c>
      <c r="Q1530">
        <v>9.9839991281889001E-2</v>
      </c>
    </row>
    <row r="1531" spans="1:17" hidden="1" x14ac:dyDescent="0.3">
      <c r="A1531" t="s">
        <v>3233</v>
      </c>
      <c r="B1531" t="s">
        <v>3234</v>
      </c>
      <c r="C1531" t="str">
        <f>IFERROR(VLOOKUP(Table1[[#This Row],[Ticker]],[1]!Table2[[Symbol]:[Industry]],2,FALSE),"-")</f>
        <v>-</v>
      </c>
      <c r="D1531" t="s">
        <v>929</v>
      </c>
      <c r="E1531">
        <v>860.7</v>
      </c>
      <c r="F1531">
        <v>274.27</v>
      </c>
      <c r="G1531">
        <v>30.6461687767627</v>
      </c>
      <c r="H1531">
        <v>40.5243791779913</v>
      </c>
      <c r="I1531">
        <v>29.9540707607031</v>
      </c>
      <c r="J1531">
        <v>15.0828356231642</v>
      </c>
      <c r="K1531">
        <v>199.479668721434</v>
      </c>
      <c r="L1531">
        <v>185.56472374620699</v>
      </c>
      <c r="M1531">
        <v>52.946503234223698</v>
      </c>
      <c r="N1531">
        <v>2.61496096416358</v>
      </c>
      <c r="O1531">
        <v>4.2768075254311499</v>
      </c>
      <c r="P1531">
        <v>142.716814159292</v>
      </c>
    </row>
    <row r="1532" spans="1:17" hidden="1" x14ac:dyDescent="0.3">
      <c r="A1532" t="s">
        <v>3235</v>
      </c>
      <c r="B1532" t="s">
        <v>3236</v>
      </c>
      <c r="C1532" t="str">
        <f>IFERROR(VLOOKUP(Table1[[#This Row],[Ticker]],[1]!Table2[[Symbol]:[Industry]],2,FALSE),"-")</f>
        <v>-</v>
      </c>
      <c r="D1532" t="s">
        <v>559</v>
      </c>
      <c r="E1532">
        <v>860.60519999999997</v>
      </c>
      <c r="F1532">
        <v>505.05</v>
      </c>
      <c r="G1532">
        <v>81.028283146815596</v>
      </c>
      <c r="H1532">
        <v>31.851764402956899</v>
      </c>
      <c r="I1532">
        <v>50.957378162628402</v>
      </c>
      <c r="J1532">
        <v>-2.3516154916552101</v>
      </c>
      <c r="K1532">
        <v>441.87833203527799</v>
      </c>
      <c r="L1532">
        <v>351.71055024651503</v>
      </c>
      <c r="M1532">
        <v>54.087667685788198</v>
      </c>
      <c r="N1532">
        <v>0.44699439887015602</v>
      </c>
      <c r="O1532">
        <v>9.8901098901098692</v>
      </c>
      <c r="P1532">
        <v>115.602988260405</v>
      </c>
      <c r="Q1532">
        <v>0.102154796080101</v>
      </c>
    </row>
    <row r="1533" spans="1:17" hidden="1" x14ac:dyDescent="0.3">
      <c r="A1533" t="s">
        <v>3237</v>
      </c>
      <c r="B1533" t="s">
        <v>3238</v>
      </c>
      <c r="C1533" t="str">
        <f>IFERROR(VLOOKUP(Table1[[#This Row],[Ticker]],[1]!Table2[[Symbol]:[Industry]],2,FALSE),"-")</f>
        <v>-</v>
      </c>
      <c r="D1533" t="s">
        <v>293</v>
      </c>
      <c r="E1533">
        <v>856.21553098999902</v>
      </c>
      <c r="F1533">
        <v>333.05</v>
      </c>
      <c r="G1533">
        <v>558.03555874243295</v>
      </c>
      <c r="H1533">
        <v>31.5221750140675</v>
      </c>
      <c r="I1533">
        <v>123.463945800415</v>
      </c>
      <c r="J1533">
        <v>4.1860211835558996</v>
      </c>
      <c r="K1533">
        <v>259.988042832281</v>
      </c>
      <c r="L1533">
        <v>185.574827300111</v>
      </c>
      <c r="M1533">
        <v>76.881510409197205</v>
      </c>
      <c r="N1533">
        <v>0.937062691863493</v>
      </c>
      <c r="O1533">
        <v>0</v>
      </c>
      <c r="P1533">
        <v>624.02173913043396</v>
      </c>
      <c r="Q1533">
        <v>0.17645448437639699</v>
      </c>
    </row>
    <row r="1534" spans="1:17" hidden="1" x14ac:dyDescent="0.3">
      <c r="A1534" t="s">
        <v>3239</v>
      </c>
      <c r="B1534" t="s">
        <v>3240</v>
      </c>
      <c r="C1534" t="str">
        <f>IFERROR(VLOOKUP(Table1[[#This Row],[Ticker]],[1]!Table2[[Symbol]:[Industry]],2,FALSE),"-")</f>
        <v>-</v>
      </c>
      <c r="D1534" t="s">
        <v>493</v>
      </c>
      <c r="E1534">
        <v>855.56946195</v>
      </c>
      <c r="F1534">
        <v>40.5</v>
      </c>
      <c r="G1534">
        <v>-31.823244706991801</v>
      </c>
      <c r="H1534">
        <v>-19.186390271689</v>
      </c>
      <c r="I1534">
        <v>-48.934898710218199</v>
      </c>
      <c r="J1534">
        <v>3.45463506797552</v>
      </c>
      <c r="K1534">
        <v>50.505086528989096</v>
      </c>
      <c r="L1534">
        <v>53.289880065276002</v>
      </c>
      <c r="M1534">
        <v>36.5590713546122</v>
      </c>
      <c r="N1534">
        <v>1.9889820779327501</v>
      </c>
      <c r="O1534">
        <v>84.320987654321002</v>
      </c>
      <c r="P1534">
        <v>21.6216216216216</v>
      </c>
      <c r="Q1534">
        <v>4.2201180380427999E-2</v>
      </c>
    </row>
    <row r="1535" spans="1:17" hidden="1" x14ac:dyDescent="0.3">
      <c r="A1535" t="s">
        <v>3241</v>
      </c>
      <c r="B1535" t="s">
        <v>3242</v>
      </c>
      <c r="C1535" t="str">
        <f>IFERROR(VLOOKUP(Table1[[#This Row],[Ticker]],[1]!Table2[[Symbol]:[Industry]],2,FALSE),"-")</f>
        <v>-</v>
      </c>
      <c r="D1535" t="s">
        <v>77</v>
      </c>
      <c r="E1535">
        <v>853.60618853999995</v>
      </c>
      <c r="F1535">
        <v>92.61</v>
      </c>
      <c r="G1535">
        <v>-39.094487110706901</v>
      </c>
      <c r="H1535">
        <v>0.22005039139784699</v>
      </c>
      <c r="I1535">
        <v>-31.489356703055101</v>
      </c>
      <c r="J1535">
        <v>-2.82299467167153</v>
      </c>
      <c r="K1535">
        <v>95.413815005039396</v>
      </c>
      <c r="L1535">
        <v>94.080846197721598</v>
      </c>
      <c r="M1535">
        <v>32.341329445102097</v>
      </c>
      <c r="N1535">
        <v>0.39813968425756302</v>
      </c>
      <c r="O1535">
        <v>50.307742144476798</v>
      </c>
      <c r="P1535">
        <v>21.855263157894701</v>
      </c>
      <c r="Q1535">
        <v>-6.1010522841396998E-2</v>
      </c>
    </row>
    <row r="1536" spans="1:17" hidden="1" x14ac:dyDescent="0.3">
      <c r="A1536" t="s">
        <v>3243</v>
      </c>
      <c r="B1536" t="s">
        <v>3244</v>
      </c>
      <c r="C1536" t="str">
        <f>IFERROR(VLOOKUP(Table1[[#This Row],[Ticker]],[1]!Table2[[Symbol]:[Industry]],2,FALSE),"-")</f>
        <v>-</v>
      </c>
      <c r="D1536" t="s">
        <v>3245</v>
      </c>
      <c r="E1536">
        <v>853.33380221999903</v>
      </c>
      <c r="F1536">
        <v>416.1</v>
      </c>
      <c r="G1536">
        <v>290.30895802676002</v>
      </c>
      <c r="H1536">
        <v>79.299291069506594</v>
      </c>
      <c r="I1536">
        <v>39.643219650771996</v>
      </c>
      <c r="J1536">
        <v>10.329876260984999</v>
      </c>
      <c r="K1536">
        <v>288.29764395104098</v>
      </c>
      <c r="L1536">
        <v>248.213398620813</v>
      </c>
      <c r="M1536">
        <v>93.837761163701998</v>
      </c>
      <c r="N1536">
        <v>3.5785574632855401</v>
      </c>
      <c r="O1536">
        <v>3.2924777697668799</v>
      </c>
      <c r="P1536">
        <v>317.56146512794697</v>
      </c>
    </row>
    <row r="1537" spans="1:17" hidden="1" x14ac:dyDescent="0.3">
      <c r="A1537" t="s">
        <v>3246</v>
      </c>
      <c r="B1537" t="s">
        <v>3247</v>
      </c>
      <c r="C1537" t="str">
        <f>IFERROR(VLOOKUP(Table1[[#This Row],[Ticker]],[1]!Table2[[Symbol]:[Industry]],2,FALSE),"-")</f>
        <v>-</v>
      </c>
      <c r="D1537" t="s">
        <v>632</v>
      </c>
      <c r="E1537">
        <v>852.71152787999995</v>
      </c>
      <c r="F1537">
        <v>346.8</v>
      </c>
      <c r="G1537">
        <v>18.177376037376501</v>
      </c>
      <c r="H1537">
        <v>29.717446938397</v>
      </c>
      <c r="I1537">
        <v>60.404668218915504</v>
      </c>
      <c r="J1537">
        <v>-3.5110778939149001</v>
      </c>
      <c r="K1537">
        <v>285.23166027433501</v>
      </c>
      <c r="L1537">
        <v>243.01811777648101</v>
      </c>
      <c r="M1537">
        <v>64.255412677265198</v>
      </c>
      <c r="N1537">
        <v>1.40730777246251</v>
      </c>
      <c r="O1537">
        <v>7.2664359861591699</v>
      </c>
      <c r="P1537">
        <v>107.292289300657</v>
      </c>
      <c r="Q1537">
        <v>3.1557188030750999E-2</v>
      </c>
    </row>
    <row r="1538" spans="1:17" hidden="1" x14ac:dyDescent="0.3">
      <c r="A1538" t="s">
        <v>3248</v>
      </c>
      <c r="B1538" t="s">
        <v>3249</v>
      </c>
      <c r="C1538" t="str">
        <f>IFERROR(VLOOKUP(Table1[[#This Row],[Ticker]],[1]!Table2[[Symbol]:[Industry]],2,FALSE),"-")</f>
        <v>-</v>
      </c>
      <c r="D1538" t="s">
        <v>3250</v>
      </c>
      <c r="E1538">
        <v>851.98198546999902</v>
      </c>
      <c r="F1538">
        <v>884.9</v>
      </c>
      <c r="G1538">
        <v>356.65374289881203</v>
      </c>
      <c r="H1538">
        <v>36.220065428539598</v>
      </c>
      <c r="I1538">
        <v>43.258917179074601</v>
      </c>
      <c r="J1538">
        <v>-3.9461517566661999</v>
      </c>
      <c r="K1538">
        <v>725.19283450498699</v>
      </c>
      <c r="L1538">
        <v>548.36390691921304</v>
      </c>
      <c r="M1538">
        <v>59.506205695679803</v>
      </c>
      <c r="N1538">
        <v>2.4747807729782298</v>
      </c>
      <c r="O1538">
        <v>8.1365126002938197</v>
      </c>
      <c r="P1538">
        <v>365.73684210526301</v>
      </c>
    </row>
    <row r="1539" spans="1:17" hidden="1" x14ac:dyDescent="0.3">
      <c r="A1539" t="s">
        <v>3251</v>
      </c>
      <c r="B1539" t="s">
        <v>3252</v>
      </c>
      <c r="C1539" t="str">
        <f>IFERROR(VLOOKUP(Table1[[#This Row],[Ticker]],[1]!Table2[[Symbol]:[Industry]],2,FALSE),"-")</f>
        <v>-</v>
      </c>
      <c r="D1539" t="s">
        <v>551</v>
      </c>
      <c r="E1539">
        <v>848.23440000000005</v>
      </c>
      <c r="F1539">
        <v>1359.35</v>
      </c>
      <c r="G1539">
        <v>4.2465067055184003</v>
      </c>
      <c r="H1539">
        <v>0.52239908155140902</v>
      </c>
      <c r="I1539">
        <v>22.250036339583801</v>
      </c>
      <c r="J1539">
        <v>1.9334694732174</v>
      </c>
      <c r="K1539">
        <v>1268.7330428386499</v>
      </c>
      <c r="L1539">
        <v>1106.6887287294601</v>
      </c>
      <c r="M1539">
        <v>54.716182333629497</v>
      </c>
      <c r="N1539">
        <v>0.36733129136084802</v>
      </c>
      <c r="O1539">
        <v>15.4228123735608</v>
      </c>
      <c r="P1539">
        <v>69.918749999999903</v>
      </c>
      <c r="Q1539">
        <v>3.4244149830227999E-2</v>
      </c>
    </row>
    <row r="1540" spans="1:17" hidden="1" x14ac:dyDescent="0.3">
      <c r="A1540" t="s">
        <v>3253</v>
      </c>
      <c r="B1540" t="s">
        <v>3254</v>
      </c>
      <c r="C1540" t="str">
        <f>IFERROR(VLOOKUP(Table1[[#This Row],[Ticker]],[1]!Table2[[Symbol]:[Industry]],2,FALSE),"-")</f>
        <v>-</v>
      </c>
      <c r="D1540" t="s">
        <v>259</v>
      </c>
      <c r="E1540">
        <v>846.00188954999999</v>
      </c>
      <c r="F1540">
        <v>601.75</v>
      </c>
      <c r="G1540">
        <v>129.53196061259899</v>
      </c>
      <c r="H1540">
        <v>-24.206545751718</v>
      </c>
      <c r="I1540">
        <v>51.304387077775203</v>
      </c>
      <c r="J1540">
        <v>-12.005311532534201</v>
      </c>
      <c r="K1540">
        <v>723.49033357335202</v>
      </c>
      <c r="L1540">
        <v>534.46697251059004</v>
      </c>
      <c r="M1540">
        <v>21.247478891413401</v>
      </c>
      <c r="N1540">
        <v>0.53049939098660104</v>
      </c>
      <c r="O1540">
        <v>87.785625259659298</v>
      </c>
      <c r="P1540">
        <v>185.18957345971501</v>
      </c>
      <c r="Q1540">
        <v>0.18366583688642399</v>
      </c>
    </row>
    <row r="1541" spans="1:17" hidden="1" x14ac:dyDescent="0.3">
      <c r="A1541" t="s">
        <v>3255</v>
      </c>
      <c r="B1541" t="s">
        <v>3256</v>
      </c>
      <c r="C1541" t="str">
        <f>IFERROR(VLOOKUP(Table1[[#This Row],[Ticker]],[1]!Table2[[Symbol]:[Industry]],2,FALSE),"-")</f>
        <v>-</v>
      </c>
      <c r="D1541" t="s">
        <v>516</v>
      </c>
      <c r="E1541">
        <v>845.40518999999995</v>
      </c>
      <c r="F1541">
        <v>252</v>
      </c>
      <c r="G1541">
        <v>44.001315528781703</v>
      </c>
      <c r="H1541">
        <v>9.3474075319835901</v>
      </c>
      <c r="I1541">
        <v>30.235191275558002</v>
      </c>
      <c r="J1541">
        <v>-0.688144746506686</v>
      </c>
      <c r="K1541">
        <v>235.43096890933001</v>
      </c>
      <c r="L1541">
        <v>195.793088433566</v>
      </c>
      <c r="M1541">
        <v>54.080584068304503</v>
      </c>
      <c r="N1541">
        <v>0.43940997896884199</v>
      </c>
      <c r="O1541">
        <v>9.1269841269841105</v>
      </c>
      <c r="P1541">
        <v>91.198786039453694</v>
      </c>
      <c r="Q1541">
        <v>0.106643124987107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Row],[Ticker]],[1]!Table2[[Symbol]:[Industry]],2,FALSE),"-")</f>
        <v>-</v>
      </c>
      <c r="D1542" t="s">
        <v>539</v>
      </c>
      <c r="E1542">
        <v>844.21627920000003</v>
      </c>
      <c r="F1542">
        <v>627.75</v>
      </c>
      <c r="G1542">
        <v>29.679758752160801</v>
      </c>
      <c r="H1542">
        <v>3.31645337323181</v>
      </c>
      <c r="I1542">
        <v>9.5897751036398198</v>
      </c>
      <c r="J1542">
        <v>2.7478408193780299</v>
      </c>
      <c r="K1542">
        <v>614.43175241425695</v>
      </c>
      <c r="L1542">
        <v>539.40466243222397</v>
      </c>
      <c r="M1542">
        <v>55.844802969771699</v>
      </c>
      <c r="N1542">
        <v>0.55530982979501597</v>
      </c>
      <c r="O1542">
        <v>18.3910792512943</v>
      </c>
      <c r="P1542">
        <v>90.284934828735899</v>
      </c>
      <c r="Q1542">
        <v>0.100184347122168</v>
      </c>
    </row>
    <row r="1543" spans="1:17" hidden="1" x14ac:dyDescent="0.3">
      <c r="A1543" t="s">
        <v>3259</v>
      </c>
      <c r="B1543" t="s">
        <v>3260</v>
      </c>
      <c r="C1543" t="str">
        <f>IFERROR(VLOOKUP(Table1[[#This Row],[Ticker]],[1]!Table2[[Symbol]:[Industry]],2,FALSE),"-")</f>
        <v>-</v>
      </c>
      <c r="D1543" t="s">
        <v>293</v>
      </c>
      <c r="E1543">
        <v>844.17810833999999</v>
      </c>
      <c r="F1543">
        <v>79.400000000000006</v>
      </c>
      <c r="G1543">
        <v>-51.254412770553998</v>
      </c>
      <c r="H1543">
        <v>-3.3291153307752701</v>
      </c>
      <c r="I1543">
        <v>-19.345751177696599</v>
      </c>
      <c r="J1543">
        <v>1.0249123647948399</v>
      </c>
      <c r="K1543">
        <v>78.020642031223304</v>
      </c>
      <c r="L1543">
        <v>83.878210024239294</v>
      </c>
      <c r="M1543">
        <v>51.8360204607553</v>
      </c>
      <c r="N1543">
        <v>0.624228948449016</v>
      </c>
      <c r="O1543">
        <v>61.712846347606998</v>
      </c>
      <c r="P1543">
        <v>33.3333333333333</v>
      </c>
      <c r="Q1543">
        <v>-3.0737488571375999E-2</v>
      </c>
    </row>
    <row r="1544" spans="1:17" hidden="1" x14ac:dyDescent="0.3">
      <c r="A1544" t="s">
        <v>3261</v>
      </c>
      <c r="B1544" t="s">
        <v>3262</v>
      </c>
      <c r="C1544" t="str">
        <f>IFERROR(VLOOKUP(Table1[[#This Row],[Ticker]],[1]!Table2[[Symbol]:[Industry]],2,FALSE),"-")</f>
        <v>-</v>
      </c>
      <c r="D1544" t="s">
        <v>300</v>
      </c>
      <c r="E1544">
        <v>844.11236906800002</v>
      </c>
      <c r="F1544">
        <v>93.82</v>
      </c>
      <c r="G1544">
        <v>-6.9115980102786203</v>
      </c>
      <c r="H1544">
        <v>-6.2562795971272704</v>
      </c>
      <c r="I1544">
        <v>-15.2876862700647</v>
      </c>
      <c r="J1544">
        <v>-2.1585168318989099</v>
      </c>
      <c r="K1544">
        <v>95.412069526714404</v>
      </c>
      <c r="L1544">
        <v>92.013403216814297</v>
      </c>
      <c r="M1544">
        <v>40.226024981121697</v>
      </c>
      <c r="N1544">
        <v>0.35475126224089698</v>
      </c>
      <c r="O1544">
        <v>21.509273076103099</v>
      </c>
      <c r="P1544">
        <v>24.100529100529101</v>
      </c>
      <c r="Q1544">
        <v>-5.9813197451096999E-2</v>
      </c>
    </row>
    <row r="1545" spans="1:17" hidden="1" x14ac:dyDescent="0.3">
      <c r="A1545" t="s">
        <v>3263</v>
      </c>
      <c r="B1545" t="s">
        <v>3264</v>
      </c>
      <c r="C1545" t="str">
        <f>IFERROR(VLOOKUP(Table1[[#This Row],[Ticker]],[1]!Table2[[Symbol]:[Industry]],2,FALSE),"-")</f>
        <v>-</v>
      </c>
      <c r="D1545" t="s">
        <v>259</v>
      </c>
      <c r="E1545">
        <v>842.76781807999998</v>
      </c>
      <c r="F1545">
        <v>173.77</v>
      </c>
      <c r="G1545">
        <v>7.0884283452753802</v>
      </c>
      <c r="H1545">
        <v>-4.94853752989152</v>
      </c>
      <c r="I1545">
        <v>9.9561673315090502</v>
      </c>
      <c r="J1545">
        <v>-10.1852938706802</v>
      </c>
      <c r="K1545">
        <v>168.748759199772</v>
      </c>
      <c r="L1545">
        <v>140.517501104573</v>
      </c>
      <c r="M1545">
        <v>37.449344569874903</v>
      </c>
      <c r="N1545">
        <v>0.50976542376728495</v>
      </c>
      <c r="O1545">
        <v>19.899867641134801</v>
      </c>
      <c r="P1545">
        <v>62.250233426704</v>
      </c>
    </row>
    <row r="1546" spans="1:17" hidden="1" x14ac:dyDescent="0.3">
      <c r="A1546" t="s">
        <v>3265</v>
      </c>
      <c r="B1546" t="s">
        <v>3266</v>
      </c>
      <c r="C1546" t="str">
        <f>IFERROR(VLOOKUP(Table1[[#This Row],[Ticker]],[1]!Table2[[Symbol]:[Industry]],2,FALSE),"-")</f>
        <v>-</v>
      </c>
      <c r="D1546" t="s">
        <v>392</v>
      </c>
      <c r="E1546">
        <v>838.46840761600004</v>
      </c>
      <c r="F1546">
        <v>199.36</v>
      </c>
      <c r="G1546">
        <v>0.58333772087065905</v>
      </c>
      <c r="H1546">
        <v>-4.3240396648873203</v>
      </c>
      <c r="I1546">
        <v>-21.8444999912486</v>
      </c>
      <c r="J1546">
        <v>-1.24680823099355</v>
      </c>
      <c r="K1546">
        <v>205.43816038283501</v>
      </c>
      <c r="L1546">
        <v>192.50569067033899</v>
      </c>
      <c r="M1546">
        <v>41.642414343162002</v>
      </c>
      <c r="N1546">
        <v>0.48394938795540499</v>
      </c>
      <c r="O1546">
        <v>29.414125200642001</v>
      </c>
      <c r="P1546">
        <v>47.346637102734597</v>
      </c>
      <c r="Q1546">
        <v>4.3834775837142001E-2</v>
      </c>
    </row>
    <row r="1547" spans="1:17" hidden="1" x14ac:dyDescent="0.3">
      <c r="A1547" t="s">
        <v>3267</v>
      </c>
      <c r="B1547" t="s">
        <v>3268</v>
      </c>
      <c r="C1547" t="str">
        <f>IFERROR(VLOOKUP(Table1[[#This Row],[Ticker]],[1]!Table2[[Symbol]:[Industry]],2,FALSE),"-")</f>
        <v>-</v>
      </c>
      <c r="D1547" t="s">
        <v>46</v>
      </c>
      <c r="E1547">
        <v>837.09789750000004</v>
      </c>
      <c r="F1547">
        <v>349.95</v>
      </c>
      <c r="G1547">
        <v>161.71992397650601</v>
      </c>
      <c r="H1547">
        <v>-3.5572007292532701</v>
      </c>
      <c r="I1547">
        <v>-58.904685292325297</v>
      </c>
      <c r="J1547">
        <v>2.6446203404350102</v>
      </c>
      <c r="K1547">
        <v>403.30233107615402</v>
      </c>
      <c r="L1547">
        <v>388.57671032710198</v>
      </c>
      <c r="M1547">
        <v>40.217445109045599</v>
      </c>
      <c r="N1547">
        <v>1.8117647058823501</v>
      </c>
      <c r="O1547">
        <v>186.240891555936</v>
      </c>
      <c r="P1547">
        <v>192.35588972431</v>
      </c>
    </row>
    <row r="1548" spans="1:17" hidden="1" x14ac:dyDescent="0.3">
      <c r="A1548" t="s">
        <v>3269</v>
      </c>
      <c r="B1548" t="s">
        <v>3270</v>
      </c>
      <c r="C1548" t="str">
        <f>IFERROR(VLOOKUP(Table1[[#This Row],[Ticker]],[1]!Table2[[Symbol]:[Industry]],2,FALSE),"-")</f>
        <v>-</v>
      </c>
      <c r="D1548" t="s">
        <v>392</v>
      </c>
      <c r="E1548">
        <v>834.11336582499996</v>
      </c>
      <c r="F1548">
        <v>536.04999999999995</v>
      </c>
      <c r="G1548">
        <v>-53.000611902358003</v>
      </c>
      <c r="H1548">
        <v>-15.204271811881201</v>
      </c>
      <c r="I1548">
        <v>-25.2899069617221</v>
      </c>
      <c r="J1548">
        <v>-10.1324315372266</v>
      </c>
      <c r="K1548">
        <v>616.01814915176203</v>
      </c>
      <c r="L1548">
        <v>639.87561760237304</v>
      </c>
      <c r="M1548">
        <v>21.225437154450599</v>
      </c>
      <c r="N1548">
        <v>0.743518676422525</v>
      </c>
      <c r="O1548">
        <v>54.071448558903001</v>
      </c>
      <c r="P1548">
        <v>8.7543112193142392</v>
      </c>
      <c r="Q1548">
        <v>-8.1810671769778007E-2</v>
      </c>
    </row>
    <row r="1549" spans="1:17" hidden="1" x14ac:dyDescent="0.3">
      <c r="A1549" t="s">
        <v>3271</v>
      </c>
      <c r="B1549" t="s">
        <v>3272</v>
      </c>
      <c r="C1549" t="str">
        <f>IFERROR(VLOOKUP(Table1[[#This Row],[Ticker]],[1]!Table2[[Symbol]:[Industry]],2,FALSE),"-")</f>
        <v>-</v>
      </c>
      <c r="D1549" t="s">
        <v>632</v>
      </c>
      <c r="E1549">
        <v>833.49339789999999</v>
      </c>
      <c r="F1549">
        <v>795.4</v>
      </c>
      <c r="G1549">
        <v>-16.500782963256601</v>
      </c>
      <c r="H1549">
        <v>-1.9787238486746499</v>
      </c>
      <c r="I1549">
        <v>-14.568217532144301</v>
      </c>
      <c r="J1549">
        <v>1.0214101745434701</v>
      </c>
      <c r="K1549">
        <v>816.62919047925004</v>
      </c>
      <c r="L1549">
        <v>823.86348480606705</v>
      </c>
      <c r="M1549">
        <v>28.319415684584602</v>
      </c>
      <c r="N1549">
        <v>1.8691203510497101</v>
      </c>
      <c r="O1549">
        <v>25.559466934875498</v>
      </c>
      <c r="P1549">
        <v>12.8226950354609</v>
      </c>
    </row>
    <row r="1550" spans="1:17" hidden="1" x14ac:dyDescent="0.3">
      <c r="A1550" t="s">
        <v>3273</v>
      </c>
      <c r="B1550" t="s">
        <v>3274</v>
      </c>
      <c r="C1550" t="str">
        <f>IFERROR(VLOOKUP(Table1[[#This Row],[Ticker]],[1]!Table2[[Symbol]:[Industry]],2,FALSE),"-")</f>
        <v>-</v>
      </c>
      <c r="D1550" t="s">
        <v>136</v>
      </c>
      <c r="E1550">
        <v>830.37632433599902</v>
      </c>
      <c r="F1550">
        <v>61.86</v>
      </c>
      <c r="G1550">
        <v>85.592467345149501</v>
      </c>
      <c r="H1550">
        <v>45.382747665429399</v>
      </c>
      <c r="I1550">
        <v>17.198523010423902</v>
      </c>
      <c r="J1550">
        <v>-6.0349536520704001</v>
      </c>
      <c r="K1550">
        <v>49.200325887993898</v>
      </c>
      <c r="L1550">
        <v>43.297127850209698</v>
      </c>
      <c r="M1550">
        <v>68.6529050242317</v>
      </c>
      <c r="N1550">
        <v>4.1956765704753698</v>
      </c>
      <c r="O1550">
        <v>12.269641125121201</v>
      </c>
      <c r="P1550">
        <v>129.111111111111</v>
      </c>
      <c r="Q1550">
        <v>0.12258275717973199</v>
      </c>
    </row>
    <row r="1551" spans="1:17" hidden="1" x14ac:dyDescent="0.3">
      <c r="A1551" t="s">
        <v>3275</v>
      </c>
      <c r="B1551" t="s">
        <v>3276</v>
      </c>
      <c r="C1551" t="str">
        <f>IFERROR(VLOOKUP(Table1[[#This Row],[Ticker]],[1]!Table2[[Symbol]:[Industry]],2,FALSE),"-")</f>
        <v>-</v>
      </c>
      <c r="D1551" t="s">
        <v>596</v>
      </c>
      <c r="E1551">
        <v>828.69300099999998</v>
      </c>
      <c r="F1551">
        <v>13.25</v>
      </c>
      <c r="G1551">
        <v>-13.3731967563601</v>
      </c>
      <c r="H1551">
        <v>1.7528834120357399</v>
      </c>
      <c r="I1551">
        <v>-29.5334211171396</v>
      </c>
      <c r="J1551">
        <v>-5.4657131301290098</v>
      </c>
      <c r="K1551">
        <v>13.822304896941199</v>
      </c>
      <c r="L1551">
        <v>13.462173159580701</v>
      </c>
      <c r="M1551">
        <v>39.501180586304301</v>
      </c>
      <c r="N1551">
        <v>0.39388170982519699</v>
      </c>
      <c r="O1551">
        <v>38.1132075471698</v>
      </c>
      <c r="P1551">
        <v>32.499999999999901</v>
      </c>
      <c r="Q1551">
        <v>4.2907344201828998E-2</v>
      </c>
    </row>
    <row r="1552" spans="1:17" hidden="1" x14ac:dyDescent="0.3">
      <c r="A1552" t="s">
        <v>3277</v>
      </c>
      <c r="B1552" t="s">
        <v>3278</v>
      </c>
      <c r="C1552" t="str">
        <f>IFERROR(VLOOKUP(Table1[[#This Row],[Ticker]],[1]!Table2[[Symbol]:[Industry]],2,FALSE),"-")</f>
        <v>-</v>
      </c>
      <c r="D1552" t="s">
        <v>80</v>
      </c>
      <c r="E1552">
        <v>828.47053083599997</v>
      </c>
      <c r="F1552">
        <v>92.04</v>
      </c>
      <c r="G1552">
        <v>27.827526597211602</v>
      </c>
      <c r="H1552">
        <v>18.2854049445572</v>
      </c>
      <c r="I1552">
        <v>-35.521075438127198</v>
      </c>
      <c r="J1552">
        <v>-4.0425977046777604</v>
      </c>
      <c r="K1552">
        <v>87.294459048171106</v>
      </c>
      <c r="L1552">
        <v>89.469717675273301</v>
      </c>
      <c r="M1552">
        <v>62.767270057035503</v>
      </c>
      <c r="N1552">
        <v>2.2200547765357501</v>
      </c>
      <c r="O1552">
        <v>51.3472403302911</v>
      </c>
      <c r="P1552">
        <v>57.737789203084802</v>
      </c>
      <c r="Q1552">
        <v>-1.5747019191120998E-2</v>
      </c>
    </row>
    <row r="1553" spans="1:17" hidden="1" x14ac:dyDescent="0.3">
      <c r="A1553" t="s">
        <v>3279</v>
      </c>
      <c r="B1553" t="s">
        <v>3280</v>
      </c>
      <c r="C1553" t="str">
        <f>IFERROR(VLOOKUP(Table1[[#This Row],[Ticker]],[1]!Table2[[Symbol]:[Industry]],2,FALSE),"-")</f>
        <v>-</v>
      </c>
      <c r="D1553" t="s">
        <v>399</v>
      </c>
      <c r="E1553">
        <v>826.84189170000002</v>
      </c>
      <c r="F1553">
        <v>570.9</v>
      </c>
      <c r="G1553">
        <v>188.856336436227</v>
      </c>
      <c r="H1553">
        <v>29.033346311967598</v>
      </c>
      <c r="I1553">
        <v>44.668106906840002</v>
      </c>
      <c r="J1553">
        <v>3.3589060547207201</v>
      </c>
      <c r="K1553">
        <v>499.59977221399203</v>
      </c>
      <c r="M1553">
        <v>59.391863617933502</v>
      </c>
      <c r="N1553">
        <v>0.95956204379562005</v>
      </c>
      <c r="O1553">
        <v>9.4762655456296994</v>
      </c>
      <c r="P1553">
        <v>262.24619289340097</v>
      </c>
    </row>
    <row r="1554" spans="1:17" hidden="1" x14ac:dyDescent="0.3">
      <c r="A1554" t="s">
        <v>3281</v>
      </c>
      <c r="B1554" t="s">
        <v>3282</v>
      </c>
      <c r="C1554" t="str">
        <f>IFERROR(VLOOKUP(Table1[[#This Row],[Ticker]],[1]!Table2[[Symbol]:[Industry]],2,FALSE),"-")</f>
        <v>-</v>
      </c>
      <c r="D1554" t="s">
        <v>392</v>
      </c>
      <c r="E1554">
        <v>826.44497320000005</v>
      </c>
      <c r="F1554">
        <v>85.21</v>
      </c>
      <c r="G1554">
        <v>10.516288371730599</v>
      </c>
      <c r="H1554">
        <v>9.7498271287937008</v>
      </c>
      <c r="I1554">
        <v>-1.2253058482400301</v>
      </c>
      <c r="J1554">
        <v>1.8472841583442701</v>
      </c>
      <c r="K1554">
        <v>79.198848799361102</v>
      </c>
      <c r="L1554">
        <v>74.212158888269997</v>
      </c>
      <c r="M1554">
        <v>53.186915427603402</v>
      </c>
      <c r="N1554">
        <v>2.00891912435725</v>
      </c>
      <c r="O1554">
        <v>12.956225795094401</v>
      </c>
      <c r="P1554">
        <v>43.693086003372599</v>
      </c>
      <c r="Q1554">
        <v>2.3652498170254999E-2</v>
      </c>
    </row>
    <row r="1555" spans="1:17" hidden="1" x14ac:dyDescent="0.3">
      <c r="A1555" t="s">
        <v>3283</v>
      </c>
      <c r="B1555" t="s">
        <v>3284</v>
      </c>
      <c r="C1555" t="str">
        <f>IFERROR(VLOOKUP(Table1[[#This Row],[Ticker]],[1]!Table2[[Symbol]:[Industry]],2,FALSE),"-")</f>
        <v>-</v>
      </c>
      <c r="D1555" t="s">
        <v>519</v>
      </c>
      <c r="E1555">
        <v>822.30851931999996</v>
      </c>
      <c r="F1555">
        <v>575.15</v>
      </c>
      <c r="G1555">
        <v>-57.651588352982102</v>
      </c>
      <c r="H1555">
        <v>-6.6726725811866698</v>
      </c>
      <c r="I1555">
        <v>-43.141421936402203</v>
      </c>
      <c r="J1555">
        <v>-9.6186640811285002</v>
      </c>
      <c r="K1555">
        <v>654.96999254298498</v>
      </c>
      <c r="L1555">
        <v>717.73200509424805</v>
      </c>
      <c r="M1555">
        <v>26.4204345457537</v>
      </c>
      <c r="N1555">
        <v>1.3069093127287501</v>
      </c>
      <c r="O1555">
        <v>70.39033295662</v>
      </c>
      <c r="P1555">
        <v>2.4674861927667902</v>
      </c>
      <c r="Q1555">
        <v>1.9604382960551999E-2</v>
      </c>
    </row>
    <row r="1556" spans="1:17" hidden="1" x14ac:dyDescent="0.3">
      <c r="A1556" t="s">
        <v>3285</v>
      </c>
      <c r="B1556" t="s">
        <v>3286</v>
      </c>
      <c r="C1556" t="str">
        <f>IFERROR(VLOOKUP(Table1[[#This Row],[Ticker]],[1]!Table2[[Symbol]:[Industry]],2,FALSE),"-")</f>
        <v>-</v>
      </c>
      <c r="D1556" t="s">
        <v>399</v>
      </c>
      <c r="E1556">
        <v>821.09442272000001</v>
      </c>
      <c r="F1556">
        <v>125.84</v>
      </c>
      <c r="G1556">
        <v>-3.6982606603433199</v>
      </c>
      <c r="H1556">
        <v>-13.931158423321801</v>
      </c>
      <c r="I1556">
        <v>-64.156422194279401</v>
      </c>
      <c r="J1556">
        <v>4.9723754768243298</v>
      </c>
      <c r="K1556">
        <v>164.28729649221901</v>
      </c>
      <c r="L1556">
        <v>169.83561957470801</v>
      </c>
      <c r="M1556">
        <v>10.9480900562189</v>
      </c>
      <c r="N1556">
        <v>5.1039129694921499</v>
      </c>
      <c r="O1556">
        <v>137.00731087094701</v>
      </c>
      <c r="P1556">
        <v>29.731958762886599</v>
      </c>
      <c r="Q1556">
        <v>1.4778846831755E-2</v>
      </c>
    </row>
    <row r="1557" spans="1:17" hidden="1" x14ac:dyDescent="0.3">
      <c r="A1557" t="s">
        <v>3287</v>
      </c>
      <c r="B1557" t="s">
        <v>3288</v>
      </c>
      <c r="C1557" t="str">
        <f>IFERROR(VLOOKUP(Table1[[#This Row],[Ticker]],[1]!Table2[[Symbol]:[Industry]],2,FALSE),"-")</f>
        <v>-</v>
      </c>
      <c r="D1557" t="s">
        <v>493</v>
      </c>
      <c r="E1557">
        <v>820.82617516899995</v>
      </c>
      <c r="F1557">
        <v>170.17</v>
      </c>
      <c r="G1557">
        <v>-43.753979132590999</v>
      </c>
      <c r="H1557">
        <v>3.1326030174062698</v>
      </c>
      <c r="I1557">
        <v>-42.844664939934603</v>
      </c>
      <c r="J1557">
        <v>-1.4238316362994399E-2</v>
      </c>
      <c r="K1557">
        <v>173.23807872385001</v>
      </c>
      <c r="L1557">
        <v>188.71803312020501</v>
      </c>
      <c r="M1557">
        <v>47.290916133680199</v>
      </c>
      <c r="N1557">
        <v>0.86156499513585105</v>
      </c>
      <c r="O1557">
        <v>68.713639301874593</v>
      </c>
      <c r="P1557">
        <v>11.3678010471204</v>
      </c>
      <c r="Q1557">
        <v>9.1131977627027003E-2</v>
      </c>
    </row>
    <row r="1558" spans="1:17" hidden="1" x14ac:dyDescent="0.3">
      <c r="A1558" t="s">
        <v>3289</v>
      </c>
      <c r="B1558" t="s">
        <v>3290</v>
      </c>
      <c r="C1558" t="str">
        <f>IFERROR(VLOOKUP(Table1[[#This Row],[Ticker]],[1]!Table2[[Symbol]:[Industry]],2,FALSE),"-")</f>
        <v>-</v>
      </c>
      <c r="D1558" t="s">
        <v>259</v>
      </c>
      <c r="E1558">
        <v>820.50999663000005</v>
      </c>
      <c r="F1558">
        <v>2083.3000000000002</v>
      </c>
      <c r="G1558">
        <v>180.13222178114299</v>
      </c>
      <c r="H1558">
        <v>44.347859973055797</v>
      </c>
      <c r="I1558">
        <v>44.624842420794998</v>
      </c>
      <c r="J1558">
        <v>12.542690679681799</v>
      </c>
      <c r="K1558">
        <v>1556.72950444858</v>
      </c>
      <c r="L1558">
        <v>1260.0875739492301</v>
      </c>
      <c r="M1558">
        <v>91.593081605875398</v>
      </c>
      <c r="N1558">
        <v>2.0011190896027902</v>
      </c>
      <c r="O1558">
        <v>2.01843229491669</v>
      </c>
      <c r="P1558">
        <v>246.63893510815299</v>
      </c>
      <c r="Q1558">
        <v>0.19480300478957399</v>
      </c>
    </row>
    <row r="1559" spans="1:17" hidden="1" x14ac:dyDescent="0.3">
      <c r="A1559" t="s">
        <v>3291</v>
      </c>
      <c r="B1559" t="s">
        <v>3292</v>
      </c>
      <c r="C1559" t="str">
        <f>IFERROR(VLOOKUP(Table1[[#This Row],[Ticker]],[1]!Table2[[Symbol]:[Industry]],2,FALSE),"-")</f>
        <v>-</v>
      </c>
      <c r="D1559" t="s">
        <v>219</v>
      </c>
      <c r="E1559">
        <v>818.03395622999994</v>
      </c>
      <c r="F1559">
        <v>1540.95</v>
      </c>
      <c r="G1559">
        <v>-28.456707351661301</v>
      </c>
      <c r="H1559">
        <v>-13.6388592792352</v>
      </c>
      <c r="I1559">
        <v>-21.0622947053186</v>
      </c>
      <c r="J1559">
        <v>-4.3457991429333802</v>
      </c>
      <c r="K1559">
        <v>1676.79968727399</v>
      </c>
      <c r="L1559">
        <v>1613.92338717554</v>
      </c>
      <c r="M1559">
        <v>35.729357677981298</v>
      </c>
      <c r="N1559">
        <v>0.34026857727541299</v>
      </c>
      <c r="O1559">
        <v>31.412440377688998</v>
      </c>
      <c r="P1559">
        <v>19.157902876585201</v>
      </c>
      <c r="Q1559">
        <v>0.134695011814981</v>
      </c>
    </row>
    <row r="1560" spans="1:17" hidden="1" x14ac:dyDescent="0.3">
      <c r="A1560" t="s">
        <v>3293</v>
      </c>
      <c r="B1560" t="s">
        <v>3294</v>
      </c>
      <c r="C1560" t="str">
        <f>IFERROR(VLOOKUP(Table1[[#This Row],[Ticker]],[1]!Table2[[Symbol]:[Industry]],2,FALSE),"-")</f>
        <v>-</v>
      </c>
      <c r="D1560" t="s">
        <v>72</v>
      </c>
      <c r="E1560">
        <v>813.97727550000002</v>
      </c>
      <c r="F1560">
        <v>127.25</v>
      </c>
      <c r="G1560">
        <v>-9.1002322636760997</v>
      </c>
      <c r="H1560">
        <v>7.1684821532354999</v>
      </c>
      <c r="I1560">
        <v>-12.365190150262301</v>
      </c>
      <c r="J1560">
        <v>-1.89957087690795</v>
      </c>
      <c r="K1560">
        <v>120.723870394684</v>
      </c>
      <c r="L1560">
        <v>115.153392208319</v>
      </c>
      <c r="M1560">
        <v>51.8743579898698</v>
      </c>
      <c r="N1560">
        <v>1.1853419543608601</v>
      </c>
      <c r="O1560">
        <v>10.255402750491101</v>
      </c>
      <c r="P1560">
        <v>44.684479818078401</v>
      </c>
      <c r="Q1560">
        <v>0.18624888817761001</v>
      </c>
    </row>
    <row r="1561" spans="1:17" hidden="1" x14ac:dyDescent="0.3">
      <c r="A1561" t="s">
        <v>3295</v>
      </c>
      <c r="B1561" t="s">
        <v>3296</v>
      </c>
      <c r="C1561" t="str">
        <f>IFERROR(VLOOKUP(Table1[[#This Row],[Ticker]],[1]!Table2[[Symbol]:[Industry]],2,FALSE),"-")</f>
        <v>-</v>
      </c>
      <c r="D1561" t="s">
        <v>259</v>
      </c>
      <c r="E1561">
        <v>811.83199999999999</v>
      </c>
      <c r="F1561">
        <v>1449.7</v>
      </c>
      <c r="G1561">
        <v>-16.499553477488099</v>
      </c>
      <c r="H1561">
        <v>-3.2845422379007498</v>
      </c>
      <c r="I1561">
        <v>-8.8334273472560003</v>
      </c>
      <c r="J1561">
        <v>-0.53207138888829097</v>
      </c>
      <c r="K1561">
        <v>1505.4097643988</v>
      </c>
      <c r="L1561">
        <v>1467.97679610265</v>
      </c>
      <c r="M1561">
        <v>36.655425605060401</v>
      </c>
      <c r="N1561">
        <v>1.0418472986088601</v>
      </c>
      <c r="O1561">
        <v>23.09788232048</v>
      </c>
      <c r="P1561">
        <v>14.8550150530819</v>
      </c>
      <c r="Q1561">
        <v>3.5494953934304997E-2</v>
      </c>
    </row>
    <row r="1562" spans="1:17" hidden="1" x14ac:dyDescent="0.3">
      <c r="A1562" t="s">
        <v>3297</v>
      </c>
      <c r="B1562" t="s">
        <v>3298</v>
      </c>
      <c r="C1562" t="str">
        <f>IFERROR(VLOOKUP(Table1[[#This Row],[Ticker]],[1]!Table2[[Symbol]:[Industry]],2,FALSE),"-")</f>
        <v>-</v>
      </c>
      <c r="D1562" t="s">
        <v>632</v>
      </c>
      <c r="E1562">
        <v>810.88656000000003</v>
      </c>
      <c r="F1562">
        <v>242.49</v>
      </c>
      <c r="G1562">
        <v>-27.482912367593801</v>
      </c>
      <c r="H1562">
        <v>8.94648740512676</v>
      </c>
      <c r="I1562">
        <v>-5.0254823157461104</v>
      </c>
      <c r="J1562">
        <v>-6.1486178850877398</v>
      </c>
      <c r="K1562">
        <v>235.50920299423001</v>
      </c>
      <c r="L1562">
        <v>222.13395907484599</v>
      </c>
      <c r="M1562">
        <v>45.531609451946601</v>
      </c>
      <c r="N1562">
        <v>2.74339925604087</v>
      </c>
      <c r="O1562">
        <v>16.800692812074701</v>
      </c>
      <c r="P1562">
        <v>37</v>
      </c>
      <c r="Q1562">
        <v>5.1801010245659002E-2</v>
      </c>
    </row>
    <row r="1563" spans="1:17" hidden="1" x14ac:dyDescent="0.3">
      <c r="A1563" t="s">
        <v>3299</v>
      </c>
      <c r="B1563" t="s">
        <v>3300</v>
      </c>
      <c r="C1563" t="str">
        <f>IFERROR(VLOOKUP(Table1[[#This Row],[Ticker]],[1]!Table2[[Symbol]:[Industry]],2,FALSE),"-")</f>
        <v>-</v>
      </c>
      <c r="D1563" t="s">
        <v>300</v>
      </c>
      <c r="E1563">
        <v>807.23019999999997</v>
      </c>
      <c r="F1563">
        <v>95</v>
      </c>
      <c r="G1563">
        <v>8.1908918152650898</v>
      </c>
      <c r="H1563">
        <v>-9.4347589360650499</v>
      </c>
      <c r="I1563">
        <v>3.1275903411716799</v>
      </c>
      <c r="J1563">
        <v>-3.4409180308909399</v>
      </c>
      <c r="K1563">
        <v>104.67902549465499</v>
      </c>
      <c r="L1563">
        <v>95.445737267020704</v>
      </c>
      <c r="M1563">
        <v>29.700337151559701</v>
      </c>
      <c r="N1563">
        <v>0.43258891640129798</v>
      </c>
      <c r="O1563">
        <v>33.578947368420998</v>
      </c>
      <c r="P1563">
        <v>43.939393939393902</v>
      </c>
      <c r="Q1563">
        <v>-6.0751853164191003E-2</v>
      </c>
    </row>
    <row r="1564" spans="1:17" hidden="1" x14ac:dyDescent="0.3">
      <c r="A1564" t="s">
        <v>3301</v>
      </c>
      <c r="B1564" t="s">
        <v>3302</v>
      </c>
      <c r="C1564" t="str">
        <f>IFERROR(VLOOKUP(Table1[[#This Row],[Ticker]],[1]!Table2[[Symbol]:[Industry]],2,FALSE),"-")</f>
        <v>-</v>
      </c>
      <c r="D1564" t="s">
        <v>46</v>
      </c>
      <c r="E1564">
        <v>804.24404828000002</v>
      </c>
      <c r="F1564">
        <v>326.8</v>
      </c>
      <c r="G1564">
        <v>302.75401605602002</v>
      </c>
      <c r="H1564">
        <v>41.916763010697899</v>
      </c>
      <c r="I1564">
        <v>-0.93460927271373895</v>
      </c>
      <c r="J1564">
        <v>8.3708506318826998</v>
      </c>
      <c r="K1564">
        <v>247.68748716303099</v>
      </c>
      <c r="L1564">
        <v>261.20881361629</v>
      </c>
      <c r="M1564">
        <v>88.359051438262696</v>
      </c>
      <c r="N1564">
        <v>1.62965875935557</v>
      </c>
      <c r="O1564">
        <v>42.426560587515198</v>
      </c>
      <c r="P1564">
        <v>347.671232876712</v>
      </c>
    </row>
    <row r="1565" spans="1:17" hidden="1" x14ac:dyDescent="0.3">
      <c r="A1565" t="s">
        <v>3303</v>
      </c>
      <c r="B1565" t="s">
        <v>3304</v>
      </c>
      <c r="C1565" t="str">
        <f>IFERROR(VLOOKUP(Table1[[#This Row],[Ticker]],[1]!Table2[[Symbol]:[Industry]],2,FALSE),"-")</f>
        <v>-</v>
      </c>
      <c r="D1565" t="s">
        <v>2418</v>
      </c>
      <c r="E1565">
        <v>802.54512</v>
      </c>
      <c r="F1565">
        <v>1341.6</v>
      </c>
      <c r="G1565">
        <v>253.463709115028</v>
      </c>
      <c r="H1565">
        <v>21.412116516599301</v>
      </c>
      <c r="I1565">
        <v>81.625147392090099</v>
      </c>
      <c r="J1565">
        <v>-1.3276990995904401</v>
      </c>
      <c r="K1565">
        <v>1133.4545677728399</v>
      </c>
      <c r="L1565">
        <v>843.367260169421</v>
      </c>
      <c r="M1565">
        <v>62.364795184627397</v>
      </c>
      <c r="N1565">
        <v>0.796758104738154</v>
      </c>
      <c r="O1565">
        <v>5.4487179487179498</v>
      </c>
      <c r="P1565">
        <v>302.58064516129002</v>
      </c>
    </row>
    <row r="1566" spans="1:17" hidden="1" x14ac:dyDescent="0.3">
      <c r="A1566" t="s">
        <v>3305</v>
      </c>
      <c r="B1566" t="s">
        <v>3306</v>
      </c>
      <c r="C1566" t="str">
        <f>IFERROR(VLOOKUP(Table1[[#This Row],[Ticker]],[1]!Table2[[Symbol]:[Industry]],2,FALSE),"-")</f>
        <v>-</v>
      </c>
      <c r="D1566" t="s">
        <v>136</v>
      </c>
      <c r="E1566">
        <v>799.76907560500001</v>
      </c>
      <c r="F1566">
        <v>382.45</v>
      </c>
      <c r="G1566">
        <v>86.2566855446955</v>
      </c>
      <c r="H1566">
        <v>6.1249704689476996</v>
      </c>
      <c r="I1566">
        <v>27.007118790911299</v>
      </c>
      <c r="J1566">
        <v>2.3682626670482998</v>
      </c>
      <c r="K1566">
        <v>365.63235649150897</v>
      </c>
      <c r="L1566">
        <v>301.248943788595</v>
      </c>
      <c r="M1566">
        <v>59.523028222689199</v>
      </c>
      <c r="N1566">
        <v>0.46804781635571802</v>
      </c>
      <c r="O1566">
        <v>9.4129951627663608</v>
      </c>
      <c r="P1566">
        <v>116.379066478076</v>
      </c>
      <c r="Q1566">
        <v>0.103482492456097</v>
      </c>
    </row>
    <row r="1567" spans="1:17" hidden="1" x14ac:dyDescent="0.3">
      <c r="A1567" t="s">
        <v>3307</v>
      </c>
      <c r="B1567" t="s">
        <v>3308</v>
      </c>
      <c r="C1567" t="str">
        <f>IFERROR(VLOOKUP(Table1[[#This Row],[Ticker]],[1]!Table2[[Symbol]:[Industry]],2,FALSE),"-")</f>
        <v>-</v>
      </c>
      <c r="D1567" t="s">
        <v>1491</v>
      </c>
      <c r="E1567">
        <v>797.50323839999999</v>
      </c>
      <c r="F1567">
        <v>664.4</v>
      </c>
      <c r="G1567">
        <v>-18.521634013878899</v>
      </c>
      <c r="H1567">
        <v>6.1168005699058599</v>
      </c>
      <c r="I1567">
        <v>3.4887899648597598</v>
      </c>
      <c r="J1567">
        <v>-9.2601415643268901</v>
      </c>
      <c r="K1567">
        <v>640.43133540308395</v>
      </c>
      <c r="L1567">
        <v>593.68162500211599</v>
      </c>
      <c r="M1567">
        <v>47.076844344149897</v>
      </c>
      <c r="N1567">
        <v>1.9669553180242001</v>
      </c>
      <c r="O1567">
        <v>17.098133654424998</v>
      </c>
      <c r="P1567">
        <v>42.728249194414602</v>
      </c>
      <c r="Q1567">
        <v>1.3985993672937E-2</v>
      </c>
    </row>
    <row r="1568" spans="1:17" hidden="1" x14ac:dyDescent="0.3">
      <c r="A1568" t="s">
        <v>3309</v>
      </c>
      <c r="B1568" t="s">
        <v>3310</v>
      </c>
      <c r="C1568" t="str">
        <f>IFERROR(VLOOKUP(Table1[[#This Row],[Ticker]],[1]!Table2[[Symbol]:[Industry]],2,FALSE),"-")</f>
        <v>-</v>
      </c>
      <c r="D1568" t="s">
        <v>713</v>
      </c>
      <c r="E1568">
        <v>796.71198945000003</v>
      </c>
      <c r="F1568">
        <v>131.69</v>
      </c>
      <c r="G1568">
        <v>-25.482800764247902</v>
      </c>
      <c r="H1568">
        <v>-1.8940741080561001</v>
      </c>
      <c r="I1568">
        <v>-15.369709049647501</v>
      </c>
      <c r="J1568">
        <v>-2.4301739751969902</v>
      </c>
      <c r="K1568">
        <v>129.97605835180801</v>
      </c>
      <c r="L1568">
        <v>125.997150667509</v>
      </c>
      <c r="M1568">
        <v>46.278616689918998</v>
      </c>
      <c r="N1568">
        <v>0.417935009576272</v>
      </c>
      <c r="O1568">
        <v>15.3466474295694</v>
      </c>
      <c r="P1568">
        <v>30.969666832421598</v>
      </c>
      <c r="Q1568">
        <v>-5.4828063220086001E-2</v>
      </c>
    </row>
    <row r="1569" spans="1:17" hidden="1" x14ac:dyDescent="0.3">
      <c r="A1569" t="s">
        <v>3311</v>
      </c>
      <c r="B1569" t="s">
        <v>3312</v>
      </c>
      <c r="C1569" t="str">
        <f>IFERROR(VLOOKUP(Table1[[#This Row],[Ticker]],[1]!Table2[[Symbol]:[Industry]],2,FALSE),"-")</f>
        <v>-</v>
      </c>
      <c r="D1569" t="s">
        <v>539</v>
      </c>
      <c r="E1569">
        <v>796.60668009400001</v>
      </c>
      <c r="F1569">
        <v>246.34</v>
      </c>
      <c r="G1569">
        <v>-11.5999249415632</v>
      </c>
      <c r="H1569">
        <v>12.0575969217606</v>
      </c>
      <c r="I1569">
        <v>18.082924217074801</v>
      </c>
      <c r="J1569">
        <v>-2.38686663332965</v>
      </c>
      <c r="K1569">
        <v>228.22445413815501</v>
      </c>
      <c r="L1569">
        <v>204.766885885606</v>
      </c>
      <c r="M1569">
        <v>52.776312053887303</v>
      </c>
      <c r="N1569">
        <v>1.23552997577498</v>
      </c>
      <c r="O1569">
        <v>10.030851668425701</v>
      </c>
      <c r="P1569">
        <v>58.775378665807203</v>
      </c>
      <c r="Q1569">
        <v>2.8122053712211E-2</v>
      </c>
    </row>
    <row r="1570" spans="1:17" hidden="1" x14ac:dyDescent="0.3">
      <c r="A1570" t="s">
        <v>3313</v>
      </c>
      <c r="B1570" t="s">
        <v>2570</v>
      </c>
      <c r="C1570" t="str">
        <f>IFERROR(VLOOKUP(Table1[[#This Row],[Ticker]],[1]!Table2[[Symbol]:[Industry]],2,FALSE),"-")</f>
        <v>-</v>
      </c>
      <c r="D1570" t="s">
        <v>237</v>
      </c>
      <c r="E1570">
        <v>795.66815999999994</v>
      </c>
      <c r="F1570">
        <v>1985.2</v>
      </c>
      <c r="G1570">
        <v>718.709343548162</v>
      </c>
      <c r="H1570">
        <v>24.5674753548086</v>
      </c>
      <c r="I1570">
        <v>79.519080614235506</v>
      </c>
      <c r="J1570">
        <v>6.2075684554608399</v>
      </c>
      <c r="K1570">
        <v>1572.31561863037</v>
      </c>
      <c r="L1570">
        <v>1048.2405548659999</v>
      </c>
      <c r="M1570">
        <v>76.251189709260601</v>
      </c>
      <c r="N1570">
        <v>0.47076748008597702</v>
      </c>
      <c r="O1570">
        <v>0</v>
      </c>
      <c r="P1570">
        <v>781.72329558072397</v>
      </c>
    </row>
    <row r="1571" spans="1:17" hidden="1" x14ac:dyDescent="0.3">
      <c r="A1571" t="s">
        <v>3314</v>
      </c>
      <c r="B1571" t="s">
        <v>3315</v>
      </c>
      <c r="C1571" t="str">
        <f>IFERROR(VLOOKUP(Table1[[#This Row],[Ticker]],[1]!Table2[[Symbol]:[Industry]],2,FALSE),"-")</f>
        <v>-</v>
      </c>
      <c r="D1571" t="s">
        <v>46</v>
      </c>
      <c r="E1571">
        <v>793.05372715999999</v>
      </c>
      <c r="F1571">
        <v>328.55</v>
      </c>
      <c r="G1571">
        <v>12.4033633441564</v>
      </c>
      <c r="H1571">
        <v>26.195191104343401</v>
      </c>
      <c r="I1571">
        <v>28.579239451661199</v>
      </c>
      <c r="J1571">
        <v>14.8005605608345</v>
      </c>
      <c r="O1571">
        <v>0</v>
      </c>
      <c r="P1571">
        <v>47.364880017941204</v>
      </c>
    </row>
    <row r="1572" spans="1:17" hidden="1" x14ac:dyDescent="0.3">
      <c r="A1572" t="s">
        <v>3316</v>
      </c>
      <c r="B1572" t="s">
        <v>3317</v>
      </c>
      <c r="C1572" t="str">
        <f>IFERROR(VLOOKUP(Table1[[#This Row],[Ticker]],[1]!Table2[[Symbol]:[Industry]],2,FALSE),"-")</f>
        <v>-</v>
      </c>
      <c r="D1572" t="s">
        <v>1547</v>
      </c>
      <c r="E1572">
        <v>791.01754971899902</v>
      </c>
      <c r="F1572">
        <v>224.61</v>
      </c>
      <c r="G1572">
        <v>-12.087341936022501</v>
      </c>
      <c r="H1572">
        <v>-2.2240919935110699</v>
      </c>
      <c r="I1572">
        <v>-28.8099166568934</v>
      </c>
      <c r="J1572">
        <v>2.8143584587667401</v>
      </c>
      <c r="K1572">
        <v>230.32435766784101</v>
      </c>
      <c r="L1572">
        <v>238.361375959166</v>
      </c>
      <c r="M1572">
        <v>51.688767795629701</v>
      </c>
      <c r="N1572">
        <v>0.78907354552097997</v>
      </c>
      <c r="O1572">
        <v>49.147411068073502</v>
      </c>
      <c r="P1572">
        <v>13.1821617535903</v>
      </c>
      <c r="Q1572">
        <v>5.9758034225410997E-2</v>
      </c>
    </row>
    <row r="1573" spans="1:17" hidden="1" x14ac:dyDescent="0.3">
      <c r="A1573" t="s">
        <v>3318</v>
      </c>
      <c r="B1573" t="s">
        <v>3319</v>
      </c>
      <c r="C1573" t="str">
        <f>IFERROR(VLOOKUP(Table1[[#This Row],[Ticker]],[1]!Table2[[Symbol]:[Industry]],2,FALSE),"-")</f>
        <v>-</v>
      </c>
      <c r="D1573" t="s">
        <v>21</v>
      </c>
      <c r="E1573">
        <v>790.61650762500005</v>
      </c>
      <c r="F1573">
        <v>425.25</v>
      </c>
      <c r="G1573">
        <v>228.45640130533599</v>
      </c>
      <c r="H1573">
        <v>34.750441409593698</v>
      </c>
      <c r="I1573">
        <v>44.5469068864683</v>
      </c>
      <c r="J1573">
        <v>-2.5471786013639202</v>
      </c>
      <c r="K1573">
        <v>331.63118521193701</v>
      </c>
      <c r="L1573">
        <v>266.04157022167101</v>
      </c>
      <c r="M1573">
        <v>72.2907417087807</v>
      </c>
      <c r="N1573">
        <v>0.97794510102935495</v>
      </c>
      <c r="O1573">
        <v>8.6419753086419693</v>
      </c>
      <c r="P1573">
        <v>260.22871664548899</v>
      </c>
    </row>
    <row r="1574" spans="1:17" hidden="1" x14ac:dyDescent="0.3">
      <c r="A1574" t="s">
        <v>3320</v>
      </c>
      <c r="B1574" t="s">
        <v>3321</v>
      </c>
      <c r="C1574" t="str">
        <f>IFERROR(VLOOKUP(Table1[[#This Row],[Ticker]],[1]!Table2[[Symbol]:[Industry]],2,FALSE),"-")</f>
        <v>-</v>
      </c>
      <c r="D1574" t="s">
        <v>450</v>
      </c>
      <c r="E1574">
        <v>789.65085965000003</v>
      </c>
      <c r="F1574">
        <v>66.099999999999994</v>
      </c>
      <c r="G1574">
        <v>408.83832825972002</v>
      </c>
      <c r="H1574">
        <v>-0.87621724545607604</v>
      </c>
      <c r="I1574">
        <v>101.81706979371801</v>
      </c>
      <c r="J1574">
        <v>0.78114683901721205</v>
      </c>
      <c r="K1574">
        <v>68.081443143667499</v>
      </c>
      <c r="L1574">
        <v>52.429472629807002</v>
      </c>
      <c r="M1574">
        <v>54.398469322247699</v>
      </c>
      <c r="N1574">
        <v>0.38226408053730099</v>
      </c>
      <c r="O1574">
        <v>41.406959152798699</v>
      </c>
      <c r="P1574">
        <v>475.28285465622201</v>
      </c>
      <c r="Q1574">
        <v>0.111196126607426</v>
      </c>
    </row>
    <row r="1575" spans="1:17" hidden="1" x14ac:dyDescent="0.3">
      <c r="A1575" t="s">
        <v>3322</v>
      </c>
      <c r="B1575" t="s">
        <v>3323</v>
      </c>
      <c r="C1575" t="str">
        <f>IFERROR(VLOOKUP(Table1[[#This Row],[Ticker]],[1]!Table2[[Symbol]:[Industry]],2,FALSE),"-")</f>
        <v>-</v>
      </c>
      <c r="D1575" t="s">
        <v>632</v>
      </c>
      <c r="E1575">
        <v>789.46883200000002</v>
      </c>
      <c r="F1575">
        <v>410.6</v>
      </c>
      <c r="G1575">
        <v>21.7856054214983</v>
      </c>
      <c r="H1575">
        <v>-1.94052843927083</v>
      </c>
      <c r="I1575">
        <v>-0.22056834177897799</v>
      </c>
      <c r="J1575">
        <v>-6.5360036332923999</v>
      </c>
      <c r="K1575">
        <v>406.773356248026</v>
      </c>
      <c r="L1575">
        <v>359.32846273927902</v>
      </c>
      <c r="M1575">
        <v>48.396030355609902</v>
      </c>
      <c r="N1575">
        <v>1.40145696209854</v>
      </c>
      <c r="O1575">
        <v>12.0311738918655</v>
      </c>
      <c r="P1575">
        <v>81.601061477222402</v>
      </c>
    </row>
    <row r="1576" spans="1:17" hidden="1" x14ac:dyDescent="0.3">
      <c r="A1576" t="s">
        <v>3324</v>
      </c>
      <c r="B1576" t="s">
        <v>3325</v>
      </c>
      <c r="C1576" t="str">
        <f>IFERROR(VLOOKUP(Table1[[#This Row],[Ticker]],[1]!Table2[[Symbol]:[Industry]],2,FALSE),"-")</f>
        <v>-</v>
      </c>
      <c r="D1576" t="s">
        <v>246</v>
      </c>
      <c r="E1576">
        <v>789.0152382</v>
      </c>
      <c r="F1576">
        <v>718.2</v>
      </c>
      <c r="G1576">
        <v>72.747492898812197</v>
      </c>
      <c r="H1576">
        <v>90.308522839575403</v>
      </c>
      <c r="I1576">
        <v>76.127490420964804</v>
      </c>
      <c r="J1576">
        <v>26.617144885681899</v>
      </c>
      <c r="M1576">
        <v>78.749544198414696</v>
      </c>
      <c r="O1576">
        <v>7.3517126148705003</v>
      </c>
      <c r="P1576">
        <v>110</v>
      </c>
    </row>
    <row r="1577" spans="1:17" hidden="1" x14ac:dyDescent="0.3">
      <c r="A1577" t="s">
        <v>3326</v>
      </c>
      <c r="B1577" t="s">
        <v>3327</v>
      </c>
      <c r="C1577" t="str">
        <f>IFERROR(VLOOKUP(Table1[[#This Row],[Ticker]],[1]!Table2[[Symbol]:[Industry]],2,FALSE),"-")</f>
        <v>-</v>
      </c>
      <c r="D1577" t="s">
        <v>420</v>
      </c>
      <c r="E1577">
        <v>788.75857280000002</v>
      </c>
      <c r="F1577">
        <v>75.760000000000005</v>
      </c>
      <c r="G1577">
        <v>9.6219283098330699</v>
      </c>
      <c r="H1577">
        <v>-3.6360446833143598</v>
      </c>
      <c r="I1577">
        <v>0.83555030943332598</v>
      </c>
      <c r="J1577">
        <v>-1.2294796351256601</v>
      </c>
      <c r="K1577">
        <v>73.266116744628107</v>
      </c>
      <c r="L1577">
        <v>67.362056359427399</v>
      </c>
      <c r="M1577">
        <v>50.992104724405699</v>
      </c>
      <c r="N1577">
        <v>0.51730017834827602</v>
      </c>
      <c r="O1577">
        <v>13.3843717001056</v>
      </c>
      <c r="P1577">
        <v>53.983739837398304</v>
      </c>
      <c r="Q1577">
        <v>8.5767416097466007E-2</v>
      </c>
    </row>
    <row r="1578" spans="1:17" hidden="1" x14ac:dyDescent="0.3">
      <c r="A1578" t="s">
        <v>3328</v>
      </c>
      <c r="B1578" t="s">
        <v>3329</v>
      </c>
      <c r="C1578" t="str">
        <f>IFERROR(VLOOKUP(Table1[[#This Row],[Ticker]],[1]!Table2[[Symbol]:[Industry]],2,FALSE),"-")</f>
        <v>-</v>
      </c>
      <c r="D1578" t="s">
        <v>54</v>
      </c>
      <c r="E1578">
        <v>788.69623270500006</v>
      </c>
      <c r="F1578">
        <v>273.14999999999998</v>
      </c>
      <c r="G1578">
        <v>73.115017121999699</v>
      </c>
      <c r="H1578">
        <v>18.9272558022354</v>
      </c>
      <c r="I1578">
        <v>39.261799690699199</v>
      </c>
      <c r="J1578">
        <v>11.665937028693101</v>
      </c>
      <c r="K1578">
        <v>219.555682205951</v>
      </c>
      <c r="L1578">
        <v>183.70476988617801</v>
      </c>
      <c r="M1578">
        <v>72.355098328828106</v>
      </c>
      <c r="N1578">
        <v>0.78896762883260396</v>
      </c>
      <c r="O1578">
        <v>4.5213252791506502</v>
      </c>
      <c r="P1578">
        <v>90.282131661441895</v>
      </c>
      <c r="Q1578">
        <v>-1.8102130030933999E-2</v>
      </c>
    </row>
    <row r="1579" spans="1:17" hidden="1" x14ac:dyDescent="0.3">
      <c r="A1579" t="s">
        <v>3330</v>
      </c>
      <c r="B1579" t="s">
        <v>3331</v>
      </c>
      <c r="C1579" t="str">
        <f>IFERROR(VLOOKUP(Table1[[#This Row],[Ticker]],[1]!Table2[[Symbol]:[Industry]],2,FALSE),"-")</f>
        <v>-</v>
      </c>
      <c r="D1579" t="s">
        <v>655</v>
      </c>
      <c r="E1579">
        <v>785.85</v>
      </c>
      <c r="F1579">
        <v>261.95</v>
      </c>
      <c r="G1579">
        <v>-22.639887292880999</v>
      </c>
      <c r="H1579">
        <v>-2.5915010170944401</v>
      </c>
      <c r="I1579">
        <v>-21.7938884408454</v>
      </c>
      <c r="J1579">
        <v>0.99926180791694297</v>
      </c>
      <c r="K1579">
        <v>266.02613633613498</v>
      </c>
      <c r="L1579">
        <v>258.81930501652499</v>
      </c>
      <c r="M1579">
        <v>41.004060989311498</v>
      </c>
      <c r="N1579">
        <v>0.513490317909848</v>
      </c>
      <c r="O1579">
        <v>64.038938728765004</v>
      </c>
      <c r="P1579">
        <v>25.334928229665</v>
      </c>
      <c r="Q1579">
        <v>9.9790211609831994E-2</v>
      </c>
    </row>
    <row r="1580" spans="1:17" hidden="1" x14ac:dyDescent="0.3">
      <c r="A1580" t="s">
        <v>3332</v>
      </c>
      <c r="B1580" t="s">
        <v>3333</v>
      </c>
      <c r="C1580" t="str">
        <f>IFERROR(VLOOKUP(Table1[[#This Row],[Ticker]],[1]!Table2[[Symbol]:[Industry]],2,FALSE),"-")</f>
        <v>-</v>
      </c>
      <c r="D1580" t="s">
        <v>315</v>
      </c>
      <c r="E1580">
        <v>782.89200000000005</v>
      </c>
      <c r="F1580">
        <v>1449.8</v>
      </c>
      <c r="G1580">
        <v>31.483344069943001</v>
      </c>
      <c r="H1580">
        <v>-8.4106998401551003</v>
      </c>
      <c r="I1580">
        <v>-9.2066655161224205</v>
      </c>
      <c r="J1580">
        <v>-4.7224286689497603</v>
      </c>
      <c r="K1580">
        <v>1575.8522972108699</v>
      </c>
      <c r="L1580">
        <v>1402.5807742218799</v>
      </c>
      <c r="M1580">
        <v>37.871850472419197</v>
      </c>
      <c r="N1580">
        <v>0.34808659523288799</v>
      </c>
      <c r="O1580">
        <v>37.8810870464891</v>
      </c>
      <c r="P1580">
        <v>77.454100367197</v>
      </c>
      <c r="Q1580">
        <v>0.136498943535627</v>
      </c>
    </row>
    <row r="1581" spans="1:17" hidden="1" x14ac:dyDescent="0.3">
      <c r="A1581" t="s">
        <v>3334</v>
      </c>
      <c r="B1581" t="s">
        <v>3335</v>
      </c>
      <c r="C1581" t="str">
        <f>IFERROR(VLOOKUP(Table1[[#This Row],[Ticker]],[1]!Table2[[Symbol]:[Industry]],2,FALSE),"-")</f>
        <v>-</v>
      </c>
      <c r="D1581" t="s">
        <v>136</v>
      </c>
      <c r="E1581">
        <v>778.9742943</v>
      </c>
      <c r="F1581">
        <v>17.899999999999999</v>
      </c>
      <c r="G1581">
        <v>71.636381787701097</v>
      </c>
      <c r="H1581">
        <v>54.007239736159498</v>
      </c>
      <c r="I1581">
        <v>8.0083363265785898</v>
      </c>
      <c r="J1581">
        <v>-7.6490594034792396</v>
      </c>
      <c r="K1581">
        <v>14.7737846793309</v>
      </c>
      <c r="L1581">
        <v>13.1036841508443</v>
      </c>
      <c r="M1581">
        <v>62.8896262292998</v>
      </c>
      <c r="N1581">
        <v>2.86200917226757</v>
      </c>
      <c r="O1581">
        <v>8.2681564245810009</v>
      </c>
      <c r="P1581">
        <v>132.46753246753201</v>
      </c>
      <c r="Q1581">
        <v>3.7255326547181E-2</v>
      </c>
    </row>
    <row r="1582" spans="1:17" hidden="1" x14ac:dyDescent="0.3">
      <c r="A1582" t="s">
        <v>3336</v>
      </c>
      <c r="B1582" t="s">
        <v>3337</v>
      </c>
      <c r="C1582" t="str">
        <f>IFERROR(VLOOKUP(Table1[[#This Row],[Ticker]],[1]!Table2[[Symbol]:[Industry]],2,FALSE),"-")</f>
        <v>-</v>
      </c>
      <c r="D1582" t="s">
        <v>259</v>
      </c>
      <c r="E1582">
        <v>777.98249999999996</v>
      </c>
      <c r="F1582">
        <v>1728.85</v>
      </c>
      <c r="G1582">
        <v>66.604148188914607</v>
      </c>
      <c r="H1582">
        <v>-4.1229712888189596</v>
      </c>
      <c r="I1582">
        <v>24.992165075113199</v>
      </c>
      <c r="J1582">
        <v>-3.5268082309935598</v>
      </c>
      <c r="K1582">
        <v>1795.46622663066</v>
      </c>
      <c r="L1582">
        <v>1530.47988299637</v>
      </c>
      <c r="M1582">
        <v>41.642142343210701</v>
      </c>
      <c r="N1582">
        <v>0.46299668874172101</v>
      </c>
      <c r="O1582">
        <v>21.468027879804499</v>
      </c>
      <c r="P1582">
        <v>113.37241592101201</v>
      </c>
      <c r="Q1582">
        <v>0.112627865438071</v>
      </c>
    </row>
    <row r="1583" spans="1:17" hidden="1" x14ac:dyDescent="0.3">
      <c r="A1583" t="s">
        <v>3338</v>
      </c>
      <c r="B1583" t="s">
        <v>3339</v>
      </c>
      <c r="C1583" t="str">
        <f>IFERROR(VLOOKUP(Table1[[#This Row],[Ticker]],[1]!Table2[[Symbol]:[Industry]],2,FALSE),"-")</f>
        <v>-</v>
      </c>
      <c r="E1583">
        <v>777</v>
      </c>
      <c r="F1583">
        <v>310.8</v>
      </c>
      <c r="G1583">
        <v>77.458548175194196</v>
      </c>
      <c r="H1583">
        <v>-18.3914801838473</v>
      </c>
      <c r="I1583">
        <v>-61.7800041596184</v>
      </c>
      <c r="J1583">
        <v>3.71965641547109</v>
      </c>
      <c r="K1583">
        <v>368.83395464316902</v>
      </c>
      <c r="L1583">
        <v>363.915103161454</v>
      </c>
      <c r="M1583">
        <v>43.918993090267001</v>
      </c>
      <c r="N1583">
        <v>0.64735207866137601</v>
      </c>
      <c r="O1583">
        <v>203.76447876447801</v>
      </c>
      <c r="P1583">
        <v>138.43498273878001</v>
      </c>
    </row>
    <row r="1584" spans="1:17" hidden="1" x14ac:dyDescent="0.3">
      <c r="A1584" t="s">
        <v>3340</v>
      </c>
      <c r="B1584" t="s">
        <v>3341</v>
      </c>
      <c r="C1584" t="str">
        <f>IFERROR(VLOOKUP(Table1[[#This Row],[Ticker]],[1]!Table2[[Symbol]:[Industry]],2,FALSE),"-")</f>
        <v>-</v>
      </c>
      <c r="D1584" t="s">
        <v>290</v>
      </c>
      <c r="E1584">
        <v>776.51649999999995</v>
      </c>
      <c r="F1584">
        <v>316.3</v>
      </c>
      <c r="G1584">
        <v>-16.153330588477299</v>
      </c>
      <c r="H1584">
        <v>-1.3264435110411701</v>
      </c>
      <c r="I1584">
        <v>2.25455190275098E-2</v>
      </c>
      <c r="J1584">
        <v>1.10544983352257</v>
      </c>
      <c r="K1584">
        <v>306.88227620538601</v>
      </c>
      <c r="M1584">
        <v>47.3628066582937</v>
      </c>
      <c r="O1584">
        <v>34.366108125197599</v>
      </c>
      <c r="P1584">
        <v>66.473684210526301</v>
      </c>
    </row>
    <row r="1585" spans="1:17" hidden="1" x14ac:dyDescent="0.3">
      <c r="A1585" t="s">
        <v>3342</v>
      </c>
      <c r="B1585" t="s">
        <v>3343</v>
      </c>
      <c r="C1585" t="str">
        <f>IFERROR(VLOOKUP(Table1[[#This Row],[Ticker]],[1]!Table2[[Symbol]:[Industry]],2,FALSE),"-")</f>
        <v>-</v>
      </c>
      <c r="D1585" t="s">
        <v>632</v>
      </c>
      <c r="E1585">
        <v>775.90987600000005</v>
      </c>
      <c r="F1585">
        <v>92.92</v>
      </c>
      <c r="G1585">
        <v>74.309315024625704</v>
      </c>
      <c r="H1585">
        <v>-8.6233954814845202</v>
      </c>
      <c r="I1585">
        <v>25.2725753555235</v>
      </c>
      <c r="J1585">
        <v>-10.6606337604281</v>
      </c>
      <c r="K1585">
        <v>98.051849112289005</v>
      </c>
      <c r="L1585">
        <v>76.795506769652206</v>
      </c>
      <c r="M1585">
        <v>36.635143444290797</v>
      </c>
      <c r="N1585">
        <v>0.48827914114340598</v>
      </c>
      <c r="O1585">
        <v>27.938011192423499</v>
      </c>
      <c r="P1585">
        <v>109.988700564971</v>
      </c>
      <c r="Q1585">
        <v>6.6284567588438995E-2</v>
      </c>
    </row>
    <row r="1586" spans="1:17" hidden="1" x14ac:dyDescent="0.3">
      <c r="A1586" t="s">
        <v>3344</v>
      </c>
      <c r="B1586" t="s">
        <v>3345</v>
      </c>
      <c r="C1586" t="str">
        <f>IFERROR(VLOOKUP(Table1[[#This Row],[Ticker]],[1]!Table2[[Symbol]:[Industry]],2,FALSE),"-")</f>
        <v>-</v>
      </c>
      <c r="D1586" t="s">
        <v>1387</v>
      </c>
      <c r="E1586">
        <v>774.89740979999999</v>
      </c>
      <c r="F1586">
        <v>764.95</v>
      </c>
      <c r="G1586">
        <v>317.353483012217</v>
      </c>
      <c r="H1586">
        <v>1.82313982229216</v>
      </c>
      <c r="I1586">
        <v>47.698031519297402</v>
      </c>
      <c r="J1586">
        <v>-0.86794622968550705</v>
      </c>
      <c r="K1586">
        <v>675.39737498564205</v>
      </c>
      <c r="L1586">
        <v>456.340706163334</v>
      </c>
      <c r="M1586">
        <v>69.639327141807399</v>
      </c>
      <c r="N1586">
        <v>0.87301587301587302</v>
      </c>
      <c r="O1586">
        <v>9.4842800183018294</v>
      </c>
      <c r="P1586">
        <v>347.33918128654898</v>
      </c>
    </row>
    <row r="1587" spans="1:17" hidden="1" x14ac:dyDescent="0.3">
      <c r="A1587" t="s">
        <v>3346</v>
      </c>
      <c r="B1587" t="s">
        <v>3347</v>
      </c>
      <c r="C1587" t="str">
        <f>IFERROR(VLOOKUP(Table1[[#This Row],[Ticker]],[1]!Table2[[Symbol]:[Industry]],2,FALSE),"-")</f>
        <v>-</v>
      </c>
      <c r="D1587" t="s">
        <v>929</v>
      </c>
      <c r="E1587">
        <v>774.45010863999903</v>
      </c>
      <c r="F1587">
        <v>154.57</v>
      </c>
      <c r="G1587">
        <v>63.692520693747397</v>
      </c>
      <c r="H1587">
        <v>38.994297350577597</v>
      </c>
      <c r="I1587">
        <v>29.0661624021226</v>
      </c>
      <c r="J1587">
        <v>19.831004269006399</v>
      </c>
      <c r="K1587">
        <v>121.096806306179</v>
      </c>
      <c r="L1587">
        <v>103.449872177953</v>
      </c>
      <c r="M1587">
        <v>74.007545515545701</v>
      </c>
      <c r="N1587">
        <v>3.0878429456666701</v>
      </c>
      <c r="O1587">
        <v>7.8475771495115403</v>
      </c>
      <c r="P1587">
        <v>123.52856109906</v>
      </c>
    </row>
    <row r="1588" spans="1:17" hidden="1" x14ac:dyDescent="0.3">
      <c r="A1588" t="s">
        <v>3348</v>
      </c>
      <c r="B1588" t="s">
        <v>3349</v>
      </c>
      <c r="C1588" t="str">
        <f>IFERROR(VLOOKUP(Table1[[#This Row],[Ticker]],[1]!Table2[[Symbol]:[Industry]],2,FALSE),"-")</f>
        <v>-</v>
      </c>
      <c r="D1588" t="s">
        <v>207</v>
      </c>
      <c r="E1588">
        <v>773.45089226000005</v>
      </c>
      <c r="F1588">
        <v>1000.6</v>
      </c>
      <c r="G1588">
        <v>0.63604095607200495</v>
      </c>
      <c r="H1588">
        <v>4.3857103552075101</v>
      </c>
      <c r="I1588">
        <v>12.637902521371</v>
      </c>
      <c r="J1588">
        <v>8.5480276552208796</v>
      </c>
      <c r="K1588">
        <v>940.83047192101105</v>
      </c>
      <c r="L1588">
        <v>875.34315666404405</v>
      </c>
      <c r="M1588">
        <v>72.464019313583293</v>
      </c>
      <c r="N1588">
        <v>0.72845951596837699</v>
      </c>
      <c r="O1588">
        <v>9.2794323405956494</v>
      </c>
      <c r="P1588">
        <v>55.626409518625003</v>
      </c>
      <c r="Q1588">
        <v>-1.9436632481685E-2</v>
      </c>
    </row>
    <row r="1589" spans="1:17" hidden="1" x14ac:dyDescent="0.3">
      <c r="A1589" t="s">
        <v>3350</v>
      </c>
      <c r="B1589" t="s">
        <v>3351</v>
      </c>
      <c r="C1589" t="str">
        <f>IFERROR(VLOOKUP(Table1[[#This Row],[Ticker]],[1]!Table2[[Symbol]:[Industry]],2,FALSE),"-")</f>
        <v>-</v>
      </c>
      <c r="D1589" t="s">
        <v>251</v>
      </c>
      <c r="E1589">
        <v>773.26745937500004</v>
      </c>
      <c r="F1589">
        <v>594.04999999999995</v>
      </c>
      <c r="G1589">
        <v>195.63842588172901</v>
      </c>
      <c r="H1589">
        <v>18.355345196061698</v>
      </c>
      <c r="I1589">
        <v>117.96885744777801</v>
      </c>
      <c r="J1589">
        <v>-4.62300665848809</v>
      </c>
      <c r="K1589">
        <v>481.86310723299403</v>
      </c>
      <c r="L1589">
        <v>337.448631077546</v>
      </c>
      <c r="M1589">
        <v>53.631889523038502</v>
      </c>
      <c r="N1589">
        <v>0.83006623951973801</v>
      </c>
      <c r="O1589">
        <v>17.330191061358398</v>
      </c>
      <c r="P1589">
        <v>224.44019661387199</v>
      </c>
      <c r="Q1589">
        <v>0.11890929202815401</v>
      </c>
    </row>
    <row r="1590" spans="1:17" hidden="1" x14ac:dyDescent="0.3">
      <c r="A1590" t="s">
        <v>3352</v>
      </c>
      <c r="B1590" t="s">
        <v>3353</v>
      </c>
      <c r="C1590" t="str">
        <f>IFERROR(VLOOKUP(Table1[[#This Row],[Ticker]],[1]!Table2[[Symbol]:[Industry]],2,FALSE),"-")</f>
        <v>-</v>
      </c>
      <c r="D1590" t="s">
        <v>46</v>
      </c>
      <c r="E1590">
        <v>773.00604256600002</v>
      </c>
      <c r="F1590">
        <v>203.74</v>
      </c>
      <c r="G1590">
        <v>188.37878646968699</v>
      </c>
      <c r="H1590">
        <v>31.291930634009798</v>
      </c>
      <c r="I1590">
        <v>44.570605948028003</v>
      </c>
      <c r="J1590">
        <v>-7.78426457185485</v>
      </c>
      <c r="K1590">
        <v>173.01091587051701</v>
      </c>
      <c r="L1590">
        <v>129.78394234928899</v>
      </c>
      <c r="M1590">
        <v>53.563498264642902</v>
      </c>
      <c r="N1590">
        <v>0.73907299398146198</v>
      </c>
      <c r="O1590">
        <v>12.005497202316599</v>
      </c>
      <c r="P1590">
        <v>225.72342126298901</v>
      </c>
      <c r="Q1590">
        <v>0.11863757705339099</v>
      </c>
    </row>
    <row r="1591" spans="1:17" hidden="1" x14ac:dyDescent="0.3">
      <c r="A1591" t="s">
        <v>3354</v>
      </c>
      <c r="B1591" t="s">
        <v>3355</v>
      </c>
      <c r="C1591" t="str">
        <f>IFERROR(VLOOKUP(Table1[[#This Row],[Ticker]],[1]!Table2[[Symbol]:[Industry]],2,FALSE),"-")</f>
        <v>-</v>
      </c>
      <c r="D1591" t="s">
        <v>929</v>
      </c>
      <c r="E1591">
        <v>772.11734999999999</v>
      </c>
      <c r="F1591">
        <v>483.8</v>
      </c>
      <c r="G1591">
        <v>-6.2426333354084296</v>
      </c>
      <c r="H1591">
        <v>1.61815069261966</v>
      </c>
      <c r="I1591">
        <v>-10.848887722461299</v>
      </c>
      <c r="J1591">
        <v>-1.17423091140592</v>
      </c>
      <c r="K1591">
        <v>483.71644716411498</v>
      </c>
      <c r="L1591">
        <v>467.60233377003198</v>
      </c>
      <c r="M1591">
        <v>45.190727978804603</v>
      </c>
      <c r="N1591">
        <v>1.26209250052399</v>
      </c>
      <c r="O1591">
        <v>23.584125671765101</v>
      </c>
      <c r="P1591">
        <v>25.336787564766801</v>
      </c>
    </row>
    <row r="1592" spans="1:17" hidden="1" x14ac:dyDescent="0.3">
      <c r="A1592" t="s">
        <v>3356</v>
      </c>
      <c r="B1592" t="s">
        <v>3357</v>
      </c>
      <c r="C1592" t="str">
        <f>IFERROR(VLOOKUP(Table1[[#This Row],[Ticker]],[1]!Table2[[Symbol]:[Industry]],2,FALSE),"-")</f>
        <v>-</v>
      </c>
      <c r="D1592" t="s">
        <v>46</v>
      </c>
      <c r="E1592">
        <v>770.39949923999995</v>
      </c>
      <c r="F1592">
        <v>134.82</v>
      </c>
      <c r="G1592">
        <v>96.462974070360303</v>
      </c>
      <c r="H1592">
        <v>-2.5806169638099101</v>
      </c>
      <c r="I1592">
        <v>11.331793914742001</v>
      </c>
      <c r="J1592">
        <v>-11.813185387448</v>
      </c>
      <c r="K1592">
        <v>138.306171019945</v>
      </c>
      <c r="L1592">
        <v>112.511022298955</v>
      </c>
      <c r="M1592">
        <v>40.151845172816003</v>
      </c>
      <c r="N1592">
        <v>0.83055833776360299</v>
      </c>
      <c r="O1592">
        <v>19.403649310191302</v>
      </c>
      <c r="P1592">
        <v>173.46855983772801</v>
      </c>
      <c r="Q1592">
        <v>0.10638201760924999</v>
      </c>
    </row>
    <row r="1593" spans="1:17" hidden="1" x14ac:dyDescent="0.3">
      <c r="A1593" t="s">
        <v>3358</v>
      </c>
      <c r="B1593" t="s">
        <v>3359</v>
      </c>
      <c r="C1593" t="str">
        <f>IFERROR(VLOOKUP(Table1[[#This Row],[Ticker]],[1]!Table2[[Symbol]:[Industry]],2,FALSE),"-")</f>
        <v>-</v>
      </c>
      <c r="D1593" t="s">
        <v>54</v>
      </c>
      <c r="E1593">
        <v>768.89730917999998</v>
      </c>
      <c r="F1593">
        <v>130.13</v>
      </c>
      <c r="G1593">
        <v>26.178149833118798</v>
      </c>
      <c r="H1593">
        <v>0.74488985460442703</v>
      </c>
      <c r="I1593">
        <v>11.9580380743045</v>
      </c>
      <c r="J1593">
        <v>-19.5955582309935</v>
      </c>
      <c r="K1593">
        <v>140.31621255768101</v>
      </c>
      <c r="L1593">
        <v>116.28157692479</v>
      </c>
      <c r="M1593">
        <v>25.757251017084499</v>
      </c>
      <c r="N1593">
        <v>1.1613458525554601</v>
      </c>
      <c r="O1593">
        <v>42.933989087835201</v>
      </c>
      <c r="P1593">
        <v>58.985949908368902</v>
      </c>
      <c r="Q1593">
        <v>6.4109728162799001E-2</v>
      </c>
    </row>
    <row r="1594" spans="1:17" hidden="1" x14ac:dyDescent="0.3">
      <c r="A1594" t="s">
        <v>3360</v>
      </c>
      <c r="B1594" t="s">
        <v>3361</v>
      </c>
      <c r="C1594" t="str">
        <f>IFERROR(VLOOKUP(Table1[[#This Row],[Ticker]],[1]!Table2[[Symbol]:[Industry]],2,FALSE),"-")</f>
        <v>-</v>
      </c>
      <c r="D1594" t="s">
        <v>315</v>
      </c>
      <c r="E1594">
        <v>768.88421373000006</v>
      </c>
      <c r="F1594">
        <v>121.74</v>
      </c>
      <c r="G1594">
        <v>5294.11112926244</v>
      </c>
      <c r="H1594">
        <v>-8.6845092846941405</v>
      </c>
      <c r="I1594">
        <v>175.97511389199701</v>
      </c>
      <c r="J1594">
        <v>2.7611229503368202</v>
      </c>
      <c r="K1594">
        <v>82.165995502399596</v>
      </c>
      <c r="L1594">
        <v>32.235727517432203</v>
      </c>
      <c r="M1594">
        <v>50.495591356634399</v>
      </c>
      <c r="N1594">
        <v>2.66032892157964</v>
      </c>
      <c r="O1594">
        <v>14.7691802201412</v>
      </c>
      <c r="P1594">
        <v>5987</v>
      </c>
      <c r="Q1594">
        <v>0.16064506032457099</v>
      </c>
    </row>
    <row r="1595" spans="1:17" hidden="1" x14ac:dyDescent="0.3">
      <c r="A1595" t="s">
        <v>3362</v>
      </c>
      <c r="B1595" t="s">
        <v>3363</v>
      </c>
      <c r="C1595" t="str">
        <f>IFERROR(VLOOKUP(Table1[[#This Row],[Ticker]],[1]!Table2[[Symbol]:[Industry]],2,FALSE),"-")</f>
        <v>-</v>
      </c>
      <c r="D1595" t="s">
        <v>752</v>
      </c>
      <c r="E1595">
        <v>767.28043307200005</v>
      </c>
      <c r="F1595">
        <v>181.04</v>
      </c>
      <c r="G1595">
        <v>-29.2034607796618</v>
      </c>
      <c r="H1595">
        <v>-15.548336915734</v>
      </c>
      <c r="I1595">
        <v>-49.3862486861224</v>
      </c>
      <c r="J1595">
        <v>-4.1036185850421099</v>
      </c>
      <c r="K1595">
        <v>205.74040953780499</v>
      </c>
      <c r="L1595">
        <v>217.64603753755799</v>
      </c>
      <c r="M1595">
        <v>36.5013328101385</v>
      </c>
      <c r="N1595">
        <v>1.16815350978222</v>
      </c>
      <c r="O1595">
        <v>83.937251436146695</v>
      </c>
      <c r="P1595">
        <v>8.0835820895522392</v>
      </c>
    </row>
    <row r="1596" spans="1:17" hidden="1" x14ac:dyDescent="0.3">
      <c r="A1596" t="s">
        <v>3364</v>
      </c>
      <c r="B1596" t="s">
        <v>3365</v>
      </c>
      <c r="C1596" t="str">
        <f>IFERROR(VLOOKUP(Table1[[#This Row],[Ticker]],[1]!Table2[[Symbol]:[Industry]],2,FALSE),"-")</f>
        <v>-</v>
      </c>
      <c r="D1596" t="s">
        <v>539</v>
      </c>
      <c r="E1596">
        <v>763.822588</v>
      </c>
      <c r="F1596">
        <v>293.89999999999998</v>
      </c>
      <c r="G1596">
        <v>4.3641521016783598</v>
      </c>
      <c r="H1596">
        <v>-4.4372944882398802</v>
      </c>
      <c r="I1596">
        <v>-7.0382036675842903</v>
      </c>
      <c r="J1596">
        <v>-3.6411412333106798</v>
      </c>
      <c r="K1596">
        <v>292.07707870320297</v>
      </c>
      <c r="L1596">
        <v>272.27311715894001</v>
      </c>
      <c r="M1596">
        <v>41.348964172356197</v>
      </c>
      <c r="N1596">
        <v>0.91774079063317904</v>
      </c>
      <c r="O1596">
        <v>21.810139503232399</v>
      </c>
      <c r="P1596">
        <v>36.222479721900299</v>
      </c>
      <c r="Q1596">
        <v>-1.4132414846944E-2</v>
      </c>
    </row>
    <row r="1597" spans="1:17" hidden="1" x14ac:dyDescent="0.3">
      <c r="A1597" t="s">
        <v>3366</v>
      </c>
      <c r="B1597" t="s">
        <v>3367</v>
      </c>
      <c r="C1597" t="str">
        <f>IFERROR(VLOOKUP(Table1[[#This Row],[Ticker]],[1]!Table2[[Symbol]:[Industry]],2,FALSE),"-")</f>
        <v>-</v>
      </c>
      <c r="D1597" t="s">
        <v>539</v>
      </c>
      <c r="E1597">
        <v>762.10469039999998</v>
      </c>
      <c r="F1597">
        <v>839.4</v>
      </c>
      <c r="G1597">
        <v>-31.651081158225399</v>
      </c>
      <c r="H1597">
        <v>4.8401273746784597</v>
      </c>
      <c r="I1597">
        <v>-23.436951465957701</v>
      </c>
      <c r="J1597">
        <v>1.6893286883218399</v>
      </c>
      <c r="K1597">
        <v>823.568727801156</v>
      </c>
      <c r="L1597">
        <v>851.10843085055706</v>
      </c>
      <c r="M1597">
        <v>65.294801450321998</v>
      </c>
      <c r="N1597">
        <v>1.0172290971976501</v>
      </c>
      <c r="O1597">
        <v>41.053133190373998</v>
      </c>
      <c r="P1597">
        <v>14.578214578214499</v>
      </c>
      <c r="Q1597">
        <v>0.111128615136739</v>
      </c>
    </row>
    <row r="1598" spans="1:17" hidden="1" x14ac:dyDescent="0.3">
      <c r="A1598" t="s">
        <v>3368</v>
      </c>
      <c r="B1598" t="s">
        <v>3369</v>
      </c>
      <c r="C1598" t="str">
        <f>IFERROR(VLOOKUP(Table1[[#This Row],[Ticker]],[1]!Table2[[Symbol]:[Industry]],2,FALSE),"-")</f>
        <v>-</v>
      </c>
      <c r="D1598" t="s">
        <v>1286</v>
      </c>
      <c r="E1598">
        <v>761.98021108</v>
      </c>
      <c r="F1598">
        <v>289.3</v>
      </c>
      <c r="G1598">
        <v>-3.1757284656775799</v>
      </c>
      <c r="H1598">
        <v>2.82019452740668</v>
      </c>
      <c r="I1598">
        <v>9.4543783293816297</v>
      </c>
      <c r="J1598">
        <v>-4.8138514203623197</v>
      </c>
      <c r="K1598">
        <v>293.09558547604701</v>
      </c>
      <c r="L1598">
        <v>263.589662067848</v>
      </c>
      <c r="M1598">
        <v>41.3002115485125</v>
      </c>
      <c r="N1598">
        <v>0.45604782648994302</v>
      </c>
      <c r="O1598">
        <v>23.142067058416799</v>
      </c>
      <c r="P1598">
        <v>58.956043956043899</v>
      </c>
    </row>
    <row r="1599" spans="1:17" hidden="1" x14ac:dyDescent="0.3">
      <c r="A1599" t="s">
        <v>3370</v>
      </c>
      <c r="B1599" t="s">
        <v>3371</v>
      </c>
      <c r="C1599" t="str">
        <f>IFERROR(VLOOKUP(Table1[[#This Row],[Ticker]],[1]!Table2[[Symbol]:[Industry]],2,FALSE),"-")</f>
        <v>-</v>
      </c>
      <c r="D1599" t="s">
        <v>2547</v>
      </c>
      <c r="E1599">
        <v>761.74899059999996</v>
      </c>
      <c r="F1599">
        <v>27.78</v>
      </c>
      <c r="G1599">
        <v>-59.595419911708902</v>
      </c>
      <c r="H1599">
        <v>-9.9460947776861808</v>
      </c>
      <c r="I1599">
        <v>-49.752430080440803</v>
      </c>
      <c r="J1599">
        <v>-3.9972897383208301</v>
      </c>
      <c r="K1599">
        <v>30.345301158276801</v>
      </c>
      <c r="L1599">
        <v>35.826508754841399</v>
      </c>
      <c r="M1599">
        <v>31.0451727988324</v>
      </c>
      <c r="N1599">
        <v>0.806116022015677</v>
      </c>
      <c r="O1599">
        <v>112.38300935925101</v>
      </c>
      <c r="P1599">
        <v>6.5184049079754596</v>
      </c>
      <c r="Q1599">
        <v>3.5613328979752001E-2</v>
      </c>
    </row>
    <row r="1600" spans="1:17" hidden="1" x14ac:dyDescent="0.3">
      <c r="A1600" t="s">
        <v>3372</v>
      </c>
      <c r="B1600" t="s">
        <v>3373</v>
      </c>
      <c r="C1600" t="str">
        <f>IFERROR(VLOOKUP(Table1[[#This Row],[Ticker]],[1]!Table2[[Symbol]:[Industry]],2,FALSE),"-")</f>
        <v>-</v>
      </c>
      <c r="D1600" t="s">
        <v>539</v>
      </c>
      <c r="E1600">
        <v>760.71504983499995</v>
      </c>
      <c r="F1600">
        <v>414.85</v>
      </c>
      <c r="G1600">
        <v>-29.9102755123807</v>
      </c>
      <c r="H1600">
        <v>4.0634748306673698</v>
      </c>
      <c r="I1600">
        <v>-6.7080645864521102</v>
      </c>
      <c r="J1600">
        <v>5.8419473989124997</v>
      </c>
      <c r="K1600">
        <v>394.55201382003702</v>
      </c>
      <c r="L1600">
        <v>402.69936525706601</v>
      </c>
      <c r="M1600">
        <v>70.001949430191502</v>
      </c>
      <c r="N1600">
        <v>1.08808846189102</v>
      </c>
      <c r="O1600">
        <v>25.346510787031399</v>
      </c>
      <c r="P1600">
        <v>33.2209377007065</v>
      </c>
      <c r="Q1600">
        <v>5.9628346972232002E-2</v>
      </c>
    </row>
    <row r="1601" spans="1:17" hidden="1" x14ac:dyDescent="0.3">
      <c r="A1601" t="s">
        <v>3374</v>
      </c>
      <c r="B1601" t="s">
        <v>3375</v>
      </c>
      <c r="C1601" t="str">
        <f>IFERROR(VLOOKUP(Table1[[#This Row],[Ticker]],[1]!Table2[[Symbol]:[Industry]],2,FALSE),"-")</f>
        <v>-</v>
      </c>
      <c r="D1601" t="s">
        <v>315</v>
      </c>
      <c r="E1601">
        <v>759.86101599999995</v>
      </c>
      <c r="F1601">
        <v>580</v>
      </c>
      <c r="G1601">
        <v>7.94648360875608</v>
      </c>
      <c r="H1601">
        <v>21.652952886774401</v>
      </c>
      <c r="I1601">
        <v>11.715035672983801</v>
      </c>
      <c r="J1601">
        <v>-5.7243013602253201E-2</v>
      </c>
      <c r="K1601">
        <v>510.45850788193297</v>
      </c>
      <c r="L1601">
        <v>466.89891770864102</v>
      </c>
      <c r="M1601">
        <v>56.484228983694003</v>
      </c>
      <c r="N1601">
        <v>1.0462096195262001</v>
      </c>
      <c r="O1601">
        <v>16.2068965517241</v>
      </c>
      <c r="P1601">
        <v>47.921448610048401</v>
      </c>
      <c r="Q1601">
        <v>-5.0691801937219998E-3</v>
      </c>
    </row>
    <row r="1602" spans="1:17" hidden="1" x14ac:dyDescent="0.3">
      <c r="A1602" t="s">
        <v>3376</v>
      </c>
      <c r="B1602" t="s">
        <v>3377</v>
      </c>
      <c r="C1602" t="str">
        <f>IFERROR(VLOOKUP(Table1[[#This Row],[Ticker]],[1]!Table2[[Symbol]:[Industry]],2,FALSE),"-")</f>
        <v>-</v>
      </c>
      <c r="D1602" t="s">
        <v>3378</v>
      </c>
      <c r="E1602">
        <v>758.02099199999998</v>
      </c>
      <c r="F1602">
        <v>4.8</v>
      </c>
      <c r="G1602">
        <v>-28.2834349362392</v>
      </c>
      <c r="H1602">
        <v>-41.917766326575098</v>
      </c>
      <c r="I1602">
        <v>-73.890319206610599</v>
      </c>
      <c r="J1602">
        <v>0.76810702324373203</v>
      </c>
      <c r="K1602">
        <v>7.8447868061178001</v>
      </c>
      <c r="L1602">
        <v>9.2153382149201608</v>
      </c>
      <c r="M1602">
        <v>16.488801173260299</v>
      </c>
      <c r="N1602">
        <v>1.1593133961106099</v>
      </c>
      <c r="O1602">
        <v>254.166666666666</v>
      </c>
      <c r="P1602">
        <v>14.285714285714199</v>
      </c>
      <c r="Q1602">
        <v>1.3432489344504001E-2</v>
      </c>
    </row>
    <row r="1603" spans="1:17" hidden="1" x14ac:dyDescent="0.3">
      <c r="A1603" t="s">
        <v>3379</v>
      </c>
      <c r="B1603" t="s">
        <v>3380</v>
      </c>
      <c r="C1603" t="str">
        <f>IFERROR(VLOOKUP(Table1[[#This Row],[Ticker]],[1]!Table2[[Symbol]:[Industry]],2,FALSE),"-")</f>
        <v>-</v>
      </c>
      <c r="D1603" t="s">
        <v>516</v>
      </c>
      <c r="E1603">
        <v>754.41158325000004</v>
      </c>
      <c r="F1603">
        <v>1962.85</v>
      </c>
      <c r="G1603">
        <v>58.124936780057702</v>
      </c>
      <c r="H1603">
        <v>-8.8111057754116704</v>
      </c>
      <c r="I1603">
        <v>19.990180730366799</v>
      </c>
      <c r="J1603">
        <v>-4.66148209072872</v>
      </c>
      <c r="K1603">
        <v>2110.6747224620099</v>
      </c>
      <c r="L1603">
        <v>1839.07054208158</v>
      </c>
      <c r="M1603">
        <v>45.139216681888001</v>
      </c>
      <c r="N1603">
        <v>0.80678356254477501</v>
      </c>
      <c r="O1603">
        <v>42.649718521537501</v>
      </c>
      <c r="P1603">
        <v>96.284999999999997</v>
      </c>
      <c r="Q1603">
        <v>0.24811234731547999</v>
      </c>
    </row>
    <row r="1604" spans="1:17" hidden="1" x14ac:dyDescent="0.3">
      <c r="A1604" t="s">
        <v>3381</v>
      </c>
      <c r="B1604" t="s">
        <v>3382</v>
      </c>
      <c r="C1604" t="str">
        <f>IFERROR(VLOOKUP(Table1[[#This Row],[Ticker]],[1]!Table2[[Symbol]:[Industry]],2,FALSE),"-")</f>
        <v>-</v>
      </c>
      <c r="D1604" t="s">
        <v>539</v>
      </c>
      <c r="E1604">
        <v>753.99685367999996</v>
      </c>
      <c r="F1604">
        <v>172.76</v>
      </c>
      <c r="G1604">
        <v>-19.242510225211401</v>
      </c>
      <c r="H1604">
        <v>5.20982356837811</v>
      </c>
      <c r="I1604">
        <v>-10.0126146242002</v>
      </c>
      <c r="J1604">
        <v>-2.1785944556291601</v>
      </c>
      <c r="K1604">
        <v>168.340346251943</v>
      </c>
      <c r="L1604">
        <v>165.07749959997699</v>
      </c>
      <c r="M1604">
        <v>56.380703786665698</v>
      </c>
      <c r="N1604">
        <v>1.9610546178643899</v>
      </c>
      <c r="O1604">
        <v>18.574901597592</v>
      </c>
      <c r="P1604">
        <v>23.4</v>
      </c>
      <c r="Q1604">
        <v>-7.0539288622842006E-2</v>
      </c>
    </row>
    <row r="1605" spans="1:17" hidden="1" x14ac:dyDescent="0.3">
      <c r="A1605" t="s">
        <v>3383</v>
      </c>
      <c r="B1605" t="s">
        <v>3384</v>
      </c>
      <c r="C1605" t="str">
        <f>IFERROR(VLOOKUP(Table1[[#This Row],[Ticker]],[1]!Table2[[Symbol]:[Industry]],2,FALSE),"-")</f>
        <v>-</v>
      </c>
      <c r="D1605" t="s">
        <v>219</v>
      </c>
      <c r="E1605">
        <v>749.3125</v>
      </c>
      <c r="F1605">
        <v>631</v>
      </c>
      <c r="G1605">
        <v>56.0881716119017</v>
      </c>
      <c r="H1605">
        <v>-11.687047443625399</v>
      </c>
      <c r="I1605">
        <v>37.4947975777457</v>
      </c>
      <c r="J1605">
        <v>-3.09312549165044</v>
      </c>
      <c r="K1605">
        <v>629.73304521279897</v>
      </c>
      <c r="L1605">
        <v>479.12975816230801</v>
      </c>
      <c r="M1605">
        <v>40.059345855979203</v>
      </c>
      <c r="N1605">
        <v>0.31808853708589802</v>
      </c>
      <c r="O1605">
        <v>38.351822503961898</v>
      </c>
      <c r="P1605">
        <v>131.13553113553101</v>
      </c>
    </row>
    <row r="1606" spans="1:17" hidden="1" x14ac:dyDescent="0.3">
      <c r="A1606" t="s">
        <v>3385</v>
      </c>
      <c r="B1606" t="s">
        <v>3386</v>
      </c>
      <c r="C1606" t="str">
        <f>IFERROR(VLOOKUP(Table1[[#This Row],[Ticker]],[1]!Table2[[Symbol]:[Industry]],2,FALSE),"-")</f>
        <v>-</v>
      </c>
      <c r="D1606" t="s">
        <v>259</v>
      </c>
      <c r="E1606">
        <v>749.30542175999994</v>
      </c>
      <c r="F1606">
        <v>3588.6</v>
      </c>
      <c r="G1606">
        <v>21.985925304542501</v>
      </c>
      <c r="H1606">
        <v>13.9202242418678</v>
      </c>
      <c r="I1606">
        <v>32.298030373503799</v>
      </c>
      <c r="J1606">
        <v>4.1566471130767102</v>
      </c>
      <c r="K1606">
        <v>3200.8878079199799</v>
      </c>
      <c r="L1606">
        <v>2871.9698499598098</v>
      </c>
      <c r="M1606">
        <v>79.737838614884197</v>
      </c>
      <c r="N1606">
        <v>0.64087797285354298</v>
      </c>
      <c r="O1606">
        <v>21.830240205093901</v>
      </c>
      <c r="P1606">
        <v>72.861271676300504</v>
      </c>
      <c r="Q1606">
        <v>1.7785242874904E-2</v>
      </c>
    </row>
    <row r="1607" spans="1:17" hidden="1" x14ac:dyDescent="0.3">
      <c r="A1607" t="s">
        <v>3387</v>
      </c>
      <c r="B1607" t="s">
        <v>3388</v>
      </c>
      <c r="C1607" t="str">
        <f>IFERROR(VLOOKUP(Table1[[#This Row],[Ticker]],[1]!Table2[[Symbol]:[Industry]],2,FALSE),"-")</f>
        <v>-</v>
      </c>
      <c r="D1607" t="s">
        <v>136</v>
      </c>
      <c r="E1607">
        <v>740.01159468499998</v>
      </c>
      <c r="F1607">
        <v>383.35</v>
      </c>
      <c r="G1607">
        <v>165.381080685071</v>
      </c>
      <c r="H1607">
        <v>17.259734502437102</v>
      </c>
      <c r="I1607">
        <v>-15.386564135994201</v>
      </c>
      <c r="J1607">
        <v>-1.4845254813177999</v>
      </c>
      <c r="K1607">
        <v>369.57164242242698</v>
      </c>
      <c r="L1607">
        <v>321.086135024589</v>
      </c>
      <c r="M1607">
        <v>51.013548959981897</v>
      </c>
      <c r="N1607">
        <v>1.21110044357235</v>
      </c>
      <c r="O1607">
        <v>18.429633494195901</v>
      </c>
      <c r="P1607">
        <v>233.34782608695599</v>
      </c>
      <c r="Q1607">
        <v>0.249388405261561</v>
      </c>
    </row>
    <row r="1608" spans="1:17" hidden="1" x14ac:dyDescent="0.3">
      <c r="A1608" t="s">
        <v>3389</v>
      </c>
      <c r="B1608" t="s">
        <v>3390</v>
      </c>
      <c r="C1608" t="str">
        <f>IFERROR(VLOOKUP(Table1[[#This Row],[Ticker]],[1]!Table2[[Symbol]:[Industry]],2,FALSE),"-")</f>
        <v>-</v>
      </c>
      <c r="D1608" t="s">
        <v>399</v>
      </c>
      <c r="E1608">
        <v>739.09056078000003</v>
      </c>
      <c r="F1608">
        <v>336.6</v>
      </c>
      <c r="G1608">
        <v>-28.075490791147299</v>
      </c>
      <c r="H1608">
        <v>-8.7276507237551098</v>
      </c>
      <c r="I1608">
        <v>8.1320020998423299</v>
      </c>
      <c r="J1608">
        <v>-4.1748680182887403</v>
      </c>
      <c r="K1608">
        <v>349.665253452868</v>
      </c>
      <c r="L1608">
        <v>319.86195318546601</v>
      </c>
      <c r="M1608">
        <v>36.411928383360099</v>
      </c>
      <c r="N1608">
        <v>1.1482293673311801</v>
      </c>
      <c r="O1608">
        <v>50.222816399286899</v>
      </c>
      <c r="P1608">
        <v>46.220677671589897</v>
      </c>
      <c r="Q1608">
        <v>9.2220629842680001E-3</v>
      </c>
    </row>
    <row r="1609" spans="1:17" hidden="1" x14ac:dyDescent="0.3">
      <c r="A1609" t="s">
        <v>3391</v>
      </c>
      <c r="B1609" t="s">
        <v>3392</v>
      </c>
      <c r="C1609" t="str">
        <f>IFERROR(VLOOKUP(Table1[[#This Row],[Ticker]],[1]!Table2[[Symbol]:[Industry]],2,FALSE),"-")</f>
        <v>-</v>
      </c>
      <c r="D1609" t="s">
        <v>219</v>
      </c>
      <c r="E1609">
        <v>738.55055979999997</v>
      </c>
      <c r="F1609">
        <v>29.42</v>
      </c>
      <c r="G1609">
        <v>42.863099835228397</v>
      </c>
      <c r="H1609">
        <v>-1.5777002134540301</v>
      </c>
      <c r="I1609">
        <v>-38.908901714624399</v>
      </c>
      <c r="J1609">
        <v>-5.7164522439385301</v>
      </c>
      <c r="K1609">
        <v>30.616767822017302</v>
      </c>
      <c r="L1609">
        <v>31.344163983097999</v>
      </c>
      <c r="M1609">
        <v>48.991187171447102</v>
      </c>
      <c r="N1609">
        <v>0.89120436753560195</v>
      </c>
      <c r="O1609">
        <v>146.02311352821201</v>
      </c>
      <c r="P1609">
        <v>111.50251617541301</v>
      </c>
      <c r="Q1609">
        <v>0.12604542519809001</v>
      </c>
    </row>
    <row r="1610" spans="1:17" hidden="1" x14ac:dyDescent="0.3">
      <c r="A1610" t="s">
        <v>3393</v>
      </c>
      <c r="B1610" t="s">
        <v>3394</v>
      </c>
      <c r="C1610" t="str">
        <f>IFERROR(VLOOKUP(Table1[[#This Row],[Ticker]],[1]!Table2[[Symbol]:[Industry]],2,FALSE),"-")</f>
        <v>-</v>
      </c>
      <c r="D1610" t="s">
        <v>219</v>
      </c>
      <c r="E1610">
        <v>732.57074</v>
      </c>
      <c r="F1610">
        <v>2308.4</v>
      </c>
      <c r="G1610">
        <v>943.87386902473304</v>
      </c>
      <c r="H1610">
        <v>41.297555837817399</v>
      </c>
      <c r="I1610">
        <v>604.54638395065194</v>
      </c>
      <c r="J1610">
        <v>5.1918880407850398</v>
      </c>
      <c r="K1610">
        <v>1618.0246994607601</v>
      </c>
      <c r="L1610">
        <v>877.27597289127505</v>
      </c>
      <c r="M1610">
        <v>90.918293101048803</v>
      </c>
      <c r="N1610">
        <v>1.07324728042275</v>
      </c>
      <c r="O1610">
        <v>0</v>
      </c>
      <c r="P1610">
        <v>1009.80769230769</v>
      </c>
      <c r="Q1610">
        <v>0.297465836392108</v>
      </c>
    </row>
    <row r="1611" spans="1:17" hidden="1" x14ac:dyDescent="0.3">
      <c r="A1611" t="s">
        <v>3395</v>
      </c>
      <c r="B1611" t="s">
        <v>3396</v>
      </c>
      <c r="C1611" t="str">
        <f>IFERROR(VLOOKUP(Table1[[#This Row],[Ticker]],[1]!Table2[[Symbol]:[Industry]],2,FALSE),"-")</f>
        <v>-</v>
      </c>
      <c r="D1611" t="s">
        <v>95</v>
      </c>
      <c r="E1611">
        <v>731.49228749999997</v>
      </c>
      <c r="F1611">
        <v>1495</v>
      </c>
      <c r="G1611">
        <v>61.020688775100901</v>
      </c>
      <c r="H1611">
        <v>17.170232020873701</v>
      </c>
      <c r="I1611">
        <v>71.776935965015497</v>
      </c>
      <c r="J1611">
        <v>-16.897443316525798</v>
      </c>
      <c r="K1611">
        <v>1108.0900049843001</v>
      </c>
      <c r="L1611">
        <v>909.22718097019299</v>
      </c>
      <c r="M1611">
        <v>86.010600448065304</v>
      </c>
      <c r="N1611">
        <v>1.1050524308865499</v>
      </c>
      <c r="O1611">
        <v>0.334448160535116</v>
      </c>
      <c r="P1611">
        <v>123.13432835820799</v>
      </c>
      <c r="Q1611">
        <v>0.18603878097541801</v>
      </c>
    </row>
    <row r="1612" spans="1:17" hidden="1" x14ac:dyDescent="0.3">
      <c r="A1612" t="s">
        <v>3397</v>
      </c>
      <c r="B1612" t="s">
        <v>3398</v>
      </c>
      <c r="C1612" t="str">
        <f>IFERROR(VLOOKUP(Table1[[#This Row],[Ticker]],[1]!Table2[[Symbol]:[Industry]],2,FALSE),"-")</f>
        <v>-</v>
      </c>
      <c r="D1612" t="s">
        <v>1313</v>
      </c>
      <c r="E1612">
        <v>731.21900553</v>
      </c>
      <c r="F1612">
        <v>315.89999999999998</v>
      </c>
      <c r="G1612">
        <v>65.899434201166201</v>
      </c>
      <c r="H1612">
        <v>51.267965645238696</v>
      </c>
      <c r="I1612">
        <v>81.066444518392899</v>
      </c>
      <c r="J1612">
        <v>-2.4849260246987601</v>
      </c>
      <c r="M1612">
        <v>55.149783487695402</v>
      </c>
      <c r="O1612">
        <v>18.3760683760683</v>
      </c>
      <c r="P1612">
        <v>102.759948652118</v>
      </c>
    </row>
    <row r="1613" spans="1:17" hidden="1" x14ac:dyDescent="0.3">
      <c r="A1613" t="s">
        <v>3399</v>
      </c>
      <c r="B1613" t="s">
        <v>3400</v>
      </c>
      <c r="C1613" t="str">
        <f>IFERROR(VLOOKUP(Table1[[#This Row],[Ticker]],[1]!Table2[[Symbol]:[Industry]],2,FALSE),"-")</f>
        <v>-</v>
      </c>
      <c r="D1613" t="s">
        <v>111</v>
      </c>
      <c r="E1613">
        <v>730.90007563999995</v>
      </c>
      <c r="F1613">
        <v>566.65</v>
      </c>
      <c r="G1613">
        <v>91.668817709968494</v>
      </c>
      <c r="H1613">
        <v>-6.7637812469679801</v>
      </c>
      <c r="I1613">
        <v>56.905208807419697</v>
      </c>
      <c r="J1613">
        <v>-8.3596269845670204</v>
      </c>
      <c r="K1613">
        <v>606.95099376324004</v>
      </c>
      <c r="L1613">
        <v>510.24208529115703</v>
      </c>
      <c r="M1613">
        <v>36.915056042302297</v>
      </c>
      <c r="N1613">
        <v>1.1964951109042701</v>
      </c>
      <c r="O1613">
        <v>40.518838789376098</v>
      </c>
      <c r="P1613">
        <v>132.34050961158999</v>
      </c>
      <c r="Q1613">
        <v>0.13390096571883101</v>
      </c>
    </row>
    <row r="1614" spans="1:17" hidden="1" x14ac:dyDescent="0.3">
      <c r="A1614" t="s">
        <v>3401</v>
      </c>
      <c r="B1614" t="s">
        <v>3402</v>
      </c>
      <c r="C1614" t="str">
        <f>IFERROR(VLOOKUP(Table1[[#This Row],[Ticker]],[1]!Table2[[Symbol]:[Industry]],2,FALSE),"-")</f>
        <v>-</v>
      </c>
      <c r="D1614" t="s">
        <v>136</v>
      </c>
      <c r="E1614">
        <v>727.82828839499996</v>
      </c>
      <c r="F1614">
        <v>27.95</v>
      </c>
      <c r="G1614">
        <v>135.35214406160199</v>
      </c>
      <c r="H1614">
        <v>17.861901083553398</v>
      </c>
      <c r="I1614">
        <v>2.7540141676074801</v>
      </c>
      <c r="J1614">
        <v>-3.8781971198824499</v>
      </c>
      <c r="K1614">
        <v>26.906651183940099</v>
      </c>
      <c r="L1614">
        <v>24.220166236625399</v>
      </c>
      <c r="M1614">
        <v>54.563220444048497</v>
      </c>
      <c r="N1614">
        <v>1.7693224697485399</v>
      </c>
      <c r="O1614">
        <v>55.456171735241497</v>
      </c>
      <c r="P1614">
        <v>189.637305699481</v>
      </c>
      <c r="Q1614">
        <v>0.130286789138924</v>
      </c>
    </row>
    <row r="1615" spans="1:17" hidden="1" x14ac:dyDescent="0.3">
      <c r="A1615" t="s">
        <v>3403</v>
      </c>
      <c r="B1615" t="s">
        <v>3404</v>
      </c>
      <c r="C1615" t="str">
        <f>IFERROR(VLOOKUP(Table1[[#This Row],[Ticker]],[1]!Table2[[Symbol]:[Industry]],2,FALSE),"-")</f>
        <v>-</v>
      </c>
      <c r="D1615" t="s">
        <v>632</v>
      </c>
      <c r="E1615">
        <v>725.99</v>
      </c>
      <c r="F1615">
        <v>475</v>
      </c>
      <c r="G1615">
        <v>243.841242898812</v>
      </c>
      <c r="H1615">
        <v>14.28763781426</v>
      </c>
      <c r="I1615">
        <v>353.69832008263802</v>
      </c>
      <c r="J1615">
        <v>-0.92680823099355703</v>
      </c>
      <c r="K1615">
        <v>397.94276249508101</v>
      </c>
      <c r="L1615">
        <v>236.10370486034199</v>
      </c>
      <c r="M1615">
        <v>54.777809739514502</v>
      </c>
      <c r="N1615">
        <v>5.4419375910758197E-2</v>
      </c>
      <c r="O1615">
        <v>9.4736842105263204</v>
      </c>
      <c r="P1615">
        <v>458.82352941176401</v>
      </c>
    </row>
    <row r="1616" spans="1:17" hidden="1" x14ac:dyDescent="0.3">
      <c r="A1616" t="s">
        <v>3405</v>
      </c>
      <c r="B1616" t="s">
        <v>3406</v>
      </c>
      <c r="C1616" t="str">
        <f>IFERROR(VLOOKUP(Table1[[#This Row],[Ticker]],[1]!Table2[[Symbol]:[Industry]],2,FALSE),"-")</f>
        <v>-</v>
      </c>
      <c r="D1616" t="s">
        <v>54</v>
      </c>
      <c r="E1616">
        <v>724.13867213000003</v>
      </c>
      <c r="F1616">
        <v>32.29</v>
      </c>
      <c r="G1616">
        <v>4.0076555004382897</v>
      </c>
      <c r="H1616">
        <v>15.7723558605925</v>
      </c>
      <c r="I1616">
        <v>-37.501970360198598</v>
      </c>
      <c r="J1616">
        <v>3.0667505451739001</v>
      </c>
      <c r="K1616">
        <v>31.1091575318199</v>
      </c>
      <c r="L1616">
        <v>31.023213189729098</v>
      </c>
      <c r="M1616">
        <v>66.816852656458806</v>
      </c>
      <c r="N1616">
        <v>1.5688182017430901</v>
      </c>
      <c r="O1616">
        <v>41.529885413440702</v>
      </c>
      <c r="P1616">
        <v>50.1860465116279</v>
      </c>
      <c r="Q1616">
        <v>-1.1757737305976E-2</v>
      </c>
    </row>
    <row r="1617" spans="1:17" hidden="1" x14ac:dyDescent="0.3">
      <c r="A1617" t="s">
        <v>3407</v>
      </c>
      <c r="B1617" t="s">
        <v>3408</v>
      </c>
      <c r="C1617" t="str">
        <f>IFERROR(VLOOKUP(Table1[[#This Row],[Ticker]],[1]!Table2[[Symbol]:[Industry]],2,FALSE),"-")</f>
        <v>-</v>
      </c>
      <c r="D1617" t="s">
        <v>3409</v>
      </c>
      <c r="E1617">
        <v>722.59975943500001</v>
      </c>
      <c r="F1617">
        <v>767.35</v>
      </c>
      <c r="G1617">
        <v>100.185742722383</v>
      </c>
      <c r="H1617">
        <v>18.357764474748102</v>
      </c>
      <c r="I1617">
        <v>87.861640611255396</v>
      </c>
      <c r="J1617">
        <v>5.7310554148470096</v>
      </c>
      <c r="K1617">
        <v>730.48746049933902</v>
      </c>
      <c r="L1617">
        <v>567.68261308945796</v>
      </c>
      <c r="M1617">
        <v>55.682509121587998</v>
      </c>
      <c r="N1617">
        <v>0.94887762490948502</v>
      </c>
      <c r="O1617">
        <v>17.286766143220099</v>
      </c>
      <c r="P1617">
        <v>176.921688920967</v>
      </c>
    </row>
    <row r="1618" spans="1:17" hidden="1" x14ac:dyDescent="0.3">
      <c r="A1618" t="s">
        <v>3410</v>
      </c>
      <c r="B1618" t="s">
        <v>3411</v>
      </c>
      <c r="C1618" t="str">
        <f>IFERROR(VLOOKUP(Table1[[#This Row],[Ticker]],[1]!Table2[[Symbol]:[Industry]],2,FALSE),"-")</f>
        <v>-</v>
      </c>
      <c r="D1618" t="s">
        <v>632</v>
      </c>
      <c r="E1618">
        <v>721.65920000000006</v>
      </c>
      <c r="F1618">
        <v>824</v>
      </c>
      <c r="G1618">
        <v>8.6042255088952508</v>
      </c>
      <c r="H1618">
        <v>-5.71810731204988</v>
      </c>
      <c r="I1618">
        <v>23.993556967297302</v>
      </c>
      <c r="J1618">
        <v>-18.444325748511002</v>
      </c>
      <c r="K1618">
        <v>818.83582944167597</v>
      </c>
      <c r="L1618">
        <v>709.92057723881203</v>
      </c>
      <c r="M1618">
        <v>37.153528995878801</v>
      </c>
      <c r="N1618">
        <v>1.6226749817953401</v>
      </c>
      <c r="O1618">
        <v>23.786407766990202</v>
      </c>
      <c r="P1618">
        <v>67.991845056065202</v>
      </c>
      <c r="Q1618">
        <v>-6.0946210632832003E-2</v>
      </c>
    </row>
    <row r="1619" spans="1:17" hidden="1" x14ac:dyDescent="0.3">
      <c r="A1619" t="s">
        <v>3412</v>
      </c>
      <c r="B1619" t="s">
        <v>3413</v>
      </c>
      <c r="C1619" t="str">
        <f>IFERROR(VLOOKUP(Table1[[#This Row],[Ticker]],[1]!Table2[[Symbol]:[Industry]],2,FALSE),"-")</f>
        <v>-</v>
      </c>
      <c r="D1619" t="s">
        <v>713</v>
      </c>
      <c r="E1619">
        <v>721.35455349999995</v>
      </c>
      <c r="F1619">
        <v>423.85</v>
      </c>
      <c r="G1619">
        <v>8.8496779887865795</v>
      </c>
      <c r="H1619">
        <v>-10.551840619615</v>
      </c>
      <c r="I1619">
        <v>-16.902089581787301</v>
      </c>
      <c r="J1619">
        <v>-1.8964343992178501</v>
      </c>
      <c r="K1619">
        <v>460.07623981626398</v>
      </c>
      <c r="L1619">
        <v>435.64939685100802</v>
      </c>
      <c r="M1619">
        <v>35.674519408058103</v>
      </c>
      <c r="N1619">
        <v>0.75336183101722198</v>
      </c>
      <c r="O1619">
        <v>29.2910227674884</v>
      </c>
      <c r="P1619">
        <v>37.613636363636303</v>
      </c>
      <c r="Q1619">
        <v>1.6081476422323E-2</v>
      </c>
    </row>
    <row r="1620" spans="1:17" hidden="1" x14ac:dyDescent="0.3">
      <c r="A1620" t="s">
        <v>3414</v>
      </c>
      <c r="B1620" t="s">
        <v>3415</v>
      </c>
      <c r="C1620" t="str">
        <f>IFERROR(VLOOKUP(Table1[[#This Row],[Ticker]],[1]!Table2[[Symbol]:[Industry]],2,FALSE),"-")</f>
        <v>-</v>
      </c>
      <c r="D1620" t="s">
        <v>116</v>
      </c>
      <c r="E1620">
        <v>721.19</v>
      </c>
      <c r="F1620">
        <v>410</v>
      </c>
      <c r="G1620">
        <v>-11.2694802270717</v>
      </c>
      <c r="H1620">
        <v>40.804998961157203</v>
      </c>
      <c r="I1620">
        <v>-2.5001500034087401</v>
      </c>
      <c r="J1620">
        <v>3.6417196877881599</v>
      </c>
      <c r="K1620">
        <v>342.47199342070797</v>
      </c>
      <c r="L1620">
        <v>327.694785648395</v>
      </c>
      <c r="M1620">
        <v>83.575297263135596</v>
      </c>
      <c r="N1620">
        <v>2.69197261978842</v>
      </c>
      <c r="O1620">
        <v>4.1463414634146298</v>
      </c>
      <c r="P1620">
        <v>62.924696999801299</v>
      </c>
    </row>
    <row r="1621" spans="1:17" hidden="1" x14ac:dyDescent="0.3">
      <c r="A1621" t="s">
        <v>3416</v>
      </c>
      <c r="B1621" t="s">
        <v>3417</v>
      </c>
      <c r="C1621" t="str">
        <f>IFERROR(VLOOKUP(Table1[[#This Row],[Ticker]],[1]!Table2[[Symbol]:[Industry]],2,FALSE),"-")</f>
        <v>-</v>
      </c>
      <c r="D1621" t="s">
        <v>632</v>
      </c>
      <c r="E1621">
        <v>720.06691304599997</v>
      </c>
      <c r="F1621">
        <v>37.57</v>
      </c>
      <c r="G1621">
        <v>148.35188850320699</v>
      </c>
      <c r="H1621">
        <v>-13.1018273464988</v>
      </c>
      <c r="I1621">
        <v>52.488586397621503</v>
      </c>
      <c r="J1621">
        <v>1.8076735847023599</v>
      </c>
      <c r="K1621">
        <v>38.962751895552302</v>
      </c>
      <c r="L1621">
        <v>28.240563016670201</v>
      </c>
      <c r="M1621">
        <v>41.964178167844103</v>
      </c>
      <c r="N1621">
        <v>0.40073805046498001</v>
      </c>
      <c r="O1621">
        <v>37.343625232898603</v>
      </c>
      <c r="P1621">
        <v>198.17460317460299</v>
      </c>
      <c r="Q1621">
        <v>6.9158945864291999E-2</v>
      </c>
    </row>
    <row r="1622" spans="1:17" hidden="1" x14ac:dyDescent="0.3">
      <c r="A1622" t="s">
        <v>3418</v>
      </c>
      <c r="B1622" t="s">
        <v>3419</v>
      </c>
      <c r="C1622" t="str">
        <f>IFERROR(VLOOKUP(Table1[[#This Row],[Ticker]],[1]!Table2[[Symbol]:[Industry]],2,FALSE),"-")</f>
        <v>-</v>
      </c>
      <c r="D1622" t="s">
        <v>315</v>
      </c>
      <c r="E1622">
        <v>719.91103799999996</v>
      </c>
      <c r="F1622">
        <v>77.88</v>
      </c>
      <c r="G1622">
        <v>61.204843171044502</v>
      </c>
      <c r="H1622">
        <v>14.781836009254</v>
      </c>
      <c r="I1622">
        <v>-17.281677927731302</v>
      </c>
      <c r="J1622">
        <v>0.67788844219625199</v>
      </c>
      <c r="K1622">
        <v>73.131218022498004</v>
      </c>
      <c r="L1622">
        <v>68.481341530750399</v>
      </c>
      <c r="M1622">
        <v>61.545185373494903</v>
      </c>
      <c r="N1622">
        <v>0.92817857756473698</v>
      </c>
      <c r="O1622">
        <v>17.681047765793501</v>
      </c>
      <c r="P1622">
        <v>93.851897946484101</v>
      </c>
      <c r="Q1622">
        <v>8.3012025874725004E-2</v>
      </c>
    </row>
    <row r="1623" spans="1:17" hidden="1" x14ac:dyDescent="0.3">
      <c r="A1623" t="s">
        <v>3420</v>
      </c>
      <c r="B1623" t="s">
        <v>3421</v>
      </c>
      <c r="C1623" t="str">
        <f>IFERROR(VLOOKUP(Table1[[#This Row],[Ticker]],[1]!Table2[[Symbol]:[Industry]],2,FALSE),"-")</f>
        <v>-</v>
      </c>
      <c r="D1623" t="s">
        <v>46</v>
      </c>
      <c r="E1623">
        <v>717.21196999999995</v>
      </c>
      <c r="F1623">
        <v>709.9</v>
      </c>
      <c r="G1623">
        <v>808.67366297132298</v>
      </c>
      <c r="H1623">
        <v>29.019979373399199</v>
      </c>
      <c r="I1623">
        <v>-0.65440877146061205</v>
      </c>
      <c r="J1623">
        <v>17.389858435673101</v>
      </c>
      <c r="K1623">
        <v>568.39676276598595</v>
      </c>
      <c r="L1623">
        <v>480.36345698020602</v>
      </c>
      <c r="M1623">
        <v>77.126732240071604</v>
      </c>
      <c r="N1623">
        <v>2.3583037300177598</v>
      </c>
      <c r="O1623">
        <v>4.8034934497816497</v>
      </c>
      <c r="P1623">
        <v>835.92617007251101</v>
      </c>
    </row>
    <row r="1624" spans="1:17" hidden="1" x14ac:dyDescent="0.3">
      <c r="A1624" t="s">
        <v>3422</v>
      </c>
      <c r="B1624" t="s">
        <v>3423</v>
      </c>
      <c r="C1624" t="str">
        <f>IFERROR(VLOOKUP(Table1[[#This Row],[Ticker]],[1]!Table2[[Symbol]:[Industry]],2,FALSE),"-")</f>
        <v>-</v>
      </c>
      <c r="D1624" t="s">
        <v>516</v>
      </c>
      <c r="E1624">
        <v>716.46714323000003</v>
      </c>
      <c r="F1624">
        <v>30.37</v>
      </c>
      <c r="G1624">
        <v>68.764432191289202</v>
      </c>
      <c r="H1624">
        <v>32.016572203611602</v>
      </c>
      <c r="I1624">
        <v>-1.84777885634801</v>
      </c>
      <c r="J1624">
        <v>-3.4308210720850401</v>
      </c>
      <c r="K1624">
        <v>25.399287093502799</v>
      </c>
      <c r="L1624">
        <v>22.633177932473998</v>
      </c>
      <c r="M1624">
        <v>66.442377331676497</v>
      </c>
      <c r="N1624">
        <v>3.5705258728227101</v>
      </c>
      <c r="O1624">
        <v>6.3220283174184999</v>
      </c>
      <c r="P1624">
        <v>111.085741500586</v>
      </c>
      <c r="Q1624">
        <v>0.173797479516245</v>
      </c>
    </row>
    <row r="1625" spans="1:17" hidden="1" x14ac:dyDescent="0.3">
      <c r="A1625" t="s">
        <v>3424</v>
      </c>
      <c r="B1625" t="s">
        <v>3425</v>
      </c>
      <c r="C1625" t="str">
        <f>IFERROR(VLOOKUP(Table1[[#This Row],[Ticker]],[1]!Table2[[Symbol]:[Industry]],2,FALSE),"-")</f>
        <v>-</v>
      </c>
      <c r="D1625" t="s">
        <v>333</v>
      </c>
      <c r="E1625">
        <v>715.00129800000002</v>
      </c>
      <c r="F1625">
        <v>34.1</v>
      </c>
      <c r="G1625">
        <v>233.513538447466</v>
      </c>
      <c r="H1625">
        <v>21.702572750574198</v>
      </c>
      <c r="I1625">
        <v>9.9303134507616093</v>
      </c>
      <c r="J1625">
        <v>2.8783668070581898</v>
      </c>
      <c r="K1625">
        <v>29.2949706985811</v>
      </c>
      <c r="L1625">
        <v>25.930216073471598</v>
      </c>
      <c r="M1625">
        <v>68.7103640544711</v>
      </c>
      <c r="N1625">
        <v>0.75949471371687405</v>
      </c>
      <c r="O1625">
        <v>8.5043988269794593</v>
      </c>
      <c r="P1625">
        <v>286.84061259217202</v>
      </c>
    </row>
    <row r="1626" spans="1:17" hidden="1" x14ac:dyDescent="0.3">
      <c r="A1626" t="s">
        <v>3426</v>
      </c>
      <c r="B1626" t="s">
        <v>3427</v>
      </c>
      <c r="C1626" t="str">
        <f>IFERROR(VLOOKUP(Table1[[#This Row],[Ticker]],[1]!Table2[[Symbol]:[Industry]],2,FALSE),"-")</f>
        <v>-</v>
      </c>
      <c r="D1626" t="s">
        <v>136</v>
      </c>
      <c r="E1626">
        <v>713.25484200000005</v>
      </c>
      <c r="F1626">
        <v>13.59</v>
      </c>
      <c r="G1626">
        <v>170.65544268960701</v>
      </c>
      <c r="H1626">
        <v>-12.265924429540499</v>
      </c>
      <c r="I1626">
        <v>-20.759506257953401</v>
      </c>
      <c r="J1626">
        <v>-3.9938553065998299</v>
      </c>
      <c r="K1626">
        <v>15.796214960382301</v>
      </c>
      <c r="L1626">
        <v>13.8524929065991</v>
      </c>
      <c r="M1626">
        <v>32.298454734277797</v>
      </c>
      <c r="N1626">
        <v>0.66039438103371095</v>
      </c>
      <c r="O1626">
        <v>61.074319352464997</v>
      </c>
      <c r="P1626">
        <v>340.75675675675598</v>
      </c>
    </row>
    <row r="1627" spans="1:17" hidden="1" x14ac:dyDescent="0.3">
      <c r="A1627" t="s">
        <v>3428</v>
      </c>
      <c r="B1627" t="s">
        <v>3429</v>
      </c>
      <c r="C1627" t="str">
        <f>IFERROR(VLOOKUP(Table1[[#This Row],[Ticker]],[1]!Table2[[Symbol]:[Industry]],2,FALSE),"-")</f>
        <v>-</v>
      </c>
      <c r="D1627" t="s">
        <v>130</v>
      </c>
      <c r="E1627">
        <v>710.74110063599903</v>
      </c>
      <c r="F1627">
        <v>220.29</v>
      </c>
      <c r="G1627">
        <v>190.56773352159999</v>
      </c>
      <c r="H1627">
        <v>9.4268214143319504</v>
      </c>
      <c r="I1627">
        <v>-30.321371148331199</v>
      </c>
      <c r="J1627">
        <v>2.9835691274970002</v>
      </c>
      <c r="K1627">
        <v>219.95932497767799</v>
      </c>
      <c r="L1627">
        <v>202.08385979623799</v>
      </c>
      <c r="M1627">
        <v>58.155050835164801</v>
      </c>
      <c r="N1627">
        <v>0.69597966596592098</v>
      </c>
      <c r="O1627">
        <v>42.720958736211301</v>
      </c>
      <c r="P1627">
        <v>229.28251121076201</v>
      </c>
      <c r="Q1627">
        <v>0.13903741422184901</v>
      </c>
    </row>
    <row r="1628" spans="1:17" hidden="1" x14ac:dyDescent="0.3">
      <c r="A1628" t="s">
        <v>3430</v>
      </c>
      <c r="B1628" t="s">
        <v>3431</v>
      </c>
      <c r="C1628" t="str">
        <f>IFERROR(VLOOKUP(Table1[[#This Row],[Ticker]],[1]!Table2[[Symbol]:[Industry]],2,FALSE),"-")</f>
        <v>-</v>
      </c>
      <c r="D1628" t="s">
        <v>207</v>
      </c>
      <c r="E1628">
        <v>709.57848000000001</v>
      </c>
      <c r="F1628">
        <v>126.62</v>
      </c>
      <c r="G1628">
        <v>-32.545090030744099</v>
      </c>
      <c r="H1628">
        <v>-0.46940610946636901</v>
      </c>
      <c r="I1628">
        <v>-20.2942087000065</v>
      </c>
      <c r="J1628">
        <v>-2.5811771630323799</v>
      </c>
      <c r="K1628">
        <v>130.22122294602201</v>
      </c>
      <c r="L1628">
        <v>130.14207228066101</v>
      </c>
      <c r="M1628">
        <v>42.633787624415604</v>
      </c>
      <c r="N1628">
        <v>0.440791047813125</v>
      </c>
      <c r="O1628">
        <v>31.416837782340799</v>
      </c>
      <c r="P1628">
        <v>17.132284921369099</v>
      </c>
      <c r="Q1628">
        <v>4.2286225978647E-2</v>
      </c>
    </row>
    <row r="1629" spans="1:17" hidden="1" x14ac:dyDescent="0.3">
      <c r="A1629" t="s">
        <v>3432</v>
      </c>
      <c r="B1629" t="s">
        <v>3433</v>
      </c>
      <c r="C1629" t="str">
        <f>IFERROR(VLOOKUP(Table1[[#This Row],[Ticker]],[1]!Table2[[Symbol]:[Industry]],2,FALSE),"-")</f>
        <v>-</v>
      </c>
      <c r="D1629" t="s">
        <v>1177</v>
      </c>
      <c r="E1629">
        <v>708.77372560799995</v>
      </c>
      <c r="F1629">
        <v>69.81</v>
      </c>
      <c r="G1629">
        <v>-14.564855769468499</v>
      </c>
      <c r="H1629">
        <v>5.2033913946192003</v>
      </c>
      <c r="I1629">
        <v>-60.188797599455498</v>
      </c>
      <c r="J1629">
        <v>1.0451461949486101</v>
      </c>
      <c r="K1629">
        <v>70.267618421039501</v>
      </c>
      <c r="L1629">
        <v>73.921703408031902</v>
      </c>
      <c r="M1629">
        <v>50.9849568623588</v>
      </c>
      <c r="N1629">
        <v>1.03770357113612</v>
      </c>
      <c r="O1629">
        <v>105.844434894714</v>
      </c>
      <c r="P1629">
        <v>19.6401028277634</v>
      </c>
      <c r="Q1629">
        <v>1.3405123708568001E-2</v>
      </c>
    </row>
    <row r="1630" spans="1:17" hidden="1" x14ac:dyDescent="0.3">
      <c r="A1630" t="s">
        <v>3434</v>
      </c>
      <c r="B1630" t="s">
        <v>3435</v>
      </c>
      <c r="C1630" t="str">
        <f>IFERROR(VLOOKUP(Table1[[#This Row],[Ticker]],[1]!Table2[[Symbol]:[Industry]],2,FALSE),"-")</f>
        <v>-</v>
      </c>
      <c r="D1630" t="s">
        <v>111</v>
      </c>
      <c r="E1630">
        <v>706.09500000000003</v>
      </c>
      <c r="F1630">
        <v>138.44999999999999</v>
      </c>
      <c r="G1630">
        <v>-25.563193843751002</v>
      </c>
      <c r="H1630">
        <v>4.5574918142235701</v>
      </c>
      <c r="I1630">
        <v>-15.198181814500099</v>
      </c>
      <c r="J1630">
        <v>0.83724910086971105</v>
      </c>
      <c r="K1630">
        <v>134.930023051315</v>
      </c>
      <c r="L1630">
        <v>137.53613424900999</v>
      </c>
      <c r="M1630">
        <v>62.410640919748303</v>
      </c>
      <c r="N1630">
        <v>1.32460796973164</v>
      </c>
      <c r="O1630">
        <v>25.099313831708201</v>
      </c>
      <c r="P1630">
        <v>17.330508474576199</v>
      </c>
      <c r="Q1630">
        <v>-7.4869213066447005E-2</v>
      </c>
    </row>
    <row r="1631" spans="1:17" hidden="1" x14ac:dyDescent="0.3">
      <c r="A1631" t="s">
        <v>3436</v>
      </c>
      <c r="B1631" t="s">
        <v>3437</v>
      </c>
      <c r="C1631" t="str">
        <f>IFERROR(VLOOKUP(Table1[[#This Row],[Ticker]],[1]!Table2[[Symbol]:[Industry]],2,FALSE),"-")</f>
        <v>-</v>
      </c>
      <c r="D1631" t="s">
        <v>130</v>
      </c>
      <c r="E1631">
        <v>702.16697589099999</v>
      </c>
      <c r="F1631">
        <v>212.89</v>
      </c>
      <c r="G1631">
        <v>-42.772348371028897</v>
      </c>
      <c r="H1631">
        <v>-9.6326414144178898</v>
      </c>
      <c r="I1631">
        <v>-26.655996073047898</v>
      </c>
      <c r="J1631">
        <v>-4.0220788395783797</v>
      </c>
      <c r="M1631">
        <v>33.717587517013797</v>
      </c>
      <c r="O1631">
        <v>28.235238855747099</v>
      </c>
      <c r="P1631">
        <v>1.4244878513577801</v>
      </c>
    </row>
    <row r="1632" spans="1:17" hidden="1" x14ac:dyDescent="0.3">
      <c r="A1632" t="s">
        <v>3438</v>
      </c>
      <c r="B1632" t="s">
        <v>3439</v>
      </c>
      <c r="C1632" t="str">
        <f>IFERROR(VLOOKUP(Table1[[#This Row],[Ticker]],[1]!Table2[[Symbol]:[Industry]],2,FALSE),"-")</f>
        <v>-</v>
      </c>
      <c r="D1632" t="s">
        <v>516</v>
      </c>
      <c r="E1632">
        <v>701.75716279999995</v>
      </c>
      <c r="F1632">
        <v>25.88</v>
      </c>
      <c r="G1632">
        <v>100.76511404418601</v>
      </c>
      <c r="H1632">
        <v>11.3334687035215</v>
      </c>
      <c r="I1632">
        <v>28.357816307088299</v>
      </c>
      <c r="J1632">
        <v>3.4701260166869501</v>
      </c>
      <c r="K1632">
        <v>23.542567423042399</v>
      </c>
      <c r="L1632">
        <v>19.260667252867002</v>
      </c>
      <c r="M1632">
        <v>59.3387584071803</v>
      </c>
      <c r="N1632">
        <v>0.74871419880020995</v>
      </c>
      <c r="O1632">
        <v>11.0510046367851</v>
      </c>
      <c r="P1632">
        <v>168.186528497409</v>
      </c>
      <c r="Q1632">
        <v>4.7455532513438002E-2</v>
      </c>
    </row>
    <row r="1633" spans="1:17" hidden="1" x14ac:dyDescent="0.3">
      <c r="A1633" t="s">
        <v>3440</v>
      </c>
      <c r="B1633" t="s">
        <v>3441</v>
      </c>
      <c r="C1633" t="str">
        <f>IFERROR(VLOOKUP(Table1[[#This Row],[Ticker]],[1]!Table2[[Symbol]:[Industry]],2,FALSE),"-")</f>
        <v>-</v>
      </c>
      <c r="D1633" t="s">
        <v>914</v>
      </c>
      <c r="E1633">
        <v>698.37702549999995</v>
      </c>
      <c r="F1633">
        <v>2326.4499999999998</v>
      </c>
      <c r="G1633">
        <v>216.49010519195599</v>
      </c>
      <c r="H1633">
        <v>28.252980014392801</v>
      </c>
      <c r="I1633">
        <v>47.7639292002304</v>
      </c>
      <c r="J1633">
        <v>7.3305207592344397</v>
      </c>
      <c r="K1633">
        <v>1898.7511520481901</v>
      </c>
      <c r="L1633">
        <v>1393.2784350443101</v>
      </c>
      <c r="M1633">
        <v>64.1146716538139</v>
      </c>
      <c r="N1633">
        <v>1.00065040890491</v>
      </c>
      <c r="O1633">
        <v>3.1614691912570798</v>
      </c>
      <c r="P1633">
        <v>252.519130237139</v>
      </c>
      <c r="Q1633">
        <v>0.117829078381203</v>
      </c>
    </row>
    <row r="1634" spans="1:17" hidden="1" x14ac:dyDescent="0.3">
      <c r="A1634" t="s">
        <v>3442</v>
      </c>
      <c r="B1634" t="s">
        <v>3443</v>
      </c>
      <c r="C1634" t="str">
        <f>IFERROR(VLOOKUP(Table1[[#This Row],[Ticker]],[1]!Table2[[Symbol]:[Industry]],2,FALSE),"-")</f>
        <v>-</v>
      </c>
      <c r="D1634" t="s">
        <v>219</v>
      </c>
      <c r="E1634">
        <v>697.789341989999</v>
      </c>
      <c r="F1634">
        <v>289.35000000000002</v>
      </c>
      <c r="G1634">
        <v>-41.752583659141997</v>
      </c>
      <c r="H1634">
        <v>-13.6868871424575</v>
      </c>
      <c r="I1634">
        <v>-25.576707551637199</v>
      </c>
      <c r="J1634">
        <v>12.2807389388177</v>
      </c>
      <c r="M1634">
        <v>54.095869630675999</v>
      </c>
      <c r="O1634">
        <v>37.117677553136303</v>
      </c>
      <c r="P1634">
        <v>18.7807881773399</v>
      </c>
    </row>
    <row r="1635" spans="1:17" hidden="1" x14ac:dyDescent="0.3">
      <c r="A1635" t="s">
        <v>3444</v>
      </c>
      <c r="B1635" t="s">
        <v>3445</v>
      </c>
      <c r="C1635" t="str">
        <f>IFERROR(VLOOKUP(Table1[[#This Row],[Ticker]],[1]!Table2[[Symbol]:[Industry]],2,FALSE),"-")</f>
        <v>-</v>
      </c>
      <c r="D1635" t="s">
        <v>54</v>
      </c>
      <c r="E1635">
        <v>695.47476131999997</v>
      </c>
      <c r="F1635">
        <v>1218.5999999999999</v>
      </c>
      <c r="G1635">
        <v>30.280942578858799</v>
      </c>
      <c r="H1635">
        <v>1.38403791526824</v>
      </c>
      <c r="I1635">
        <v>-21.236361516338398</v>
      </c>
      <c r="J1635">
        <v>-1.53445065993202</v>
      </c>
      <c r="K1635">
        <v>1240.10758454509</v>
      </c>
      <c r="L1635">
        <v>1131.59376859857</v>
      </c>
      <c r="M1635">
        <v>49.3647236203281</v>
      </c>
      <c r="N1635">
        <v>0.98055104291302198</v>
      </c>
      <c r="O1635">
        <v>31.946495978992299</v>
      </c>
      <c r="P1635">
        <v>67.781908302354395</v>
      </c>
      <c r="Q1635">
        <v>6.7436168800804996E-2</v>
      </c>
    </row>
    <row r="1636" spans="1:17" hidden="1" x14ac:dyDescent="0.3">
      <c r="A1636" t="s">
        <v>3446</v>
      </c>
      <c r="B1636" t="s">
        <v>3447</v>
      </c>
      <c r="C1636" t="str">
        <f>IFERROR(VLOOKUP(Table1[[#This Row],[Ticker]],[1]!Table2[[Symbol]:[Industry]],2,FALSE),"-")</f>
        <v>-</v>
      </c>
      <c r="D1636" t="s">
        <v>539</v>
      </c>
      <c r="E1636">
        <v>695.34211889999995</v>
      </c>
      <c r="F1636">
        <v>945.65</v>
      </c>
      <c r="G1636">
        <v>-11.964485156658601</v>
      </c>
      <c r="H1636">
        <v>-4.7463791820805303</v>
      </c>
      <c r="I1636">
        <v>-1.3132835602771</v>
      </c>
      <c r="J1636">
        <v>-2.8303352019479102</v>
      </c>
      <c r="K1636">
        <v>975.65195321695796</v>
      </c>
      <c r="L1636">
        <v>886.39438022629895</v>
      </c>
      <c r="M1636">
        <v>36.925136895787404</v>
      </c>
      <c r="N1636">
        <v>0.51105666300670505</v>
      </c>
      <c r="O1636">
        <v>18.965790725955699</v>
      </c>
      <c r="P1636">
        <v>29.541095890410901</v>
      </c>
      <c r="Q1636">
        <v>0.101791883921173</v>
      </c>
    </row>
    <row r="1637" spans="1:17" hidden="1" x14ac:dyDescent="0.3">
      <c r="A1637" t="s">
        <v>3448</v>
      </c>
      <c r="B1637" t="s">
        <v>3449</v>
      </c>
      <c r="C1637" t="str">
        <f>IFERROR(VLOOKUP(Table1[[#This Row],[Ticker]],[1]!Table2[[Symbol]:[Industry]],2,FALSE),"-")</f>
        <v>-</v>
      </c>
      <c r="D1637" t="s">
        <v>251</v>
      </c>
      <c r="E1637">
        <v>695.30780629399999</v>
      </c>
      <c r="F1637">
        <v>215.09</v>
      </c>
      <c r="G1637">
        <v>40.786555398812197</v>
      </c>
      <c r="H1637">
        <v>12.0311627748221</v>
      </c>
      <c r="I1637">
        <v>-27.2486501889578</v>
      </c>
      <c r="J1637">
        <v>7.0772088415648096</v>
      </c>
      <c r="K1637">
        <v>204.312012786178</v>
      </c>
      <c r="L1637">
        <v>213.89475437716001</v>
      </c>
      <c r="M1637">
        <v>74.549602485577594</v>
      </c>
      <c r="N1637">
        <v>0.91376637965005403</v>
      </c>
      <c r="O1637">
        <v>61.304570179924603</v>
      </c>
      <c r="P1637">
        <v>72.072000000000003</v>
      </c>
      <c r="Q1637">
        <v>5.0268113782636001E-2</v>
      </c>
    </row>
    <row r="1638" spans="1:17" hidden="1" x14ac:dyDescent="0.3">
      <c r="A1638" t="s">
        <v>3450</v>
      </c>
      <c r="B1638" t="s">
        <v>3451</v>
      </c>
      <c r="C1638" t="str">
        <f>IFERROR(VLOOKUP(Table1[[#This Row],[Ticker]],[1]!Table2[[Symbol]:[Industry]],2,FALSE),"-")</f>
        <v>-</v>
      </c>
      <c r="D1638" t="s">
        <v>173</v>
      </c>
      <c r="E1638">
        <v>693.20543773500003</v>
      </c>
      <c r="F1638">
        <v>277.95</v>
      </c>
      <c r="G1638">
        <v>-36.508138834782201</v>
      </c>
      <c r="H1638">
        <v>-5.2419148225165904</v>
      </c>
      <c r="I1638">
        <v>-23.992722418747999</v>
      </c>
      <c r="J1638">
        <v>-9.3452596313230494</v>
      </c>
      <c r="K1638">
        <v>301.11326783712798</v>
      </c>
      <c r="L1638">
        <v>308.58020413147301</v>
      </c>
      <c r="M1638">
        <v>31.7900356639615</v>
      </c>
      <c r="N1638">
        <v>0.68245352947068605</v>
      </c>
      <c r="O1638">
        <v>36.715236553336901</v>
      </c>
      <c r="P1638">
        <v>13.3333333333333</v>
      </c>
      <c r="Q1638">
        <v>-2.1610077660101999E-2</v>
      </c>
    </row>
    <row r="1639" spans="1:17" hidden="1" x14ac:dyDescent="0.3">
      <c r="A1639" t="s">
        <v>3452</v>
      </c>
      <c r="B1639" t="s">
        <v>3453</v>
      </c>
      <c r="C1639" t="str">
        <f>IFERROR(VLOOKUP(Table1[[#This Row],[Ticker]],[1]!Table2[[Symbol]:[Industry]],2,FALSE),"-")</f>
        <v>-</v>
      </c>
      <c r="D1639" t="s">
        <v>632</v>
      </c>
      <c r="E1639">
        <v>691.80799999999999</v>
      </c>
      <c r="F1639">
        <v>133.04</v>
      </c>
      <c r="G1639">
        <v>4.44973131630318</v>
      </c>
      <c r="H1639">
        <v>5.4590244325872304</v>
      </c>
      <c r="I1639">
        <v>12.1576602873692</v>
      </c>
      <c r="J1639">
        <v>-11.034916339101599</v>
      </c>
      <c r="K1639">
        <v>131.262393452477</v>
      </c>
      <c r="L1639">
        <v>113.87334542092</v>
      </c>
      <c r="M1639">
        <v>43.069666379823197</v>
      </c>
      <c r="N1639">
        <v>0.95421295866957601</v>
      </c>
      <c r="O1639">
        <v>16.355983162958498</v>
      </c>
      <c r="P1639">
        <v>51.0959681998864</v>
      </c>
      <c r="Q1639">
        <v>8.3924072744473999E-2</v>
      </c>
    </row>
    <row r="1640" spans="1:17" hidden="1" x14ac:dyDescent="0.3">
      <c r="A1640" t="s">
        <v>3454</v>
      </c>
      <c r="B1640" t="s">
        <v>3455</v>
      </c>
      <c r="C1640" t="str">
        <f>IFERROR(VLOOKUP(Table1[[#This Row],[Ticker]],[1]!Table2[[Symbol]:[Industry]],2,FALSE),"-")</f>
        <v>-</v>
      </c>
      <c r="D1640" t="s">
        <v>136</v>
      </c>
      <c r="E1640">
        <v>690.73108100000002</v>
      </c>
      <c r="F1640">
        <v>399.65</v>
      </c>
      <c r="G1640">
        <v>656.44293608281498</v>
      </c>
      <c r="H1640">
        <v>168.954385613537</v>
      </c>
      <c r="I1640">
        <v>157.70015766441099</v>
      </c>
      <c r="J1640">
        <v>14.8131280562928</v>
      </c>
      <c r="K1640">
        <v>219.88361319131201</v>
      </c>
      <c r="L1640">
        <v>147.76784432975501</v>
      </c>
      <c r="M1640">
        <v>99.453303801637603</v>
      </c>
      <c r="N1640">
        <v>1.6997476556104001</v>
      </c>
      <c r="O1640">
        <v>0</v>
      </c>
      <c r="P1640">
        <v>748.33368711526202</v>
      </c>
      <c r="Q1640">
        <v>0.20460472831089499</v>
      </c>
    </row>
    <row r="1641" spans="1:17" hidden="1" x14ac:dyDescent="0.3">
      <c r="A1641" t="s">
        <v>3456</v>
      </c>
      <c r="B1641" t="s">
        <v>3457</v>
      </c>
      <c r="C1641" t="str">
        <f>IFERROR(VLOOKUP(Table1[[#This Row],[Ticker]],[1]!Table2[[Symbol]:[Industry]],2,FALSE),"-")</f>
        <v>-</v>
      </c>
      <c r="D1641" t="s">
        <v>516</v>
      </c>
      <c r="E1641">
        <v>690.59100000000001</v>
      </c>
      <c r="F1641">
        <v>1046.3499999999999</v>
      </c>
      <c r="G1641">
        <v>75.629555849134604</v>
      </c>
      <c r="H1641">
        <v>0.28583567482671801</v>
      </c>
      <c r="I1641">
        <v>-9.9901879138528802</v>
      </c>
      <c r="J1641">
        <v>-4.3911499599353503</v>
      </c>
      <c r="K1641">
        <v>1041.1244653663</v>
      </c>
      <c r="L1641">
        <v>921.01653057375199</v>
      </c>
      <c r="M1641">
        <v>44.407732171742801</v>
      </c>
      <c r="N1641">
        <v>0.65654549756160796</v>
      </c>
      <c r="O1641">
        <v>12.7729727146748</v>
      </c>
      <c r="P1641">
        <v>104.70507678763499</v>
      </c>
      <c r="Q1641">
        <v>8.8719987228658995E-2</v>
      </c>
    </row>
    <row r="1642" spans="1:17" hidden="1" x14ac:dyDescent="0.3">
      <c r="A1642" t="s">
        <v>3458</v>
      </c>
      <c r="B1642" t="s">
        <v>3459</v>
      </c>
      <c r="C1642" t="str">
        <f>IFERROR(VLOOKUP(Table1[[#This Row],[Ticker]],[1]!Table2[[Symbol]:[Industry]],2,FALSE),"-")</f>
        <v>-</v>
      </c>
      <c r="D1642" t="s">
        <v>54</v>
      </c>
      <c r="E1642">
        <v>690.45089295000002</v>
      </c>
      <c r="F1642">
        <v>317.45</v>
      </c>
      <c r="G1642">
        <v>-32.267567342151501</v>
      </c>
      <c r="H1642">
        <v>-3.1949693128347501</v>
      </c>
      <c r="I1642">
        <v>-31.05886900434</v>
      </c>
      <c r="J1642">
        <v>-2.25684225511975</v>
      </c>
      <c r="K1642">
        <v>325.48617294518198</v>
      </c>
      <c r="L1642">
        <v>339.88664470279599</v>
      </c>
      <c r="M1642">
        <v>51.253220175993803</v>
      </c>
      <c r="N1642">
        <v>0.81614840039430003</v>
      </c>
      <c r="O1642">
        <v>50.889903921877398</v>
      </c>
      <c r="P1642">
        <v>7.5554802642724104</v>
      </c>
      <c r="Q1642">
        <v>5.5589019944069E-2</v>
      </c>
    </row>
    <row r="1643" spans="1:17" hidden="1" x14ac:dyDescent="0.3">
      <c r="A1643" t="s">
        <v>3460</v>
      </c>
      <c r="B1643" t="s">
        <v>3461</v>
      </c>
      <c r="C1643" t="str">
        <f>IFERROR(VLOOKUP(Table1[[#This Row],[Ticker]],[1]!Table2[[Symbol]:[Industry]],2,FALSE),"-")</f>
        <v>-</v>
      </c>
      <c r="D1643" t="s">
        <v>392</v>
      </c>
      <c r="E1643">
        <v>689.55176758000005</v>
      </c>
      <c r="F1643">
        <v>76.599999999999994</v>
      </c>
      <c r="G1643">
        <v>5.3881855395049199</v>
      </c>
      <c r="H1643">
        <v>11.9820758886659</v>
      </c>
      <c r="I1643">
        <v>4.2950165158956999</v>
      </c>
      <c r="J1643">
        <v>-7.2379628298194003</v>
      </c>
      <c r="K1643">
        <v>71.926089467738805</v>
      </c>
      <c r="M1643">
        <v>43.624339226611902</v>
      </c>
      <c r="N1643">
        <v>0.65688360728207296</v>
      </c>
      <c r="O1643">
        <v>22.715404699738901</v>
      </c>
      <c r="P1643">
        <v>70.2222222222222</v>
      </c>
    </row>
    <row r="1644" spans="1:17" hidden="1" x14ac:dyDescent="0.3">
      <c r="A1644" t="s">
        <v>3462</v>
      </c>
      <c r="B1644" t="s">
        <v>3463</v>
      </c>
      <c r="C1644" t="str">
        <f>IFERROR(VLOOKUP(Table1[[#This Row],[Ticker]],[1]!Table2[[Symbol]:[Industry]],2,FALSE),"-")</f>
        <v>-</v>
      </c>
      <c r="D1644" t="s">
        <v>259</v>
      </c>
      <c r="E1644">
        <v>688.72284859499996</v>
      </c>
      <c r="F1644">
        <v>365.55</v>
      </c>
      <c r="G1644">
        <v>48.577218728538099</v>
      </c>
      <c r="H1644">
        <v>2.8298064889588201</v>
      </c>
      <c r="I1644">
        <v>17.650131545776901</v>
      </c>
      <c r="J1644">
        <v>-0.71059201477733802</v>
      </c>
      <c r="K1644">
        <v>370.465320759208</v>
      </c>
      <c r="M1644">
        <v>50.6876549523381</v>
      </c>
      <c r="N1644">
        <v>0.40647762913652902</v>
      </c>
      <c r="O1644">
        <v>34.044590343318198</v>
      </c>
      <c r="P1644">
        <v>87.461538461538396</v>
      </c>
    </row>
    <row r="1645" spans="1:17" hidden="1" x14ac:dyDescent="0.3">
      <c r="A1645" t="s">
        <v>3464</v>
      </c>
      <c r="B1645" t="s">
        <v>3465</v>
      </c>
      <c r="C1645" t="str">
        <f>IFERROR(VLOOKUP(Table1[[#This Row],[Ticker]],[1]!Table2[[Symbol]:[Industry]],2,FALSE),"-")</f>
        <v>-</v>
      </c>
      <c r="D1645" t="s">
        <v>80</v>
      </c>
      <c r="E1645">
        <v>685.92575499999998</v>
      </c>
      <c r="F1645">
        <v>614.75</v>
      </c>
      <c r="G1645">
        <v>14.069331979272</v>
      </c>
      <c r="H1645">
        <v>6.4924246897048903</v>
      </c>
      <c r="I1645">
        <v>-33.887170516894798</v>
      </c>
      <c r="J1645">
        <v>6.8862398223210599</v>
      </c>
      <c r="K1645">
        <v>618.46267295713699</v>
      </c>
      <c r="L1645">
        <v>632.67949803167903</v>
      </c>
      <c r="M1645">
        <v>63.793040093031301</v>
      </c>
      <c r="N1645">
        <v>1.09308621720307</v>
      </c>
      <c r="O1645">
        <v>57.153314355429004</v>
      </c>
      <c r="P1645">
        <v>52.1658415841584</v>
      </c>
      <c r="Q1645">
        <v>0.23989052303755401</v>
      </c>
    </row>
    <row r="1646" spans="1:17" hidden="1" x14ac:dyDescent="0.3">
      <c r="A1646" t="s">
        <v>3466</v>
      </c>
      <c r="B1646" t="s">
        <v>3467</v>
      </c>
      <c r="C1646" t="str">
        <f>IFERROR(VLOOKUP(Table1[[#This Row],[Ticker]],[1]!Table2[[Symbol]:[Industry]],2,FALSE),"-")</f>
        <v>-</v>
      </c>
      <c r="D1646" t="s">
        <v>315</v>
      </c>
      <c r="E1646">
        <v>684.68399999999997</v>
      </c>
      <c r="F1646">
        <v>146.30000000000001</v>
      </c>
      <c r="G1646">
        <v>-17.721550253157702</v>
      </c>
      <c r="H1646">
        <v>0.41419975124828501</v>
      </c>
      <c r="I1646">
        <v>-11.6895012694744</v>
      </c>
      <c r="J1646">
        <v>-0.51500315206423497</v>
      </c>
      <c r="K1646">
        <v>146.016535146818</v>
      </c>
      <c r="L1646">
        <v>144.191961168246</v>
      </c>
      <c r="M1646">
        <v>53.828837810769997</v>
      </c>
      <c r="N1646">
        <v>1.4476410088184699</v>
      </c>
      <c r="O1646">
        <v>20.300751879699199</v>
      </c>
      <c r="P1646">
        <v>16.480891719745198</v>
      </c>
      <c r="Q1646">
        <v>9.4852211571215997E-2</v>
      </c>
    </row>
    <row r="1647" spans="1:17" hidden="1" x14ac:dyDescent="0.3">
      <c r="A1647" t="s">
        <v>3468</v>
      </c>
      <c r="B1647" t="s">
        <v>3469</v>
      </c>
      <c r="C1647" t="str">
        <f>IFERROR(VLOOKUP(Table1[[#This Row],[Ticker]],[1]!Table2[[Symbol]:[Industry]],2,FALSE),"-")</f>
        <v>-</v>
      </c>
      <c r="D1647" t="s">
        <v>632</v>
      </c>
      <c r="E1647">
        <v>683.97831215999997</v>
      </c>
      <c r="F1647">
        <v>47.45</v>
      </c>
      <c r="G1647">
        <v>111.790314057502</v>
      </c>
      <c r="H1647">
        <v>-6.7278933928844102</v>
      </c>
      <c r="I1647">
        <v>14.196338380484899</v>
      </c>
      <c r="J1647">
        <v>-2.8693583446534001</v>
      </c>
      <c r="K1647">
        <v>47.072951521089998</v>
      </c>
      <c r="L1647">
        <v>38.6418152701929</v>
      </c>
      <c r="M1647">
        <v>44.694439990662303</v>
      </c>
      <c r="N1647">
        <v>0.51605589467948498</v>
      </c>
      <c r="O1647">
        <v>21.264488935721701</v>
      </c>
      <c r="P1647">
        <v>147.135416666666</v>
      </c>
      <c r="Q1647">
        <v>5.2521957947775998E-2</v>
      </c>
    </row>
    <row r="1648" spans="1:17" hidden="1" x14ac:dyDescent="0.3">
      <c r="A1648" t="s">
        <v>3470</v>
      </c>
      <c r="B1648" t="s">
        <v>3471</v>
      </c>
      <c r="C1648" t="str">
        <f>IFERROR(VLOOKUP(Table1[[#This Row],[Ticker]],[1]!Table2[[Symbol]:[Industry]],2,FALSE),"-")</f>
        <v>-</v>
      </c>
      <c r="E1648">
        <v>683.21404941000003</v>
      </c>
      <c r="F1648">
        <v>274.85000000000002</v>
      </c>
      <c r="G1648">
        <v>6.6764787423954903</v>
      </c>
      <c r="H1648">
        <v>154.320547229699</v>
      </c>
      <c r="I1648">
        <v>22.852354849900301</v>
      </c>
      <c r="J1648">
        <v>14.7995075584801</v>
      </c>
      <c r="O1648">
        <v>0</v>
      </c>
      <c r="P1648">
        <v>33.942495126705602</v>
      </c>
    </row>
    <row r="1649" spans="1:17" hidden="1" x14ac:dyDescent="0.3">
      <c r="A1649" t="s">
        <v>3472</v>
      </c>
      <c r="B1649" t="s">
        <v>3473</v>
      </c>
      <c r="C1649" t="str">
        <f>IFERROR(VLOOKUP(Table1[[#This Row],[Ticker]],[1]!Table2[[Symbol]:[Industry]],2,FALSE),"-")</f>
        <v>-</v>
      </c>
      <c r="D1649" t="s">
        <v>551</v>
      </c>
      <c r="E1649">
        <v>682.98824230000002</v>
      </c>
      <c r="F1649">
        <v>441.35</v>
      </c>
      <c r="G1649">
        <v>282.58286647416003</v>
      </c>
      <c r="H1649">
        <v>2.8406595639967498</v>
      </c>
      <c r="I1649">
        <v>176.08693008292099</v>
      </c>
      <c r="J1649">
        <v>1.7127266527273699</v>
      </c>
      <c r="K1649">
        <v>420.26443188572199</v>
      </c>
      <c r="L1649">
        <v>306.13419197483802</v>
      </c>
      <c r="M1649">
        <v>57.427109434697698</v>
      </c>
      <c r="N1649">
        <v>1.3699186583048999</v>
      </c>
      <c r="O1649">
        <v>15.033420188059299</v>
      </c>
      <c r="P1649">
        <v>352.666666666666</v>
      </c>
      <c r="Q1649">
        <v>0.20015809828363501</v>
      </c>
    </row>
    <row r="1650" spans="1:17" hidden="1" x14ac:dyDescent="0.3">
      <c r="A1650" t="s">
        <v>3474</v>
      </c>
      <c r="B1650" t="s">
        <v>3475</v>
      </c>
      <c r="C1650" t="str">
        <f>IFERROR(VLOOKUP(Table1[[#This Row],[Ticker]],[1]!Table2[[Symbol]:[Industry]],2,FALSE),"-")</f>
        <v>-</v>
      </c>
      <c r="D1650" t="s">
        <v>559</v>
      </c>
      <c r="E1650">
        <v>681.92986411000004</v>
      </c>
      <c r="F1650">
        <v>371.05</v>
      </c>
      <c r="G1650">
        <v>5.4079110675217397</v>
      </c>
      <c r="H1650">
        <v>5.8593855560805403</v>
      </c>
      <c r="I1650">
        <v>-9.9777298947817297</v>
      </c>
      <c r="J1650">
        <v>-2.7181675565994601</v>
      </c>
      <c r="K1650">
        <v>371.50517509724301</v>
      </c>
      <c r="L1650">
        <v>345.84056032045697</v>
      </c>
      <c r="M1650">
        <v>41.870856799281299</v>
      </c>
      <c r="N1650">
        <v>0.57771476189425297</v>
      </c>
      <c r="O1650">
        <v>18.582401293626098</v>
      </c>
      <c r="P1650">
        <v>41.568103777184199</v>
      </c>
      <c r="Q1650">
        <v>2.7233771197768E-2</v>
      </c>
    </row>
    <row r="1651" spans="1:17" hidden="1" x14ac:dyDescent="0.3">
      <c r="A1651" t="s">
        <v>3476</v>
      </c>
      <c r="B1651" t="s">
        <v>3477</v>
      </c>
      <c r="C1651" t="str">
        <f>IFERROR(VLOOKUP(Table1[[#This Row],[Ticker]],[1]!Table2[[Symbol]:[Industry]],2,FALSE),"-")</f>
        <v>-</v>
      </c>
      <c r="D1651" t="s">
        <v>219</v>
      </c>
      <c r="E1651">
        <v>681.22935500000006</v>
      </c>
      <c r="F1651">
        <v>144.5</v>
      </c>
      <c r="G1651">
        <v>111.827572316416</v>
      </c>
      <c r="H1651">
        <v>-0.41182278270151101</v>
      </c>
      <c r="I1651">
        <v>21.699599275583601</v>
      </c>
      <c r="J1651">
        <v>-6.0794173547218104</v>
      </c>
      <c r="K1651">
        <v>141.719657265167</v>
      </c>
      <c r="L1651">
        <v>115.00074168433601</v>
      </c>
      <c r="M1651">
        <v>46.732789609297498</v>
      </c>
      <c r="N1651">
        <v>1.0846432632996099</v>
      </c>
      <c r="O1651">
        <v>21.799307958477499</v>
      </c>
      <c r="P1651">
        <v>151.304347826086</v>
      </c>
      <c r="Q1651">
        <v>8.7153077888541999E-2</v>
      </c>
    </row>
    <row r="1652" spans="1:17" hidden="1" x14ac:dyDescent="0.3">
      <c r="A1652" t="s">
        <v>3478</v>
      </c>
      <c r="B1652" t="s">
        <v>3479</v>
      </c>
      <c r="C1652" t="str">
        <f>IFERROR(VLOOKUP(Table1[[#This Row],[Ticker]],[1]!Table2[[Symbol]:[Industry]],2,FALSE),"-")</f>
        <v>-</v>
      </c>
      <c r="D1652" t="s">
        <v>559</v>
      </c>
      <c r="E1652">
        <v>680.87312785999995</v>
      </c>
      <c r="F1652">
        <v>294.05</v>
      </c>
      <c r="G1652">
        <v>6.9862511731788599</v>
      </c>
      <c r="H1652">
        <v>0.96480218973268805</v>
      </c>
      <c r="I1652">
        <v>-18.593020687233601</v>
      </c>
      <c r="J1652">
        <v>-6.5438841417622902</v>
      </c>
      <c r="K1652">
        <v>299.48671437270502</v>
      </c>
      <c r="L1652">
        <v>292.92380196815702</v>
      </c>
      <c r="M1652">
        <v>37.464619305751199</v>
      </c>
      <c r="N1652">
        <v>1.34415969960586</v>
      </c>
      <c r="O1652">
        <v>47.491923142322698</v>
      </c>
      <c r="P1652">
        <v>37.342363381597401</v>
      </c>
      <c r="Q1652">
        <v>6.2148896143438999E-2</v>
      </c>
    </row>
    <row r="1653" spans="1:17" hidden="1" x14ac:dyDescent="0.3">
      <c r="A1653" t="s">
        <v>3480</v>
      </c>
      <c r="B1653" t="s">
        <v>3481</v>
      </c>
      <c r="C1653" t="str">
        <f>IFERROR(VLOOKUP(Table1[[#This Row],[Ticker]],[1]!Table2[[Symbol]:[Industry]],2,FALSE),"-")</f>
        <v>-</v>
      </c>
      <c r="D1653" t="s">
        <v>3482</v>
      </c>
      <c r="E1653">
        <v>680.81016</v>
      </c>
      <c r="F1653">
        <v>567.20000000000005</v>
      </c>
      <c r="G1653">
        <v>5.5080374201244799</v>
      </c>
      <c r="H1653">
        <v>-10.987803573934199</v>
      </c>
      <c r="I1653">
        <v>26.060298466898001</v>
      </c>
      <c r="J1653">
        <v>7.7217886467001602</v>
      </c>
      <c r="K1653">
        <v>561.04013497515405</v>
      </c>
      <c r="L1653">
        <v>473.04128828773702</v>
      </c>
      <c r="M1653">
        <v>44.459036081705896</v>
      </c>
      <c r="N1653">
        <v>0.95106783919597904</v>
      </c>
      <c r="O1653">
        <v>18.6530324400564</v>
      </c>
      <c r="P1653">
        <v>70.843373493975903</v>
      </c>
      <c r="Q1653">
        <v>0.100437854020343</v>
      </c>
    </row>
    <row r="1654" spans="1:17" hidden="1" x14ac:dyDescent="0.3">
      <c r="A1654" t="s">
        <v>3483</v>
      </c>
      <c r="B1654" t="s">
        <v>3484</v>
      </c>
      <c r="C1654" t="str">
        <f>IFERROR(VLOOKUP(Table1[[#This Row],[Ticker]],[1]!Table2[[Symbol]:[Industry]],2,FALSE),"-")</f>
        <v>-</v>
      </c>
      <c r="D1654" t="s">
        <v>745</v>
      </c>
      <c r="E1654">
        <v>680.73741619999998</v>
      </c>
      <c r="F1654">
        <v>467.9</v>
      </c>
      <c r="G1654">
        <v>-31.1312949799755</v>
      </c>
      <c r="H1654">
        <v>3.80758426673659</v>
      </c>
      <c r="I1654">
        <v>-16.8681367851886</v>
      </c>
      <c r="J1654">
        <v>4.21925918473677</v>
      </c>
      <c r="K1654">
        <v>453.46711688699799</v>
      </c>
      <c r="L1654">
        <v>440.78604641344299</v>
      </c>
      <c r="M1654">
        <v>63.410814720073297</v>
      </c>
      <c r="N1654">
        <v>2.0202531645569599</v>
      </c>
      <c r="O1654">
        <v>22.248343663175799</v>
      </c>
      <c r="P1654">
        <v>22.776174232484902</v>
      </c>
    </row>
    <row r="1655" spans="1:17" hidden="1" x14ac:dyDescent="0.3">
      <c r="A1655" t="s">
        <v>3485</v>
      </c>
      <c r="B1655" t="s">
        <v>3486</v>
      </c>
      <c r="C1655" t="str">
        <f>IFERROR(VLOOKUP(Table1[[#This Row],[Ticker]],[1]!Table2[[Symbol]:[Industry]],2,FALSE),"-")</f>
        <v>-</v>
      </c>
      <c r="D1655" t="s">
        <v>21</v>
      </c>
      <c r="E1655">
        <v>678.53261977</v>
      </c>
      <c r="F1655">
        <v>1393.1</v>
      </c>
      <c r="G1655">
        <v>40.4705122375521</v>
      </c>
      <c r="H1655">
        <v>-18.678529281734299</v>
      </c>
      <c r="I1655">
        <v>-45.816181457297503</v>
      </c>
      <c r="J1655">
        <v>-4.5851761424735002</v>
      </c>
      <c r="K1655">
        <v>1745.8507242601499</v>
      </c>
      <c r="L1655">
        <v>1594.2440402621301</v>
      </c>
      <c r="M1655">
        <v>25.601059164080102</v>
      </c>
      <c r="N1655">
        <v>2.1224855481601699</v>
      </c>
      <c r="O1655">
        <v>65.817242121886395</v>
      </c>
      <c r="P1655">
        <v>124.007075092458</v>
      </c>
      <c r="Q1655">
        <v>0.149623374019205</v>
      </c>
    </row>
    <row r="1656" spans="1:17" hidden="1" x14ac:dyDescent="0.3">
      <c r="A1656" t="s">
        <v>3487</v>
      </c>
      <c r="B1656" t="s">
        <v>3488</v>
      </c>
      <c r="C1656" t="str">
        <f>IFERROR(VLOOKUP(Table1[[#This Row],[Ticker]],[1]!Table2[[Symbol]:[Industry]],2,FALSE),"-")</f>
        <v>-</v>
      </c>
      <c r="D1656" t="s">
        <v>46</v>
      </c>
      <c r="E1656">
        <v>676.74701158400001</v>
      </c>
      <c r="F1656">
        <v>61.66</v>
      </c>
      <c r="G1656">
        <v>154.22575376837699</v>
      </c>
      <c r="H1656">
        <v>-3.8264435110411799</v>
      </c>
      <c r="I1656">
        <v>11.189657958158501</v>
      </c>
      <c r="J1656">
        <v>-5.2557453915831696</v>
      </c>
      <c r="K1656">
        <v>62.085883971721699</v>
      </c>
      <c r="L1656">
        <v>51.059399513549103</v>
      </c>
      <c r="M1656">
        <v>42.785910404066698</v>
      </c>
      <c r="N1656">
        <v>0.15533593116626301</v>
      </c>
      <c r="O1656">
        <v>37.998702562439199</v>
      </c>
      <c r="P1656">
        <v>174.044444444444</v>
      </c>
      <c r="Q1656">
        <v>0.10448996614659101</v>
      </c>
    </row>
    <row r="1657" spans="1:17" hidden="1" x14ac:dyDescent="0.3">
      <c r="A1657" t="s">
        <v>3489</v>
      </c>
      <c r="B1657" t="s">
        <v>3490</v>
      </c>
      <c r="C1657" t="str">
        <f>IFERROR(VLOOKUP(Table1[[#This Row],[Ticker]],[1]!Table2[[Symbol]:[Industry]],2,FALSE),"-")</f>
        <v>-</v>
      </c>
      <c r="D1657" t="s">
        <v>1563</v>
      </c>
      <c r="E1657">
        <v>676.63041248399998</v>
      </c>
      <c r="F1657">
        <v>92.04</v>
      </c>
      <c r="G1657">
        <v>1.0483659679862101</v>
      </c>
      <c r="H1657">
        <v>-4.4222108915501703</v>
      </c>
      <c r="I1657">
        <v>-23.080315931499499</v>
      </c>
      <c r="J1657">
        <v>-2.2068082309935599</v>
      </c>
      <c r="K1657">
        <v>98.2906150291535</v>
      </c>
      <c r="L1657">
        <v>94.986865002356097</v>
      </c>
      <c r="M1657">
        <v>38.000047523081697</v>
      </c>
      <c r="N1657">
        <v>0.87325475277555498</v>
      </c>
      <c r="O1657">
        <v>39.015645371577499</v>
      </c>
      <c r="P1657">
        <v>39.0332326283987</v>
      </c>
      <c r="Q1657">
        <v>1.8507579707539999E-3</v>
      </c>
    </row>
    <row r="1658" spans="1:17" hidden="1" x14ac:dyDescent="0.3">
      <c r="A1658" t="s">
        <v>3491</v>
      </c>
      <c r="B1658" t="s">
        <v>3492</v>
      </c>
      <c r="C1658" t="str">
        <f>IFERROR(VLOOKUP(Table1[[#This Row],[Ticker]],[1]!Table2[[Symbol]:[Industry]],2,FALSE),"-")</f>
        <v>-</v>
      </c>
      <c r="D1658" t="s">
        <v>729</v>
      </c>
      <c r="E1658">
        <v>676.62342616799901</v>
      </c>
      <c r="F1658">
        <v>893</v>
      </c>
      <c r="G1658">
        <v>-3.1186526664945999</v>
      </c>
      <c r="H1658">
        <v>1.60429419397249E-2</v>
      </c>
      <c r="I1658">
        <v>2.63629327499517</v>
      </c>
      <c r="J1658">
        <v>-0.112845553609523</v>
      </c>
      <c r="K1658">
        <v>873.74118739868595</v>
      </c>
      <c r="L1658">
        <v>813.08519668020404</v>
      </c>
      <c r="M1658">
        <v>64.306050640641899</v>
      </c>
      <c r="N1658">
        <v>1.61814997810995</v>
      </c>
      <c r="O1658">
        <v>4.3673012318029096</v>
      </c>
      <c r="P1658">
        <v>32.298256270463199</v>
      </c>
      <c r="Q1658">
        <v>2.0547319375944E-2</v>
      </c>
    </row>
    <row r="1659" spans="1:17" hidden="1" x14ac:dyDescent="0.3">
      <c r="A1659" t="s">
        <v>3493</v>
      </c>
      <c r="B1659" t="s">
        <v>3494</v>
      </c>
      <c r="C1659" t="str">
        <f>IFERROR(VLOOKUP(Table1[[#This Row],[Ticker]],[1]!Table2[[Symbol]:[Industry]],2,FALSE),"-")</f>
        <v>-</v>
      </c>
      <c r="D1659" t="s">
        <v>539</v>
      </c>
      <c r="E1659">
        <v>675.64570116799996</v>
      </c>
      <c r="F1659">
        <v>3.82</v>
      </c>
      <c r="G1659">
        <v>2.2390183225410798</v>
      </c>
      <c r="H1659">
        <v>3.3528417193111202</v>
      </c>
      <c r="I1659">
        <v>-28.0331527328132</v>
      </c>
      <c r="J1659">
        <v>-4.7051457624797104</v>
      </c>
      <c r="K1659">
        <v>3.8405223840921199</v>
      </c>
      <c r="L1659">
        <v>3.8257840355921302</v>
      </c>
      <c r="M1659">
        <v>47.461613093607497</v>
      </c>
      <c r="N1659">
        <v>1.2211101254477299</v>
      </c>
      <c r="O1659">
        <v>47.905759162303603</v>
      </c>
      <c r="P1659">
        <v>36.428571428571402</v>
      </c>
      <c r="Q1659">
        <v>6.7848029764057002E-2</v>
      </c>
    </row>
    <row r="1660" spans="1:17" hidden="1" x14ac:dyDescent="0.3">
      <c r="A1660" t="s">
        <v>3495</v>
      </c>
      <c r="B1660" t="s">
        <v>3496</v>
      </c>
      <c r="C1660" t="str">
        <f>IFERROR(VLOOKUP(Table1[[#This Row],[Ticker]],[1]!Table2[[Symbol]:[Industry]],2,FALSE),"-")</f>
        <v>-</v>
      </c>
      <c r="D1660" t="s">
        <v>632</v>
      </c>
      <c r="E1660">
        <v>674.48199999999997</v>
      </c>
      <c r="F1660">
        <v>67.28</v>
      </c>
      <c r="G1660">
        <v>931.81795766642801</v>
      </c>
      <c r="H1660">
        <v>-4.0284387239591499</v>
      </c>
      <c r="I1660">
        <v>48.995882036002101</v>
      </c>
      <c r="J1660">
        <v>-0.117698251970473</v>
      </c>
      <c r="K1660">
        <v>64.194362807697701</v>
      </c>
      <c r="L1660">
        <v>47.142547812011699</v>
      </c>
      <c r="M1660">
        <v>53.479489481176103</v>
      </c>
      <c r="N1660">
        <v>0.31740707622368097</v>
      </c>
      <c r="O1660">
        <v>11.474435196195</v>
      </c>
      <c r="P1660">
        <v>908.695652173913</v>
      </c>
      <c r="Q1660">
        <v>0.21521727171920499</v>
      </c>
    </row>
    <row r="1661" spans="1:17" hidden="1" x14ac:dyDescent="0.3">
      <c r="A1661" t="s">
        <v>3497</v>
      </c>
      <c r="B1661" t="s">
        <v>3498</v>
      </c>
      <c r="C1661" t="str">
        <f>IFERROR(VLOOKUP(Table1[[#This Row],[Ticker]],[1]!Table2[[Symbol]:[Industry]],2,FALSE),"-")</f>
        <v>-</v>
      </c>
      <c r="D1661" t="s">
        <v>315</v>
      </c>
      <c r="E1661">
        <v>672.77790668499995</v>
      </c>
      <c r="F1661">
        <v>384.05</v>
      </c>
      <c r="G1661">
        <v>-17.7661531372773</v>
      </c>
      <c r="H1661">
        <v>-3.5538413097833099</v>
      </c>
      <c r="I1661">
        <v>8.3170242649513195</v>
      </c>
      <c r="J1661">
        <v>-3.6866512490971002</v>
      </c>
      <c r="K1661">
        <v>371.27247128264202</v>
      </c>
      <c r="L1661">
        <v>333.79387428021499</v>
      </c>
      <c r="M1661">
        <v>41.736388204014901</v>
      </c>
      <c r="N1661">
        <v>0.36018936251997802</v>
      </c>
      <c r="O1661">
        <v>16.894226800947902</v>
      </c>
      <c r="P1661">
        <v>55.485829959514099</v>
      </c>
      <c r="Q1661">
        <v>4.1761291260217E-2</v>
      </c>
    </row>
    <row r="1662" spans="1:17" hidden="1" x14ac:dyDescent="0.3">
      <c r="A1662" t="s">
        <v>3499</v>
      </c>
      <c r="B1662" t="s">
        <v>3500</v>
      </c>
      <c r="C1662" t="str">
        <f>IFERROR(VLOOKUP(Table1[[#This Row],[Ticker]],[1]!Table2[[Symbol]:[Industry]],2,FALSE),"-")</f>
        <v>-</v>
      </c>
      <c r="D1662" t="s">
        <v>2201</v>
      </c>
      <c r="E1662">
        <v>671.13693042499995</v>
      </c>
      <c r="F1662">
        <v>268.55</v>
      </c>
      <c r="G1662">
        <v>133.729028370143</v>
      </c>
      <c r="H1662">
        <v>-8.9231505911357907</v>
      </c>
      <c r="I1662">
        <v>81.452498547098401</v>
      </c>
      <c r="J1662">
        <v>-15.2125225167078</v>
      </c>
      <c r="K1662">
        <v>284.61517936459597</v>
      </c>
      <c r="M1662">
        <v>31.581547600645901</v>
      </c>
      <c r="N1662">
        <v>0.32767080106900498</v>
      </c>
      <c r="O1662">
        <v>56.3954570843418</v>
      </c>
      <c r="P1662">
        <v>182.68421052631501</v>
      </c>
    </row>
    <row r="1663" spans="1:17" hidden="1" x14ac:dyDescent="0.3">
      <c r="A1663" t="s">
        <v>3501</v>
      </c>
      <c r="B1663" t="s">
        <v>3502</v>
      </c>
      <c r="C1663" t="str">
        <f>IFERROR(VLOOKUP(Table1[[#This Row],[Ticker]],[1]!Table2[[Symbol]:[Industry]],2,FALSE),"-")</f>
        <v>-</v>
      </c>
      <c r="D1663" t="s">
        <v>3503</v>
      </c>
      <c r="E1663">
        <v>670.60500000000002</v>
      </c>
      <c r="F1663">
        <v>271.5</v>
      </c>
      <c r="G1663">
        <v>-41.173142021822599</v>
      </c>
      <c r="H1663">
        <v>-15.360066928762601</v>
      </c>
      <c r="I1663">
        <v>-24.997265914317701</v>
      </c>
      <c r="J1663">
        <v>-4.1759057039177403</v>
      </c>
      <c r="M1663">
        <v>34.395104722124202</v>
      </c>
      <c r="O1663">
        <v>40.994475138121501</v>
      </c>
      <c r="P1663">
        <v>6.0546875</v>
      </c>
    </row>
    <row r="1664" spans="1:17" hidden="1" x14ac:dyDescent="0.3">
      <c r="A1664" t="s">
        <v>3504</v>
      </c>
      <c r="B1664" t="s">
        <v>3505</v>
      </c>
      <c r="C1664" t="str">
        <f>IFERROR(VLOOKUP(Table1[[#This Row],[Ticker]],[1]!Table2[[Symbol]:[Industry]],2,FALSE),"-")</f>
        <v>-</v>
      </c>
      <c r="D1664" t="s">
        <v>539</v>
      </c>
      <c r="E1664">
        <v>669.47036500000002</v>
      </c>
      <c r="F1664">
        <v>729.35</v>
      </c>
      <c r="G1664">
        <v>35.9106449520864</v>
      </c>
      <c r="H1664">
        <v>40.400298924151997</v>
      </c>
      <c r="I1664">
        <v>41.233770995542102</v>
      </c>
      <c r="J1664">
        <v>7.1330480546572197</v>
      </c>
      <c r="K1664">
        <v>572.162169121136</v>
      </c>
      <c r="L1664">
        <v>497.92721265252902</v>
      </c>
      <c r="M1664">
        <v>82.567079588063294</v>
      </c>
      <c r="N1664">
        <v>2.5958536341507399</v>
      </c>
      <c r="O1664">
        <v>3.3797216699800998</v>
      </c>
      <c r="P1664">
        <v>77.673568818513999</v>
      </c>
      <c r="Q1664">
        <v>3.0268431253751001E-2</v>
      </c>
    </row>
    <row r="1665" spans="1:17" hidden="1" x14ac:dyDescent="0.3">
      <c r="A1665" t="s">
        <v>3506</v>
      </c>
      <c r="B1665" t="s">
        <v>3507</v>
      </c>
      <c r="C1665" t="str">
        <f>IFERROR(VLOOKUP(Table1[[#This Row],[Ticker]],[1]!Table2[[Symbol]:[Industry]],2,FALSE),"-")</f>
        <v>-</v>
      </c>
      <c r="D1665" t="s">
        <v>1387</v>
      </c>
      <c r="E1665">
        <v>666.25232149999999</v>
      </c>
      <c r="F1665">
        <v>123.95</v>
      </c>
      <c r="G1665">
        <v>-0.26756703357168699</v>
      </c>
      <c r="H1665">
        <v>-7.2193123711836504</v>
      </c>
      <c r="I1665">
        <v>-39.231410086954497</v>
      </c>
      <c r="J1665">
        <v>-12.1374099501912</v>
      </c>
      <c r="K1665">
        <v>138.16560967210401</v>
      </c>
      <c r="L1665">
        <v>136.295686794798</v>
      </c>
      <c r="M1665">
        <v>30.466366515662799</v>
      </c>
      <c r="N1665">
        <v>1.3862411695205501</v>
      </c>
      <c r="O1665">
        <v>52.400161355385201</v>
      </c>
      <c r="P1665">
        <v>36.433681893230599</v>
      </c>
      <c r="Q1665">
        <v>0.11633212405924299</v>
      </c>
    </row>
    <row r="1666" spans="1:17" hidden="1" x14ac:dyDescent="0.3">
      <c r="A1666" t="s">
        <v>3508</v>
      </c>
      <c r="B1666" t="s">
        <v>3509</v>
      </c>
      <c r="C1666" t="str">
        <f>IFERROR(VLOOKUP(Table1[[#This Row],[Ticker]],[1]!Table2[[Symbol]:[Industry]],2,FALSE),"-")</f>
        <v>-</v>
      </c>
      <c r="D1666" t="s">
        <v>259</v>
      </c>
      <c r="E1666">
        <v>665.60626845000002</v>
      </c>
      <c r="F1666">
        <v>359.85</v>
      </c>
      <c r="G1666">
        <v>69.065005173771297</v>
      </c>
      <c r="H1666">
        <v>-11.9824714181603</v>
      </c>
      <c r="I1666">
        <v>-9.0660194326663603</v>
      </c>
      <c r="J1666">
        <v>-12.478977335085901</v>
      </c>
      <c r="K1666">
        <v>411.07301086585602</v>
      </c>
      <c r="L1666">
        <v>364.735224015624</v>
      </c>
      <c r="M1666">
        <v>9.80334622358939</v>
      </c>
      <c r="N1666">
        <v>1.1168526326267001</v>
      </c>
      <c r="O1666">
        <v>32.207864387939402</v>
      </c>
      <c r="P1666">
        <v>105.51113649343201</v>
      </c>
      <c r="Q1666">
        <v>0.16245594742441299</v>
      </c>
    </row>
    <row r="1667" spans="1:17" hidden="1" x14ac:dyDescent="0.3">
      <c r="A1667" t="s">
        <v>3510</v>
      </c>
      <c r="B1667" t="s">
        <v>3511</v>
      </c>
      <c r="C1667" t="str">
        <f>IFERROR(VLOOKUP(Table1[[#This Row],[Ticker]],[1]!Table2[[Symbol]:[Industry]],2,FALSE),"-")</f>
        <v>-</v>
      </c>
      <c r="D1667" t="s">
        <v>632</v>
      </c>
      <c r="E1667">
        <v>664.99369503999901</v>
      </c>
      <c r="F1667">
        <v>73.91</v>
      </c>
      <c r="G1667">
        <v>115.81415956547799</v>
      </c>
      <c r="H1667">
        <v>7.7748919278371602</v>
      </c>
      <c r="I1667">
        <v>5.27888201094457</v>
      </c>
      <c r="J1667">
        <v>2.3715845013614301</v>
      </c>
      <c r="K1667">
        <v>69.696068787305606</v>
      </c>
      <c r="L1667">
        <v>57.771395356895198</v>
      </c>
      <c r="M1667">
        <v>52.513164334458203</v>
      </c>
      <c r="N1667">
        <v>0.72547908244420201</v>
      </c>
      <c r="O1667">
        <v>19.063726153429801</v>
      </c>
      <c r="P1667">
        <v>154.3358568479</v>
      </c>
      <c r="Q1667">
        <v>9.3552197537889001E-2</v>
      </c>
    </row>
    <row r="1668" spans="1:17" hidden="1" x14ac:dyDescent="0.3">
      <c r="A1668" t="s">
        <v>3512</v>
      </c>
      <c r="B1668" t="s">
        <v>3513</v>
      </c>
      <c r="C1668" t="str">
        <f>IFERROR(VLOOKUP(Table1[[#This Row],[Ticker]],[1]!Table2[[Symbol]:[Industry]],2,FALSE),"-")</f>
        <v>-</v>
      </c>
      <c r="D1668" t="s">
        <v>207</v>
      </c>
      <c r="E1668">
        <v>663.99374999999998</v>
      </c>
      <c r="F1668">
        <v>252.95</v>
      </c>
      <c r="G1668">
        <v>33.096145830666401</v>
      </c>
      <c r="H1668">
        <v>12.352048481841299</v>
      </c>
      <c r="I1668">
        <v>48.155665498706298</v>
      </c>
      <c r="J1668">
        <v>-18.532671423175898</v>
      </c>
      <c r="K1668">
        <v>230.41182645940401</v>
      </c>
      <c r="L1668">
        <v>178.11169042768299</v>
      </c>
      <c r="M1668">
        <v>44.239697583529299</v>
      </c>
      <c r="N1668">
        <v>1.4284707570586399</v>
      </c>
      <c r="O1668">
        <v>21.763194307175301</v>
      </c>
      <c r="P1668">
        <v>105.650406504065</v>
      </c>
      <c r="Q1668">
        <v>0.104263071045871</v>
      </c>
    </row>
    <row r="1669" spans="1:17" hidden="1" x14ac:dyDescent="0.3">
      <c r="A1669" t="s">
        <v>3514</v>
      </c>
      <c r="B1669" t="s">
        <v>3515</v>
      </c>
      <c r="C1669" t="str">
        <f>IFERROR(VLOOKUP(Table1[[#This Row],[Ticker]],[1]!Table2[[Symbol]:[Industry]],2,FALSE),"-")</f>
        <v>-</v>
      </c>
      <c r="D1669" t="s">
        <v>130</v>
      </c>
      <c r="E1669">
        <v>663.36599999999999</v>
      </c>
      <c r="F1669">
        <v>581.9</v>
      </c>
      <c r="G1669">
        <v>81.543041274328303</v>
      </c>
      <c r="H1669">
        <v>-12.3494872025594</v>
      </c>
      <c r="I1669">
        <v>14.268196592523999</v>
      </c>
      <c r="J1669">
        <v>-2.2996895869257599</v>
      </c>
      <c r="K1669">
        <v>658.55316893427801</v>
      </c>
      <c r="L1669">
        <v>546.64050808752097</v>
      </c>
      <c r="M1669">
        <v>31.952517671949298</v>
      </c>
      <c r="N1669">
        <v>0.68970007300139202</v>
      </c>
      <c r="O1669">
        <v>63.430142636191803</v>
      </c>
      <c r="P1669">
        <v>149.154356668807</v>
      </c>
      <c r="Q1669">
        <v>0.17307537491258701</v>
      </c>
    </row>
    <row r="1670" spans="1:17" hidden="1" x14ac:dyDescent="0.3">
      <c r="A1670" t="s">
        <v>3516</v>
      </c>
      <c r="B1670" t="s">
        <v>3517</v>
      </c>
      <c r="C1670" t="str">
        <f>IFERROR(VLOOKUP(Table1[[#This Row],[Ticker]],[1]!Table2[[Symbol]:[Industry]],2,FALSE),"-")</f>
        <v>-</v>
      </c>
      <c r="D1670" t="s">
        <v>1547</v>
      </c>
      <c r="E1670">
        <v>662.53944547000003</v>
      </c>
      <c r="F1670">
        <v>272.64999999999998</v>
      </c>
      <c r="G1670">
        <v>87.681254440361798</v>
      </c>
      <c r="H1670">
        <v>-22.2701935110411</v>
      </c>
      <c r="I1670">
        <v>35.367570319227397</v>
      </c>
      <c r="J1670">
        <v>-8.5030794174342397</v>
      </c>
      <c r="K1670">
        <v>322.87210772969001</v>
      </c>
      <c r="L1670">
        <v>243.08355421929701</v>
      </c>
      <c r="M1670">
        <v>24.257890074077402</v>
      </c>
      <c r="N1670">
        <v>0.64881316998468597</v>
      </c>
      <c r="O1670">
        <v>69.448010269576301</v>
      </c>
      <c r="P1670">
        <v>143.00356506238799</v>
      </c>
    </row>
    <row r="1671" spans="1:17" hidden="1" x14ac:dyDescent="0.3">
      <c r="A1671" t="s">
        <v>3518</v>
      </c>
      <c r="B1671" t="s">
        <v>3519</v>
      </c>
      <c r="C1671" t="str">
        <f>IFERROR(VLOOKUP(Table1[[#This Row],[Ticker]],[1]!Table2[[Symbol]:[Industry]],2,FALSE),"-")</f>
        <v>-</v>
      </c>
      <c r="E1671">
        <v>661.32250450000004</v>
      </c>
      <c r="F1671">
        <v>264.85000000000002</v>
      </c>
      <c r="G1671">
        <v>19.031112798558901</v>
      </c>
      <c r="H1671">
        <v>49.716620297674098</v>
      </c>
      <c r="I1671">
        <v>35.206988906063799</v>
      </c>
      <c r="J1671">
        <v>-1.73205167668643</v>
      </c>
      <c r="O1671">
        <v>17.047385312440898</v>
      </c>
      <c r="P1671">
        <v>49.886813808715303</v>
      </c>
    </row>
    <row r="1672" spans="1:17" hidden="1" x14ac:dyDescent="0.3">
      <c r="A1672" t="s">
        <v>3520</v>
      </c>
      <c r="B1672" t="s">
        <v>3521</v>
      </c>
      <c r="C1672" t="str">
        <f>IFERROR(VLOOKUP(Table1[[#This Row],[Ticker]],[1]!Table2[[Symbol]:[Industry]],2,FALSE),"-")</f>
        <v>-</v>
      </c>
      <c r="D1672" t="s">
        <v>937</v>
      </c>
      <c r="E1672">
        <v>660.68751514999997</v>
      </c>
      <c r="F1672">
        <v>354.25</v>
      </c>
      <c r="G1672">
        <v>-26.498809717797499</v>
      </c>
      <c r="H1672">
        <v>3.7306717184646101</v>
      </c>
      <c r="I1672">
        <v>-4.0483079006212304</v>
      </c>
      <c r="J1672">
        <v>-1.8081736478933801</v>
      </c>
      <c r="K1672">
        <v>349.58631797722001</v>
      </c>
      <c r="L1672">
        <v>336.76547145552399</v>
      </c>
      <c r="M1672">
        <v>46.453630094532699</v>
      </c>
      <c r="N1672">
        <v>0.37528539196210497</v>
      </c>
      <c r="O1672">
        <v>17.642907551164399</v>
      </c>
      <c r="P1672">
        <v>48.844537815126003</v>
      </c>
      <c r="Q1672">
        <v>7.0252913939837E-2</v>
      </c>
    </row>
    <row r="1673" spans="1:17" hidden="1" x14ac:dyDescent="0.3">
      <c r="A1673" t="s">
        <v>3522</v>
      </c>
      <c r="B1673" t="s">
        <v>3523</v>
      </c>
      <c r="C1673" t="str">
        <f>IFERROR(VLOOKUP(Table1[[#This Row],[Ticker]],[1]!Table2[[Symbol]:[Industry]],2,FALSE),"-")</f>
        <v>-</v>
      </c>
      <c r="D1673" t="s">
        <v>46</v>
      </c>
      <c r="E1673">
        <v>659.87519199999997</v>
      </c>
      <c r="F1673">
        <v>287.60000000000002</v>
      </c>
      <c r="G1673">
        <v>-2.09763984455053</v>
      </c>
      <c r="H1673">
        <v>34.853280667362498</v>
      </c>
      <c r="I1673">
        <v>14.078236262954301</v>
      </c>
      <c r="J1673">
        <v>-3.9775414182512501</v>
      </c>
      <c r="K1673">
        <v>232.34783712033999</v>
      </c>
      <c r="M1673">
        <v>62.476448423681298</v>
      </c>
      <c r="N1673">
        <v>1.1250901800225199</v>
      </c>
      <c r="O1673">
        <v>3.9638386648122199</v>
      </c>
      <c r="P1673">
        <v>101.330066503325</v>
      </c>
    </row>
    <row r="1674" spans="1:17" hidden="1" x14ac:dyDescent="0.3">
      <c r="A1674" t="s">
        <v>3524</v>
      </c>
      <c r="B1674" t="s">
        <v>3525</v>
      </c>
      <c r="C1674" t="str">
        <f>IFERROR(VLOOKUP(Table1[[#This Row],[Ticker]],[1]!Table2[[Symbol]:[Industry]],2,FALSE),"-")</f>
        <v>-</v>
      </c>
      <c r="D1674" t="s">
        <v>21</v>
      </c>
      <c r="E1674">
        <v>658.69525799999997</v>
      </c>
      <c r="F1674">
        <v>628.54999999999995</v>
      </c>
      <c r="G1674">
        <v>99.808248235429602</v>
      </c>
      <c r="H1674">
        <v>21.8665019554183</v>
      </c>
      <c r="I1674">
        <v>115.984124342934</v>
      </c>
      <c r="J1674">
        <v>5.57098912583462</v>
      </c>
      <c r="K1674">
        <v>538.59811842567603</v>
      </c>
      <c r="M1674">
        <v>76.918422028806503</v>
      </c>
      <c r="N1674">
        <v>1.28830036875628</v>
      </c>
      <c r="O1674">
        <v>20.913212950441501</v>
      </c>
      <c r="P1674">
        <v>140.73152049023301</v>
      </c>
    </row>
    <row r="1675" spans="1:17" hidden="1" x14ac:dyDescent="0.3">
      <c r="A1675" t="s">
        <v>3526</v>
      </c>
      <c r="B1675" t="s">
        <v>3527</v>
      </c>
      <c r="C1675" t="str">
        <f>IFERROR(VLOOKUP(Table1[[#This Row],[Ticker]],[1]!Table2[[Symbol]:[Industry]],2,FALSE),"-")</f>
        <v>-</v>
      </c>
      <c r="D1675" t="s">
        <v>632</v>
      </c>
      <c r="E1675">
        <v>658.62587676400005</v>
      </c>
      <c r="F1675">
        <v>152.44</v>
      </c>
      <c r="G1675">
        <v>8.18951866513836</v>
      </c>
      <c r="H1675">
        <v>11.2869973933969</v>
      </c>
      <c r="I1675">
        <v>-2.9625489972479002</v>
      </c>
      <c r="J1675">
        <v>-4.2561252453888896</v>
      </c>
      <c r="K1675">
        <v>143.69450924008001</v>
      </c>
      <c r="L1675">
        <v>132.86663899925901</v>
      </c>
      <c r="M1675">
        <v>49.9510726558062</v>
      </c>
      <c r="N1675">
        <v>1.1126729975665199</v>
      </c>
      <c r="O1675">
        <v>14.4712673838887</v>
      </c>
      <c r="P1675">
        <v>41.148148148148103</v>
      </c>
      <c r="Q1675">
        <v>2.3065386826388E-2</v>
      </c>
    </row>
    <row r="1676" spans="1:17" hidden="1" x14ac:dyDescent="0.3">
      <c r="A1676" t="s">
        <v>3528</v>
      </c>
      <c r="B1676" t="s">
        <v>3529</v>
      </c>
      <c r="C1676" t="str">
        <f>IFERROR(VLOOKUP(Table1[[#This Row],[Ticker]],[1]!Table2[[Symbol]:[Industry]],2,FALSE),"-")</f>
        <v>-</v>
      </c>
      <c r="D1676" t="s">
        <v>632</v>
      </c>
      <c r="E1676">
        <v>656.71621247999997</v>
      </c>
      <c r="F1676">
        <v>129.44999999999999</v>
      </c>
      <c r="G1676">
        <v>63.395504680844603</v>
      </c>
      <c r="H1676">
        <v>15.762100954299999</v>
      </c>
      <c r="I1676">
        <v>39.833541522676398</v>
      </c>
      <c r="J1676">
        <v>-9.11829759269569</v>
      </c>
      <c r="K1676">
        <v>119.946601691598</v>
      </c>
      <c r="L1676">
        <v>96.419147446794895</v>
      </c>
      <c r="M1676">
        <v>41.925912735428497</v>
      </c>
      <c r="N1676">
        <v>1.5481486571816601</v>
      </c>
      <c r="O1676">
        <v>22.3561220548474</v>
      </c>
      <c r="P1676">
        <v>101.32192846034199</v>
      </c>
      <c r="Q1676">
        <v>3.0375988806195998E-2</v>
      </c>
    </row>
    <row r="1677" spans="1:17" hidden="1" x14ac:dyDescent="0.3">
      <c r="A1677" t="s">
        <v>3530</v>
      </c>
      <c r="B1677" t="s">
        <v>3531</v>
      </c>
      <c r="C1677" t="str">
        <f>IFERROR(VLOOKUP(Table1[[#This Row],[Ticker]],[1]!Table2[[Symbol]:[Industry]],2,FALSE),"-")</f>
        <v>-</v>
      </c>
      <c r="E1677">
        <v>656.56984875000001</v>
      </c>
      <c r="F1677">
        <v>96.35</v>
      </c>
      <c r="G1677">
        <v>121.21778366998799</v>
      </c>
      <c r="H1677">
        <v>48.288974439652101</v>
      </c>
      <c r="I1677">
        <v>278.420000001164</v>
      </c>
      <c r="J1677">
        <v>5.1738414771883496</v>
      </c>
      <c r="K1677">
        <v>62.498338845805002</v>
      </c>
      <c r="M1677">
        <v>100</v>
      </c>
      <c r="N1677">
        <v>3.9326601607558</v>
      </c>
      <c r="O1677">
        <v>0</v>
      </c>
      <c r="P1677">
        <v>320.92616863259002</v>
      </c>
    </row>
    <row r="1678" spans="1:17" hidden="1" x14ac:dyDescent="0.3">
      <c r="A1678" t="s">
        <v>3532</v>
      </c>
      <c r="B1678" t="s">
        <v>3533</v>
      </c>
      <c r="C1678" t="str">
        <f>IFERROR(VLOOKUP(Table1[[#This Row],[Ticker]],[1]!Table2[[Symbol]:[Industry]],2,FALSE),"-")</f>
        <v>-</v>
      </c>
      <c r="D1678" t="s">
        <v>130</v>
      </c>
      <c r="E1678">
        <v>655.46928500000001</v>
      </c>
      <c r="F1678">
        <v>265</v>
      </c>
      <c r="G1678">
        <v>150.08919881194601</v>
      </c>
      <c r="H1678">
        <v>-10.643166484014101</v>
      </c>
      <c r="I1678">
        <v>156.531950900613</v>
      </c>
      <c r="J1678">
        <v>-4.9123154773703597</v>
      </c>
      <c r="K1678">
        <v>280.06591139298598</v>
      </c>
      <c r="M1678">
        <v>40.538778440712399</v>
      </c>
      <c r="N1678">
        <v>0.87921879768080502</v>
      </c>
      <c r="O1678">
        <v>48.641509433962199</v>
      </c>
      <c r="P1678">
        <v>194.28095502498601</v>
      </c>
    </row>
    <row r="1679" spans="1:17" hidden="1" x14ac:dyDescent="0.3">
      <c r="A1679" t="s">
        <v>3534</v>
      </c>
      <c r="B1679" t="s">
        <v>3535</v>
      </c>
      <c r="C1679" t="str">
        <f>IFERROR(VLOOKUP(Table1[[#This Row],[Ticker]],[1]!Table2[[Symbol]:[Industry]],2,FALSE),"-")</f>
        <v>-</v>
      </c>
      <c r="D1679" t="s">
        <v>3503</v>
      </c>
      <c r="E1679">
        <v>655.03230215999997</v>
      </c>
      <c r="F1679">
        <v>715.8</v>
      </c>
      <c r="G1679">
        <v>10.2414919386586</v>
      </c>
      <c r="H1679">
        <v>-2.7956866412275501</v>
      </c>
      <c r="I1679">
        <v>-29.135683408422999</v>
      </c>
      <c r="J1679">
        <v>-0.47774844991020998</v>
      </c>
      <c r="K1679">
        <v>770.79662671187998</v>
      </c>
      <c r="L1679">
        <v>738.89042927213495</v>
      </c>
      <c r="M1679">
        <v>39.156625384822199</v>
      </c>
      <c r="N1679">
        <v>1.06291135354128</v>
      </c>
      <c r="O1679">
        <v>40.961162335848002</v>
      </c>
      <c r="P1679">
        <v>45.413915693245201</v>
      </c>
      <c r="Q1679">
        <v>5.7844582372672003E-2</v>
      </c>
    </row>
    <row r="1680" spans="1:17" hidden="1" x14ac:dyDescent="0.3">
      <c r="A1680" t="s">
        <v>3536</v>
      </c>
      <c r="B1680" t="s">
        <v>3537</v>
      </c>
      <c r="C1680" t="str">
        <f>IFERROR(VLOOKUP(Table1[[#This Row],[Ticker]],[1]!Table2[[Symbol]:[Industry]],2,FALSE),"-")</f>
        <v>-</v>
      </c>
      <c r="D1680" t="s">
        <v>207</v>
      </c>
      <c r="E1680">
        <v>654.83813499999997</v>
      </c>
      <c r="F1680">
        <v>163.72999999999999</v>
      </c>
      <c r="G1680">
        <v>-9.5034959541183301</v>
      </c>
      <c r="H1680">
        <v>5.2580099660998201</v>
      </c>
      <c r="I1680">
        <v>-22.122207401189499</v>
      </c>
      <c r="J1680">
        <v>-2.9435646642670399</v>
      </c>
      <c r="K1680">
        <v>163.258630317734</v>
      </c>
      <c r="L1680">
        <v>157.61634620693201</v>
      </c>
      <c r="M1680">
        <v>46.873840163243202</v>
      </c>
      <c r="N1680">
        <v>0.87574728548894798</v>
      </c>
      <c r="O1680">
        <v>29.4203872228669</v>
      </c>
      <c r="P1680">
        <v>29.533227848101198</v>
      </c>
      <c r="Q1680">
        <v>-8.6730985694419994E-3</v>
      </c>
    </row>
    <row r="1681" spans="1:17" hidden="1" x14ac:dyDescent="0.3">
      <c r="A1681" t="s">
        <v>3538</v>
      </c>
      <c r="B1681" t="s">
        <v>3539</v>
      </c>
      <c r="C1681" t="str">
        <f>IFERROR(VLOOKUP(Table1[[#This Row],[Ticker]],[1]!Table2[[Symbol]:[Industry]],2,FALSE),"-")</f>
        <v>-</v>
      </c>
      <c r="D1681" t="s">
        <v>183</v>
      </c>
      <c r="E1681">
        <v>653.462172786</v>
      </c>
      <c r="F1681">
        <v>38.729999999999997</v>
      </c>
      <c r="G1681">
        <v>-32.581277572955003</v>
      </c>
      <c r="H1681">
        <v>2.2630252141637799</v>
      </c>
      <c r="I1681">
        <v>-36.314726231778003</v>
      </c>
      <c r="J1681">
        <v>-3.4437979113358601</v>
      </c>
      <c r="K1681">
        <v>42.120923194844202</v>
      </c>
      <c r="L1681">
        <v>44.685603101480503</v>
      </c>
      <c r="M1681">
        <v>44.541028457999701</v>
      </c>
      <c r="N1681">
        <v>0.31549598409542701</v>
      </c>
      <c r="O1681">
        <v>61.890007745933403</v>
      </c>
      <c r="P1681">
        <v>6.1095890410958802</v>
      </c>
      <c r="Q1681">
        <v>0.153819094408326</v>
      </c>
    </row>
    <row r="1682" spans="1:17" hidden="1" x14ac:dyDescent="0.3">
      <c r="A1682" t="s">
        <v>3540</v>
      </c>
      <c r="B1682" t="s">
        <v>3541</v>
      </c>
      <c r="C1682" t="str">
        <f>IFERROR(VLOOKUP(Table1[[#This Row],[Ticker]],[1]!Table2[[Symbol]:[Industry]],2,FALSE),"-")</f>
        <v>-</v>
      </c>
      <c r="D1682" t="s">
        <v>207</v>
      </c>
      <c r="E1682">
        <v>653.15555436800003</v>
      </c>
      <c r="F1682">
        <v>53.44</v>
      </c>
      <c r="G1682">
        <v>41.5942543522088</v>
      </c>
      <c r="H1682">
        <v>46.200663788328796</v>
      </c>
      <c r="I1682">
        <v>21.0224256100907</v>
      </c>
      <c r="J1682">
        <v>-1.7434377781353601</v>
      </c>
      <c r="K1682">
        <v>45.377501590313202</v>
      </c>
      <c r="L1682">
        <v>39.823724593783297</v>
      </c>
      <c r="M1682">
        <v>55.0186164977329</v>
      </c>
      <c r="N1682">
        <v>1.6918285847313601</v>
      </c>
      <c r="O1682">
        <v>21.201347305389199</v>
      </c>
      <c r="P1682">
        <v>94.3272727272727</v>
      </c>
      <c r="Q1682">
        <v>8.5870803573014007E-2</v>
      </c>
    </row>
    <row r="1683" spans="1:17" hidden="1" x14ac:dyDescent="0.3">
      <c r="A1683" t="s">
        <v>3542</v>
      </c>
      <c r="B1683" t="s">
        <v>3543</v>
      </c>
      <c r="C1683" t="str">
        <f>IFERROR(VLOOKUP(Table1[[#This Row],[Ticker]],[1]!Table2[[Symbol]:[Industry]],2,FALSE),"-")</f>
        <v>-</v>
      </c>
      <c r="D1683" t="s">
        <v>183</v>
      </c>
      <c r="E1683">
        <v>652.20937497600005</v>
      </c>
      <c r="F1683">
        <v>120.59</v>
      </c>
      <c r="G1683">
        <v>49.368824323293303</v>
      </c>
      <c r="H1683">
        <v>-10.1709398353937</v>
      </c>
      <c r="I1683">
        <v>-34.781021840930798</v>
      </c>
      <c r="J1683">
        <v>-5.9740523254817397</v>
      </c>
      <c r="K1683">
        <v>134.491830143291</v>
      </c>
      <c r="L1683">
        <v>135.07784529626699</v>
      </c>
      <c r="M1683">
        <v>36.2152521761099</v>
      </c>
      <c r="N1683">
        <v>1.1795274733563199</v>
      </c>
      <c r="O1683">
        <v>45.119827514719297</v>
      </c>
      <c r="P1683">
        <v>87.106283941039493</v>
      </c>
      <c r="Q1683">
        <v>0.10297520508135199</v>
      </c>
    </row>
    <row r="1684" spans="1:17" hidden="1" x14ac:dyDescent="0.3">
      <c r="A1684" t="s">
        <v>3544</v>
      </c>
      <c r="B1684" t="s">
        <v>3545</v>
      </c>
      <c r="C1684" t="str">
        <f>IFERROR(VLOOKUP(Table1[[#This Row],[Ticker]],[1]!Table2[[Symbol]:[Industry]],2,FALSE),"-")</f>
        <v>-</v>
      </c>
      <c r="D1684" t="s">
        <v>1653</v>
      </c>
      <c r="E1684">
        <v>651.53970000000004</v>
      </c>
      <c r="F1684">
        <v>60.85</v>
      </c>
      <c r="G1684">
        <v>-5.3086193256365997</v>
      </c>
      <c r="H1684">
        <v>-3.5774835268890302</v>
      </c>
      <c r="I1684">
        <v>4.8626479436985601</v>
      </c>
      <c r="J1684">
        <v>0.826113304899604</v>
      </c>
      <c r="K1684">
        <v>60.563336077640599</v>
      </c>
      <c r="L1684">
        <v>57.6400656579751</v>
      </c>
      <c r="M1684">
        <v>63.305866194264297</v>
      </c>
      <c r="N1684">
        <v>1.2665161628972299</v>
      </c>
      <c r="O1684">
        <v>6.0805258833196199</v>
      </c>
      <c r="P1684">
        <v>26.375908618899199</v>
      </c>
      <c r="Q1684">
        <v>-3.0371808196612001E-2</v>
      </c>
    </row>
    <row r="1685" spans="1:17" hidden="1" x14ac:dyDescent="0.3">
      <c r="A1685" t="s">
        <v>3546</v>
      </c>
      <c r="B1685" t="s">
        <v>3547</v>
      </c>
      <c r="C1685" t="str">
        <f>IFERROR(VLOOKUP(Table1[[#This Row],[Ticker]],[1]!Table2[[Symbol]:[Industry]],2,FALSE),"-")</f>
        <v>-</v>
      </c>
      <c r="D1685" t="s">
        <v>713</v>
      </c>
      <c r="E1685">
        <v>650.52862819999996</v>
      </c>
      <c r="F1685">
        <v>25.3</v>
      </c>
      <c r="G1685">
        <v>11.9097965637337</v>
      </c>
      <c r="H1685">
        <v>11.038597697749999</v>
      </c>
      <c r="I1685">
        <v>3.00062222520127</v>
      </c>
      <c r="J1685">
        <v>-6.3473689786570997</v>
      </c>
      <c r="K1685">
        <v>23.226144216019399</v>
      </c>
      <c r="L1685">
        <v>21.2632939001914</v>
      </c>
      <c r="M1685">
        <v>58.835266448421997</v>
      </c>
      <c r="N1685">
        <v>1.97243780357767</v>
      </c>
      <c r="O1685">
        <v>12.6482213438735</v>
      </c>
      <c r="P1685">
        <v>57.142857142857103</v>
      </c>
      <c r="Q1685">
        <v>8.7125364592790994E-2</v>
      </c>
    </row>
    <row r="1686" spans="1:17" hidden="1" x14ac:dyDescent="0.3">
      <c r="A1686" t="s">
        <v>3548</v>
      </c>
      <c r="B1686" t="s">
        <v>3549</v>
      </c>
      <c r="C1686" t="str">
        <f>IFERROR(VLOOKUP(Table1[[#This Row],[Ticker]],[1]!Table2[[Symbol]:[Industry]],2,FALSE),"-")</f>
        <v>-</v>
      </c>
      <c r="D1686" t="s">
        <v>399</v>
      </c>
      <c r="E1686">
        <v>648.05881399999998</v>
      </c>
      <c r="F1686">
        <v>474.5</v>
      </c>
      <c r="G1686">
        <v>59.963906392597998</v>
      </c>
      <c r="H1686">
        <v>1.00251437808462</v>
      </c>
      <c r="I1686">
        <v>-10.3192168695095</v>
      </c>
      <c r="J1686">
        <v>-4.6305119346972603</v>
      </c>
      <c r="K1686">
        <v>492.46039842392503</v>
      </c>
      <c r="L1686">
        <v>453.03411195574802</v>
      </c>
      <c r="M1686">
        <v>40.875238139556501</v>
      </c>
      <c r="N1686">
        <v>0.60806434306260104</v>
      </c>
      <c r="O1686">
        <v>40.864067439409801</v>
      </c>
      <c r="P1686">
        <v>99.2441738400167</v>
      </c>
      <c r="Q1686">
        <v>0.22936085494042499</v>
      </c>
    </row>
    <row r="1687" spans="1:17" hidden="1" x14ac:dyDescent="0.3">
      <c r="A1687" t="s">
        <v>3550</v>
      </c>
      <c r="B1687" t="s">
        <v>3551</v>
      </c>
      <c r="C1687" t="str">
        <f>IFERROR(VLOOKUP(Table1[[#This Row],[Ticker]],[1]!Table2[[Symbol]:[Industry]],2,FALSE),"-")</f>
        <v>-</v>
      </c>
      <c r="D1687" t="s">
        <v>60</v>
      </c>
      <c r="E1687">
        <v>647.46978617900004</v>
      </c>
      <c r="F1687">
        <v>31.03</v>
      </c>
      <c r="G1687">
        <v>95.184768884475304</v>
      </c>
      <c r="H1687">
        <v>3.02235720395716</v>
      </c>
      <c r="I1687">
        <v>46.695766100748102</v>
      </c>
      <c r="J1687">
        <v>-8.0504239149205095</v>
      </c>
      <c r="K1687">
        <v>32.899161984641303</v>
      </c>
      <c r="L1687">
        <v>26.895213336155201</v>
      </c>
      <c r="M1687">
        <v>39.9466941251438</v>
      </c>
      <c r="N1687">
        <v>0.97467326060204895</v>
      </c>
      <c r="O1687">
        <v>56.622623267805302</v>
      </c>
      <c r="P1687">
        <v>122.43727598566301</v>
      </c>
      <c r="Q1687">
        <v>0.106042536668721</v>
      </c>
    </row>
    <row r="1688" spans="1:17" hidden="1" x14ac:dyDescent="0.3">
      <c r="A1688" t="s">
        <v>3552</v>
      </c>
      <c r="B1688" t="s">
        <v>3553</v>
      </c>
      <c r="C1688" t="str">
        <f>IFERROR(VLOOKUP(Table1[[#This Row],[Ticker]],[1]!Table2[[Symbol]:[Industry]],2,FALSE),"-")</f>
        <v>-</v>
      </c>
      <c r="D1688" t="s">
        <v>54</v>
      </c>
      <c r="E1688">
        <v>647.31911222999997</v>
      </c>
      <c r="F1688">
        <v>623.85</v>
      </c>
      <c r="G1688">
        <v>38.642985519474401</v>
      </c>
      <c r="H1688">
        <v>24.8122766882977</v>
      </c>
      <c r="I1688">
        <v>24.3531587146222</v>
      </c>
      <c r="J1688">
        <v>3.2391627157421299</v>
      </c>
      <c r="K1688">
        <v>523.54396696113099</v>
      </c>
      <c r="L1688">
        <v>473.06033277065501</v>
      </c>
      <c r="M1688">
        <v>74.345880760657707</v>
      </c>
      <c r="N1688">
        <v>3.10800289554681</v>
      </c>
      <c r="O1688">
        <v>0.82551895487696902</v>
      </c>
      <c r="P1688">
        <v>102.089407191448</v>
      </c>
      <c r="Q1688">
        <v>3.5315006344131997E-2</v>
      </c>
    </row>
    <row r="1689" spans="1:17" hidden="1" x14ac:dyDescent="0.3">
      <c r="A1689" t="s">
        <v>3554</v>
      </c>
      <c r="B1689" t="s">
        <v>3555</v>
      </c>
      <c r="C1689" t="str">
        <f>IFERROR(VLOOKUP(Table1[[#This Row],[Ticker]],[1]!Table2[[Symbol]:[Industry]],2,FALSE),"-")</f>
        <v>-</v>
      </c>
      <c r="D1689" t="s">
        <v>300</v>
      </c>
      <c r="E1689">
        <v>644.39928999999995</v>
      </c>
      <c r="F1689">
        <v>200.81</v>
      </c>
      <c r="G1689">
        <v>-5.6604412327263903E-2</v>
      </c>
      <c r="H1689">
        <v>7.2378082005548796</v>
      </c>
      <c r="I1689">
        <v>1.84181174573178</v>
      </c>
      <c r="J1689">
        <v>2.58350104735695</v>
      </c>
      <c r="K1689">
        <v>184.623443422637</v>
      </c>
      <c r="L1689">
        <v>175.591565428997</v>
      </c>
      <c r="M1689">
        <v>70.035000101438996</v>
      </c>
      <c r="N1689">
        <v>0.74325277889055197</v>
      </c>
      <c r="O1689">
        <v>18.5199940242019</v>
      </c>
      <c r="P1689">
        <v>39.645340751043101</v>
      </c>
      <c r="Q1689">
        <v>1.9439603085556999E-2</v>
      </c>
    </row>
    <row r="1690" spans="1:17" hidden="1" x14ac:dyDescent="0.3">
      <c r="A1690" t="s">
        <v>3556</v>
      </c>
      <c r="B1690" t="s">
        <v>3557</v>
      </c>
      <c r="C1690" t="str">
        <f>IFERROR(VLOOKUP(Table1[[#This Row],[Ticker]],[1]!Table2[[Symbol]:[Industry]],2,FALSE),"-")</f>
        <v>-</v>
      </c>
      <c r="D1690" t="s">
        <v>3558</v>
      </c>
      <c r="E1690">
        <v>644</v>
      </c>
      <c r="F1690">
        <v>161</v>
      </c>
      <c r="G1690">
        <v>26.080826232145601</v>
      </c>
      <c r="H1690">
        <v>26.601460032265901</v>
      </c>
      <c r="I1690">
        <v>-18.455556734803999</v>
      </c>
      <c r="J1690">
        <v>19.2314125317499</v>
      </c>
      <c r="K1690">
        <v>135.93416012852299</v>
      </c>
      <c r="M1690">
        <v>88.216142397340406</v>
      </c>
      <c r="N1690">
        <v>1.94757290797799</v>
      </c>
      <c r="O1690">
        <v>58.602484472049603</v>
      </c>
      <c r="P1690">
        <v>67.7083333333333</v>
      </c>
    </row>
    <row r="1691" spans="1:17" hidden="1" x14ac:dyDescent="0.3">
      <c r="A1691" t="s">
        <v>3559</v>
      </c>
      <c r="B1691" t="s">
        <v>3560</v>
      </c>
      <c r="C1691" t="str">
        <f>IFERROR(VLOOKUP(Table1[[#This Row],[Ticker]],[1]!Table2[[Symbol]:[Industry]],2,FALSE),"-")</f>
        <v>-</v>
      </c>
      <c r="D1691" t="s">
        <v>427</v>
      </c>
      <c r="E1691">
        <v>643.22278292999999</v>
      </c>
      <c r="F1691">
        <v>491.3</v>
      </c>
      <c r="G1691">
        <v>6.3142035989443901</v>
      </c>
      <c r="H1691">
        <v>-12.6163946528944</v>
      </c>
      <c r="I1691">
        <v>29.843229633494801</v>
      </c>
      <c r="J1691">
        <v>-7.7679297263206601</v>
      </c>
      <c r="K1691">
        <v>508.16113548636002</v>
      </c>
      <c r="L1691">
        <v>408.44223060172402</v>
      </c>
      <c r="M1691">
        <v>22.6230385531453</v>
      </c>
      <c r="N1691">
        <v>7.1772275032582197E-2</v>
      </c>
      <c r="O1691">
        <v>42.3671890901689</v>
      </c>
      <c r="P1691">
        <v>83.904173685195602</v>
      </c>
      <c r="Q1691">
        <v>9.7736971162899998E-3</v>
      </c>
    </row>
    <row r="1692" spans="1:17" hidden="1" x14ac:dyDescent="0.3">
      <c r="A1692" t="s">
        <v>3561</v>
      </c>
      <c r="B1692" t="s">
        <v>3562</v>
      </c>
      <c r="C1692" t="str">
        <f>IFERROR(VLOOKUP(Table1[[#This Row],[Ticker]],[1]!Table2[[Symbol]:[Industry]],2,FALSE),"-")</f>
        <v>-</v>
      </c>
      <c r="D1692" t="s">
        <v>151</v>
      </c>
      <c r="E1692">
        <v>643.0607</v>
      </c>
      <c r="F1692">
        <v>53.75</v>
      </c>
      <c r="G1692">
        <v>38.658672071859698</v>
      </c>
      <c r="H1692">
        <v>7.0938256468115402</v>
      </c>
      <c r="I1692">
        <v>-24.612145758247799</v>
      </c>
      <c r="J1692">
        <v>5.6565746760062403</v>
      </c>
      <c r="K1692">
        <v>50.620181113353397</v>
      </c>
      <c r="L1692">
        <v>49.044340734463702</v>
      </c>
      <c r="M1692">
        <v>66.306292360931494</v>
      </c>
      <c r="N1692">
        <v>0.71651996042108501</v>
      </c>
      <c r="O1692">
        <v>34.604651162790603</v>
      </c>
      <c r="P1692">
        <v>73.387096774193495</v>
      </c>
      <c r="Q1692">
        <v>4.9071252783192E-2</v>
      </c>
    </row>
    <row r="1693" spans="1:17" hidden="1" x14ac:dyDescent="0.3">
      <c r="A1693" t="s">
        <v>3563</v>
      </c>
      <c r="B1693" t="s">
        <v>3564</v>
      </c>
      <c r="C1693" t="str">
        <f>IFERROR(VLOOKUP(Table1[[#This Row],[Ticker]],[1]!Table2[[Symbol]:[Industry]],2,FALSE),"-")</f>
        <v>-</v>
      </c>
      <c r="D1693" t="s">
        <v>360</v>
      </c>
      <c r="E1693">
        <v>642.85116479999999</v>
      </c>
      <c r="F1693">
        <v>174.76</v>
      </c>
      <c r="G1693">
        <v>-24.5561941262369</v>
      </c>
      <c r="H1693">
        <v>0.64318981748492399</v>
      </c>
      <c r="I1693">
        <v>-8.7259998576379498</v>
      </c>
      <c r="J1693">
        <v>1.23617551739881</v>
      </c>
      <c r="K1693">
        <v>175.00356867591699</v>
      </c>
      <c r="L1693">
        <v>177.31301328730601</v>
      </c>
      <c r="M1693">
        <v>43.052448492566498</v>
      </c>
      <c r="N1693">
        <v>0.87570845740543801</v>
      </c>
      <c r="O1693">
        <v>36.959258411535799</v>
      </c>
      <c r="P1693">
        <v>30.029761904761799</v>
      </c>
    </row>
    <row r="1694" spans="1:17" hidden="1" x14ac:dyDescent="0.3">
      <c r="A1694" t="s">
        <v>3565</v>
      </c>
      <c r="B1694" t="s">
        <v>3566</v>
      </c>
      <c r="C1694" t="str">
        <f>IFERROR(VLOOKUP(Table1[[#This Row],[Ticker]],[1]!Table2[[Symbol]:[Industry]],2,FALSE),"-")</f>
        <v>-</v>
      </c>
      <c r="D1694" t="s">
        <v>207</v>
      </c>
      <c r="E1694">
        <v>642.08355306499902</v>
      </c>
      <c r="F1694">
        <v>184.09</v>
      </c>
      <c r="G1694">
        <v>106.51794213277699</v>
      </c>
      <c r="H1694">
        <v>-3.10190983057716</v>
      </c>
      <c r="I1694">
        <v>-14.337967765657901</v>
      </c>
      <c r="J1694">
        <v>0.76913696843191603</v>
      </c>
      <c r="K1694">
        <v>187.57807231427799</v>
      </c>
      <c r="L1694">
        <v>165.13616273155799</v>
      </c>
      <c r="M1694">
        <v>55.045331780791599</v>
      </c>
      <c r="N1694">
        <v>0.40617469542446599</v>
      </c>
      <c r="O1694">
        <v>19.506762996360401</v>
      </c>
      <c r="Q1694">
        <v>0.14510757776384101</v>
      </c>
    </row>
    <row r="1695" spans="1:17" hidden="1" x14ac:dyDescent="0.3">
      <c r="A1695" t="s">
        <v>3567</v>
      </c>
      <c r="B1695" t="s">
        <v>3568</v>
      </c>
      <c r="C1695" t="str">
        <f>IFERROR(VLOOKUP(Table1[[#This Row],[Ticker]],[1]!Table2[[Symbol]:[Industry]],2,FALSE),"-")</f>
        <v>-</v>
      </c>
      <c r="D1695" t="s">
        <v>54</v>
      </c>
      <c r="E1695">
        <v>641.28783283199903</v>
      </c>
      <c r="F1695">
        <v>195.84</v>
      </c>
      <c r="G1695">
        <v>221.217243788491</v>
      </c>
      <c r="H1695">
        <v>5.6663823644452096</v>
      </c>
      <c r="I1695">
        <v>12.3906902705086</v>
      </c>
      <c r="J1695">
        <v>5.4328289818451996</v>
      </c>
      <c r="K1695">
        <v>181.641331902139</v>
      </c>
      <c r="L1695">
        <v>145.61812547492801</v>
      </c>
      <c r="M1695">
        <v>52.431895603350803</v>
      </c>
      <c r="N1695">
        <v>1.1995090762778899</v>
      </c>
      <c r="O1695">
        <v>14.098243464052199</v>
      </c>
      <c r="P1695">
        <v>291.288711288711</v>
      </c>
      <c r="Q1695">
        <v>7.5458195394891001E-2</v>
      </c>
    </row>
    <row r="1696" spans="1:17" hidden="1" x14ac:dyDescent="0.3">
      <c r="A1696" t="s">
        <v>3569</v>
      </c>
      <c r="B1696" t="s">
        <v>3570</v>
      </c>
      <c r="C1696" t="str">
        <f>IFERROR(VLOOKUP(Table1[[#This Row],[Ticker]],[1]!Table2[[Symbol]:[Industry]],2,FALSE),"-")</f>
        <v>-</v>
      </c>
      <c r="D1696" t="s">
        <v>89</v>
      </c>
      <c r="E1696">
        <v>640.86974080000005</v>
      </c>
      <c r="F1696">
        <v>714.95</v>
      </c>
      <c r="G1696">
        <v>3.5709146737436699</v>
      </c>
      <c r="H1696">
        <v>-8.5979872990654993</v>
      </c>
      <c r="I1696">
        <v>7.8562577099436597</v>
      </c>
      <c r="J1696">
        <v>-1.9101196360208901</v>
      </c>
      <c r="K1696">
        <v>768.07640891224196</v>
      </c>
      <c r="L1696">
        <v>695.61480349990802</v>
      </c>
      <c r="M1696">
        <v>33.779826837189702</v>
      </c>
      <c r="N1696">
        <v>0.43898013209615699</v>
      </c>
      <c r="O1696">
        <v>48.094272326736103</v>
      </c>
      <c r="P1696">
        <v>47.381983096268797</v>
      </c>
      <c r="Q1696">
        <v>6.4850326073214004E-2</v>
      </c>
    </row>
    <row r="1697" spans="1:17" hidden="1" x14ac:dyDescent="0.3">
      <c r="A1697" t="s">
        <v>3571</v>
      </c>
      <c r="B1697" t="s">
        <v>3572</v>
      </c>
      <c r="C1697" t="str">
        <f>IFERROR(VLOOKUP(Table1[[#This Row],[Ticker]],[1]!Table2[[Symbol]:[Industry]],2,FALSE),"-")</f>
        <v>-</v>
      </c>
      <c r="D1697" t="s">
        <v>46</v>
      </c>
      <c r="E1697">
        <v>640.30499999999995</v>
      </c>
      <c r="F1697">
        <v>41.31</v>
      </c>
      <c r="G1697">
        <v>-9.7081881246371099E-2</v>
      </c>
      <c r="H1697">
        <v>-7.3387328368838602</v>
      </c>
      <c r="I1697">
        <v>3.0286321642118899</v>
      </c>
      <c r="J1697">
        <v>-1.6954846662565799</v>
      </c>
      <c r="K1697">
        <v>44.680003575269097</v>
      </c>
      <c r="L1697">
        <v>36.417126272479003</v>
      </c>
      <c r="M1697">
        <v>40.125855223342498</v>
      </c>
      <c r="N1697">
        <v>0.26535952286418601</v>
      </c>
      <c r="O1697">
        <v>47.664003873154101</v>
      </c>
      <c r="Q1697">
        <v>0.107875030618711</v>
      </c>
    </row>
    <row r="1698" spans="1:17" hidden="1" x14ac:dyDescent="0.3">
      <c r="A1698" t="s">
        <v>3573</v>
      </c>
      <c r="B1698" t="s">
        <v>3574</v>
      </c>
      <c r="C1698" t="str">
        <f>IFERROR(VLOOKUP(Table1[[#This Row],[Ticker]],[1]!Table2[[Symbol]:[Industry]],2,FALSE),"-")</f>
        <v>-</v>
      </c>
      <c r="D1698" t="s">
        <v>1387</v>
      </c>
      <c r="E1698">
        <v>638.51978715999996</v>
      </c>
      <c r="F1698">
        <v>1064.2</v>
      </c>
      <c r="G1698">
        <v>4.2560161468113096</v>
      </c>
      <c r="H1698">
        <v>-1.2208676161085801</v>
      </c>
      <c r="I1698">
        <v>-6.6621553945754304</v>
      </c>
      <c r="J1698">
        <v>-2.7261992063557399</v>
      </c>
      <c r="K1698">
        <v>1059.2254583348599</v>
      </c>
      <c r="L1698">
        <v>1010.71570425093</v>
      </c>
      <c r="M1698">
        <v>53.811218023262697</v>
      </c>
      <c r="N1698">
        <v>1.2247465745794801</v>
      </c>
      <c r="O1698">
        <v>17.1772223266303</v>
      </c>
      <c r="P1698">
        <v>33.024999999999999</v>
      </c>
      <c r="Q1698">
        <v>6.0511402393290002E-3</v>
      </c>
    </row>
    <row r="1699" spans="1:17" hidden="1" x14ac:dyDescent="0.3">
      <c r="A1699" t="s">
        <v>3575</v>
      </c>
      <c r="B1699" t="s">
        <v>3576</v>
      </c>
      <c r="C1699" t="str">
        <f>IFERROR(VLOOKUP(Table1[[#This Row],[Ticker]],[1]!Table2[[Symbol]:[Industry]],2,FALSE),"-")</f>
        <v>-</v>
      </c>
      <c r="D1699" t="s">
        <v>392</v>
      </c>
      <c r="E1699">
        <v>638.13535820100003</v>
      </c>
      <c r="F1699">
        <v>10.67</v>
      </c>
      <c r="G1699">
        <v>-10.6404852432642</v>
      </c>
      <c r="H1699">
        <v>-4.9873210757155801</v>
      </c>
      <c r="I1699">
        <v>-34.192573022668299</v>
      </c>
      <c r="J1699">
        <v>1.9265562762352001E-2</v>
      </c>
      <c r="K1699">
        <v>11.391190724607901</v>
      </c>
      <c r="L1699">
        <v>11.1408269097456</v>
      </c>
      <c r="M1699">
        <v>43.928442738752203</v>
      </c>
      <c r="N1699">
        <v>0.41510421783902601</v>
      </c>
      <c r="O1699">
        <v>48.547328959700003</v>
      </c>
      <c r="P1699">
        <v>35.063291139240398</v>
      </c>
      <c r="Q1699">
        <v>-6.6256436295409997E-3</v>
      </c>
    </row>
    <row r="1700" spans="1:17" hidden="1" x14ac:dyDescent="0.3">
      <c r="A1700" t="s">
        <v>3577</v>
      </c>
      <c r="B1700" t="s">
        <v>3578</v>
      </c>
      <c r="C1700" t="str">
        <f>IFERROR(VLOOKUP(Table1[[#This Row],[Ticker]],[1]!Table2[[Symbol]:[Industry]],2,FALSE),"-")</f>
        <v>-</v>
      </c>
      <c r="D1700" t="s">
        <v>46</v>
      </c>
      <c r="E1700">
        <v>637.05460000000005</v>
      </c>
      <c r="F1700">
        <v>172.55</v>
      </c>
      <c r="G1700">
        <v>-17.207864244044799</v>
      </c>
      <c r="H1700">
        <v>8.1474461625307004</v>
      </c>
      <c r="I1700">
        <v>-0.21371789698761001</v>
      </c>
      <c r="J1700">
        <v>8.6287473245619992</v>
      </c>
      <c r="K1700">
        <v>161.34461526493999</v>
      </c>
      <c r="L1700">
        <v>144.625167469719</v>
      </c>
      <c r="M1700">
        <v>73.477204524768396</v>
      </c>
      <c r="N1700">
        <v>1.0529945480515801</v>
      </c>
      <c r="O1700">
        <v>26.3981454650825</v>
      </c>
      <c r="P1700">
        <v>28.6246738725307</v>
      </c>
      <c r="Q1700">
        <v>0.10186108535549999</v>
      </c>
    </row>
    <row r="1701" spans="1:17" hidden="1" x14ac:dyDescent="0.3">
      <c r="A1701" t="s">
        <v>3579</v>
      </c>
      <c r="B1701" t="s">
        <v>3580</v>
      </c>
      <c r="C1701" t="str">
        <f>IFERROR(VLOOKUP(Table1[[#This Row],[Ticker]],[1]!Table2[[Symbol]:[Industry]],2,FALSE),"-")</f>
        <v>-</v>
      </c>
      <c r="D1701" t="s">
        <v>877</v>
      </c>
      <c r="E1701">
        <v>632.91862746000004</v>
      </c>
      <c r="F1701">
        <v>265.8</v>
      </c>
      <c r="G1701">
        <v>2.5643427156621001</v>
      </c>
      <c r="H1701">
        <v>-4.35497611973683</v>
      </c>
      <c r="I1701">
        <v>26.805661476119202</v>
      </c>
      <c r="J1701">
        <v>-0.33723044476304698</v>
      </c>
      <c r="K1701">
        <v>271.365546809411</v>
      </c>
      <c r="M1701">
        <v>42.4207168210962</v>
      </c>
      <c r="N1701">
        <v>0.49066534260178701</v>
      </c>
      <c r="O1701">
        <v>20.240782543265599</v>
      </c>
      <c r="P1701">
        <v>71.097521725136701</v>
      </c>
    </row>
    <row r="1702" spans="1:17" hidden="1" x14ac:dyDescent="0.3">
      <c r="A1702" t="s">
        <v>3581</v>
      </c>
      <c r="B1702" t="s">
        <v>3582</v>
      </c>
      <c r="C1702" t="str">
        <f>IFERROR(VLOOKUP(Table1[[#This Row],[Ticker]],[1]!Table2[[Symbol]:[Industry]],2,FALSE),"-")</f>
        <v>-</v>
      </c>
      <c r="D1702" t="s">
        <v>399</v>
      </c>
      <c r="E1702">
        <v>630.23248029499996</v>
      </c>
      <c r="F1702">
        <v>40.130000000000003</v>
      </c>
      <c r="G1702">
        <v>44.272916627625797</v>
      </c>
      <c r="H1702">
        <v>6.8431398222921596</v>
      </c>
      <c r="I1702">
        <v>-17.372927289979099</v>
      </c>
      <c r="J1702">
        <v>1.0294925820145799</v>
      </c>
      <c r="K1702">
        <v>38.899664027468198</v>
      </c>
      <c r="L1702">
        <v>36.508544130963898</v>
      </c>
      <c r="M1702">
        <v>58.181952757594402</v>
      </c>
      <c r="N1702">
        <v>0.68837094486997197</v>
      </c>
      <c r="O1702">
        <v>22.850735110889499</v>
      </c>
      <c r="P1702">
        <v>72.602150537634401</v>
      </c>
      <c r="Q1702">
        <v>8.8578218229109999E-3</v>
      </c>
    </row>
    <row r="1703" spans="1:17" hidden="1" x14ac:dyDescent="0.3">
      <c r="A1703" t="s">
        <v>3583</v>
      </c>
      <c r="B1703" t="s">
        <v>3584</v>
      </c>
      <c r="C1703" t="str">
        <f>IFERROR(VLOOKUP(Table1[[#This Row],[Ticker]],[1]!Table2[[Symbol]:[Industry]],2,FALSE),"-")</f>
        <v>-</v>
      </c>
      <c r="D1703" t="s">
        <v>130</v>
      </c>
      <c r="E1703">
        <v>630.01554638000005</v>
      </c>
      <c r="F1703">
        <v>406.45</v>
      </c>
      <c r="G1703">
        <v>-52.108895860697103</v>
      </c>
      <c r="H1703">
        <v>-8.5655056588888208</v>
      </c>
      <c r="I1703">
        <v>-17.938298026891498</v>
      </c>
      <c r="J1703">
        <v>-5.2577485628753999</v>
      </c>
      <c r="K1703">
        <v>443.41235526303302</v>
      </c>
      <c r="L1703">
        <v>479.06375691446198</v>
      </c>
      <c r="M1703">
        <v>24.490764626821299</v>
      </c>
      <c r="N1703">
        <v>0.808489508481532</v>
      </c>
      <c r="O1703">
        <v>67.658998646819995</v>
      </c>
      <c r="P1703">
        <v>1.8671679197994999</v>
      </c>
      <c r="Q1703">
        <v>7.0704018803415994E-2</v>
      </c>
    </row>
    <row r="1704" spans="1:17" hidden="1" x14ac:dyDescent="0.3">
      <c r="A1704" t="s">
        <v>3585</v>
      </c>
      <c r="B1704" t="s">
        <v>3586</v>
      </c>
      <c r="C1704" t="str">
        <f>IFERROR(VLOOKUP(Table1[[#This Row],[Ticker]],[1]!Table2[[Symbol]:[Industry]],2,FALSE),"-")</f>
        <v>-</v>
      </c>
      <c r="D1704" t="s">
        <v>372</v>
      </c>
      <c r="E1704">
        <v>628.89205000000004</v>
      </c>
      <c r="F1704">
        <v>238.85</v>
      </c>
      <c r="G1704">
        <v>-58.686409785269802</v>
      </c>
      <c r="H1704">
        <v>-6.9058436477065497</v>
      </c>
      <c r="I1704">
        <v>-17.814677883104999</v>
      </c>
      <c r="J1704">
        <v>-3.8333122960342099</v>
      </c>
      <c r="K1704">
        <v>256.289377361373</v>
      </c>
      <c r="L1704">
        <v>279.64754188739698</v>
      </c>
      <c r="M1704">
        <v>39.348363740563002</v>
      </c>
      <c r="N1704">
        <v>1.4044128819399</v>
      </c>
      <c r="O1704">
        <v>134.624241155536</v>
      </c>
      <c r="P1704">
        <v>11.0930232558139</v>
      </c>
      <c r="Q1704">
        <v>8.9409644212509007E-2</v>
      </c>
    </row>
    <row r="1705" spans="1:17" hidden="1" x14ac:dyDescent="0.3">
      <c r="A1705" t="s">
        <v>3587</v>
      </c>
      <c r="B1705" t="s">
        <v>3588</v>
      </c>
      <c r="C1705" t="str">
        <f>IFERROR(VLOOKUP(Table1[[#This Row],[Ticker]],[1]!Table2[[Symbol]:[Industry]],2,FALSE),"-")</f>
        <v>-</v>
      </c>
      <c r="D1705" t="s">
        <v>2661</v>
      </c>
      <c r="E1705">
        <v>627.935088146</v>
      </c>
      <c r="F1705">
        <v>73.819999999999993</v>
      </c>
      <c r="G1705">
        <v>451.67831050887497</v>
      </c>
      <c r="H1705">
        <v>5.9845375789789301</v>
      </c>
      <c r="I1705">
        <v>28.604704362918</v>
      </c>
      <c r="J1705">
        <v>-7.6019030476812901</v>
      </c>
      <c r="K1705">
        <v>67.628307199846503</v>
      </c>
      <c r="L1705">
        <v>49.176833744869697</v>
      </c>
      <c r="M1705">
        <v>45.1044094862905</v>
      </c>
      <c r="N1705">
        <v>1.57994445497017</v>
      </c>
      <c r="O1705">
        <v>32.497968030344097</v>
      </c>
      <c r="P1705">
        <v>480.34591194968499</v>
      </c>
    </row>
    <row r="1706" spans="1:17" hidden="1" x14ac:dyDescent="0.3">
      <c r="A1706" t="s">
        <v>3589</v>
      </c>
      <c r="B1706" t="s">
        <v>3590</v>
      </c>
      <c r="C1706" t="str">
        <f>IFERROR(VLOOKUP(Table1[[#This Row],[Ticker]],[1]!Table2[[Symbol]:[Industry]],2,FALSE),"-")</f>
        <v>-</v>
      </c>
      <c r="D1706" t="s">
        <v>293</v>
      </c>
      <c r="E1706">
        <v>625.69643459999998</v>
      </c>
      <c r="F1706">
        <v>3.66</v>
      </c>
      <c r="G1706">
        <v>31.8779276814209</v>
      </c>
      <c r="H1706">
        <v>-5.3515406613002297</v>
      </c>
      <c r="I1706">
        <v>-44.3493582664101</v>
      </c>
      <c r="J1706">
        <v>-2.5397114568000099</v>
      </c>
      <c r="K1706">
        <v>3.8568009819360198</v>
      </c>
      <c r="L1706">
        <v>3.8487034122626</v>
      </c>
      <c r="M1706">
        <v>36.240992574102101</v>
      </c>
      <c r="N1706">
        <v>0.78061824301663996</v>
      </c>
      <c r="O1706">
        <v>81.693989071038203</v>
      </c>
      <c r="P1706">
        <v>66.363636363636303</v>
      </c>
      <c r="Q1706">
        <v>7.6820261685030006E-2</v>
      </c>
    </row>
    <row r="1707" spans="1:17" hidden="1" x14ac:dyDescent="0.3">
      <c r="A1707" t="s">
        <v>3591</v>
      </c>
      <c r="B1707" t="s">
        <v>3592</v>
      </c>
      <c r="C1707" t="str">
        <f>IFERROR(VLOOKUP(Table1[[#This Row],[Ticker]],[1]!Table2[[Symbol]:[Industry]],2,FALSE),"-")</f>
        <v>-</v>
      </c>
      <c r="D1707" t="s">
        <v>333</v>
      </c>
      <c r="E1707">
        <v>624.84616687499999</v>
      </c>
      <c r="F1707">
        <v>94.75</v>
      </c>
      <c r="G1707">
        <v>-62.650909594856103</v>
      </c>
      <c r="H1707">
        <v>-32.063523010753599</v>
      </c>
      <c r="I1707">
        <v>-53.457169655715802</v>
      </c>
      <c r="J1707">
        <v>0.19378942108754901</v>
      </c>
      <c r="K1707">
        <v>128.19846415205001</v>
      </c>
      <c r="L1707">
        <v>149.814633089062</v>
      </c>
      <c r="M1707">
        <v>36.1184784668825</v>
      </c>
      <c r="N1707">
        <v>2.1643365646964998</v>
      </c>
      <c r="O1707">
        <v>129.868073878627</v>
      </c>
      <c r="P1707">
        <v>23.051948051947999</v>
      </c>
      <c r="Q1707">
        <v>0.15724848669368599</v>
      </c>
    </row>
    <row r="1708" spans="1:17" hidden="1" x14ac:dyDescent="0.3">
      <c r="A1708" t="s">
        <v>3593</v>
      </c>
      <c r="B1708" t="s">
        <v>3594</v>
      </c>
      <c r="C1708" t="str">
        <f>IFERROR(VLOOKUP(Table1[[#This Row],[Ticker]],[1]!Table2[[Symbol]:[Industry]],2,FALSE),"-")</f>
        <v>-</v>
      </c>
      <c r="D1708" t="s">
        <v>46</v>
      </c>
      <c r="E1708">
        <v>620.27724890000002</v>
      </c>
      <c r="F1708">
        <v>217.15</v>
      </c>
      <c r="G1708">
        <v>-60.723708081579801</v>
      </c>
      <c r="H1708">
        <v>-15.1300525280766</v>
      </c>
      <c r="I1708">
        <v>-16.132810768963701</v>
      </c>
      <c r="J1708">
        <v>-2.10997091586272</v>
      </c>
      <c r="K1708">
        <v>242.85377982722801</v>
      </c>
      <c r="L1708">
        <v>247.62464887614601</v>
      </c>
      <c r="M1708">
        <v>32.609210545520398</v>
      </c>
      <c r="N1708">
        <v>0.77104483669363399</v>
      </c>
      <c r="O1708">
        <v>83.536725765599797</v>
      </c>
      <c r="P1708">
        <v>20.6388888888888</v>
      </c>
      <c r="Q1708">
        <v>9.5998812332340006E-2</v>
      </c>
    </row>
    <row r="1709" spans="1:17" hidden="1" x14ac:dyDescent="0.3">
      <c r="A1709" t="s">
        <v>3595</v>
      </c>
      <c r="B1709" t="s">
        <v>3596</v>
      </c>
      <c r="C1709" t="str">
        <f>IFERROR(VLOOKUP(Table1[[#This Row],[Ticker]],[1]!Table2[[Symbol]:[Industry]],2,FALSE),"-")</f>
        <v>-</v>
      </c>
      <c r="D1709" t="s">
        <v>3057</v>
      </c>
      <c r="E1709">
        <v>619.90311284999996</v>
      </c>
      <c r="F1709">
        <v>15.26</v>
      </c>
      <c r="G1709">
        <v>-12.590852965849299</v>
      </c>
      <c r="H1709">
        <v>2.8682939973990602</v>
      </c>
      <c r="I1709">
        <v>-45.625987216858803</v>
      </c>
      <c r="J1709">
        <v>-2.6653787396864002</v>
      </c>
      <c r="K1709">
        <v>17.210871586427299</v>
      </c>
      <c r="L1709">
        <v>18.228702256146502</v>
      </c>
      <c r="M1709">
        <v>44.5689195728282</v>
      </c>
      <c r="N1709">
        <v>0.89275337698852297</v>
      </c>
      <c r="O1709">
        <v>580.86500655307998</v>
      </c>
      <c r="P1709">
        <v>20.157480314960601</v>
      </c>
      <c r="Q1709">
        <v>-6.6265357745805997E-2</v>
      </c>
    </row>
    <row r="1710" spans="1:17" hidden="1" x14ac:dyDescent="0.3">
      <c r="A1710" t="s">
        <v>3597</v>
      </c>
      <c r="B1710" t="s">
        <v>3598</v>
      </c>
      <c r="C1710" t="str">
        <f>IFERROR(VLOOKUP(Table1[[#This Row],[Ticker]],[1]!Table2[[Symbol]:[Industry]],2,FALSE),"-")</f>
        <v>-</v>
      </c>
      <c r="D1710" t="s">
        <v>539</v>
      </c>
      <c r="E1710">
        <v>619.83317226999998</v>
      </c>
      <c r="F1710">
        <v>525.85</v>
      </c>
      <c r="G1710">
        <v>106.19921320957801</v>
      </c>
      <c r="H1710">
        <v>31.621786438833499</v>
      </c>
      <c r="I1710">
        <v>48.052604020880999</v>
      </c>
      <c r="J1710">
        <v>-0.36264682345864702</v>
      </c>
      <c r="K1710">
        <v>461.79686254364299</v>
      </c>
      <c r="L1710">
        <v>370.23259102290098</v>
      </c>
      <c r="M1710">
        <v>55.584546621205803</v>
      </c>
      <c r="N1710">
        <v>0.49341553745053601</v>
      </c>
      <c r="O1710">
        <v>11.0202529238375</v>
      </c>
      <c r="P1710">
        <v>140.828944355392</v>
      </c>
      <c r="Q1710">
        <v>3.4141511522570001E-2</v>
      </c>
    </row>
    <row r="1711" spans="1:17" hidden="1" x14ac:dyDescent="0.3">
      <c r="A1711" t="s">
        <v>3599</v>
      </c>
      <c r="B1711" t="s">
        <v>3600</v>
      </c>
      <c r="C1711" t="str">
        <f>IFERROR(VLOOKUP(Table1[[#This Row],[Ticker]],[1]!Table2[[Symbol]:[Industry]],2,FALSE),"-")</f>
        <v>-</v>
      </c>
      <c r="D1711" t="s">
        <v>333</v>
      </c>
      <c r="E1711">
        <v>619.64120165199995</v>
      </c>
      <c r="F1711">
        <v>126.52</v>
      </c>
      <c r="G1711">
        <v>67.998846340420897</v>
      </c>
      <c r="H1711">
        <v>-0.548146266946691</v>
      </c>
      <c r="I1711">
        <v>9.3144038179528401</v>
      </c>
      <c r="J1711">
        <v>2.6762051984201198</v>
      </c>
      <c r="K1711">
        <v>121.639719180648</v>
      </c>
      <c r="L1711">
        <v>104.041612686406</v>
      </c>
      <c r="M1711">
        <v>57.592920412720801</v>
      </c>
      <c r="N1711">
        <v>0.204770235657463</v>
      </c>
      <c r="O1711">
        <v>16.858994625355599</v>
      </c>
      <c r="P1711">
        <v>97.842064112587906</v>
      </c>
      <c r="Q1711">
        <v>0.109821077259368</v>
      </c>
    </row>
    <row r="1712" spans="1:17" hidden="1" x14ac:dyDescent="0.3">
      <c r="A1712" t="s">
        <v>3601</v>
      </c>
      <c r="B1712" t="s">
        <v>3602</v>
      </c>
      <c r="C1712" t="str">
        <f>IFERROR(VLOOKUP(Table1[[#This Row],[Ticker]],[1]!Table2[[Symbol]:[Industry]],2,FALSE),"-")</f>
        <v>-</v>
      </c>
      <c r="D1712" t="s">
        <v>293</v>
      </c>
      <c r="E1712">
        <v>619.61302526999998</v>
      </c>
      <c r="F1712">
        <v>550.95000000000005</v>
      </c>
      <c r="G1712">
        <v>-44.866142370745997</v>
      </c>
      <c r="H1712">
        <v>2.0848176248163002</v>
      </c>
      <c r="I1712">
        <v>-0.39614877788129899</v>
      </c>
      <c r="J1712">
        <v>-1.09734475884839E-2</v>
      </c>
      <c r="K1712">
        <v>545.29209663861502</v>
      </c>
      <c r="L1712">
        <v>527.89480083085095</v>
      </c>
      <c r="M1712">
        <v>61.976809508161899</v>
      </c>
      <c r="N1712">
        <v>0.72846060081338704</v>
      </c>
      <c r="O1712">
        <v>54.494461309622899</v>
      </c>
      <c r="P1712">
        <v>34.542124542124498</v>
      </c>
      <c r="Q1712">
        <v>0.11424108512810099</v>
      </c>
    </row>
    <row r="1713" spans="1:17" hidden="1" x14ac:dyDescent="0.3">
      <c r="A1713" t="s">
        <v>3603</v>
      </c>
      <c r="B1713" t="s">
        <v>3604</v>
      </c>
      <c r="C1713" t="str">
        <f>IFERROR(VLOOKUP(Table1[[#This Row],[Ticker]],[1]!Table2[[Symbol]:[Industry]],2,FALSE),"-")</f>
        <v>-</v>
      </c>
      <c r="D1713" t="s">
        <v>1698</v>
      </c>
      <c r="E1713">
        <v>618.48555839699998</v>
      </c>
      <c r="F1713">
        <v>41.37</v>
      </c>
      <c r="G1713">
        <v>1194.5800912960001</v>
      </c>
      <c r="H1713">
        <v>12.0652921102284</v>
      </c>
      <c r="I1713">
        <v>295.64352948776099</v>
      </c>
      <c r="J1713">
        <v>-8.6448541823654104</v>
      </c>
      <c r="K1713">
        <v>35.307830547208397</v>
      </c>
      <c r="L1713">
        <v>20.193598889960501</v>
      </c>
      <c r="M1713">
        <v>41.948494558608701</v>
      </c>
      <c r="N1713">
        <v>0.91977286288548499</v>
      </c>
      <c r="O1713">
        <v>8.48440899202323</v>
      </c>
      <c r="P1713">
        <v>1494.6273738027601</v>
      </c>
      <c r="Q1713">
        <v>0.202587905824471</v>
      </c>
    </row>
    <row r="1714" spans="1:17" hidden="1" x14ac:dyDescent="0.3">
      <c r="A1714" t="s">
        <v>3605</v>
      </c>
      <c r="B1714" t="s">
        <v>3606</v>
      </c>
      <c r="C1714" t="str">
        <f>IFERROR(VLOOKUP(Table1[[#This Row],[Ticker]],[1]!Table2[[Symbol]:[Industry]],2,FALSE),"-")</f>
        <v>-</v>
      </c>
      <c r="D1714" t="s">
        <v>632</v>
      </c>
      <c r="E1714">
        <v>618.02000095200003</v>
      </c>
      <c r="F1714">
        <v>23.69</v>
      </c>
      <c r="G1714">
        <v>-6.2307957346487699</v>
      </c>
      <c r="H1714">
        <v>14.218990458055799</v>
      </c>
      <c r="I1714">
        <v>-15.583673247203899</v>
      </c>
      <c r="J1714">
        <v>-8.3877457309935508</v>
      </c>
      <c r="K1714">
        <v>23.305212458305199</v>
      </c>
      <c r="L1714">
        <v>23.385447115694902</v>
      </c>
      <c r="M1714">
        <v>39.3243788816471</v>
      </c>
      <c r="N1714">
        <v>1.07784935082272</v>
      </c>
      <c r="O1714">
        <v>49.430139299282303</v>
      </c>
      <c r="P1714">
        <v>22.428940568475401</v>
      </c>
      <c r="Q1714">
        <v>5.5378344882511997E-2</v>
      </c>
    </row>
    <row r="1715" spans="1:17" hidden="1" x14ac:dyDescent="0.3">
      <c r="A1715" t="s">
        <v>3607</v>
      </c>
      <c r="B1715" t="s">
        <v>3608</v>
      </c>
      <c r="C1715" t="str">
        <f>IFERROR(VLOOKUP(Table1[[#This Row],[Ticker]],[1]!Table2[[Symbol]:[Industry]],2,FALSE),"-")</f>
        <v>-</v>
      </c>
      <c r="E1715">
        <v>615.98336719999998</v>
      </c>
      <c r="F1715">
        <v>41.54</v>
      </c>
      <c r="G1715">
        <v>608.82199650099096</v>
      </c>
      <c r="H1715">
        <v>20.585620442447102</v>
      </c>
      <c r="I1715">
        <v>51.350666408411001</v>
      </c>
      <c r="J1715">
        <v>-7.4103741922722604</v>
      </c>
      <c r="K1715">
        <v>37.845727211043403</v>
      </c>
      <c r="L1715">
        <v>27.3260761038844</v>
      </c>
      <c r="M1715">
        <v>54.147539319457501</v>
      </c>
      <c r="N1715">
        <v>1.8862742359054501</v>
      </c>
      <c r="O1715">
        <v>16.875300914780901</v>
      </c>
      <c r="P1715">
        <v>629.92444210156395</v>
      </c>
      <c r="Q1715">
        <v>0.21510623989222299</v>
      </c>
    </row>
    <row r="1716" spans="1:17" hidden="1" x14ac:dyDescent="0.3">
      <c r="A1716" t="s">
        <v>3609</v>
      </c>
      <c r="B1716" t="s">
        <v>3610</v>
      </c>
      <c r="C1716" t="str">
        <f>IFERROR(VLOOKUP(Table1[[#This Row],[Ticker]],[1]!Table2[[Symbol]:[Industry]],2,FALSE),"-")</f>
        <v>-</v>
      </c>
      <c r="D1716" t="s">
        <v>1872</v>
      </c>
      <c r="E1716">
        <v>614.62400000000002</v>
      </c>
      <c r="F1716">
        <v>192.07</v>
      </c>
      <c r="G1716">
        <v>35.592750802306398</v>
      </c>
      <c r="H1716">
        <v>12.785581600697199</v>
      </c>
      <c r="I1716">
        <v>2.5935199935413298</v>
      </c>
      <c r="J1716">
        <v>3.0690767654870199</v>
      </c>
      <c r="K1716">
        <v>175.595144255744</v>
      </c>
      <c r="L1716">
        <v>171.40807196768699</v>
      </c>
      <c r="M1716">
        <v>71.8479329632099</v>
      </c>
      <c r="N1716">
        <v>2.0965195170548898</v>
      </c>
      <c r="O1716">
        <v>23.392513146248699</v>
      </c>
      <c r="P1716">
        <v>66.366392377652602</v>
      </c>
      <c r="Q1716">
        <v>0.131271337373013</v>
      </c>
    </row>
    <row r="1717" spans="1:17" hidden="1" x14ac:dyDescent="0.3">
      <c r="A1717" t="s">
        <v>3611</v>
      </c>
      <c r="B1717" t="s">
        <v>3612</v>
      </c>
      <c r="C1717" t="str">
        <f>IFERROR(VLOOKUP(Table1[[#This Row],[Ticker]],[1]!Table2[[Symbol]:[Industry]],2,FALSE),"-")</f>
        <v>-</v>
      </c>
      <c r="D1717" t="s">
        <v>3613</v>
      </c>
      <c r="E1717">
        <v>608.29121499999997</v>
      </c>
      <c r="F1717">
        <v>1058.45</v>
      </c>
      <c r="G1717">
        <v>-28.254292188328101</v>
      </c>
      <c r="H1717">
        <v>-5.3949427947087898</v>
      </c>
      <c r="I1717">
        <v>-5.6790006850378596</v>
      </c>
      <c r="J1717">
        <v>-4.5244219656809204</v>
      </c>
      <c r="K1717">
        <v>1051.3142002373099</v>
      </c>
      <c r="L1717">
        <v>1020.4974320469599</v>
      </c>
      <c r="M1717">
        <v>46.884570447780597</v>
      </c>
      <c r="N1717">
        <v>0.55642755681818101</v>
      </c>
      <c r="O1717">
        <v>74.009679778532899</v>
      </c>
      <c r="P1717">
        <v>32.141073657927599</v>
      </c>
      <c r="Q1717">
        <v>-7.3308123268975997E-2</v>
      </c>
    </row>
    <row r="1718" spans="1:17" hidden="1" x14ac:dyDescent="0.3">
      <c r="A1718" t="s">
        <v>3614</v>
      </c>
      <c r="B1718" t="s">
        <v>3615</v>
      </c>
      <c r="C1718" t="str">
        <f>IFERROR(VLOOKUP(Table1[[#This Row],[Ticker]],[1]!Table2[[Symbol]:[Industry]],2,FALSE),"-")</f>
        <v>-</v>
      </c>
      <c r="D1718" t="s">
        <v>559</v>
      </c>
      <c r="E1718">
        <v>605.87712959999999</v>
      </c>
      <c r="F1718">
        <v>43.84</v>
      </c>
      <c r="G1718">
        <v>-28.5137683624489</v>
      </c>
      <c r="H1718">
        <v>-1.1191316041274699</v>
      </c>
      <c r="I1718">
        <v>-23.208105097268501</v>
      </c>
      <c r="J1718">
        <v>-2.45421164518942</v>
      </c>
      <c r="K1718">
        <v>45.075779613866402</v>
      </c>
      <c r="L1718">
        <v>46.245830602982799</v>
      </c>
      <c r="M1718">
        <v>41.569687893644598</v>
      </c>
      <c r="N1718">
        <v>0.58023882348872402</v>
      </c>
      <c r="O1718">
        <v>45.072992700729898</v>
      </c>
      <c r="P1718">
        <v>10.847029077117501</v>
      </c>
      <c r="Q1718">
        <v>0.13577816591790901</v>
      </c>
    </row>
    <row r="1719" spans="1:17" hidden="1" x14ac:dyDescent="0.3">
      <c r="A1719" t="s">
        <v>3616</v>
      </c>
      <c r="B1719" t="s">
        <v>3617</v>
      </c>
      <c r="C1719" t="str">
        <f>IFERROR(VLOOKUP(Table1[[#This Row],[Ticker]],[1]!Table2[[Symbol]:[Industry]],2,FALSE),"-")</f>
        <v>-</v>
      </c>
      <c r="D1719" t="s">
        <v>21</v>
      </c>
      <c r="E1719">
        <v>605.74198817000001</v>
      </c>
      <c r="F1719">
        <v>152.9</v>
      </c>
      <c r="G1719">
        <v>75.974159565478899</v>
      </c>
      <c r="H1719">
        <v>5.8263402844527601</v>
      </c>
      <c r="I1719">
        <v>33.397302655606197</v>
      </c>
      <c r="J1719">
        <v>-8.7906226329218295</v>
      </c>
      <c r="K1719">
        <v>142.18361394219099</v>
      </c>
      <c r="L1719">
        <v>103.51187721210501</v>
      </c>
      <c r="M1719">
        <v>39.428430437509597</v>
      </c>
      <c r="N1719">
        <v>1.0175255937643499</v>
      </c>
      <c r="O1719">
        <v>26.160889470241901</v>
      </c>
      <c r="P1719">
        <v>167.77583187390499</v>
      </c>
      <c r="Q1719">
        <v>0.102477766444798</v>
      </c>
    </row>
    <row r="1720" spans="1:17" hidden="1" x14ac:dyDescent="0.3">
      <c r="A1720" t="s">
        <v>3618</v>
      </c>
      <c r="B1720" t="s">
        <v>3619</v>
      </c>
      <c r="C1720" t="str">
        <f>IFERROR(VLOOKUP(Table1[[#This Row],[Ticker]],[1]!Table2[[Symbol]:[Industry]],2,FALSE),"-")</f>
        <v>-</v>
      </c>
      <c r="D1720" t="s">
        <v>151</v>
      </c>
      <c r="E1720">
        <v>605.53462200000001</v>
      </c>
      <c r="F1720">
        <v>92.4</v>
      </c>
      <c r="G1720">
        <v>-56.825677832895003</v>
      </c>
      <c r="H1720">
        <v>-4.6564453200136597</v>
      </c>
      <c r="I1720">
        <v>-32.494288039523198</v>
      </c>
      <c r="J1720">
        <v>-5.6297785280232402</v>
      </c>
      <c r="K1720">
        <v>98.407212351623102</v>
      </c>
      <c r="L1720">
        <v>111.238067623193</v>
      </c>
      <c r="M1720">
        <v>34.469353003943603</v>
      </c>
      <c r="N1720">
        <v>1.01497780978248</v>
      </c>
      <c r="O1720">
        <v>68.777056277056204</v>
      </c>
      <c r="P1720">
        <v>2.2689540675152302</v>
      </c>
      <c r="Q1720">
        <v>2.6163752090437999E-2</v>
      </c>
    </row>
    <row r="1721" spans="1:17" hidden="1" x14ac:dyDescent="0.3">
      <c r="A1721" t="s">
        <v>3620</v>
      </c>
      <c r="B1721" t="s">
        <v>3621</v>
      </c>
      <c r="C1721" t="str">
        <f>IFERROR(VLOOKUP(Table1[[#This Row],[Ticker]],[1]!Table2[[Symbol]:[Industry]],2,FALSE),"-")</f>
        <v>-</v>
      </c>
      <c r="D1721" t="s">
        <v>420</v>
      </c>
      <c r="E1721">
        <v>605.3414818</v>
      </c>
      <c r="F1721">
        <v>571.29999999999995</v>
      </c>
      <c r="G1721">
        <v>52.570529713474897</v>
      </c>
      <c r="H1721">
        <v>4.2435869879079098</v>
      </c>
      <c r="I1721">
        <v>7.4507591333740102</v>
      </c>
      <c r="J1721">
        <v>0.32263793648538802</v>
      </c>
      <c r="K1721">
        <v>551.58193429148696</v>
      </c>
      <c r="L1721">
        <v>482.93175256123698</v>
      </c>
      <c r="M1721">
        <v>57.992380655702497</v>
      </c>
      <c r="N1721">
        <v>0.53518836364296296</v>
      </c>
      <c r="O1721">
        <v>11.158760721162199</v>
      </c>
      <c r="P1721">
        <v>84.290322580645096</v>
      </c>
      <c r="Q1721">
        <v>6.5390337920361002E-2</v>
      </c>
    </row>
    <row r="1722" spans="1:17" hidden="1" x14ac:dyDescent="0.3">
      <c r="A1722" t="s">
        <v>3622</v>
      </c>
      <c r="B1722" t="s">
        <v>3623</v>
      </c>
      <c r="C1722" t="str">
        <f>IFERROR(VLOOKUP(Table1[[#This Row],[Ticker]],[1]!Table2[[Symbol]:[Industry]],2,FALSE),"-")</f>
        <v>-</v>
      </c>
      <c r="D1722" t="s">
        <v>789</v>
      </c>
      <c r="E1722">
        <v>600.76801499999999</v>
      </c>
      <c r="F1722">
        <v>108.82</v>
      </c>
      <c r="G1722">
        <v>-10.3865669890302</v>
      </c>
      <c r="H1722">
        <v>-1.25191335469176</v>
      </c>
      <c r="I1722">
        <v>-23.929716049703</v>
      </c>
      <c r="J1722">
        <v>-4.4551770253198004</v>
      </c>
      <c r="K1722">
        <v>114.36451104596399</v>
      </c>
      <c r="L1722">
        <v>109.72790328916101</v>
      </c>
      <c r="M1722">
        <v>42.104586560183698</v>
      </c>
      <c r="N1722">
        <v>0.640571470903049</v>
      </c>
      <c r="O1722">
        <v>39.174784047050103</v>
      </c>
      <c r="P1722">
        <v>36.042005250656302</v>
      </c>
      <c r="Q1722">
        <v>-1.1072777735843E-2</v>
      </c>
    </row>
    <row r="1723" spans="1:17" hidden="1" x14ac:dyDescent="0.3">
      <c r="A1723" t="s">
        <v>3624</v>
      </c>
      <c r="B1723" t="s">
        <v>3625</v>
      </c>
      <c r="C1723" t="str">
        <f>IFERROR(VLOOKUP(Table1[[#This Row],[Ticker]],[1]!Table2[[Symbol]:[Industry]],2,FALSE),"-")</f>
        <v>-</v>
      </c>
      <c r="D1723" t="s">
        <v>729</v>
      </c>
      <c r="E1723">
        <v>599.22049201000004</v>
      </c>
      <c r="F1723">
        <v>77.739999999999995</v>
      </c>
      <c r="G1723">
        <v>41.626358878193699</v>
      </c>
      <c r="H1723">
        <v>3.1065534293457202</v>
      </c>
      <c r="I1723">
        <v>15.7050523342758</v>
      </c>
      <c r="J1723">
        <v>0.36384742207820198</v>
      </c>
      <c r="K1723">
        <v>75.724212608320201</v>
      </c>
      <c r="L1723">
        <v>65.9595128198266</v>
      </c>
      <c r="M1723">
        <v>47.3837917882664</v>
      </c>
      <c r="N1723">
        <v>1.0069205191930299</v>
      </c>
      <c r="O1723">
        <v>3.6789297658862798</v>
      </c>
      <c r="P1723">
        <v>73.3333333333333</v>
      </c>
      <c r="Q1723">
        <v>1.14306047313E-3</v>
      </c>
    </row>
    <row r="1724" spans="1:17" hidden="1" x14ac:dyDescent="0.3">
      <c r="A1724" t="s">
        <v>3626</v>
      </c>
      <c r="B1724" t="s">
        <v>3627</v>
      </c>
      <c r="C1724" t="str">
        <f>IFERROR(VLOOKUP(Table1[[#This Row],[Ticker]],[1]!Table2[[Symbol]:[Industry]],2,FALSE),"-")</f>
        <v>-</v>
      </c>
      <c r="D1724" t="s">
        <v>315</v>
      </c>
      <c r="E1724">
        <v>598.59286196000005</v>
      </c>
      <c r="F1724">
        <v>203.05</v>
      </c>
      <c r="G1724">
        <v>-29.796303597468</v>
      </c>
      <c r="H1724">
        <v>-0.101670188638951</v>
      </c>
      <c r="I1724">
        <v>-45.820801978138803</v>
      </c>
      <c r="J1724">
        <v>-8.4154960137989896</v>
      </c>
      <c r="K1724">
        <v>224.854647944296</v>
      </c>
      <c r="L1724">
        <v>239.692894410804</v>
      </c>
      <c r="M1724">
        <v>36.4121373043332</v>
      </c>
      <c r="N1724">
        <v>1.9468975231618899</v>
      </c>
      <c r="O1724">
        <v>83.206106870228993</v>
      </c>
      <c r="P1724">
        <v>8.7573647562935406</v>
      </c>
      <c r="Q1724">
        <v>0.13458594036520399</v>
      </c>
    </row>
    <row r="1725" spans="1:17" hidden="1" x14ac:dyDescent="0.3">
      <c r="A1725" t="s">
        <v>3628</v>
      </c>
      <c r="B1725" t="s">
        <v>3629</v>
      </c>
      <c r="C1725" t="str">
        <f>IFERROR(VLOOKUP(Table1[[#This Row],[Ticker]],[1]!Table2[[Symbol]:[Industry]],2,FALSE),"-")</f>
        <v>-</v>
      </c>
      <c r="D1725" t="s">
        <v>1563</v>
      </c>
      <c r="E1725">
        <v>596.57844999999998</v>
      </c>
      <c r="F1725">
        <v>57.46</v>
      </c>
      <c r="G1725">
        <v>236.835719056003</v>
      </c>
      <c r="H1725">
        <v>7.8373252859512998</v>
      </c>
      <c r="I1725">
        <v>215.385764549492</v>
      </c>
      <c r="J1725">
        <v>5.16624937609655</v>
      </c>
      <c r="K1725">
        <v>47.163709668713402</v>
      </c>
      <c r="L1725">
        <v>30.563128558267401</v>
      </c>
      <c r="M1725">
        <v>71.025724407889498</v>
      </c>
      <c r="N1725">
        <v>0.22274914011549199</v>
      </c>
      <c r="O1725">
        <v>2.14061956143403</v>
      </c>
      <c r="P1725">
        <v>504.84210526315701</v>
      </c>
    </row>
    <row r="1726" spans="1:17" hidden="1" x14ac:dyDescent="0.3">
      <c r="A1726" t="s">
        <v>3630</v>
      </c>
      <c r="B1726" t="s">
        <v>3631</v>
      </c>
      <c r="C1726" t="str">
        <f>IFERROR(VLOOKUP(Table1[[#This Row],[Ticker]],[1]!Table2[[Symbol]:[Industry]],2,FALSE),"-")</f>
        <v>-</v>
      </c>
      <c r="D1726" t="s">
        <v>207</v>
      </c>
      <c r="E1726">
        <v>595.53576120000002</v>
      </c>
      <c r="F1726">
        <v>766.55</v>
      </c>
      <c r="G1726">
        <v>-5.5931859894901201</v>
      </c>
      <c r="H1726">
        <v>-1.87035303188851</v>
      </c>
      <c r="I1726">
        <v>-12.2495918825592</v>
      </c>
      <c r="J1726">
        <v>1.0670674632677399</v>
      </c>
      <c r="K1726">
        <v>693.254666678474</v>
      </c>
      <c r="L1726">
        <v>542.79544946107296</v>
      </c>
      <c r="M1726">
        <v>72.794479082948499</v>
      </c>
      <c r="N1726">
        <v>1</v>
      </c>
      <c r="Q1726">
        <v>-5.0546889445763001E-2</v>
      </c>
    </row>
    <row r="1727" spans="1:17" hidden="1" x14ac:dyDescent="0.3">
      <c r="A1727" t="s">
        <v>3632</v>
      </c>
      <c r="B1727" t="s">
        <v>3633</v>
      </c>
      <c r="C1727" t="str">
        <f>IFERROR(VLOOKUP(Table1[[#This Row],[Ticker]],[1]!Table2[[Symbol]:[Industry]],2,FALSE),"-")</f>
        <v>-</v>
      </c>
      <c r="D1727" t="s">
        <v>46</v>
      </c>
      <c r="E1727">
        <v>593.98019999999997</v>
      </c>
      <c r="F1727">
        <v>495</v>
      </c>
      <c r="G1727">
        <v>238.65225480357401</v>
      </c>
      <c r="H1727">
        <v>17.7316351703832</v>
      </c>
      <c r="I1727">
        <v>254.828130911079</v>
      </c>
      <c r="J1727">
        <v>3.9982453021970201</v>
      </c>
      <c r="K1727">
        <v>424.82676449174397</v>
      </c>
      <c r="M1727">
        <v>60.036650855330002</v>
      </c>
      <c r="N1727">
        <v>0.31622250970245702</v>
      </c>
      <c r="O1727">
        <v>23.2121212121212</v>
      </c>
      <c r="P1727">
        <v>302.43902439024299</v>
      </c>
    </row>
    <row r="1728" spans="1:17" hidden="1" x14ac:dyDescent="0.3">
      <c r="A1728" t="s">
        <v>3634</v>
      </c>
      <c r="B1728" t="s">
        <v>3635</v>
      </c>
      <c r="C1728" t="str">
        <f>IFERROR(VLOOKUP(Table1[[#This Row],[Ticker]],[1]!Table2[[Symbol]:[Industry]],2,FALSE),"-")</f>
        <v>-</v>
      </c>
      <c r="D1728" t="s">
        <v>632</v>
      </c>
      <c r="E1728">
        <v>593.70000000000005</v>
      </c>
      <c r="F1728">
        <v>494.75</v>
      </c>
      <c r="G1728">
        <v>142.95502976391299</v>
      </c>
      <c r="H1728">
        <v>4.9280539663884504</v>
      </c>
      <c r="I1728">
        <v>35.242252180453796</v>
      </c>
      <c r="J1728">
        <v>-5.7825774617627799</v>
      </c>
      <c r="K1728">
        <v>479.66712833592902</v>
      </c>
      <c r="L1728">
        <v>377.01537632971201</v>
      </c>
      <c r="M1728">
        <v>40.411986277615298</v>
      </c>
      <c r="N1728">
        <v>0.48443415976552601</v>
      </c>
      <c r="O1728">
        <v>12.8852956038403</v>
      </c>
      <c r="P1728">
        <v>199.66686856450599</v>
      </c>
      <c r="Q1728">
        <v>7.0330933182700006E-2</v>
      </c>
    </row>
    <row r="1729" spans="1:17" hidden="1" x14ac:dyDescent="0.3">
      <c r="A1729" t="s">
        <v>3636</v>
      </c>
      <c r="B1729" t="s">
        <v>3637</v>
      </c>
      <c r="C1729" t="str">
        <f>IFERROR(VLOOKUP(Table1[[#This Row],[Ticker]],[1]!Table2[[Symbol]:[Industry]],2,FALSE),"-")</f>
        <v>-</v>
      </c>
      <c r="D1729" t="s">
        <v>752</v>
      </c>
      <c r="E1729">
        <v>592.69266083999901</v>
      </c>
      <c r="F1729">
        <v>82.48</v>
      </c>
      <c r="G1729">
        <v>359.108524417436</v>
      </c>
      <c r="H1729">
        <v>17.1555532883898</v>
      </c>
      <c r="I1729">
        <v>31.084173026417599</v>
      </c>
      <c r="J1729">
        <v>6.2179046814512304</v>
      </c>
      <c r="K1729">
        <v>74.964368431896105</v>
      </c>
      <c r="L1729">
        <v>59.722101221816402</v>
      </c>
      <c r="M1729">
        <v>68.632298739087801</v>
      </c>
      <c r="N1729">
        <v>1.35024468081268</v>
      </c>
      <c r="O1729">
        <v>7.7837051406401496</v>
      </c>
      <c r="P1729">
        <v>385.17647058823502</v>
      </c>
      <c r="Q1729">
        <v>0.116215607875745</v>
      </c>
    </row>
    <row r="1730" spans="1:17" hidden="1" x14ac:dyDescent="0.3">
      <c r="A1730" t="s">
        <v>3638</v>
      </c>
      <c r="B1730" t="s">
        <v>3639</v>
      </c>
      <c r="C1730" t="str">
        <f>IFERROR(VLOOKUP(Table1[[#This Row],[Ticker]],[1]!Table2[[Symbol]:[Industry]],2,FALSE),"-")</f>
        <v>-</v>
      </c>
      <c r="D1730" t="s">
        <v>516</v>
      </c>
      <c r="E1730">
        <v>590.86261394999997</v>
      </c>
      <c r="F1730">
        <v>513.1</v>
      </c>
      <c r="G1730">
        <v>60.737226498599597</v>
      </c>
      <c r="H1730">
        <v>3.4863721455244798</v>
      </c>
      <c r="I1730">
        <v>23.1230772678209</v>
      </c>
      <c r="J1730">
        <v>-3.1934748976602099</v>
      </c>
      <c r="K1730">
        <v>514.94713597030102</v>
      </c>
      <c r="L1730">
        <v>425.68902454943702</v>
      </c>
      <c r="M1730">
        <v>47.610408382245701</v>
      </c>
      <c r="N1730">
        <v>0.965853658536585</v>
      </c>
      <c r="O1730">
        <v>20.249464042096999</v>
      </c>
      <c r="P1730">
        <v>176.902320561252</v>
      </c>
      <c r="Q1730">
        <v>0.19506199724672399</v>
      </c>
    </row>
    <row r="1731" spans="1:17" hidden="1" x14ac:dyDescent="0.3">
      <c r="A1731" t="s">
        <v>3640</v>
      </c>
      <c r="B1731" t="s">
        <v>3641</v>
      </c>
      <c r="C1731" t="str">
        <f>IFERROR(VLOOKUP(Table1[[#This Row],[Ticker]],[1]!Table2[[Symbol]:[Industry]],2,FALSE),"-")</f>
        <v>-</v>
      </c>
      <c r="D1731" t="s">
        <v>404</v>
      </c>
      <c r="E1731">
        <v>590.79855099999997</v>
      </c>
      <c r="F1731">
        <v>44.63</v>
      </c>
      <c r="G1731">
        <v>6.7715169228363301</v>
      </c>
      <c r="H1731">
        <v>5.48795042835276</v>
      </c>
      <c r="I1731">
        <v>-17.2046477827699</v>
      </c>
      <c r="J1731">
        <v>-0.52185884966622398</v>
      </c>
      <c r="K1731">
        <v>44.0196254914745</v>
      </c>
      <c r="L1731">
        <v>42.5053998543601</v>
      </c>
      <c r="M1731">
        <v>54.428068998308902</v>
      </c>
      <c r="N1731">
        <v>0.68161611973126901</v>
      </c>
      <c r="O1731">
        <v>21.218911046381301</v>
      </c>
      <c r="P1731">
        <v>35.2424242424242</v>
      </c>
      <c r="Q1731">
        <v>5.4047820032751E-2</v>
      </c>
    </row>
    <row r="1732" spans="1:17" hidden="1" x14ac:dyDescent="0.3">
      <c r="A1732" t="s">
        <v>3642</v>
      </c>
      <c r="B1732" t="s">
        <v>3643</v>
      </c>
      <c r="C1732" t="str">
        <f>IFERROR(VLOOKUP(Table1[[#This Row],[Ticker]],[1]!Table2[[Symbol]:[Industry]],2,FALSE),"-")</f>
        <v>-</v>
      </c>
      <c r="D1732" t="s">
        <v>420</v>
      </c>
      <c r="E1732">
        <v>589.49461042500002</v>
      </c>
      <c r="F1732">
        <v>61.95</v>
      </c>
      <c r="G1732">
        <v>-52.330202535086798</v>
      </c>
      <c r="H1732">
        <v>-6.4769085745620503</v>
      </c>
      <c r="I1732">
        <v>-37.152819223426903</v>
      </c>
      <c r="J1732">
        <v>-4.8505055014650198</v>
      </c>
      <c r="K1732">
        <v>67.117841168999504</v>
      </c>
      <c r="L1732">
        <v>69.746576351644904</v>
      </c>
      <c r="M1732">
        <v>33.0143195469335</v>
      </c>
      <c r="N1732">
        <v>0.85607763436008699</v>
      </c>
      <c r="O1732">
        <v>58.175948345439799</v>
      </c>
      <c r="P1732">
        <v>3.0782029950083101</v>
      </c>
      <c r="Q1732">
        <v>-1.28894709957E-2</v>
      </c>
    </row>
    <row r="1733" spans="1:17" hidden="1" x14ac:dyDescent="0.3">
      <c r="A1733" t="s">
        <v>3644</v>
      </c>
      <c r="B1733" t="s">
        <v>3645</v>
      </c>
      <c r="C1733" t="str">
        <f>IFERROR(VLOOKUP(Table1[[#This Row],[Ticker]],[1]!Table2[[Symbol]:[Industry]],2,FALSE),"-")</f>
        <v>-</v>
      </c>
      <c r="D1733" t="s">
        <v>300</v>
      </c>
      <c r="E1733">
        <v>588.30011500000001</v>
      </c>
      <c r="F1733">
        <v>128.05000000000001</v>
      </c>
      <c r="G1733">
        <v>-17.054572505662701</v>
      </c>
      <c r="H1733">
        <v>-3.5651388147001701</v>
      </c>
      <c r="I1733">
        <v>-14.5092979118269</v>
      </c>
      <c r="J1733">
        <v>-2.0464993506846598</v>
      </c>
      <c r="K1733">
        <v>129.42491577719801</v>
      </c>
      <c r="L1733">
        <v>126.027004480752</v>
      </c>
      <c r="M1733">
        <v>40.246207606488497</v>
      </c>
      <c r="N1733">
        <v>0.97714000611752605</v>
      </c>
      <c r="O1733">
        <v>19.406481843030001</v>
      </c>
      <c r="P1733">
        <v>28.05</v>
      </c>
      <c r="Q1733">
        <v>4.6302241923172997E-2</v>
      </c>
    </row>
    <row r="1734" spans="1:17" hidden="1" x14ac:dyDescent="0.3">
      <c r="A1734" t="s">
        <v>3646</v>
      </c>
      <c r="B1734" t="s">
        <v>3647</v>
      </c>
      <c r="C1734" t="str">
        <f>IFERROR(VLOOKUP(Table1[[#This Row],[Ticker]],[1]!Table2[[Symbol]:[Industry]],2,FALSE),"-")</f>
        <v>-</v>
      </c>
      <c r="D1734" t="s">
        <v>372</v>
      </c>
      <c r="E1734">
        <v>587.34498599999995</v>
      </c>
      <c r="F1734">
        <v>1710</v>
      </c>
      <c r="G1734">
        <v>55.7554084660946</v>
      </c>
      <c r="H1734">
        <v>68.908753857379807</v>
      </c>
      <c r="I1734">
        <v>49.478924561872702</v>
      </c>
      <c r="J1734">
        <v>-0.70117520500397801</v>
      </c>
      <c r="K1734">
        <v>1250.3507382361199</v>
      </c>
      <c r="L1734">
        <v>1093.4395903120501</v>
      </c>
      <c r="M1734">
        <v>77.494346313530698</v>
      </c>
      <c r="N1734">
        <v>2.1662650602409599</v>
      </c>
      <c r="O1734">
        <v>7.5438596491228003</v>
      </c>
      <c r="P1734">
        <v>102.366863905325</v>
      </c>
    </row>
    <row r="1735" spans="1:17" hidden="1" x14ac:dyDescent="0.3">
      <c r="A1735" t="s">
        <v>3648</v>
      </c>
      <c r="B1735" t="s">
        <v>3649</v>
      </c>
      <c r="C1735" t="str">
        <f>IFERROR(VLOOKUP(Table1[[#This Row],[Ticker]],[1]!Table2[[Symbol]:[Industry]],2,FALSE),"-")</f>
        <v>-</v>
      </c>
      <c r="D1735" t="s">
        <v>293</v>
      </c>
      <c r="E1735">
        <v>586.29490192000003</v>
      </c>
      <c r="F1735">
        <v>414.4</v>
      </c>
      <c r="G1735">
        <v>137.793863221805</v>
      </c>
      <c r="H1735">
        <v>-8.9529361920889503</v>
      </c>
      <c r="I1735">
        <v>21.791586060580698</v>
      </c>
      <c r="J1735">
        <v>-10.9669688735638</v>
      </c>
      <c r="K1735">
        <v>418.01129456349798</v>
      </c>
      <c r="L1735">
        <v>323.84782004635503</v>
      </c>
      <c r="M1735">
        <v>34.988270693346799</v>
      </c>
      <c r="N1735">
        <v>0.51884883117235703</v>
      </c>
      <c r="O1735">
        <v>34.881756756756701</v>
      </c>
      <c r="P1735">
        <v>175.80698835274501</v>
      </c>
      <c r="Q1735">
        <v>0.11940077578551</v>
      </c>
    </row>
    <row r="1736" spans="1:17" hidden="1" x14ac:dyDescent="0.3">
      <c r="A1736" t="s">
        <v>3650</v>
      </c>
      <c r="B1736" t="s">
        <v>3651</v>
      </c>
      <c r="C1736" t="str">
        <f>IFERROR(VLOOKUP(Table1[[#This Row],[Ticker]],[1]!Table2[[Symbol]:[Industry]],2,FALSE),"-")</f>
        <v>-</v>
      </c>
      <c r="D1736" t="s">
        <v>130</v>
      </c>
      <c r="E1736">
        <v>585.74549999999999</v>
      </c>
      <c r="F1736">
        <v>2965.8</v>
      </c>
      <c r="G1736">
        <v>31.827514673444799</v>
      </c>
      <c r="H1736">
        <v>4.3329777363161197</v>
      </c>
      <c r="I1736">
        <v>-10.0655872854856</v>
      </c>
      <c r="J1736">
        <v>4.99462034043502</v>
      </c>
      <c r="K1736">
        <v>2746.8325442683899</v>
      </c>
      <c r="L1736">
        <v>2624.4277031770598</v>
      </c>
      <c r="M1736">
        <v>68.551026641583206</v>
      </c>
      <c r="N1736">
        <v>0.934050944351979</v>
      </c>
      <c r="O1736">
        <v>34.833771663632</v>
      </c>
      <c r="P1736">
        <v>71.413709397757401</v>
      </c>
      <c r="Q1736">
        <v>0.12405291297068401</v>
      </c>
    </row>
    <row r="1737" spans="1:17" hidden="1" x14ac:dyDescent="0.3">
      <c r="A1737" t="s">
        <v>3652</v>
      </c>
      <c r="B1737" t="s">
        <v>3653</v>
      </c>
      <c r="C1737" t="str">
        <f>IFERROR(VLOOKUP(Table1[[#This Row],[Ticker]],[1]!Table2[[Symbol]:[Industry]],2,FALSE),"-")</f>
        <v>-</v>
      </c>
      <c r="D1737" t="s">
        <v>21</v>
      </c>
      <c r="E1737">
        <v>585.597584923</v>
      </c>
      <c r="F1737">
        <v>188.11</v>
      </c>
      <c r="G1737">
        <v>26.056376354394999</v>
      </c>
      <c r="H1737">
        <v>-2.4507129915606498</v>
      </c>
      <c r="I1737">
        <v>3.7054620985199498</v>
      </c>
      <c r="J1737">
        <v>3.3470276891838302</v>
      </c>
      <c r="K1737">
        <v>176.886403557411</v>
      </c>
      <c r="L1737">
        <v>165.06007130358699</v>
      </c>
      <c r="M1737">
        <v>60.806855006252697</v>
      </c>
      <c r="N1737">
        <v>0.63333473234914595</v>
      </c>
      <c r="O1737">
        <v>15.437775769496501</v>
      </c>
      <c r="P1737">
        <v>57.942905121746399</v>
      </c>
      <c r="Q1737">
        <v>-4.9494358603830004E-3</v>
      </c>
    </row>
    <row r="1738" spans="1:17" hidden="1" x14ac:dyDescent="0.3">
      <c r="A1738" t="s">
        <v>3654</v>
      </c>
      <c r="B1738" t="s">
        <v>3655</v>
      </c>
      <c r="C1738" t="str">
        <f>IFERROR(VLOOKUP(Table1[[#This Row],[Ticker]],[1]!Table2[[Symbol]:[Industry]],2,FALSE),"-")</f>
        <v>-</v>
      </c>
      <c r="D1738" t="s">
        <v>27</v>
      </c>
      <c r="E1738">
        <v>584.52611264999996</v>
      </c>
      <c r="F1738">
        <v>2.13</v>
      </c>
      <c r="G1738">
        <v>36.593646744966101</v>
      </c>
      <c r="H1738">
        <v>31.311287970440201</v>
      </c>
      <c r="I1738">
        <v>0.42336900631716201</v>
      </c>
      <c r="J1738">
        <v>6.6489493447640102</v>
      </c>
      <c r="K1738">
        <v>1.82387093238112</v>
      </c>
      <c r="L1738">
        <v>1.7586870356711599</v>
      </c>
      <c r="M1738">
        <v>72.665386122635695</v>
      </c>
      <c r="N1738">
        <v>1.5095355830236099</v>
      </c>
      <c r="O1738">
        <v>7.9812206572769897</v>
      </c>
      <c r="P1738">
        <v>77.499999999999901</v>
      </c>
      <c r="Q1738">
        <v>-1.1504184615481E-2</v>
      </c>
    </row>
    <row r="1739" spans="1:17" hidden="1" x14ac:dyDescent="0.3">
      <c r="A1739" t="s">
        <v>3656</v>
      </c>
      <c r="B1739" t="s">
        <v>3657</v>
      </c>
      <c r="C1739" t="str">
        <f>IFERROR(VLOOKUP(Table1[[#This Row],[Ticker]],[1]!Table2[[Symbol]:[Industry]],2,FALSE),"-")</f>
        <v>-</v>
      </c>
      <c r="D1739" t="s">
        <v>151</v>
      </c>
      <c r="E1739">
        <v>584.11784745</v>
      </c>
      <c r="F1739">
        <v>85.1</v>
      </c>
      <c r="G1739">
        <v>9.2427208945705193</v>
      </c>
      <c r="H1739">
        <v>-2.6679020353308198</v>
      </c>
      <c r="I1739">
        <v>-13.421003361954099</v>
      </c>
      <c r="J1739">
        <v>-0.228665999305012</v>
      </c>
      <c r="K1739">
        <v>86.321541505225298</v>
      </c>
      <c r="L1739">
        <v>80.404769079861893</v>
      </c>
      <c r="M1739">
        <v>48.4763985284645</v>
      </c>
      <c r="N1739">
        <v>0.63219824028395499</v>
      </c>
      <c r="O1739">
        <v>25.146886016451202</v>
      </c>
      <c r="P1739">
        <v>48.3439860546194</v>
      </c>
      <c r="Q1739">
        <v>0.108886802196136</v>
      </c>
    </row>
    <row r="1740" spans="1:17" hidden="1" x14ac:dyDescent="0.3">
      <c r="A1740" t="s">
        <v>3658</v>
      </c>
      <c r="B1740" t="s">
        <v>3659</v>
      </c>
      <c r="C1740" t="str">
        <f>IFERROR(VLOOKUP(Table1[[#This Row],[Ticker]],[1]!Table2[[Symbol]:[Industry]],2,FALSE),"-")</f>
        <v>-</v>
      </c>
      <c r="D1740" t="s">
        <v>21</v>
      </c>
      <c r="E1740">
        <v>583.24800214799996</v>
      </c>
      <c r="F1740">
        <v>34.44</v>
      </c>
      <c r="G1740">
        <v>-20.295985362057198</v>
      </c>
      <c r="H1740">
        <v>-6.8368601777078402</v>
      </c>
      <c r="I1740">
        <v>-44.536707039310201</v>
      </c>
      <c r="J1740">
        <v>0.54637974779253495</v>
      </c>
      <c r="K1740">
        <v>36.504663696194697</v>
      </c>
      <c r="L1740">
        <v>39.850403558048001</v>
      </c>
      <c r="M1740">
        <v>46.342628167442598</v>
      </c>
      <c r="N1740">
        <v>0.60208121250778401</v>
      </c>
      <c r="O1740">
        <v>85.540069686411101</v>
      </c>
      <c r="P1740">
        <v>13.8512396694214</v>
      </c>
      <c r="Q1740">
        <v>2.3633720382958998E-2</v>
      </c>
    </row>
    <row r="1741" spans="1:17" hidden="1" x14ac:dyDescent="0.3">
      <c r="A1741" t="s">
        <v>3660</v>
      </c>
      <c r="B1741" t="s">
        <v>3661</v>
      </c>
      <c r="C1741" t="str">
        <f>IFERROR(VLOOKUP(Table1[[#This Row],[Ticker]],[1]!Table2[[Symbol]:[Industry]],2,FALSE),"-")</f>
        <v>-</v>
      </c>
      <c r="D1741" t="s">
        <v>420</v>
      </c>
      <c r="E1741">
        <v>577.34941000000003</v>
      </c>
      <c r="F1741">
        <v>2350</v>
      </c>
      <c r="G1741">
        <v>13.630254016292501</v>
      </c>
      <c r="H1741">
        <v>11.7915289769971</v>
      </c>
      <c r="I1741">
        <v>14.1163984969337</v>
      </c>
      <c r="J1741">
        <v>-2.64877379168234</v>
      </c>
      <c r="K1741">
        <v>2217.2440071116598</v>
      </c>
      <c r="L1741">
        <v>1958.7570661596801</v>
      </c>
      <c r="M1741">
        <v>48.565939565344202</v>
      </c>
      <c r="N1741">
        <v>0.16499618082687201</v>
      </c>
      <c r="O1741">
        <v>18.255319148936099</v>
      </c>
      <c r="P1741">
        <v>50.834403080872903</v>
      </c>
      <c r="Q1741">
        <v>-6.9537777647062995E-2</v>
      </c>
    </row>
    <row r="1742" spans="1:17" hidden="1" x14ac:dyDescent="0.3">
      <c r="A1742" t="s">
        <v>3662</v>
      </c>
      <c r="B1742" t="s">
        <v>3663</v>
      </c>
      <c r="C1742" t="str">
        <f>IFERROR(VLOOKUP(Table1[[#This Row],[Ticker]],[1]!Table2[[Symbol]:[Industry]],2,FALSE),"-")</f>
        <v>-</v>
      </c>
      <c r="D1742" t="s">
        <v>1563</v>
      </c>
      <c r="E1742">
        <v>576.61895105099995</v>
      </c>
      <c r="F1742">
        <v>24.93</v>
      </c>
      <c r="G1742">
        <v>-24.4483833898475</v>
      </c>
      <c r="H1742">
        <v>-7.2864379223675497</v>
      </c>
      <c r="I1742">
        <v>-33.999707916759697</v>
      </c>
      <c r="J1742">
        <v>-1.2865204612093799</v>
      </c>
      <c r="K1742">
        <v>26.471634576378001</v>
      </c>
      <c r="L1742">
        <v>26.589100149748401</v>
      </c>
      <c r="M1742">
        <v>38.954592974489003</v>
      </c>
      <c r="N1742">
        <v>0.60073582871939801</v>
      </c>
      <c r="O1742">
        <v>48.014440433212897</v>
      </c>
      <c r="P1742">
        <v>15.150115473441099</v>
      </c>
      <c r="Q1742">
        <v>-1.0300787398297E-2</v>
      </c>
    </row>
    <row r="1743" spans="1:17" hidden="1" x14ac:dyDescent="0.3">
      <c r="A1743" t="s">
        <v>3664</v>
      </c>
      <c r="B1743" t="s">
        <v>3665</v>
      </c>
      <c r="C1743" t="str">
        <f>IFERROR(VLOOKUP(Table1[[#This Row],[Ticker]],[1]!Table2[[Symbol]:[Industry]],2,FALSE),"-")</f>
        <v>-</v>
      </c>
      <c r="D1743" t="s">
        <v>54</v>
      </c>
      <c r="E1743">
        <v>575.73648000000003</v>
      </c>
      <c r="F1743">
        <v>273.60000000000002</v>
      </c>
      <c r="G1743">
        <v>-40.395364244044799</v>
      </c>
      <c r="H1743">
        <v>-2.5083230074440501</v>
      </c>
      <c r="I1743">
        <v>-11.149998565216199</v>
      </c>
      <c r="J1743">
        <v>-2.19953550372083</v>
      </c>
      <c r="K1743">
        <v>281.15291076678</v>
      </c>
      <c r="M1743">
        <v>47.145774046502503</v>
      </c>
      <c r="N1743">
        <v>0.59629128839096002</v>
      </c>
      <c r="O1743">
        <v>33.0409356725146</v>
      </c>
      <c r="P1743">
        <v>22.1428571428571</v>
      </c>
    </row>
    <row r="1744" spans="1:17" hidden="1" x14ac:dyDescent="0.3">
      <c r="A1744" t="s">
        <v>3666</v>
      </c>
      <c r="B1744" t="s">
        <v>3667</v>
      </c>
      <c r="C1744" t="str">
        <f>IFERROR(VLOOKUP(Table1[[#This Row],[Ticker]],[1]!Table2[[Symbol]:[Industry]],2,FALSE),"-")</f>
        <v>-</v>
      </c>
      <c r="D1744" t="s">
        <v>54</v>
      </c>
      <c r="E1744">
        <v>572.43755175000001</v>
      </c>
      <c r="F1744">
        <v>182.55</v>
      </c>
      <c r="G1744">
        <v>28.891873197350801</v>
      </c>
      <c r="H1744">
        <v>2.7908893992803101</v>
      </c>
      <c r="I1744">
        <v>18.736487871712502</v>
      </c>
      <c r="J1744">
        <v>-1.17270987033781</v>
      </c>
      <c r="K1744">
        <v>177.57854309716899</v>
      </c>
      <c r="L1744">
        <v>152.860333861512</v>
      </c>
      <c r="M1744">
        <v>58.5179008357605</v>
      </c>
      <c r="N1744">
        <v>1.21537131464952</v>
      </c>
      <c r="O1744">
        <v>19.787233917467301</v>
      </c>
      <c r="P1744">
        <v>98.447577195302102</v>
      </c>
      <c r="Q1744">
        <v>0.12954996975744201</v>
      </c>
    </row>
    <row r="1745" spans="1:17" hidden="1" x14ac:dyDescent="0.3">
      <c r="A1745" t="s">
        <v>3668</v>
      </c>
      <c r="B1745" t="s">
        <v>3669</v>
      </c>
      <c r="C1745" t="str">
        <f>IFERROR(VLOOKUP(Table1[[#This Row],[Ticker]],[1]!Table2[[Symbol]:[Industry]],2,FALSE),"-")</f>
        <v>-</v>
      </c>
      <c r="D1745" t="s">
        <v>57</v>
      </c>
      <c r="E1745">
        <v>570.23513173799995</v>
      </c>
      <c r="F1745">
        <v>48.78</v>
      </c>
      <c r="G1745">
        <v>-39.676205485388699</v>
      </c>
      <c r="H1745">
        <v>4.73303229541043</v>
      </c>
      <c r="I1745">
        <v>-46.368408182011699</v>
      </c>
      <c r="J1745">
        <v>5.1166700298760102</v>
      </c>
      <c r="K1745">
        <v>50.276197484404499</v>
      </c>
      <c r="L1745">
        <v>59.6583900357628</v>
      </c>
      <c r="M1745">
        <v>62.733165317137797</v>
      </c>
      <c r="N1745">
        <v>0.51624632652554403</v>
      </c>
      <c r="O1745">
        <v>78.556785567855599</v>
      </c>
      <c r="P1745">
        <v>14.025245441795199</v>
      </c>
      <c r="Q1745">
        <v>-6.7365739881494996E-2</v>
      </c>
    </row>
    <row r="1746" spans="1:17" hidden="1" x14ac:dyDescent="0.3">
      <c r="A1746" t="s">
        <v>3670</v>
      </c>
      <c r="B1746" t="s">
        <v>3671</v>
      </c>
      <c r="C1746" t="str">
        <f>IFERROR(VLOOKUP(Table1[[#This Row],[Ticker]],[1]!Table2[[Symbol]:[Industry]],2,FALSE),"-")</f>
        <v>-</v>
      </c>
      <c r="D1746" t="s">
        <v>2226</v>
      </c>
      <c r="E1746">
        <v>566.75625000000002</v>
      </c>
      <c r="F1746">
        <v>626.25</v>
      </c>
      <c r="G1746">
        <v>-23.4406053117578</v>
      </c>
      <c r="H1746">
        <v>-11.346705815132999</v>
      </c>
      <c r="I1746">
        <v>-35.308194594703302</v>
      </c>
      <c r="J1746">
        <v>2.2445262006374098</v>
      </c>
      <c r="K1746">
        <v>649.70001766101097</v>
      </c>
      <c r="L1746">
        <v>610.69095583346405</v>
      </c>
      <c r="M1746">
        <v>49.1284829961212</v>
      </c>
      <c r="N1746">
        <v>0.82700039808917203</v>
      </c>
      <c r="O1746">
        <v>38.762475049900203</v>
      </c>
      <c r="P1746">
        <v>39.787946428571402</v>
      </c>
    </row>
    <row r="1747" spans="1:17" hidden="1" x14ac:dyDescent="0.3">
      <c r="A1747" t="s">
        <v>3672</v>
      </c>
      <c r="B1747" t="s">
        <v>3673</v>
      </c>
      <c r="C1747" t="str">
        <f>IFERROR(VLOOKUP(Table1[[#This Row],[Ticker]],[1]!Table2[[Symbol]:[Industry]],2,FALSE),"-")</f>
        <v>-</v>
      </c>
      <c r="D1747" t="s">
        <v>130</v>
      </c>
      <c r="E1747">
        <v>566.34884399999999</v>
      </c>
      <c r="F1747">
        <v>308.39999999999998</v>
      </c>
      <c r="G1747">
        <v>83.930142847981998</v>
      </c>
      <c r="H1747">
        <v>33.654931244871101</v>
      </c>
      <c r="I1747">
        <v>19.2726683160849</v>
      </c>
      <c r="J1747">
        <v>22.408524702419701</v>
      </c>
      <c r="K1747">
        <v>245.924946445698</v>
      </c>
      <c r="L1747">
        <v>222.90987533945901</v>
      </c>
      <c r="M1747">
        <v>87.175512804564704</v>
      </c>
      <c r="N1747">
        <v>2.41844821453244</v>
      </c>
      <c r="O1747">
        <v>3.4208819714656298</v>
      </c>
      <c r="P1747">
        <v>140.56162246489799</v>
      </c>
      <c r="Q1747">
        <v>0.11116530901123001</v>
      </c>
    </row>
    <row r="1748" spans="1:17" hidden="1" x14ac:dyDescent="0.3">
      <c r="A1748" t="s">
        <v>3674</v>
      </c>
      <c r="B1748" t="s">
        <v>3675</v>
      </c>
      <c r="C1748" t="str">
        <f>IFERROR(VLOOKUP(Table1[[#This Row],[Ticker]],[1]!Table2[[Symbol]:[Industry]],2,FALSE),"-")</f>
        <v>-</v>
      </c>
      <c r="D1748" t="s">
        <v>1006</v>
      </c>
      <c r="E1748">
        <v>565.90478455000004</v>
      </c>
      <c r="F1748">
        <v>49.91</v>
      </c>
      <c r="G1748">
        <v>32.459492898812201</v>
      </c>
      <c r="H1748">
        <v>1.8952461617604499</v>
      </c>
      <c r="I1748">
        <v>8.5704278298465706</v>
      </c>
      <c r="J1748">
        <v>-0.80644714774381798</v>
      </c>
      <c r="K1748">
        <v>46.441758143339001</v>
      </c>
      <c r="L1748">
        <v>40.216381579653202</v>
      </c>
      <c r="M1748">
        <v>60.8726773163202</v>
      </c>
      <c r="N1748">
        <v>0.49266301039793098</v>
      </c>
      <c r="O1748">
        <v>9.1965537968342996</v>
      </c>
      <c r="P1748">
        <v>63.639344262294998</v>
      </c>
      <c r="Q1748">
        <v>6.9099024201631998E-2</v>
      </c>
    </row>
    <row r="1749" spans="1:17" hidden="1" x14ac:dyDescent="0.3">
      <c r="A1749" t="s">
        <v>3676</v>
      </c>
      <c r="B1749" t="s">
        <v>3677</v>
      </c>
      <c r="C1749" t="str">
        <f>IFERROR(VLOOKUP(Table1[[#This Row],[Ticker]],[1]!Table2[[Symbol]:[Industry]],2,FALSE),"-")</f>
        <v>-</v>
      </c>
      <c r="D1749" t="s">
        <v>2418</v>
      </c>
      <c r="E1749">
        <v>565.66079999999999</v>
      </c>
      <c r="F1749">
        <v>654.70000000000005</v>
      </c>
      <c r="G1749">
        <v>469.48565196941098</v>
      </c>
      <c r="H1749">
        <v>24.214721469484999</v>
      </c>
      <c r="I1749">
        <v>38.441953869729602</v>
      </c>
      <c r="J1749">
        <v>10.0392934639217</v>
      </c>
      <c r="K1749">
        <v>514.92401243060897</v>
      </c>
      <c r="L1749">
        <v>391.71862422958702</v>
      </c>
      <c r="M1749">
        <v>86.214035302076695</v>
      </c>
      <c r="N1749">
        <v>1.0222352676930599</v>
      </c>
      <c r="O1749">
        <v>0</v>
      </c>
      <c r="P1749">
        <v>566.36132315521604</v>
      </c>
      <c r="Q1749">
        <v>0.22071878003678999</v>
      </c>
    </row>
    <row r="1750" spans="1:17" hidden="1" x14ac:dyDescent="0.3">
      <c r="A1750" t="s">
        <v>3678</v>
      </c>
      <c r="B1750" t="s">
        <v>3679</v>
      </c>
      <c r="C1750" t="str">
        <f>IFERROR(VLOOKUP(Table1[[#This Row],[Ticker]],[1]!Table2[[Symbol]:[Industry]],2,FALSE),"-")</f>
        <v>-</v>
      </c>
      <c r="D1750" t="s">
        <v>72</v>
      </c>
      <c r="E1750">
        <v>565.06373990999998</v>
      </c>
      <c r="F1750">
        <v>189.34</v>
      </c>
      <c r="G1750">
        <v>23.856830488596799</v>
      </c>
      <c r="H1750">
        <v>19.031518903967601</v>
      </c>
      <c r="I1750">
        <v>6.9366981081895798</v>
      </c>
      <c r="J1750">
        <v>-10.3335067955868</v>
      </c>
      <c r="K1750">
        <v>170.39461156124901</v>
      </c>
      <c r="L1750">
        <v>144.63877231685299</v>
      </c>
      <c r="M1750">
        <v>50.318553987593603</v>
      </c>
      <c r="N1750">
        <v>1.0166590716297901</v>
      </c>
      <c r="O1750">
        <v>20.2598500052815</v>
      </c>
      <c r="P1750">
        <v>70.5765765765765</v>
      </c>
      <c r="Q1750">
        <v>5.6831657402509998E-2</v>
      </c>
    </row>
    <row r="1751" spans="1:17" hidden="1" x14ac:dyDescent="0.3">
      <c r="A1751" t="s">
        <v>3680</v>
      </c>
      <c r="B1751" t="s">
        <v>3681</v>
      </c>
      <c r="C1751" t="str">
        <f>IFERROR(VLOOKUP(Table1[[#This Row],[Ticker]],[1]!Table2[[Symbol]:[Industry]],2,FALSE),"-")</f>
        <v>-</v>
      </c>
      <c r="D1751" t="s">
        <v>219</v>
      </c>
      <c r="E1751">
        <v>562.81500000000005</v>
      </c>
      <c r="F1751">
        <v>511.65</v>
      </c>
      <c r="G1751">
        <v>64.461134386974607</v>
      </c>
      <c r="H1751">
        <v>-14.6035268443745</v>
      </c>
      <c r="I1751">
        <v>59.627735745483903</v>
      </c>
      <c r="J1751">
        <v>-5.4992989373132604</v>
      </c>
      <c r="K1751">
        <v>550.53243546927695</v>
      </c>
      <c r="L1751">
        <v>428.247212300439</v>
      </c>
      <c r="M1751">
        <v>29.464335577350401</v>
      </c>
      <c r="N1751">
        <v>0.30881968537992099</v>
      </c>
      <c r="O1751">
        <v>30.167106420404501</v>
      </c>
      <c r="P1751">
        <v>125.148514851485</v>
      </c>
      <c r="Q1751">
        <v>0.226136345688698</v>
      </c>
    </row>
    <row r="1752" spans="1:17" hidden="1" x14ac:dyDescent="0.3">
      <c r="A1752" t="s">
        <v>3682</v>
      </c>
      <c r="B1752" t="s">
        <v>3683</v>
      </c>
      <c r="C1752" t="str">
        <f>IFERROR(VLOOKUP(Table1[[#This Row],[Ticker]],[1]!Table2[[Symbol]:[Industry]],2,FALSE),"-")</f>
        <v>-</v>
      </c>
      <c r="D1752" t="s">
        <v>471</v>
      </c>
      <c r="E1752">
        <v>560.65615312</v>
      </c>
      <c r="F1752">
        <v>459.2</v>
      </c>
      <c r="G1752">
        <v>103.501261743033</v>
      </c>
      <c r="H1752">
        <v>1.26563595659743</v>
      </c>
      <c r="I1752">
        <v>26.385921432919901</v>
      </c>
      <c r="J1752">
        <v>-8.2433891170567293</v>
      </c>
      <c r="K1752">
        <v>453.33078834613599</v>
      </c>
      <c r="L1752">
        <v>380.58314655238701</v>
      </c>
      <c r="M1752">
        <v>46.951569149633002</v>
      </c>
      <c r="N1752">
        <v>1.4785103533822901</v>
      </c>
      <c r="O1752">
        <v>11.204268292682899</v>
      </c>
      <c r="P1752">
        <v>140.607807178412</v>
      </c>
      <c r="Q1752">
        <v>6.9704694808566003E-2</v>
      </c>
    </row>
    <row r="1753" spans="1:17" hidden="1" x14ac:dyDescent="0.3">
      <c r="A1753" t="s">
        <v>3684</v>
      </c>
      <c r="B1753" t="s">
        <v>3685</v>
      </c>
      <c r="C1753" t="str">
        <f>IFERROR(VLOOKUP(Table1[[#This Row],[Ticker]],[1]!Table2[[Symbol]:[Industry]],2,FALSE),"-")</f>
        <v>-</v>
      </c>
      <c r="D1753" t="s">
        <v>929</v>
      </c>
      <c r="E1753">
        <v>557.47569299999998</v>
      </c>
      <c r="F1753">
        <v>223</v>
      </c>
      <c r="G1753">
        <v>43.847237144336503</v>
      </c>
      <c r="H1753">
        <v>-5.2765764897645804</v>
      </c>
      <c r="I1753">
        <v>56.113658188751998</v>
      </c>
      <c r="J1753">
        <v>2.2661579883493399</v>
      </c>
      <c r="K1753">
        <v>213.142235178042</v>
      </c>
      <c r="L1753">
        <v>167.06723068866</v>
      </c>
      <c r="M1753">
        <v>45.287840691371898</v>
      </c>
      <c r="N1753">
        <v>0.53189225894069703</v>
      </c>
      <c r="O1753">
        <v>33.094170403587398</v>
      </c>
      <c r="P1753">
        <v>99.107142857142804</v>
      </c>
      <c r="Q1753">
        <v>3.7824887121660003E-2</v>
      </c>
    </row>
    <row r="1754" spans="1:17" hidden="1" x14ac:dyDescent="0.3">
      <c r="A1754" t="s">
        <v>3686</v>
      </c>
      <c r="B1754" t="s">
        <v>3687</v>
      </c>
      <c r="C1754" t="str">
        <f>IFERROR(VLOOKUP(Table1[[#This Row],[Ticker]],[1]!Table2[[Symbol]:[Industry]],2,FALSE),"-")</f>
        <v>-</v>
      </c>
      <c r="D1754" t="s">
        <v>632</v>
      </c>
      <c r="E1754">
        <v>557.44815600000004</v>
      </c>
      <c r="F1754">
        <v>306</v>
      </c>
      <c r="G1754">
        <v>134.92619546919099</v>
      </c>
      <c r="H1754">
        <v>0.83657328215902504</v>
      </c>
      <c r="I1754">
        <v>90.365375275909599</v>
      </c>
      <c r="J1754">
        <v>-13.9949900491753</v>
      </c>
      <c r="K1754">
        <v>292.14143643253698</v>
      </c>
      <c r="L1754">
        <v>203.28077756842299</v>
      </c>
      <c r="M1754">
        <v>33.3215983822924</v>
      </c>
      <c r="N1754">
        <v>0.89515062454077798</v>
      </c>
      <c r="O1754">
        <v>19.183006535947701</v>
      </c>
      <c r="P1754">
        <v>244.98308906426101</v>
      </c>
      <c r="Q1754">
        <v>0.218015703672744</v>
      </c>
    </row>
    <row r="1755" spans="1:17" hidden="1" x14ac:dyDescent="0.3">
      <c r="A1755" t="s">
        <v>3688</v>
      </c>
      <c r="B1755" t="s">
        <v>3689</v>
      </c>
      <c r="C1755" t="str">
        <f>IFERROR(VLOOKUP(Table1[[#This Row],[Ticker]],[1]!Table2[[Symbol]:[Industry]],2,FALSE),"-")</f>
        <v>-</v>
      </c>
      <c r="D1755" t="s">
        <v>752</v>
      </c>
      <c r="E1755">
        <v>555.83442695999997</v>
      </c>
      <c r="F1755">
        <v>380.85</v>
      </c>
      <c r="G1755">
        <v>-45.856909751326597</v>
      </c>
      <c r="H1755">
        <v>1.2680805600734899</v>
      </c>
      <c r="I1755">
        <v>-9.4009481859245501</v>
      </c>
      <c r="J1755">
        <v>-1.0055174006117999</v>
      </c>
      <c r="K1755">
        <v>387.27442134782302</v>
      </c>
      <c r="L1755">
        <v>397.66200389313099</v>
      </c>
      <c r="M1755">
        <v>43.790896847296601</v>
      </c>
      <c r="N1755">
        <v>0.48302029177608002</v>
      </c>
      <c r="O1755">
        <v>31.272154391492698</v>
      </c>
      <c r="P1755">
        <v>26.109271523178801</v>
      </c>
      <c r="Q1755">
        <v>-2.7281359536339999E-3</v>
      </c>
    </row>
    <row r="1756" spans="1:17" hidden="1" x14ac:dyDescent="0.3">
      <c r="A1756" t="s">
        <v>3690</v>
      </c>
      <c r="B1756" t="s">
        <v>3691</v>
      </c>
      <c r="C1756" t="str">
        <f>IFERROR(VLOOKUP(Table1[[#This Row],[Ticker]],[1]!Table2[[Symbol]:[Industry]],2,FALSE),"-")</f>
        <v>-</v>
      </c>
      <c r="D1756" t="s">
        <v>333</v>
      </c>
      <c r="E1756">
        <v>554.74819083800003</v>
      </c>
      <c r="F1756">
        <v>24.02</v>
      </c>
      <c r="G1756">
        <v>3.864118208986</v>
      </c>
      <c r="H1756">
        <v>18.096670102941999</v>
      </c>
      <c r="I1756">
        <v>-18.6990086160604</v>
      </c>
      <c r="J1756">
        <v>12.0021997614841</v>
      </c>
      <c r="K1756">
        <v>21.6666490865017</v>
      </c>
      <c r="L1756">
        <v>20.919795004862301</v>
      </c>
      <c r="M1756">
        <v>68.227066062012597</v>
      </c>
      <c r="N1756">
        <v>1.5585038535170199</v>
      </c>
      <c r="O1756">
        <v>26.7693588676103</v>
      </c>
      <c r="P1756">
        <v>54.967741935483801</v>
      </c>
      <c r="Q1756">
        <v>3.9480796436800997E-2</v>
      </c>
    </row>
    <row r="1757" spans="1:17" hidden="1" x14ac:dyDescent="0.3">
      <c r="A1757" t="s">
        <v>3692</v>
      </c>
      <c r="B1757" t="s">
        <v>3693</v>
      </c>
      <c r="C1757" t="str">
        <f>IFERROR(VLOOKUP(Table1[[#This Row],[Ticker]],[1]!Table2[[Symbol]:[Industry]],2,FALSE),"-")</f>
        <v>-</v>
      </c>
      <c r="D1757" t="s">
        <v>539</v>
      </c>
      <c r="E1757">
        <v>554.412506355</v>
      </c>
      <c r="F1757">
        <v>633.29999999999995</v>
      </c>
      <c r="G1757">
        <v>-20.007230448016301</v>
      </c>
      <c r="H1757">
        <v>-2.7544113236853902</v>
      </c>
      <c r="I1757">
        <v>-18.083140172356099</v>
      </c>
      <c r="J1757">
        <v>-1.4295576418340901</v>
      </c>
      <c r="K1757">
        <v>657.75086639819403</v>
      </c>
      <c r="L1757">
        <v>658.73496476553305</v>
      </c>
      <c r="M1757">
        <v>46.823629168635399</v>
      </c>
      <c r="N1757">
        <v>0.53662127630382905</v>
      </c>
      <c r="O1757">
        <v>27.901468498341998</v>
      </c>
      <c r="P1757">
        <v>15.5340691416582</v>
      </c>
      <c r="Q1757">
        <v>-0.11309600647780001</v>
      </c>
    </row>
    <row r="1758" spans="1:17" hidden="1" x14ac:dyDescent="0.3">
      <c r="A1758" t="s">
        <v>3694</v>
      </c>
      <c r="B1758" t="s">
        <v>3695</v>
      </c>
      <c r="C1758" t="str">
        <f>IFERROR(VLOOKUP(Table1[[#This Row],[Ticker]],[1]!Table2[[Symbol]:[Industry]],2,FALSE),"-")</f>
        <v>-</v>
      </c>
      <c r="D1758" t="s">
        <v>268</v>
      </c>
      <c r="E1758">
        <v>553.17474010499996</v>
      </c>
      <c r="F1758">
        <v>590.54999999999995</v>
      </c>
      <c r="G1758">
        <v>-10.9910640457688</v>
      </c>
      <c r="H1758">
        <v>12.3155207746731</v>
      </c>
      <c r="I1758">
        <v>7.5135190802972698</v>
      </c>
      <c r="J1758">
        <v>9.2504305749765798</v>
      </c>
      <c r="K1758">
        <v>526.62675865164499</v>
      </c>
      <c r="L1758">
        <v>494.91846317063698</v>
      </c>
      <c r="M1758">
        <v>73.685124255968006</v>
      </c>
      <c r="N1758">
        <v>0.253901632360858</v>
      </c>
      <c r="O1758">
        <v>10.693421386842701</v>
      </c>
      <c r="P1758">
        <v>52.203608247422601</v>
      </c>
      <c r="Q1758">
        <v>-1.1510243453811001E-2</v>
      </c>
    </row>
    <row r="1759" spans="1:17" hidden="1" x14ac:dyDescent="0.3">
      <c r="A1759" t="s">
        <v>3696</v>
      </c>
      <c r="B1759" t="s">
        <v>3697</v>
      </c>
      <c r="C1759" t="str">
        <f>IFERROR(VLOOKUP(Table1[[#This Row],[Ticker]],[1]!Table2[[Symbol]:[Industry]],2,FALSE),"-")</f>
        <v>-</v>
      </c>
      <c r="D1759" t="s">
        <v>293</v>
      </c>
      <c r="E1759">
        <v>552.50638800000002</v>
      </c>
      <c r="F1759">
        <v>231.9</v>
      </c>
      <c r="G1759">
        <v>34.615843962642003</v>
      </c>
      <c r="H1759">
        <v>28.520150551112</v>
      </c>
      <c r="I1759">
        <v>50.791720070146901</v>
      </c>
      <c r="J1759">
        <v>23.750611123845101</v>
      </c>
      <c r="K1759">
        <v>201.22344279483801</v>
      </c>
      <c r="M1759">
        <v>85.030975162563493</v>
      </c>
      <c r="N1759">
        <v>0.91964794201397804</v>
      </c>
      <c r="O1759">
        <v>36.265631737817998</v>
      </c>
      <c r="P1759">
        <v>70.2643171806167</v>
      </c>
    </row>
    <row r="1760" spans="1:17" hidden="1" x14ac:dyDescent="0.3">
      <c r="A1760" t="s">
        <v>3698</v>
      </c>
      <c r="B1760" t="s">
        <v>3699</v>
      </c>
      <c r="C1760" t="str">
        <f>IFERROR(VLOOKUP(Table1[[#This Row],[Ticker]],[1]!Table2[[Symbol]:[Industry]],2,FALSE),"-")</f>
        <v>-</v>
      </c>
      <c r="D1760" t="s">
        <v>516</v>
      </c>
      <c r="E1760">
        <v>549.45079620000001</v>
      </c>
      <c r="F1760">
        <v>314</v>
      </c>
      <c r="G1760">
        <v>176.394573392457</v>
      </c>
      <c r="H1760">
        <v>33.248119639585497</v>
      </c>
      <c r="I1760">
        <v>21.759791246445999</v>
      </c>
      <c r="J1760">
        <v>24.673191769006401</v>
      </c>
      <c r="K1760">
        <v>241.04064603871001</v>
      </c>
      <c r="L1760">
        <v>196.73060673842599</v>
      </c>
      <c r="M1760">
        <v>87.053874523008801</v>
      </c>
      <c r="N1760">
        <v>1.92079381750348</v>
      </c>
      <c r="O1760">
        <v>0</v>
      </c>
      <c r="P1760">
        <v>231.398416886543</v>
      </c>
      <c r="Q1760">
        <v>0.13009721344606201</v>
      </c>
    </row>
    <row r="1761" spans="1:17" hidden="1" x14ac:dyDescent="0.3">
      <c r="A1761" t="s">
        <v>3700</v>
      </c>
      <c r="B1761" t="s">
        <v>3701</v>
      </c>
      <c r="C1761" t="str">
        <f>IFERROR(VLOOKUP(Table1[[#This Row],[Ticker]],[1]!Table2[[Symbol]:[Industry]],2,FALSE),"-")</f>
        <v>-</v>
      </c>
      <c r="D1761" t="s">
        <v>246</v>
      </c>
      <c r="E1761">
        <v>549.09612449999997</v>
      </c>
      <c r="F1761">
        <v>495</v>
      </c>
      <c r="G1761">
        <v>-50.114273166837201</v>
      </c>
      <c r="H1761">
        <v>-0.31140795526146797</v>
      </c>
      <c r="I1761">
        <v>-35.310340219445301</v>
      </c>
      <c r="J1761">
        <v>-1.9268082309935499</v>
      </c>
      <c r="K1761">
        <v>504.72572872425599</v>
      </c>
      <c r="L1761">
        <v>525.15268353653801</v>
      </c>
      <c r="M1761">
        <v>50.734539687357</v>
      </c>
      <c r="N1761">
        <v>0.65726970033296295</v>
      </c>
      <c r="O1761">
        <v>72.878787878787804</v>
      </c>
      <c r="P1761">
        <v>29.598114936510001</v>
      </c>
      <c r="Q1761">
        <v>0.25726102353033498</v>
      </c>
    </row>
    <row r="1762" spans="1:17" hidden="1" x14ac:dyDescent="0.3">
      <c r="A1762" t="s">
        <v>3702</v>
      </c>
      <c r="B1762" t="s">
        <v>3703</v>
      </c>
      <c r="C1762" t="str">
        <f>IFERROR(VLOOKUP(Table1[[#This Row],[Ticker]],[1]!Table2[[Symbol]:[Industry]],2,FALSE),"-")</f>
        <v>-</v>
      </c>
      <c r="D1762" t="s">
        <v>632</v>
      </c>
      <c r="E1762">
        <v>548.32056929999999</v>
      </c>
      <c r="F1762">
        <v>303.8</v>
      </c>
      <c r="G1762">
        <v>101.010830015724</v>
      </c>
      <c r="H1762">
        <v>37.2289096279722</v>
      </c>
      <c r="I1762">
        <v>46.319664336345802</v>
      </c>
      <c r="J1762">
        <v>-0.45132044611079303</v>
      </c>
      <c r="K1762">
        <v>242.51625645485899</v>
      </c>
      <c r="L1762">
        <v>191.35597843045301</v>
      </c>
      <c r="M1762">
        <v>73.876249604582199</v>
      </c>
      <c r="N1762">
        <v>1.63798346315571</v>
      </c>
      <c r="O1762">
        <v>3.6701777485187401</v>
      </c>
      <c r="P1762">
        <v>161.896551724137</v>
      </c>
    </row>
    <row r="1763" spans="1:17" hidden="1" x14ac:dyDescent="0.3">
      <c r="A1763" t="s">
        <v>3704</v>
      </c>
      <c r="B1763" t="s">
        <v>3705</v>
      </c>
      <c r="C1763" t="str">
        <f>IFERROR(VLOOKUP(Table1[[#This Row],[Ticker]],[1]!Table2[[Symbol]:[Industry]],2,FALSE),"-")</f>
        <v>-</v>
      </c>
      <c r="D1763" t="s">
        <v>21</v>
      </c>
      <c r="E1763">
        <v>547.476110264</v>
      </c>
      <c r="F1763">
        <v>16.63</v>
      </c>
      <c r="G1763">
        <v>-32.763870737551301</v>
      </c>
      <c r="H1763">
        <v>0.31319017475941702</v>
      </c>
      <c r="I1763">
        <v>-23.870364675144899</v>
      </c>
      <c r="J1763">
        <v>0.16741669301859799</v>
      </c>
      <c r="K1763">
        <v>16.889558729843099</v>
      </c>
      <c r="L1763">
        <v>17.484446598574401</v>
      </c>
      <c r="M1763">
        <v>54.199672852636503</v>
      </c>
      <c r="N1763">
        <v>1.27528864722091</v>
      </c>
      <c r="O1763">
        <v>58.749248346361902</v>
      </c>
      <c r="P1763">
        <v>19.211469534050099</v>
      </c>
      <c r="Q1763">
        <v>2.0584903382651999E-2</v>
      </c>
    </row>
    <row r="1764" spans="1:17" hidden="1" x14ac:dyDescent="0.3">
      <c r="A1764" t="s">
        <v>3706</v>
      </c>
      <c r="B1764" t="s">
        <v>3707</v>
      </c>
      <c r="C1764" t="str">
        <f>IFERROR(VLOOKUP(Table1[[#This Row],[Ticker]],[1]!Table2[[Symbol]:[Industry]],2,FALSE),"-")</f>
        <v>-</v>
      </c>
      <c r="D1764" t="s">
        <v>655</v>
      </c>
      <c r="E1764">
        <v>546.93190200000004</v>
      </c>
      <c r="F1764">
        <v>717</v>
      </c>
      <c r="G1764">
        <v>153.88372014426099</v>
      </c>
      <c r="H1764">
        <v>18.992179764677601</v>
      </c>
      <c r="I1764">
        <v>62.044827493629299</v>
      </c>
      <c r="J1764">
        <v>-3.00274376773215</v>
      </c>
      <c r="K1764">
        <v>649.30327519456205</v>
      </c>
      <c r="L1764">
        <v>493.47307375325499</v>
      </c>
      <c r="M1764">
        <v>61.0341352201173</v>
      </c>
      <c r="N1764">
        <v>1.4405454878817701</v>
      </c>
      <c r="O1764">
        <v>2.1199442119944099</v>
      </c>
      <c r="P1764">
        <v>205.17131304532799</v>
      </c>
      <c r="Q1764">
        <v>0.178471153488346</v>
      </c>
    </row>
    <row r="1765" spans="1:17" hidden="1" x14ac:dyDescent="0.3">
      <c r="A1765" t="s">
        <v>3708</v>
      </c>
      <c r="B1765" t="s">
        <v>3709</v>
      </c>
      <c r="C1765" t="str">
        <f>IFERROR(VLOOKUP(Table1[[#This Row],[Ticker]],[1]!Table2[[Symbol]:[Industry]],2,FALSE),"-")</f>
        <v>-</v>
      </c>
      <c r="D1765" t="s">
        <v>2151</v>
      </c>
      <c r="E1765">
        <v>545.77874999999995</v>
      </c>
      <c r="F1765">
        <v>126.25</v>
      </c>
      <c r="G1765">
        <v>-9.8652453624615308</v>
      </c>
      <c r="H1765">
        <v>-4.8152086167813604</v>
      </c>
      <c r="I1765">
        <v>6.6926650198879702</v>
      </c>
      <c r="J1765">
        <v>-31.175427015523901</v>
      </c>
      <c r="K1765">
        <v>134.04002336554899</v>
      </c>
      <c r="L1765">
        <v>120.81942292350099</v>
      </c>
      <c r="M1765">
        <v>40.415415293637302</v>
      </c>
      <c r="N1765">
        <v>3.4739122123858301</v>
      </c>
      <c r="O1765">
        <v>47.1683168316831</v>
      </c>
      <c r="P1765">
        <v>51.560624249699799</v>
      </c>
      <c r="Q1765">
        <v>9.6056477711227994E-2</v>
      </c>
    </row>
    <row r="1766" spans="1:17" hidden="1" x14ac:dyDescent="0.3">
      <c r="A1766" t="s">
        <v>3710</v>
      </c>
      <c r="B1766" t="s">
        <v>3711</v>
      </c>
      <c r="C1766" t="str">
        <f>IFERROR(VLOOKUP(Table1[[#This Row],[Ticker]],[1]!Table2[[Symbol]:[Industry]],2,FALSE),"-")</f>
        <v>-</v>
      </c>
      <c r="D1766" t="s">
        <v>300</v>
      </c>
      <c r="E1766">
        <v>543.29961000000003</v>
      </c>
      <c r="F1766">
        <v>49.63</v>
      </c>
      <c r="G1766">
        <v>1573.4467935981099</v>
      </c>
      <c r="H1766">
        <v>7.6039650123030196</v>
      </c>
      <c r="I1766">
        <v>578.85244702050102</v>
      </c>
      <c r="J1766">
        <v>-6.7879614935125199</v>
      </c>
      <c r="K1766">
        <v>43.318692662526601</v>
      </c>
      <c r="L1766">
        <v>23.304199489481299</v>
      </c>
      <c r="M1766">
        <v>33.065656187966297</v>
      </c>
      <c r="N1766">
        <v>0.65889609931268101</v>
      </c>
      <c r="O1766">
        <v>12.9558734636308</v>
      </c>
      <c r="P1766">
        <v>1765.78947368421</v>
      </c>
      <c r="Q1766">
        <v>0.217481338563636</v>
      </c>
    </row>
    <row r="1767" spans="1:17" hidden="1" x14ac:dyDescent="0.3">
      <c r="A1767" t="s">
        <v>3712</v>
      </c>
      <c r="B1767" t="s">
        <v>3713</v>
      </c>
      <c r="C1767" t="str">
        <f>IFERROR(VLOOKUP(Table1[[#This Row],[Ticker]],[1]!Table2[[Symbol]:[Industry]],2,FALSE),"-")</f>
        <v>-</v>
      </c>
      <c r="D1767" t="s">
        <v>77</v>
      </c>
      <c r="E1767">
        <v>542.17001914799903</v>
      </c>
      <c r="F1767">
        <v>184.57</v>
      </c>
      <c r="G1767">
        <v>-27.523207738130399</v>
      </c>
      <c r="H1767">
        <v>-3.1806647152296499</v>
      </c>
      <c r="I1767">
        <v>-25.1447764315973</v>
      </c>
      <c r="J1767">
        <v>-1.5490924432139299</v>
      </c>
      <c r="K1767">
        <v>191.66355149410401</v>
      </c>
      <c r="L1767">
        <v>194.07558055753</v>
      </c>
      <c r="M1767">
        <v>36.905409335326198</v>
      </c>
      <c r="N1767">
        <v>0.56247765901524405</v>
      </c>
      <c r="O1767">
        <v>25.670477325675801</v>
      </c>
      <c r="P1767">
        <v>19.617627997407599</v>
      </c>
      <c r="Q1767">
        <v>-0.11563284734950199</v>
      </c>
    </row>
    <row r="1768" spans="1:17" hidden="1" x14ac:dyDescent="0.3">
      <c r="A1768" t="s">
        <v>3714</v>
      </c>
      <c r="B1768" t="s">
        <v>3715</v>
      </c>
      <c r="C1768" t="str">
        <f>IFERROR(VLOOKUP(Table1[[#This Row],[Ticker]],[1]!Table2[[Symbol]:[Industry]],2,FALSE),"-")</f>
        <v>-</v>
      </c>
      <c r="D1768" t="s">
        <v>21</v>
      </c>
      <c r="E1768">
        <v>541.97</v>
      </c>
      <c r="F1768">
        <v>416.9</v>
      </c>
      <c r="G1768">
        <v>140.76979529303901</v>
      </c>
      <c r="H1768">
        <v>19.118627906060901</v>
      </c>
      <c r="I1768">
        <v>71.497095547872107</v>
      </c>
      <c r="J1768">
        <v>-9.6807162256340202</v>
      </c>
      <c r="K1768">
        <v>345.65901500898002</v>
      </c>
      <c r="L1768">
        <v>250.88489574195799</v>
      </c>
      <c r="M1768">
        <v>52.583265346441202</v>
      </c>
      <c r="N1768">
        <v>0.365122845189081</v>
      </c>
      <c r="O1768">
        <v>9.7865195490525405</v>
      </c>
      <c r="Q1768">
        <v>0.180394302044912</v>
      </c>
    </row>
    <row r="1769" spans="1:17" hidden="1" x14ac:dyDescent="0.3">
      <c r="A1769" t="s">
        <v>3716</v>
      </c>
      <c r="B1769" t="s">
        <v>3717</v>
      </c>
      <c r="C1769" t="str">
        <f>IFERROR(VLOOKUP(Table1[[#This Row],[Ticker]],[1]!Table2[[Symbol]:[Industry]],2,FALSE),"-")</f>
        <v>-</v>
      </c>
      <c r="D1769" t="s">
        <v>516</v>
      </c>
      <c r="E1769">
        <v>540.43259062499999</v>
      </c>
      <c r="F1769">
        <v>497.55</v>
      </c>
      <c r="G1769">
        <v>180.06230771362701</v>
      </c>
      <c r="H1769">
        <v>6.7608187391200003</v>
      </c>
      <c r="I1769">
        <v>93.085763921223801</v>
      </c>
      <c r="J1769">
        <v>-4.8746846788699996</v>
      </c>
      <c r="K1769">
        <v>437.21189883902701</v>
      </c>
      <c r="L1769">
        <v>313.24517791439803</v>
      </c>
      <c r="M1769">
        <v>68.347290156245705</v>
      </c>
      <c r="N1769">
        <v>0.64380535809429196</v>
      </c>
      <c r="O1769">
        <v>5.2959501557632196</v>
      </c>
      <c r="P1769">
        <v>210.96875</v>
      </c>
      <c r="Q1769">
        <v>0.35365188153127303</v>
      </c>
    </row>
    <row r="1770" spans="1:17" hidden="1" x14ac:dyDescent="0.3">
      <c r="A1770" t="s">
        <v>3718</v>
      </c>
      <c r="B1770" t="s">
        <v>3719</v>
      </c>
      <c r="C1770" t="str">
        <f>IFERROR(VLOOKUP(Table1[[#This Row],[Ticker]],[1]!Table2[[Symbol]:[Industry]],2,FALSE),"-")</f>
        <v>-</v>
      </c>
      <c r="D1770" t="s">
        <v>95</v>
      </c>
      <c r="E1770">
        <v>539.53861500000005</v>
      </c>
      <c r="F1770">
        <v>258.5</v>
      </c>
      <c r="G1770">
        <v>550.17992533124402</v>
      </c>
      <c r="H1770">
        <v>-7.9475748881371402</v>
      </c>
      <c r="I1770">
        <v>26.6431492260973</v>
      </c>
      <c r="J1770">
        <v>-10.841427502643599</v>
      </c>
      <c r="K1770">
        <v>301.90546684924198</v>
      </c>
      <c r="L1770">
        <v>239.21710103017799</v>
      </c>
      <c r="M1770">
        <v>22.11563308417</v>
      </c>
      <c r="N1770">
        <v>0.50617722319657199</v>
      </c>
      <c r="O1770">
        <v>53.442940038684696</v>
      </c>
      <c r="P1770">
        <v>618.05555555555497</v>
      </c>
    </row>
    <row r="1771" spans="1:17" hidden="1" x14ac:dyDescent="0.3">
      <c r="A1771" t="s">
        <v>3720</v>
      </c>
      <c r="B1771" t="s">
        <v>3721</v>
      </c>
      <c r="C1771" t="str">
        <f>IFERROR(VLOOKUP(Table1[[#This Row],[Ticker]],[1]!Table2[[Symbol]:[Industry]],2,FALSE),"-")</f>
        <v>-</v>
      </c>
      <c r="D1771" t="s">
        <v>130</v>
      </c>
      <c r="E1771">
        <v>536.13707300399994</v>
      </c>
      <c r="F1771">
        <v>53.43</v>
      </c>
      <c r="G1771">
        <v>80.451196602515907</v>
      </c>
      <c r="H1771">
        <v>2.1665235929618798</v>
      </c>
      <c r="I1771">
        <v>32.387170490072499</v>
      </c>
      <c r="J1771">
        <v>-25.460706536078298</v>
      </c>
      <c r="K1771">
        <v>52.196702490462798</v>
      </c>
      <c r="L1771">
        <v>42.449790566110302</v>
      </c>
      <c r="M1771">
        <v>42.189992493373403</v>
      </c>
      <c r="N1771">
        <v>2.81633529104796</v>
      </c>
      <c r="O1771">
        <v>40.370578326782699</v>
      </c>
      <c r="P1771">
        <v>111.603960396039</v>
      </c>
      <c r="Q1771">
        <v>0.15504581624137401</v>
      </c>
    </row>
    <row r="1772" spans="1:17" hidden="1" x14ac:dyDescent="0.3">
      <c r="A1772" t="s">
        <v>3722</v>
      </c>
      <c r="B1772" t="s">
        <v>3723</v>
      </c>
      <c r="C1772" t="str">
        <f>IFERROR(VLOOKUP(Table1[[#This Row],[Ticker]],[1]!Table2[[Symbol]:[Industry]],2,FALSE),"-")</f>
        <v>-</v>
      </c>
      <c r="D1772" t="s">
        <v>259</v>
      </c>
      <c r="E1772">
        <v>536.13495263999903</v>
      </c>
      <c r="F1772">
        <v>487.2</v>
      </c>
      <c r="G1772">
        <v>119.55600353711</v>
      </c>
      <c r="H1772">
        <v>-3.1184006823559201</v>
      </c>
      <c r="I1772">
        <v>-3.4966510583355999</v>
      </c>
      <c r="J1772">
        <v>-6.04852196030222</v>
      </c>
      <c r="K1772">
        <v>518.31047354048997</v>
      </c>
      <c r="L1772">
        <v>442.02514368881901</v>
      </c>
      <c r="M1772">
        <v>47.791347958772597</v>
      </c>
      <c r="N1772">
        <v>1.6633444281887499</v>
      </c>
      <c r="O1772">
        <v>37.315270935960498</v>
      </c>
      <c r="P1772">
        <v>149.14344157504399</v>
      </c>
      <c r="Q1772">
        <v>0.117210646929578</v>
      </c>
    </row>
    <row r="1773" spans="1:17" hidden="1" x14ac:dyDescent="0.3">
      <c r="A1773" t="s">
        <v>3724</v>
      </c>
      <c r="B1773" t="s">
        <v>3725</v>
      </c>
      <c r="C1773" t="str">
        <f>IFERROR(VLOOKUP(Table1[[#This Row],[Ticker]],[1]!Table2[[Symbol]:[Industry]],2,FALSE),"-")</f>
        <v>-</v>
      </c>
      <c r="D1773" t="s">
        <v>300</v>
      </c>
      <c r="E1773">
        <v>535.67786999999998</v>
      </c>
      <c r="F1773">
        <v>932.1</v>
      </c>
      <c r="G1773">
        <v>-29.199458153963199</v>
      </c>
      <c r="H1773">
        <v>-19.451423214440101</v>
      </c>
      <c r="I1773">
        <v>-13.0235820464583</v>
      </c>
      <c r="J1773">
        <v>1.8292274872293499</v>
      </c>
      <c r="M1773">
        <v>44.573429390622302</v>
      </c>
      <c r="O1773">
        <v>52.134964059650201</v>
      </c>
      <c r="P1773">
        <v>7.04565030146426</v>
      </c>
    </row>
    <row r="1774" spans="1:17" hidden="1" x14ac:dyDescent="0.3">
      <c r="A1774" t="s">
        <v>3726</v>
      </c>
      <c r="B1774" t="s">
        <v>3727</v>
      </c>
      <c r="C1774" t="str">
        <f>IFERROR(VLOOKUP(Table1[[#This Row],[Ticker]],[1]!Table2[[Symbol]:[Industry]],2,FALSE),"-")</f>
        <v>-</v>
      </c>
      <c r="D1774" t="s">
        <v>54</v>
      </c>
      <c r="E1774">
        <v>535.29998791499997</v>
      </c>
      <c r="F1774">
        <v>332.85</v>
      </c>
      <c r="G1774">
        <v>56.9042690511722</v>
      </c>
      <c r="H1774">
        <v>-6.8564845118821998</v>
      </c>
      <c r="I1774">
        <v>-27.088715585827799</v>
      </c>
      <c r="J1774">
        <v>-3.51679945136229</v>
      </c>
      <c r="K1774">
        <v>344.16579936566302</v>
      </c>
      <c r="L1774">
        <v>333.19537616037599</v>
      </c>
      <c r="M1774">
        <v>43.574742447533303</v>
      </c>
      <c r="N1774">
        <v>0.67364854201286695</v>
      </c>
      <c r="O1774">
        <v>41.204746882980302</v>
      </c>
      <c r="Q1774">
        <v>6.0373324524273998E-2</v>
      </c>
    </row>
    <row r="1775" spans="1:17" hidden="1" x14ac:dyDescent="0.3">
      <c r="A1775" t="s">
        <v>3728</v>
      </c>
      <c r="B1775" t="s">
        <v>3729</v>
      </c>
      <c r="C1775" t="str">
        <f>IFERROR(VLOOKUP(Table1[[#This Row],[Ticker]],[1]!Table2[[Symbol]:[Industry]],2,FALSE),"-")</f>
        <v>-</v>
      </c>
      <c r="D1775" t="s">
        <v>539</v>
      </c>
      <c r="E1775">
        <v>534.64613354999994</v>
      </c>
      <c r="F1775">
        <v>546.45000000000005</v>
      </c>
      <c r="G1775">
        <v>-6.5404985995936498</v>
      </c>
      <c r="H1775">
        <v>-3.9133677227727199</v>
      </c>
      <c r="I1775">
        <v>-3.1218695414874298</v>
      </c>
      <c r="J1775">
        <v>-1.6715180666124601</v>
      </c>
      <c r="K1775">
        <v>568.06893605940297</v>
      </c>
      <c r="L1775">
        <v>543.72488228964198</v>
      </c>
      <c r="M1775">
        <v>36.391676375792201</v>
      </c>
      <c r="N1775">
        <v>0.81451453569878496</v>
      </c>
      <c r="O1775">
        <v>26.891755878854401</v>
      </c>
      <c r="P1775">
        <v>22.494956287827801</v>
      </c>
    </row>
    <row r="1776" spans="1:17" hidden="1" x14ac:dyDescent="0.3">
      <c r="A1776" t="s">
        <v>3730</v>
      </c>
      <c r="B1776" t="s">
        <v>3731</v>
      </c>
      <c r="C1776" t="str">
        <f>IFERROR(VLOOKUP(Table1[[#This Row],[Ticker]],[1]!Table2[[Symbol]:[Industry]],2,FALSE),"-")</f>
        <v>-</v>
      </c>
      <c r="D1776" t="s">
        <v>259</v>
      </c>
      <c r="E1776">
        <v>533.01738999999998</v>
      </c>
      <c r="F1776">
        <v>84.1</v>
      </c>
      <c r="G1776">
        <v>-12.9085234166193</v>
      </c>
      <c r="H1776">
        <v>9.05058570973803</v>
      </c>
      <c r="I1776">
        <v>-22.921494725338999</v>
      </c>
      <c r="J1776">
        <v>6.0026259711679</v>
      </c>
      <c r="K1776">
        <v>81.9180599967235</v>
      </c>
      <c r="L1776">
        <v>82.978970455313799</v>
      </c>
      <c r="M1776">
        <v>61.190730091858804</v>
      </c>
      <c r="N1776">
        <v>1.1427811199678299</v>
      </c>
      <c r="O1776">
        <v>48.335315101070101</v>
      </c>
      <c r="P1776">
        <v>20.1428571428571</v>
      </c>
      <c r="Q1776">
        <v>1.2651345747924E-2</v>
      </c>
    </row>
    <row r="1777" spans="1:17" hidden="1" x14ac:dyDescent="0.3">
      <c r="A1777" t="s">
        <v>3732</v>
      </c>
      <c r="B1777" t="s">
        <v>3733</v>
      </c>
      <c r="C1777" t="str">
        <f>IFERROR(VLOOKUP(Table1[[#This Row],[Ticker]],[1]!Table2[[Symbol]:[Industry]],2,FALSE),"-")</f>
        <v>-</v>
      </c>
      <c r="D1777" t="s">
        <v>315</v>
      </c>
      <c r="E1777">
        <v>532.13005999999996</v>
      </c>
      <c r="F1777">
        <v>105.43</v>
      </c>
      <c r="G1777">
        <v>2.78728475678595</v>
      </c>
      <c r="H1777">
        <v>-1.5994278497882799</v>
      </c>
      <c r="I1777">
        <v>-26.816416792968798</v>
      </c>
      <c r="J1777">
        <v>2.0796896838546499</v>
      </c>
      <c r="K1777">
        <v>109.429958743377</v>
      </c>
      <c r="L1777">
        <v>108.41829973727999</v>
      </c>
      <c r="M1777">
        <v>44.173579687263803</v>
      </c>
      <c r="N1777">
        <v>1.61061055286095</v>
      </c>
      <c r="O1777">
        <v>65.797211419899398</v>
      </c>
      <c r="P1777">
        <v>59.500756429652</v>
      </c>
    </row>
    <row r="1778" spans="1:17" hidden="1" x14ac:dyDescent="0.3">
      <c r="A1778" t="s">
        <v>3734</v>
      </c>
      <c r="B1778" t="s">
        <v>3735</v>
      </c>
      <c r="C1778" t="str">
        <f>IFERROR(VLOOKUP(Table1[[#This Row],[Ticker]],[1]!Table2[[Symbol]:[Industry]],2,FALSE),"-")</f>
        <v>-</v>
      </c>
      <c r="D1778" t="s">
        <v>251</v>
      </c>
      <c r="E1778">
        <v>530.63404170000001</v>
      </c>
      <c r="F1778">
        <v>235.34</v>
      </c>
      <c r="G1778">
        <v>101.23292979201599</v>
      </c>
      <c r="H1778">
        <v>23.508753857379801</v>
      </c>
      <c r="I1778">
        <v>-17.1685152276435</v>
      </c>
      <c r="J1778">
        <v>-1.53166399615724</v>
      </c>
      <c r="K1778">
        <v>201.24438908945601</v>
      </c>
      <c r="L1778">
        <v>182.04175014584999</v>
      </c>
      <c r="M1778">
        <v>62.812813755738198</v>
      </c>
      <c r="N1778">
        <v>3.34956719121416</v>
      </c>
      <c r="O1778">
        <v>18.976799524092701</v>
      </c>
      <c r="P1778">
        <v>140.02039775624601</v>
      </c>
      <c r="Q1778">
        <v>0.111176142313603</v>
      </c>
    </row>
    <row r="1779" spans="1:17" hidden="1" x14ac:dyDescent="0.3">
      <c r="A1779" t="s">
        <v>3736</v>
      </c>
      <c r="B1779" t="s">
        <v>3737</v>
      </c>
      <c r="C1779" t="str">
        <f>IFERROR(VLOOKUP(Table1[[#This Row],[Ticker]],[1]!Table2[[Symbol]:[Industry]],2,FALSE),"-")</f>
        <v>-</v>
      </c>
      <c r="D1779" t="s">
        <v>632</v>
      </c>
      <c r="E1779">
        <v>530.4</v>
      </c>
      <c r="F1779">
        <v>750</v>
      </c>
      <c r="G1779">
        <v>147.472767624087</v>
      </c>
      <c r="H1779">
        <v>-0.30514627757288998</v>
      </c>
      <c r="I1779">
        <v>158.15413823708599</v>
      </c>
      <c r="J1779">
        <v>-3.6863351692327102</v>
      </c>
      <c r="K1779">
        <v>684.57155081148596</v>
      </c>
      <c r="M1779">
        <v>55.240515179425302</v>
      </c>
      <c r="N1779">
        <v>0.24762340036562999</v>
      </c>
      <c r="O1779">
        <v>11.3333333333333</v>
      </c>
      <c r="P1779">
        <v>188.461538461538</v>
      </c>
    </row>
    <row r="1780" spans="1:17" hidden="1" x14ac:dyDescent="0.3">
      <c r="A1780" t="s">
        <v>3738</v>
      </c>
      <c r="B1780" t="s">
        <v>3739</v>
      </c>
      <c r="C1780" t="str">
        <f>IFERROR(VLOOKUP(Table1[[#This Row],[Ticker]],[1]!Table2[[Symbol]:[Industry]],2,FALSE),"-")</f>
        <v>-</v>
      </c>
      <c r="D1780" t="s">
        <v>21</v>
      </c>
      <c r="E1780">
        <v>530.33483999999999</v>
      </c>
      <c r="F1780">
        <v>42.42</v>
      </c>
      <c r="G1780">
        <v>86.989917141236504</v>
      </c>
      <c r="H1780">
        <v>45.054044763522299</v>
      </c>
      <c r="I1780">
        <v>32.750324081192304</v>
      </c>
      <c r="J1780">
        <v>-7.6755442169245303</v>
      </c>
      <c r="K1780">
        <v>31.803674383846499</v>
      </c>
      <c r="L1780">
        <v>27.491268102812601</v>
      </c>
      <c r="M1780">
        <v>70.234007327571703</v>
      </c>
      <c r="N1780">
        <v>3.8835864830969902</v>
      </c>
      <c r="O1780">
        <v>14.992927864215</v>
      </c>
      <c r="P1780">
        <v>115.329949238578</v>
      </c>
      <c r="Q1780">
        <v>4.6223804989793997E-2</v>
      </c>
    </row>
    <row r="1781" spans="1:17" hidden="1" x14ac:dyDescent="0.3">
      <c r="A1781" t="s">
        <v>3740</v>
      </c>
      <c r="B1781" t="s">
        <v>3741</v>
      </c>
      <c r="C1781" t="str">
        <f>IFERROR(VLOOKUP(Table1[[#This Row],[Ticker]],[1]!Table2[[Symbol]:[Industry]],2,FALSE),"-")</f>
        <v>-</v>
      </c>
      <c r="D1781" t="s">
        <v>54</v>
      </c>
      <c r="E1781">
        <v>530.18558213400001</v>
      </c>
      <c r="F1781">
        <v>108.81</v>
      </c>
      <c r="G1781">
        <v>-31.8371091020576</v>
      </c>
      <c r="H1781">
        <v>1.56039582478669</v>
      </c>
      <c r="I1781">
        <v>-16.320691468844799</v>
      </c>
      <c r="J1781">
        <v>-0.55763425775866504</v>
      </c>
      <c r="K1781">
        <v>109.525062415725</v>
      </c>
      <c r="L1781">
        <v>108.403011280071</v>
      </c>
      <c r="M1781">
        <v>45.9197239148573</v>
      </c>
      <c r="N1781">
        <v>0.89897891168513999</v>
      </c>
      <c r="O1781">
        <v>23.564010660784799</v>
      </c>
      <c r="P1781">
        <v>21.5754189944134</v>
      </c>
    </row>
    <row r="1782" spans="1:17" hidden="1" x14ac:dyDescent="0.3">
      <c r="A1782" t="s">
        <v>3742</v>
      </c>
      <c r="B1782" t="s">
        <v>3743</v>
      </c>
      <c r="C1782" t="str">
        <f>IFERROR(VLOOKUP(Table1[[#This Row],[Ticker]],[1]!Table2[[Symbol]:[Industry]],2,FALSE),"-")</f>
        <v>-</v>
      </c>
      <c r="D1782" t="s">
        <v>133</v>
      </c>
      <c r="E1782">
        <v>529.63408849999996</v>
      </c>
      <c r="F1782">
        <v>342.1</v>
      </c>
      <c r="G1782">
        <v>11.361950730137499</v>
      </c>
      <c r="H1782">
        <v>9.2142988950339699</v>
      </c>
      <c r="I1782">
        <v>79.4035014566482</v>
      </c>
      <c r="J1782">
        <v>0.286209520485739</v>
      </c>
      <c r="K1782">
        <v>326.70228055407802</v>
      </c>
      <c r="L1782">
        <v>259.201778743989</v>
      </c>
      <c r="M1782">
        <v>49.216576727958703</v>
      </c>
      <c r="N1782">
        <v>0.56289877904686803</v>
      </c>
      <c r="O1782">
        <v>17.129494299912199</v>
      </c>
      <c r="P1782">
        <v>160.15209125475201</v>
      </c>
    </row>
    <row r="1783" spans="1:17" hidden="1" x14ac:dyDescent="0.3">
      <c r="A1783" t="s">
        <v>3744</v>
      </c>
      <c r="B1783" t="s">
        <v>3745</v>
      </c>
      <c r="C1783" t="str">
        <f>IFERROR(VLOOKUP(Table1[[#This Row],[Ticker]],[1]!Table2[[Symbol]:[Industry]],2,FALSE),"-")</f>
        <v>-</v>
      </c>
      <c r="D1783" t="s">
        <v>21</v>
      </c>
      <c r="E1783">
        <v>529.35943725499999</v>
      </c>
      <c r="F1783">
        <v>360.65</v>
      </c>
      <c r="G1783">
        <v>30.653804752781902</v>
      </c>
      <c r="H1783">
        <v>-12.092334630262499</v>
      </c>
      <c r="I1783">
        <v>19.754272796404599</v>
      </c>
      <c r="J1783">
        <v>-3.3658326212374599</v>
      </c>
      <c r="K1783">
        <v>369.70076790337902</v>
      </c>
      <c r="L1783">
        <v>321.56416710398503</v>
      </c>
      <c r="M1783">
        <v>36.014854889453602</v>
      </c>
      <c r="N1783">
        <v>0.79056000000000004</v>
      </c>
      <c r="O1783">
        <v>24.691529183418801</v>
      </c>
      <c r="P1783">
        <v>58.6320650978667</v>
      </c>
    </row>
    <row r="1784" spans="1:17" hidden="1" x14ac:dyDescent="0.3">
      <c r="A1784" t="s">
        <v>3746</v>
      </c>
      <c r="B1784" t="s">
        <v>3747</v>
      </c>
      <c r="C1784" t="str">
        <f>IFERROR(VLOOKUP(Table1[[#This Row],[Ticker]],[1]!Table2[[Symbol]:[Industry]],2,FALSE),"-")</f>
        <v>-</v>
      </c>
      <c r="D1784" t="s">
        <v>539</v>
      </c>
      <c r="E1784">
        <v>527.95281599999998</v>
      </c>
      <c r="F1784">
        <v>142.29</v>
      </c>
      <c r="G1784">
        <v>-37.9416861119836</v>
      </c>
      <c r="H1784">
        <v>-3.37427514369424</v>
      </c>
      <c r="I1784">
        <v>-15.3384939110817</v>
      </c>
      <c r="J1784">
        <v>-4.1308898636466198</v>
      </c>
      <c r="M1784">
        <v>35.623490170871598</v>
      </c>
      <c r="O1784">
        <v>22.1730269168599</v>
      </c>
      <c r="P1784">
        <v>3.0041986390618201</v>
      </c>
    </row>
    <row r="1785" spans="1:17" hidden="1" x14ac:dyDescent="0.3">
      <c r="A1785" t="s">
        <v>3748</v>
      </c>
      <c r="B1785" t="s">
        <v>3749</v>
      </c>
      <c r="C1785" t="str">
        <f>IFERROR(VLOOKUP(Table1[[#This Row],[Ticker]],[1]!Table2[[Symbol]:[Industry]],2,FALSE),"-")</f>
        <v>-</v>
      </c>
      <c r="D1785" t="s">
        <v>136</v>
      </c>
      <c r="E1785">
        <v>527.81152799999995</v>
      </c>
      <c r="F1785">
        <v>13.4</v>
      </c>
      <c r="G1785">
        <v>118.619052531839</v>
      </c>
      <c r="H1785">
        <v>7.1156351518891601</v>
      </c>
      <c r="I1785">
        <v>-8.3422559936828407</v>
      </c>
      <c r="J1785">
        <v>-8.0647153689006892</v>
      </c>
      <c r="K1785">
        <v>12.7998725167388</v>
      </c>
      <c r="L1785">
        <v>10.922446621609801</v>
      </c>
      <c r="M1785">
        <v>50.752349656912898</v>
      </c>
      <c r="N1785">
        <v>1.49478918110227</v>
      </c>
      <c r="O1785">
        <v>11.9402985074626</v>
      </c>
      <c r="P1785">
        <v>157.692307692307</v>
      </c>
      <c r="Q1785">
        <v>7.3314008905850006E-2</v>
      </c>
    </row>
    <row r="1786" spans="1:17" hidden="1" x14ac:dyDescent="0.3">
      <c r="A1786" t="s">
        <v>3750</v>
      </c>
      <c r="B1786" t="s">
        <v>3751</v>
      </c>
      <c r="C1786" t="str">
        <f>IFERROR(VLOOKUP(Table1[[#This Row],[Ticker]],[1]!Table2[[Symbol]:[Industry]],2,FALSE),"-")</f>
        <v>-</v>
      </c>
      <c r="D1786" t="s">
        <v>121</v>
      </c>
      <c r="E1786">
        <v>526.37527538999996</v>
      </c>
      <c r="F1786">
        <v>64.53</v>
      </c>
      <c r="G1786">
        <v>-45.045874448126398</v>
      </c>
      <c r="H1786">
        <v>3.16047102058412</v>
      </c>
      <c r="I1786">
        <v>-31.212938304711301</v>
      </c>
      <c r="J1786">
        <v>-4.0785416843929099</v>
      </c>
      <c r="K1786">
        <v>67.381597340457503</v>
      </c>
      <c r="L1786">
        <v>74.069395876518698</v>
      </c>
      <c r="M1786">
        <v>52.653514397027401</v>
      </c>
      <c r="N1786">
        <v>0.32201537804276897</v>
      </c>
      <c r="O1786">
        <v>60.622966062296598</v>
      </c>
      <c r="P1786">
        <v>6.9085487077534804</v>
      </c>
      <c r="Q1786">
        <v>5.1015816892641001E-2</v>
      </c>
    </row>
    <row r="1787" spans="1:17" hidden="1" x14ac:dyDescent="0.3">
      <c r="A1787" t="s">
        <v>3752</v>
      </c>
      <c r="B1787" t="s">
        <v>3753</v>
      </c>
      <c r="C1787" t="str">
        <f>IFERROR(VLOOKUP(Table1[[#This Row],[Ticker]],[1]!Table2[[Symbol]:[Industry]],2,FALSE),"-")</f>
        <v>-</v>
      </c>
      <c r="D1787" t="s">
        <v>2547</v>
      </c>
      <c r="E1787">
        <v>526.21963200000005</v>
      </c>
      <c r="F1787">
        <v>268.60000000000002</v>
      </c>
      <c r="G1787">
        <v>20.979537097707301</v>
      </c>
      <c r="H1787">
        <v>19.740520774673101</v>
      </c>
      <c r="I1787">
        <v>6.0849410587189103</v>
      </c>
      <c r="J1787">
        <v>-3.25408095826627</v>
      </c>
      <c r="K1787">
        <v>252.76839087184501</v>
      </c>
      <c r="L1787">
        <v>231.30594979816999</v>
      </c>
      <c r="M1787">
        <v>56.2356573600537</v>
      </c>
      <c r="N1787">
        <v>0.32052159042325701</v>
      </c>
      <c r="O1787">
        <v>15.0409530900967</v>
      </c>
      <c r="P1787">
        <v>68.137715179968694</v>
      </c>
      <c r="Q1787">
        <v>0.17826184378580501</v>
      </c>
    </row>
    <row r="1788" spans="1:17" hidden="1" x14ac:dyDescent="0.3">
      <c r="A1788" t="s">
        <v>3754</v>
      </c>
      <c r="B1788" t="s">
        <v>3755</v>
      </c>
      <c r="C1788" t="str">
        <f>IFERROR(VLOOKUP(Table1[[#This Row],[Ticker]],[1]!Table2[[Symbol]:[Industry]],2,FALSE),"-")</f>
        <v>-</v>
      </c>
      <c r="D1788" t="s">
        <v>207</v>
      </c>
      <c r="E1788">
        <v>525.16499999999996</v>
      </c>
      <c r="F1788">
        <v>167.25</v>
      </c>
      <c r="G1788">
        <v>7.5178393935745804</v>
      </c>
      <c r="H1788">
        <v>2.0608578337021002</v>
      </c>
      <c r="I1788">
        <v>-4.3232233109071201</v>
      </c>
      <c r="J1788">
        <v>-3.1197906871339001</v>
      </c>
      <c r="K1788">
        <v>164.88960964143101</v>
      </c>
      <c r="L1788">
        <v>154.49047141729099</v>
      </c>
      <c r="M1788">
        <v>51.696299449952697</v>
      </c>
      <c r="N1788">
        <v>0.57951363783902199</v>
      </c>
      <c r="O1788">
        <v>22.0926756352765</v>
      </c>
      <c r="P1788">
        <v>44.181034482758598</v>
      </c>
      <c r="Q1788">
        <v>6.8419153681354997E-2</v>
      </c>
    </row>
    <row r="1789" spans="1:17" hidden="1" x14ac:dyDescent="0.3">
      <c r="A1789" t="s">
        <v>3756</v>
      </c>
      <c r="B1789" t="s">
        <v>3757</v>
      </c>
      <c r="C1789" t="str">
        <f>IFERROR(VLOOKUP(Table1[[#This Row],[Ticker]],[1]!Table2[[Symbol]:[Industry]],2,FALSE),"-")</f>
        <v>-</v>
      </c>
      <c r="D1789" t="s">
        <v>516</v>
      </c>
      <c r="E1789">
        <v>523.87589740800001</v>
      </c>
      <c r="F1789">
        <v>31.12</v>
      </c>
      <c r="G1789">
        <v>70.648923741419594</v>
      </c>
      <c r="H1789">
        <v>9.9890985243570505</v>
      </c>
      <c r="I1789">
        <v>54.089224822327701</v>
      </c>
      <c r="J1789">
        <v>-9.4243089660714592</v>
      </c>
      <c r="K1789">
        <v>27.990734915213899</v>
      </c>
      <c r="L1789">
        <v>21.243244092398101</v>
      </c>
      <c r="M1789">
        <v>39.782217070828501</v>
      </c>
      <c r="N1789">
        <v>0.55327536046940995</v>
      </c>
      <c r="O1789">
        <v>25.7390745501285</v>
      </c>
      <c r="P1789">
        <v>136.653992395437</v>
      </c>
      <c r="Q1789">
        <v>7.7544098297292002E-2</v>
      </c>
    </row>
    <row r="1790" spans="1:17" hidden="1" x14ac:dyDescent="0.3">
      <c r="A1790" t="s">
        <v>3758</v>
      </c>
      <c r="B1790" t="s">
        <v>3759</v>
      </c>
      <c r="C1790" t="str">
        <f>IFERROR(VLOOKUP(Table1[[#This Row],[Ticker]],[1]!Table2[[Symbol]:[Industry]],2,FALSE),"-")</f>
        <v>-</v>
      </c>
      <c r="D1790" t="s">
        <v>251</v>
      </c>
      <c r="E1790">
        <v>522.396679565</v>
      </c>
      <c r="F1790">
        <v>311.95</v>
      </c>
      <c r="G1790">
        <v>-15.6947181564641</v>
      </c>
      <c r="H1790">
        <v>-0.45810138052295302</v>
      </c>
      <c r="I1790">
        <v>-9.93767882967372</v>
      </c>
      <c r="J1790">
        <v>-3.5053361259771401</v>
      </c>
      <c r="K1790">
        <v>311.60098731437</v>
      </c>
      <c r="L1790">
        <v>303.701880385403</v>
      </c>
      <c r="M1790">
        <v>47.910489361369002</v>
      </c>
      <c r="N1790">
        <v>0.646487922693051</v>
      </c>
      <c r="O1790">
        <v>15.0184324410963</v>
      </c>
      <c r="P1790">
        <v>18.387096774193498</v>
      </c>
      <c r="Q1790">
        <v>2.2136873368030002E-3</v>
      </c>
    </row>
    <row r="1791" spans="1:17" hidden="1" x14ac:dyDescent="0.3">
      <c r="A1791" t="s">
        <v>3760</v>
      </c>
      <c r="B1791" t="s">
        <v>3761</v>
      </c>
      <c r="C1791" t="str">
        <f>IFERROR(VLOOKUP(Table1[[#This Row],[Ticker]],[1]!Table2[[Symbol]:[Industry]],2,FALSE),"-")</f>
        <v>-</v>
      </c>
      <c r="D1791" t="s">
        <v>207</v>
      </c>
      <c r="E1791">
        <v>521.52195013999994</v>
      </c>
      <c r="F1791">
        <v>133.85</v>
      </c>
      <c r="G1791">
        <v>12.757953149858301</v>
      </c>
      <c r="H1791">
        <v>5.0329818406840303</v>
      </c>
      <c r="I1791">
        <v>-19.578950410515102</v>
      </c>
      <c r="J1791">
        <v>-5.5988401375529202</v>
      </c>
      <c r="K1791">
        <v>130.74186281156699</v>
      </c>
      <c r="L1791">
        <v>121.59187200573101</v>
      </c>
      <c r="M1791">
        <v>47.107380428548097</v>
      </c>
      <c r="N1791">
        <v>0.94308655598886104</v>
      </c>
      <c r="O1791">
        <v>23.496451251400799</v>
      </c>
      <c r="P1791">
        <v>58.966745843230299</v>
      </c>
      <c r="Q1791">
        <v>7.5322899360641002E-2</v>
      </c>
    </row>
    <row r="1792" spans="1:17" hidden="1" x14ac:dyDescent="0.3">
      <c r="A1792" t="s">
        <v>3762</v>
      </c>
      <c r="B1792" t="s">
        <v>3763</v>
      </c>
      <c r="C1792" t="str">
        <f>IFERROR(VLOOKUP(Table1[[#This Row],[Ticker]],[1]!Table2[[Symbol]:[Industry]],2,FALSE),"-")</f>
        <v>-</v>
      </c>
      <c r="D1792" t="s">
        <v>1443</v>
      </c>
      <c r="E1792">
        <v>521.02503307500001</v>
      </c>
      <c r="F1792">
        <v>481.35</v>
      </c>
      <c r="G1792">
        <v>31.1123555406941</v>
      </c>
      <c r="H1792">
        <v>23.7453683373305</v>
      </c>
      <c r="I1792">
        <v>36.786616869565002</v>
      </c>
      <c r="J1792">
        <v>0.42070203324479</v>
      </c>
      <c r="K1792">
        <v>403.017820088588</v>
      </c>
      <c r="L1792">
        <v>334.808424481982</v>
      </c>
      <c r="M1792">
        <v>60.925776805916897</v>
      </c>
      <c r="N1792">
        <v>0.72410250284259203</v>
      </c>
      <c r="O1792">
        <v>8.0295003635607998</v>
      </c>
      <c r="P1792">
        <v>118.79545454545401</v>
      </c>
      <c r="Q1792">
        <v>0.16288388667089301</v>
      </c>
    </row>
    <row r="1793" spans="1:17" hidden="1" x14ac:dyDescent="0.3">
      <c r="A1793" t="s">
        <v>3764</v>
      </c>
      <c r="B1793" t="s">
        <v>3765</v>
      </c>
      <c r="C1793" t="str">
        <f>IFERROR(VLOOKUP(Table1[[#This Row],[Ticker]],[1]!Table2[[Symbol]:[Industry]],2,FALSE),"-")</f>
        <v>-</v>
      </c>
      <c r="D1793" t="s">
        <v>929</v>
      </c>
      <c r="E1793">
        <v>519.54732000000001</v>
      </c>
      <c r="F1793">
        <v>259.10000000000002</v>
      </c>
      <c r="G1793">
        <v>-6.5881313852655898</v>
      </c>
      <c r="H1793">
        <v>20.904572844099</v>
      </c>
      <c r="I1793">
        <v>-5.31357878484748</v>
      </c>
      <c r="J1793">
        <v>14.228747324562001</v>
      </c>
      <c r="K1793">
        <v>226.736128378053</v>
      </c>
      <c r="L1793">
        <v>214.841238358699</v>
      </c>
      <c r="M1793">
        <v>60.563431801715303</v>
      </c>
      <c r="N1793">
        <v>3.0105343511450302</v>
      </c>
      <c r="O1793">
        <v>17.3099189502122</v>
      </c>
      <c r="P1793">
        <v>43.9444444444444</v>
      </c>
      <c r="Q1793">
        <v>0.13769262451535</v>
      </c>
    </row>
    <row r="1794" spans="1:17" hidden="1" x14ac:dyDescent="0.3">
      <c r="A1794" t="s">
        <v>3766</v>
      </c>
      <c r="B1794" t="s">
        <v>3767</v>
      </c>
      <c r="C1794" t="str">
        <f>IFERROR(VLOOKUP(Table1[[#This Row],[Ticker]],[1]!Table2[[Symbol]:[Industry]],2,FALSE),"-")</f>
        <v>-</v>
      </c>
      <c r="D1794" t="s">
        <v>315</v>
      </c>
      <c r="E1794">
        <v>519.00293999999997</v>
      </c>
      <c r="F1794">
        <v>649.20000000000005</v>
      </c>
      <c r="G1794">
        <v>76.456305159348602</v>
      </c>
      <c r="H1794">
        <v>2.6326568452533601</v>
      </c>
      <c r="I1794">
        <v>-1.7134583756147099</v>
      </c>
      <c r="J1794">
        <v>1.87604212530098</v>
      </c>
      <c r="K1794">
        <v>617.95950526305398</v>
      </c>
      <c r="L1794">
        <v>563.38990541595604</v>
      </c>
      <c r="M1794">
        <v>71.480218428479702</v>
      </c>
      <c r="N1794">
        <v>1.25915622697126</v>
      </c>
      <c r="O1794">
        <v>20.30191004313</v>
      </c>
      <c r="P1794">
        <v>100.06163328197199</v>
      </c>
      <c r="Q1794">
        <v>0.19692207160077699</v>
      </c>
    </row>
    <row r="1795" spans="1:17" hidden="1" x14ac:dyDescent="0.3">
      <c r="A1795" t="s">
        <v>3768</v>
      </c>
      <c r="B1795" t="s">
        <v>3769</v>
      </c>
      <c r="C1795" t="str">
        <f>IFERROR(VLOOKUP(Table1[[#This Row],[Ticker]],[1]!Table2[[Symbol]:[Industry]],2,FALSE),"-")</f>
        <v>-</v>
      </c>
      <c r="D1795" t="s">
        <v>539</v>
      </c>
      <c r="E1795">
        <v>518.63986270999999</v>
      </c>
      <c r="F1795">
        <v>118.7</v>
      </c>
      <c r="G1795">
        <v>-25.5251573975467</v>
      </c>
      <c r="H1795">
        <v>-2.4591425634654902</v>
      </c>
      <c r="I1795">
        <v>-16.328996924282201</v>
      </c>
      <c r="J1795">
        <v>-2.6919022593670299</v>
      </c>
      <c r="K1795">
        <v>122.779014977125</v>
      </c>
      <c r="L1795">
        <v>123.514809559414</v>
      </c>
      <c r="M1795">
        <v>42.663486244130397</v>
      </c>
      <c r="N1795">
        <v>0.76655029288311505</v>
      </c>
      <c r="O1795">
        <v>32.266217354675597</v>
      </c>
      <c r="P1795">
        <v>16.888232397833502</v>
      </c>
      <c r="Q1795">
        <v>-2.7356818369318001E-2</v>
      </c>
    </row>
    <row r="1796" spans="1:17" hidden="1" x14ac:dyDescent="0.3">
      <c r="A1796" t="s">
        <v>3770</v>
      </c>
      <c r="B1796" t="s">
        <v>3771</v>
      </c>
      <c r="C1796" t="str">
        <f>IFERROR(VLOOKUP(Table1[[#This Row],[Ticker]],[1]!Table2[[Symbol]:[Industry]],2,FALSE),"-")</f>
        <v>-</v>
      </c>
      <c r="D1796" t="s">
        <v>259</v>
      </c>
      <c r="E1796">
        <v>518.46486390899997</v>
      </c>
      <c r="F1796">
        <v>78.569999999999993</v>
      </c>
      <c r="G1796">
        <v>47.758608950390702</v>
      </c>
      <c r="H1796">
        <v>21.3047601067695</v>
      </c>
      <c r="I1796">
        <v>-1.4081996757669799</v>
      </c>
      <c r="J1796">
        <v>-11.612269183591</v>
      </c>
      <c r="K1796">
        <v>72.760894105655595</v>
      </c>
      <c r="L1796">
        <v>61.400065543457998</v>
      </c>
      <c r="M1796">
        <v>42.925476790677997</v>
      </c>
      <c r="N1796">
        <v>0.86088171611591102</v>
      </c>
      <c r="O1796">
        <v>19.002163675703098</v>
      </c>
      <c r="P1796">
        <v>104.024928589976</v>
      </c>
      <c r="Q1796">
        <v>0.15168914932772201</v>
      </c>
    </row>
    <row r="1797" spans="1:17" hidden="1" x14ac:dyDescent="0.3">
      <c r="A1797" t="s">
        <v>3772</v>
      </c>
      <c r="B1797" t="s">
        <v>3773</v>
      </c>
      <c r="C1797" t="str">
        <f>IFERROR(VLOOKUP(Table1[[#This Row],[Ticker]],[1]!Table2[[Symbol]:[Industry]],2,FALSE),"-")</f>
        <v>-</v>
      </c>
      <c r="D1797" t="s">
        <v>420</v>
      </c>
      <c r="E1797">
        <v>517.17221950500004</v>
      </c>
      <c r="F1797">
        <v>189.55</v>
      </c>
      <c r="G1797">
        <v>4.4429946289161002</v>
      </c>
      <c r="H1797">
        <v>5.1061186244767303</v>
      </c>
      <c r="I1797">
        <v>-3.9558879596271002</v>
      </c>
      <c r="J1797">
        <v>-0.74181880181806903</v>
      </c>
      <c r="K1797">
        <v>185.347377568849</v>
      </c>
      <c r="L1797">
        <v>172.174952873368</v>
      </c>
      <c r="M1797">
        <v>50.594766194586697</v>
      </c>
      <c r="N1797">
        <v>0.34131315454288103</v>
      </c>
      <c r="O1797">
        <v>10.261144816671001</v>
      </c>
      <c r="P1797">
        <v>38.661302121433799</v>
      </c>
      <c r="Q1797">
        <v>2.3378301157453998E-2</v>
      </c>
    </row>
    <row r="1798" spans="1:17" hidden="1" x14ac:dyDescent="0.3">
      <c r="A1798" t="s">
        <v>3774</v>
      </c>
      <c r="B1798" t="s">
        <v>3775</v>
      </c>
      <c r="C1798" t="str">
        <f>IFERROR(VLOOKUP(Table1[[#This Row],[Ticker]],[1]!Table2[[Symbol]:[Industry]],2,FALSE),"-")</f>
        <v>-</v>
      </c>
      <c r="D1798" t="s">
        <v>130</v>
      </c>
      <c r="E1798">
        <v>517.11270000000002</v>
      </c>
      <c r="F1798">
        <v>98.95</v>
      </c>
      <c r="G1798">
        <v>91.711865547628406</v>
      </c>
      <c r="H1798">
        <v>12.260212124682001</v>
      </c>
      <c r="I1798">
        <v>-25.517718606975802</v>
      </c>
      <c r="J1798">
        <v>-3.90749261181519</v>
      </c>
      <c r="K1798">
        <v>94.970667491539899</v>
      </c>
      <c r="L1798">
        <v>89.244065891586999</v>
      </c>
      <c r="M1798">
        <v>60.470242957882697</v>
      </c>
      <c r="N1798">
        <v>1.4054073616179701</v>
      </c>
      <c r="O1798">
        <v>27.842344618494099</v>
      </c>
      <c r="P1798">
        <v>580.81739369753598</v>
      </c>
      <c r="Q1798">
        <v>0.14364287238665399</v>
      </c>
    </row>
    <row r="1799" spans="1:17" hidden="1" x14ac:dyDescent="0.3">
      <c r="A1799" t="s">
        <v>3776</v>
      </c>
      <c r="B1799" t="s">
        <v>3777</v>
      </c>
      <c r="C1799" t="str">
        <f>IFERROR(VLOOKUP(Table1[[#This Row],[Ticker]],[1]!Table2[[Symbol]:[Industry]],2,FALSE),"-")</f>
        <v>-</v>
      </c>
      <c r="D1799" t="s">
        <v>1382</v>
      </c>
      <c r="E1799">
        <v>515.51870003500005</v>
      </c>
      <c r="F1799">
        <v>38.770000000000003</v>
      </c>
      <c r="G1799">
        <v>-31.2744906135534</v>
      </c>
      <c r="H1799">
        <v>-2.3402666879273699</v>
      </c>
      <c r="I1799">
        <v>-21.602946783156501</v>
      </c>
      <c r="J1799">
        <v>-2.7003070908871298</v>
      </c>
      <c r="K1799">
        <v>40.011303180443697</v>
      </c>
      <c r="L1799">
        <v>41.259979588169898</v>
      </c>
      <c r="M1799">
        <v>39.396797242651701</v>
      </c>
      <c r="N1799">
        <v>0.84202775697024201</v>
      </c>
      <c r="O1799">
        <v>34.330668042300701</v>
      </c>
      <c r="P1799">
        <v>17.484848484848499</v>
      </c>
      <c r="Q1799">
        <v>-5.3602313082319998E-3</v>
      </c>
    </row>
    <row r="1800" spans="1:17" hidden="1" x14ac:dyDescent="0.3">
      <c r="A1800" t="s">
        <v>3778</v>
      </c>
      <c r="B1800" t="s">
        <v>3779</v>
      </c>
      <c r="C1800" t="str">
        <f>IFERROR(VLOOKUP(Table1[[#This Row],[Ticker]],[1]!Table2[[Symbol]:[Industry]],2,FALSE),"-")</f>
        <v>-</v>
      </c>
      <c r="D1800" t="s">
        <v>1802</v>
      </c>
      <c r="E1800">
        <v>514.31219999999996</v>
      </c>
      <c r="F1800">
        <v>378.75</v>
      </c>
      <c r="G1800">
        <v>-55.796984037325799</v>
      </c>
      <c r="H1800">
        <v>-8.0649303531464298</v>
      </c>
      <c r="I1800">
        <v>-41.490516173923098</v>
      </c>
      <c r="J1800">
        <v>-1.9550858659549899</v>
      </c>
      <c r="K1800">
        <v>405.52478294505698</v>
      </c>
      <c r="L1800">
        <v>421.20984496451001</v>
      </c>
      <c r="M1800">
        <v>41.568160519858502</v>
      </c>
      <c r="N1800">
        <v>0.64399707937832396</v>
      </c>
      <c r="O1800">
        <v>52.607260726072603</v>
      </c>
      <c r="P1800">
        <v>20.5634251153907</v>
      </c>
    </row>
    <row r="1801" spans="1:17" hidden="1" x14ac:dyDescent="0.3">
      <c r="A1801" t="s">
        <v>3780</v>
      </c>
      <c r="B1801" t="s">
        <v>3781</v>
      </c>
      <c r="C1801" t="str">
        <f>IFERROR(VLOOKUP(Table1[[#This Row],[Ticker]],[1]!Table2[[Symbol]:[Industry]],2,FALSE),"-")</f>
        <v>-</v>
      </c>
      <c r="D1801" t="s">
        <v>21</v>
      </c>
      <c r="E1801">
        <v>513.44018879999999</v>
      </c>
      <c r="F1801">
        <v>257.95</v>
      </c>
      <c r="G1801">
        <v>101.331485862752</v>
      </c>
      <c r="H1801">
        <v>-6.3281246207782003</v>
      </c>
      <c r="I1801">
        <v>68.102962250026195</v>
      </c>
      <c r="J1801">
        <v>2.87524367003238</v>
      </c>
      <c r="K1801">
        <v>242.91245935320001</v>
      </c>
      <c r="L1801">
        <v>180.49705912407501</v>
      </c>
      <c r="M1801">
        <v>48.2783400249591</v>
      </c>
      <c r="N1801">
        <v>0.592657933236165</v>
      </c>
      <c r="O1801">
        <v>10.916844349680099</v>
      </c>
      <c r="P1801">
        <v>174.41489361702099</v>
      </c>
      <c r="Q1801">
        <v>5.8898772848699002E-2</v>
      </c>
    </row>
    <row r="1802" spans="1:17" hidden="1" x14ac:dyDescent="0.3">
      <c r="A1802" t="s">
        <v>3782</v>
      </c>
      <c r="B1802" t="s">
        <v>3783</v>
      </c>
      <c r="C1802" t="str">
        <f>IFERROR(VLOOKUP(Table1[[#This Row],[Ticker]],[1]!Table2[[Symbol]:[Industry]],2,FALSE),"-")</f>
        <v>-</v>
      </c>
      <c r="D1802" t="s">
        <v>219</v>
      </c>
      <c r="E1802">
        <v>513.12149999999997</v>
      </c>
      <c r="F1802">
        <v>859.5</v>
      </c>
      <c r="G1802">
        <v>430.31925139435799</v>
      </c>
      <c r="H1802">
        <v>5.9999009859015704</v>
      </c>
      <c r="I1802">
        <v>170.59003567298299</v>
      </c>
      <c r="J1802">
        <v>-1.53966669537838</v>
      </c>
      <c r="K1802">
        <v>803.45965952127597</v>
      </c>
      <c r="L1802">
        <v>522.54921922520498</v>
      </c>
      <c r="M1802">
        <v>53.7270609798449</v>
      </c>
      <c r="N1802">
        <v>0.36249999999999999</v>
      </c>
      <c r="O1802">
        <v>27.649796393251801</v>
      </c>
      <c r="P1802">
        <v>557.36137667304001</v>
      </c>
    </row>
    <row r="1803" spans="1:17" hidden="1" x14ac:dyDescent="0.3">
      <c r="A1803" t="s">
        <v>3784</v>
      </c>
      <c r="B1803" t="s">
        <v>3785</v>
      </c>
      <c r="C1803" t="str">
        <f>IFERROR(VLOOKUP(Table1[[#This Row],[Ticker]],[1]!Table2[[Symbol]:[Industry]],2,FALSE),"-")</f>
        <v>-</v>
      </c>
      <c r="D1803" t="s">
        <v>207</v>
      </c>
      <c r="E1803">
        <v>513.11620000000005</v>
      </c>
      <c r="F1803">
        <v>421.25</v>
      </c>
      <c r="G1803">
        <v>-6.0005192451807696</v>
      </c>
      <c r="H1803">
        <v>-11.8392912397346</v>
      </c>
      <c r="I1803">
        <v>-26.954263892378901</v>
      </c>
      <c r="J1803">
        <v>-4.7825578340781503</v>
      </c>
      <c r="K1803">
        <v>481.379391406031</v>
      </c>
      <c r="L1803">
        <v>470.69707442283601</v>
      </c>
      <c r="M1803">
        <v>23.761706738355102</v>
      </c>
      <c r="N1803">
        <v>0.43579297508812997</v>
      </c>
      <c r="O1803">
        <v>52.130563798219498</v>
      </c>
      <c r="P1803">
        <v>29.615384615384599</v>
      </c>
      <c r="Q1803">
        <v>0.14642269399511501</v>
      </c>
    </row>
    <row r="1804" spans="1:17" hidden="1" x14ac:dyDescent="0.3">
      <c r="A1804" t="s">
        <v>3786</v>
      </c>
      <c r="B1804" t="s">
        <v>3787</v>
      </c>
      <c r="C1804" t="str">
        <f>IFERROR(VLOOKUP(Table1[[#This Row],[Ticker]],[1]!Table2[[Symbol]:[Industry]],2,FALSE),"-")</f>
        <v>-</v>
      </c>
      <c r="D1804" t="s">
        <v>111</v>
      </c>
      <c r="E1804">
        <v>512.95585749999998</v>
      </c>
      <c r="F1804">
        <v>1670.05</v>
      </c>
      <c r="G1804">
        <v>29.212949490904499</v>
      </c>
      <c r="H1804">
        <v>-9.8972205380682006</v>
      </c>
      <c r="I1804">
        <v>8.0960193117506591</v>
      </c>
      <c r="J1804">
        <v>-3.7743940366945399</v>
      </c>
      <c r="K1804">
        <v>1712.9711508304499</v>
      </c>
      <c r="L1804">
        <v>1521.0841501330699</v>
      </c>
      <c r="M1804">
        <v>45.735855217273603</v>
      </c>
      <c r="N1804">
        <v>0.40771307078956598</v>
      </c>
      <c r="O1804">
        <v>28.678782072392998</v>
      </c>
      <c r="P1804">
        <v>70.413265306122398</v>
      </c>
      <c r="Q1804">
        <v>9.6093737302837004E-2</v>
      </c>
    </row>
    <row r="1805" spans="1:17" hidden="1" x14ac:dyDescent="0.3">
      <c r="A1805" t="s">
        <v>3788</v>
      </c>
      <c r="B1805" t="s">
        <v>3789</v>
      </c>
      <c r="C1805" t="str">
        <f>IFERROR(VLOOKUP(Table1[[#This Row],[Ticker]],[1]!Table2[[Symbol]:[Industry]],2,FALSE),"-")</f>
        <v>-</v>
      </c>
      <c r="D1805" t="s">
        <v>3790</v>
      </c>
      <c r="E1805">
        <v>511.40623871000003</v>
      </c>
      <c r="F1805">
        <v>78.7</v>
      </c>
      <c r="G1805">
        <v>-63.064598975271501</v>
      </c>
      <c r="H1805">
        <v>28.0474669646838</v>
      </c>
      <c r="I1805">
        <v>-7.3661046778933699</v>
      </c>
      <c r="J1805">
        <v>9.5758595589530895</v>
      </c>
      <c r="K1805">
        <v>64.610366744845606</v>
      </c>
      <c r="L1805">
        <v>77.051289833611605</v>
      </c>
      <c r="M1805">
        <v>72.901251947670801</v>
      </c>
      <c r="N1805">
        <v>1.6939298193352099</v>
      </c>
      <c r="O1805">
        <v>136.685147693316</v>
      </c>
      <c r="P1805">
        <v>56.026962727993599</v>
      </c>
      <c r="Q1805">
        <v>-0.128057809623151</v>
      </c>
    </row>
    <row r="1806" spans="1:17" hidden="1" x14ac:dyDescent="0.3">
      <c r="A1806" t="s">
        <v>3791</v>
      </c>
      <c r="B1806" t="s">
        <v>3792</v>
      </c>
      <c r="C1806" t="str">
        <f>IFERROR(VLOOKUP(Table1[[#This Row],[Ticker]],[1]!Table2[[Symbol]:[Industry]],2,FALSE),"-")</f>
        <v>-</v>
      </c>
      <c r="D1806" t="s">
        <v>130</v>
      </c>
      <c r="E1806">
        <v>510.99131999999997</v>
      </c>
      <c r="F1806">
        <v>19.190000000000001</v>
      </c>
      <c r="G1806">
        <v>197.08552106782599</v>
      </c>
      <c r="H1806">
        <v>1.9585983995495699</v>
      </c>
      <c r="I1806">
        <v>5.6817787922498697</v>
      </c>
      <c r="J1806">
        <v>-2.31426969039746</v>
      </c>
      <c r="K1806">
        <v>19.654271015709099</v>
      </c>
      <c r="L1806">
        <v>16.520323979326999</v>
      </c>
      <c r="M1806">
        <v>45.996558885537603</v>
      </c>
      <c r="N1806">
        <v>0.95389797578638003</v>
      </c>
      <c r="O1806">
        <v>27.670661803022401</v>
      </c>
      <c r="P1806">
        <v>232.77456647398799</v>
      </c>
      <c r="Q1806">
        <v>0.14718279818880201</v>
      </c>
    </row>
    <row r="1807" spans="1:17" hidden="1" x14ac:dyDescent="0.3">
      <c r="A1807" t="s">
        <v>3793</v>
      </c>
      <c r="B1807" t="s">
        <v>3794</v>
      </c>
      <c r="C1807" t="str">
        <f>IFERROR(VLOOKUP(Table1[[#This Row],[Ticker]],[1]!Table2[[Symbol]:[Industry]],2,FALSE),"-")</f>
        <v>-</v>
      </c>
      <c r="D1807" t="s">
        <v>420</v>
      </c>
      <c r="E1807">
        <v>510.96499999999997</v>
      </c>
      <c r="F1807">
        <v>729.95</v>
      </c>
      <c r="G1807">
        <v>140.200840868076</v>
      </c>
      <c r="H1807">
        <v>17.128537004787201</v>
      </c>
      <c r="I1807">
        <v>17.171460944206402</v>
      </c>
      <c r="J1807">
        <v>-5.6330745495314103</v>
      </c>
      <c r="K1807">
        <v>664.58706427794402</v>
      </c>
      <c r="L1807">
        <v>539.65380859623997</v>
      </c>
      <c r="M1807">
        <v>60.382777188205402</v>
      </c>
      <c r="N1807">
        <v>0.69967047825425099</v>
      </c>
      <c r="O1807">
        <v>4.9386944311254197</v>
      </c>
      <c r="P1807">
        <v>173.38951310861401</v>
      </c>
      <c r="Q1807">
        <v>0.1678103246887</v>
      </c>
    </row>
    <row r="1808" spans="1:17" hidden="1" x14ac:dyDescent="0.3">
      <c r="A1808" t="s">
        <v>3795</v>
      </c>
      <c r="B1808" t="s">
        <v>3796</v>
      </c>
      <c r="C1808" t="str">
        <f>IFERROR(VLOOKUP(Table1[[#This Row],[Ticker]],[1]!Table2[[Symbol]:[Industry]],2,FALSE),"-")</f>
        <v>-</v>
      </c>
      <c r="D1808" t="s">
        <v>219</v>
      </c>
      <c r="E1808">
        <v>510.79545000000002</v>
      </c>
      <c r="F1808">
        <v>157.41</v>
      </c>
      <c r="G1808">
        <v>76.514483190074401</v>
      </c>
      <c r="H1808">
        <v>6.1879145970669196</v>
      </c>
      <c r="I1808">
        <v>5.5604717409808604</v>
      </c>
      <c r="J1808">
        <v>-13.0128177255481</v>
      </c>
      <c r="K1808">
        <v>146.389584740033</v>
      </c>
      <c r="L1808">
        <v>126.835608887375</v>
      </c>
      <c r="M1808">
        <v>49.2679033411424</v>
      </c>
      <c r="N1808">
        <v>3.0617430700394701</v>
      </c>
      <c r="O1808">
        <v>17.864176354742401</v>
      </c>
      <c r="P1808">
        <v>116.96760854583</v>
      </c>
      <c r="Q1808">
        <v>6.7223608250384995E-2</v>
      </c>
    </row>
    <row r="1809" spans="1:17" hidden="1" x14ac:dyDescent="0.3">
      <c r="A1809" t="s">
        <v>3797</v>
      </c>
      <c r="B1809" t="s">
        <v>3798</v>
      </c>
      <c r="C1809" t="str">
        <f>IFERROR(VLOOKUP(Table1[[#This Row],[Ticker]],[1]!Table2[[Symbol]:[Industry]],2,FALSE),"-")</f>
        <v>-</v>
      </c>
      <c r="D1809" t="s">
        <v>21</v>
      </c>
      <c r="E1809">
        <v>510.73566014199997</v>
      </c>
      <c r="F1809">
        <v>12.07</v>
      </c>
      <c r="G1809">
        <v>-79.741893438509194</v>
      </c>
      <c r="H1809">
        <v>3.6131254915383502</v>
      </c>
      <c r="I1809">
        <v>-55.899580343750003</v>
      </c>
      <c r="J1809">
        <v>-1.00958968794719</v>
      </c>
      <c r="K1809">
        <v>12.2508761176154</v>
      </c>
      <c r="L1809">
        <v>16.629685312549199</v>
      </c>
      <c r="M1809">
        <v>46.033923256752203</v>
      </c>
      <c r="N1809">
        <v>0.28857448729785401</v>
      </c>
      <c r="O1809">
        <v>142.58492129246</v>
      </c>
      <c r="P1809">
        <v>26.387434554973801</v>
      </c>
      <c r="Q1809">
        <v>0.14137594540912299</v>
      </c>
    </row>
    <row r="1810" spans="1:17" hidden="1" x14ac:dyDescent="0.3">
      <c r="A1810" t="s">
        <v>3799</v>
      </c>
      <c r="B1810" t="s">
        <v>3800</v>
      </c>
      <c r="C1810" t="str">
        <f>IFERROR(VLOOKUP(Table1[[#This Row],[Ticker]],[1]!Table2[[Symbol]:[Industry]],2,FALSE),"-")</f>
        <v>-</v>
      </c>
      <c r="D1810" t="s">
        <v>259</v>
      </c>
      <c r="E1810">
        <v>510.22968457500002</v>
      </c>
      <c r="F1810">
        <v>1043.55</v>
      </c>
      <c r="G1810">
        <v>149.27173077987101</v>
      </c>
      <c r="H1810">
        <v>12.8966031735029</v>
      </c>
      <c r="I1810">
        <v>42.624757895206002</v>
      </c>
      <c r="J1810">
        <v>6.36807147289292</v>
      </c>
      <c r="K1810">
        <v>959.24819442345199</v>
      </c>
      <c r="L1810">
        <v>802.99114826683797</v>
      </c>
      <c r="M1810">
        <v>66.338911643435907</v>
      </c>
      <c r="N1810">
        <v>1.90925442302765</v>
      </c>
      <c r="O1810">
        <v>9.31915097503712</v>
      </c>
      <c r="P1810">
        <v>185.786663015199</v>
      </c>
      <c r="Q1810">
        <v>0.14434222940948399</v>
      </c>
    </row>
    <row r="1811" spans="1:17" hidden="1" x14ac:dyDescent="0.3">
      <c r="A1811" t="s">
        <v>3801</v>
      </c>
      <c r="B1811" t="s">
        <v>3802</v>
      </c>
      <c r="C1811" t="str">
        <f>IFERROR(VLOOKUP(Table1[[#This Row],[Ticker]],[1]!Table2[[Symbol]:[Industry]],2,FALSE),"-")</f>
        <v>-</v>
      </c>
      <c r="D1811" t="s">
        <v>46</v>
      </c>
      <c r="E1811">
        <v>509.05056359999998</v>
      </c>
      <c r="F1811">
        <v>29.67</v>
      </c>
      <c r="G1811">
        <v>104.544367898812</v>
      </c>
      <c r="H1811">
        <v>5.4169951010584603</v>
      </c>
      <c r="I1811">
        <v>-13.1571679064345</v>
      </c>
      <c r="J1811">
        <v>-4.8763064504820601</v>
      </c>
      <c r="K1811">
        <v>29.140719912766901</v>
      </c>
      <c r="L1811">
        <v>26.0649766546629</v>
      </c>
      <c r="M1811">
        <v>52.915164177342398</v>
      </c>
      <c r="N1811">
        <v>1.5965250981872099</v>
      </c>
      <c r="O1811">
        <v>35.827435119649401</v>
      </c>
      <c r="P1811">
        <v>162.56637168141501</v>
      </c>
      <c r="Q1811">
        <v>-2.6260947216084001E-2</v>
      </c>
    </row>
    <row r="1812" spans="1:17" hidden="1" x14ac:dyDescent="0.3">
      <c r="A1812" t="s">
        <v>3803</v>
      </c>
      <c r="B1812" t="s">
        <v>3804</v>
      </c>
      <c r="C1812" t="str">
        <f>IFERROR(VLOOKUP(Table1[[#This Row],[Ticker]],[1]!Table2[[Symbol]:[Industry]],2,FALSE),"-")</f>
        <v>-</v>
      </c>
      <c r="D1812" t="s">
        <v>259</v>
      </c>
      <c r="E1812">
        <v>507.6909</v>
      </c>
      <c r="F1812">
        <v>359.3</v>
      </c>
      <c r="G1812">
        <v>67.871822494131607</v>
      </c>
      <c r="H1812">
        <v>5.66191252725043</v>
      </c>
      <c r="I1812">
        <v>2.9079887727654499</v>
      </c>
      <c r="J1812">
        <v>4.0089394325578498</v>
      </c>
      <c r="K1812">
        <v>353.37757775923899</v>
      </c>
      <c r="L1812">
        <v>324.11227943658997</v>
      </c>
      <c r="M1812">
        <v>52.355326693774202</v>
      </c>
      <c r="N1812">
        <v>1.1738781784477801</v>
      </c>
      <c r="O1812">
        <v>21.597550793208899</v>
      </c>
      <c r="P1812">
        <v>84.1619682214249</v>
      </c>
      <c r="Q1812">
        <v>8.8083444823515003E-2</v>
      </c>
    </row>
    <row r="1813" spans="1:17" hidden="1" x14ac:dyDescent="0.3">
      <c r="A1813" t="s">
        <v>3805</v>
      </c>
      <c r="B1813" t="s">
        <v>3806</v>
      </c>
      <c r="C1813" t="str">
        <f>IFERROR(VLOOKUP(Table1[[#This Row],[Ticker]],[1]!Table2[[Symbol]:[Industry]],2,FALSE),"-")</f>
        <v>-</v>
      </c>
      <c r="D1813" t="s">
        <v>57</v>
      </c>
      <c r="E1813">
        <v>505.71</v>
      </c>
      <c r="F1813">
        <v>364.9</v>
      </c>
      <c r="G1813">
        <v>17.644224400717199</v>
      </c>
      <c r="H1813">
        <v>-2.9153960696765702</v>
      </c>
      <c r="I1813">
        <v>21.5835489218669</v>
      </c>
      <c r="J1813">
        <v>-6.62521887836402</v>
      </c>
      <c r="K1813">
        <v>359.05308467448702</v>
      </c>
      <c r="L1813">
        <v>303.11209653927699</v>
      </c>
      <c r="M1813">
        <v>42.972954085151002</v>
      </c>
      <c r="N1813">
        <v>0.46092411923394599</v>
      </c>
      <c r="O1813">
        <v>13.633872293779101</v>
      </c>
      <c r="P1813">
        <v>58.652173913043399</v>
      </c>
    </row>
    <row r="1814" spans="1:17" hidden="1" x14ac:dyDescent="0.3">
      <c r="A1814" t="s">
        <v>3807</v>
      </c>
      <c r="B1814" t="s">
        <v>3808</v>
      </c>
      <c r="C1814" t="str">
        <f>IFERROR(VLOOKUP(Table1[[#This Row],[Ticker]],[1]!Table2[[Symbol]:[Industry]],2,FALSE),"-")</f>
        <v>-</v>
      </c>
      <c r="D1814" t="s">
        <v>259</v>
      </c>
      <c r="E1814">
        <v>505.05052499999999</v>
      </c>
      <c r="F1814">
        <v>1261.05</v>
      </c>
      <c r="G1814">
        <v>12.6853500813013</v>
      </c>
      <c r="H1814">
        <v>-9.9824588427057606</v>
      </c>
      <c r="I1814">
        <v>-21.015871677839701</v>
      </c>
      <c r="J1814">
        <v>-4.5899098352716301</v>
      </c>
      <c r="K1814">
        <v>1384.05341506165</v>
      </c>
      <c r="L1814">
        <v>1325.3241841931199</v>
      </c>
      <c r="M1814">
        <v>28.952636382068299</v>
      </c>
      <c r="N1814">
        <v>1.1673300472824499</v>
      </c>
      <c r="O1814">
        <v>31.711668847388999</v>
      </c>
      <c r="P1814">
        <v>43.130355825435501</v>
      </c>
      <c r="Q1814">
        <v>6.7463086676815998E-2</v>
      </c>
    </row>
    <row r="1815" spans="1:17" hidden="1" x14ac:dyDescent="0.3">
      <c r="A1815" t="s">
        <v>3809</v>
      </c>
      <c r="B1815" t="s">
        <v>3810</v>
      </c>
      <c r="C1815" t="str">
        <f>IFERROR(VLOOKUP(Table1[[#This Row],[Ticker]],[1]!Table2[[Symbol]:[Industry]],2,FALSE),"-")</f>
        <v>-</v>
      </c>
      <c r="D1815" t="s">
        <v>116</v>
      </c>
      <c r="E1815">
        <v>503.53575948500003</v>
      </c>
      <c r="F1815">
        <v>225.85</v>
      </c>
      <c r="G1815">
        <v>-39.873866324488603</v>
      </c>
      <c r="H1815">
        <v>2.5695325163560798</v>
      </c>
      <c r="I1815">
        <v>-21.755471803528</v>
      </c>
      <c r="J1815">
        <v>-0.97123293112682896</v>
      </c>
      <c r="K1815">
        <v>232.174949815768</v>
      </c>
      <c r="L1815">
        <v>251.13611779604301</v>
      </c>
      <c r="M1815">
        <v>60.266018140928601</v>
      </c>
      <c r="N1815">
        <v>0.244783715012722</v>
      </c>
      <c r="O1815">
        <v>37.148549922514903</v>
      </c>
      <c r="P1815">
        <v>6.0328638497652403</v>
      </c>
      <c r="Q1815">
        <v>0.15831707867713599</v>
      </c>
    </row>
    <row r="1816" spans="1:17" hidden="1" x14ac:dyDescent="0.3">
      <c r="A1816" t="s">
        <v>3811</v>
      </c>
      <c r="B1816" t="s">
        <v>3812</v>
      </c>
      <c r="C1816" t="str">
        <f>IFERROR(VLOOKUP(Table1[[#This Row],[Ticker]],[1]!Table2[[Symbol]:[Industry]],2,FALSE),"-")</f>
        <v>-</v>
      </c>
      <c r="D1816" t="s">
        <v>300</v>
      </c>
      <c r="E1816">
        <v>503.33133147500001</v>
      </c>
      <c r="F1816">
        <v>92.75</v>
      </c>
      <c r="G1816">
        <v>-5.4208572695378896</v>
      </c>
      <c r="H1816">
        <v>13.354898288224399</v>
      </c>
      <c r="I1816">
        <v>-0.74610288049830198</v>
      </c>
      <c r="J1816">
        <v>-3.3773761737785701</v>
      </c>
      <c r="K1816">
        <v>85.9100812477256</v>
      </c>
      <c r="L1816">
        <v>80.602754735958001</v>
      </c>
      <c r="N1816">
        <v>1.5165704889109699</v>
      </c>
      <c r="O1816">
        <v>9.2183288409703508</v>
      </c>
      <c r="P1816">
        <v>40.530303030303003</v>
      </c>
    </row>
    <row r="1817" spans="1:17" hidden="1" x14ac:dyDescent="0.3">
      <c r="A1817" t="s">
        <v>3813</v>
      </c>
      <c r="B1817" t="s">
        <v>3814</v>
      </c>
      <c r="C1817" t="str">
        <f>IFERROR(VLOOKUP(Table1[[#This Row],[Ticker]],[1]!Table2[[Symbol]:[Industry]],2,FALSE),"-")</f>
        <v>-</v>
      </c>
      <c r="D1817" t="s">
        <v>1872</v>
      </c>
      <c r="E1817">
        <v>501.06084655400002</v>
      </c>
      <c r="F1817">
        <v>246.79</v>
      </c>
      <c r="G1817">
        <v>-9.9290525978304398</v>
      </c>
      <c r="H1817">
        <v>4.4018403872639</v>
      </c>
      <c r="I1817">
        <v>-22.674677050905402</v>
      </c>
      <c r="J1817">
        <v>-0.38496842002640003</v>
      </c>
      <c r="K1817">
        <v>241.73691893232501</v>
      </c>
      <c r="L1817">
        <v>247.26235818624801</v>
      </c>
      <c r="M1817">
        <v>52.342145059406697</v>
      </c>
      <c r="N1817">
        <v>2.3264236524913402</v>
      </c>
      <c r="O1817">
        <v>29.259694477085699</v>
      </c>
      <c r="P1817">
        <v>26.5589743589743</v>
      </c>
      <c r="Q1817">
        <v>-3.3371602025928003E-2</v>
      </c>
    </row>
    <row r="1818" spans="1:17" hidden="1" x14ac:dyDescent="0.3">
      <c r="A1818" t="s">
        <v>3815</v>
      </c>
      <c r="B1818" t="s">
        <v>3816</v>
      </c>
      <c r="C1818" t="str">
        <f>IFERROR(VLOOKUP(Table1[[#This Row],[Ticker]],[1]!Table2[[Symbol]:[Industry]],2,FALSE),"-")</f>
        <v>-</v>
      </c>
      <c r="D1818" t="s">
        <v>226</v>
      </c>
      <c r="E1818">
        <v>500.904</v>
      </c>
      <c r="F1818">
        <v>231.9</v>
      </c>
      <c r="G1818">
        <v>3.7736821024467102</v>
      </c>
      <c r="H1818">
        <v>20.673996171084902</v>
      </c>
      <c r="I1818">
        <v>20.371090185941799</v>
      </c>
      <c r="J1818">
        <v>2.6693499106191299</v>
      </c>
      <c r="K1818">
        <v>197.111498172258</v>
      </c>
      <c r="L1818">
        <v>189.92703513145401</v>
      </c>
      <c r="M1818">
        <v>75.984178060483202</v>
      </c>
      <c r="N1818">
        <v>2.9132221709249002</v>
      </c>
      <c r="O1818">
        <v>0.64683053040104299</v>
      </c>
      <c r="P1818">
        <v>45.849056603773498</v>
      </c>
      <c r="Q1818">
        <v>-5.5899166860659003E-2</v>
      </c>
    </row>
    <row r="1819" spans="1:17" hidden="1" x14ac:dyDescent="0.3">
      <c r="A1819" t="s">
        <v>3817</v>
      </c>
      <c r="B1819" t="s">
        <v>3818</v>
      </c>
      <c r="C1819" t="str">
        <f>IFERROR(VLOOKUP(Table1[[#This Row],[Ticker]],[1]!Table2[[Symbol]:[Industry]],2,FALSE),"-")</f>
        <v>-</v>
      </c>
      <c r="D1819" t="s">
        <v>363</v>
      </c>
      <c r="E1819">
        <v>500.11500708</v>
      </c>
      <c r="F1819">
        <v>16.420000000000002</v>
      </c>
      <c r="G1819">
        <v>19.2653500416694</v>
      </c>
      <c r="H1819">
        <v>-23.512863912535099</v>
      </c>
      <c r="I1819">
        <v>-49.152102691796003</v>
      </c>
      <c r="J1819">
        <v>-8.2631513461176898</v>
      </c>
      <c r="K1819">
        <v>19.838243512906299</v>
      </c>
      <c r="L1819">
        <v>18.950907080322999</v>
      </c>
      <c r="M1819">
        <v>24.4953820546876</v>
      </c>
      <c r="N1819">
        <v>1.3531500288613301</v>
      </c>
      <c r="O1819">
        <v>75.091352009744199</v>
      </c>
      <c r="P1819">
        <v>68.410256410256395</v>
      </c>
      <c r="Q1819">
        <v>7.1359034068239999E-2</v>
      </c>
    </row>
    <row r="1820" spans="1:17" hidden="1" x14ac:dyDescent="0.3">
      <c r="A1820" t="s">
        <v>3819</v>
      </c>
      <c r="B1820" t="s">
        <v>3820</v>
      </c>
      <c r="C1820" t="str">
        <f>IFERROR(VLOOKUP(Table1[[#This Row],[Ticker]],[1]!Table2[[Symbol]:[Industry]],2,FALSE),"-")</f>
        <v>-</v>
      </c>
      <c r="D1820" t="s">
        <v>1872</v>
      </c>
      <c r="E1820">
        <v>498.03130115900001</v>
      </c>
      <c r="F1820">
        <v>85.33</v>
      </c>
      <c r="G1820">
        <v>94.010119161438496</v>
      </c>
      <c r="H1820">
        <v>35.489583913442097</v>
      </c>
      <c r="I1820">
        <v>-1.3458858465319099</v>
      </c>
      <c r="J1820">
        <v>29.169242996327601</v>
      </c>
      <c r="K1820">
        <v>67.138324974251503</v>
      </c>
      <c r="L1820">
        <v>62.187192236009999</v>
      </c>
      <c r="M1820">
        <v>87.068133791920602</v>
      </c>
      <c r="N1820">
        <v>3.24723840082821</v>
      </c>
      <c r="O1820">
        <v>9.3988046408062598</v>
      </c>
      <c r="P1820">
        <v>116.573604060913</v>
      </c>
      <c r="Q1820">
        <v>6.4380247586243999E-2</v>
      </c>
    </row>
    <row r="1821" spans="1:17" hidden="1" x14ac:dyDescent="0.3">
      <c r="A1821" t="s">
        <v>3821</v>
      </c>
      <c r="B1821" t="s">
        <v>3822</v>
      </c>
      <c r="C1821" t="str">
        <f>IFERROR(VLOOKUP(Table1[[#This Row],[Ticker]],[1]!Table2[[Symbol]:[Industry]],2,FALSE),"-")</f>
        <v>-</v>
      </c>
      <c r="D1821" t="s">
        <v>3180</v>
      </c>
      <c r="E1821">
        <v>497.91283199999998</v>
      </c>
      <c r="F1821">
        <v>220.8</v>
      </c>
      <c r="G1821">
        <v>13.8716741580022</v>
      </c>
      <c r="H1821">
        <v>-20.702855019049</v>
      </c>
      <c r="I1821">
        <v>30.047550265507098</v>
      </c>
      <c r="J1821">
        <v>0.35759543873121802</v>
      </c>
      <c r="M1821">
        <v>41.535484029444802</v>
      </c>
      <c r="O1821">
        <v>46.920289855072397</v>
      </c>
      <c r="P1821">
        <v>54.947368421052602</v>
      </c>
    </row>
    <row r="1822" spans="1:17" hidden="1" x14ac:dyDescent="0.3">
      <c r="A1822" t="s">
        <v>3823</v>
      </c>
      <c r="B1822" t="s">
        <v>3824</v>
      </c>
      <c r="C1822" t="str">
        <f>IFERROR(VLOOKUP(Table1[[#This Row],[Ticker]],[1]!Table2[[Symbol]:[Industry]],2,FALSE),"-")</f>
        <v>-</v>
      </c>
      <c r="D1822" t="s">
        <v>632</v>
      </c>
      <c r="E1822">
        <v>497.61231523199899</v>
      </c>
      <c r="F1822">
        <v>61.92</v>
      </c>
      <c r="G1822">
        <v>-7.0194973924498401</v>
      </c>
      <c r="H1822">
        <v>-0.60434691190947698</v>
      </c>
      <c r="I1822">
        <v>-20.583421558371899</v>
      </c>
      <c r="J1822">
        <v>0.69800713089713995</v>
      </c>
      <c r="K1822">
        <v>60.154949206515603</v>
      </c>
      <c r="L1822">
        <v>58.417597015123597</v>
      </c>
      <c r="M1822">
        <v>55.470362829402099</v>
      </c>
      <c r="N1822">
        <v>0.80770935640949604</v>
      </c>
      <c r="O1822">
        <v>20.9625322997416</v>
      </c>
      <c r="P1822">
        <v>24.0881763527054</v>
      </c>
      <c r="Q1822">
        <v>-2.2971564925803999E-2</v>
      </c>
    </row>
    <row r="1823" spans="1:17" hidden="1" x14ac:dyDescent="0.3">
      <c r="A1823" t="s">
        <v>3825</v>
      </c>
      <c r="B1823" t="s">
        <v>3826</v>
      </c>
      <c r="C1823" t="str">
        <f>IFERROR(VLOOKUP(Table1[[#This Row],[Ticker]],[1]!Table2[[Symbol]:[Industry]],2,FALSE),"-")</f>
        <v>-</v>
      </c>
      <c r="D1823" t="s">
        <v>21</v>
      </c>
      <c r="E1823">
        <v>496.90348499999999</v>
      </c>
      <c r="F1823">
        <v>71.25</v>
      </c>
      <c r="G1823">
        <v>20.556499639802102</v>
      </c>
      <c r="H1823">
        <v>4.0266226973524599</v>
      </c>
      <c r="I1823">
        <v>-12.136701665060899</v>
      </c>
      <c r="J1823">
        <v>2.2989982206193398</v>
      </c>
      <c r="K1823">
        <v>73.407064050099095</v>
      </c>
      <c r="L1823">
        <v>67.425399441495799</v>
      </c>
      <c r="M1823">
        <v>49.140357305306601</v>
      </c>
      <c r="N1823">
        <v>0.20950369588173101</v>
      </c>
      <c r="O1823">
        <v>26.947368421052602</v>
      </c>
      <c r="P1823">
        <v>92.307692307692307</v>
      </c>
      <c r="Q1823">
        <v>0.211515406108707</v>
      </c>
    </row>
    <row r="1824" spans="1:17" hidden="1" x14ac:dyDescent="0.3">
      <c r="A1824" t="s">
        <v>3827</v>
      </c>
      <c r="B1824" t="s">
        <v>3828</v>
      </c>
      <c r="C1824" t="str">
        <f>IFERROR(VLOOKUP(Table1[[#This Row],[Ticker]],[1]!Table2[[Symbol]:[Industry]],2,FALSE),"-")</f>
        <v>-</v>
      </c>
      <c r="D1824" t="s">
        <v>54</v>
      </c>
      <c r="E1824">
        <v>496.44155699999999</v>
      </c>
      <c r="F1824">
        <v>390.45</v>
      </c>
      <c r="G1824">
        <v>-71.282510510666</v>
      </c>
      <c r="H1824">
        <v>-13.9686260091093</v>
      </c>
      <c r="I1824">
        <v>-37.554595880820003</v>
      </c>
      <c r="J1824">
        <v>-5.46226055373194</v>
      </c>
      <c r="K1824">
        <v>444.525720642235</v>
      </c>
      <c r="L1824">
        <v>513.49258012804796</v>
      </c>
      <c r="M1824">
        <v>23.580070680875799</v>
      </c>
      <c r="N1824">
        <v>0.79572429358421504</v>
      </c>
      <c r="O1824">
        <v>95.146625688308305</v>
      </c>
      <c r="P1824">
        <v>9.8466732311154708</v>
      </c>
      <c r="Q1824">
        <v>-3.441818383202E-2</v>
      </c>
    </row>
    <row r="1825" spans="1:17" hidden="1" x14ac:dyDescent="0.3">
      <c r="A1825" t="s">
        <v>3829</v>
      </c>
      <c r="B1825" t="s">
        <v>3830</v>
      </c>
      <c r="C1825" t="str">
        <f>IFERROR(VLOOKUP(Table1[[#This Row],[Ticker]],[1]!Table2[[Symbol]:[Industry]],2,FALSE),"-")</f>
        <v>-</v>
      </c>
      <c r="D1825" t="s">
        <v>21</v>
      </c>
      <c r="E1825">
        <v>496.25106580699997</v>
      </c>
      <c r="F1825">
        <v>67.27</v>
      </c>
      <c r="G1825">
        <v>-0.148259996940595</v>
      </c>
      <c r="H1825">
        <v>-3.3370281159065902</v>
      </c>
      <c r="I1825">
        <v>-36.428104916585298</v>
      </c>
      <c r="J1825">
        <v>-7.4962526754379999</v>
      </c>
      <c r="K1825">
        <v>69.227659023912594</v>
      </c>
      <c r="L1825">
        <v>65.531572020144793</v>
      </c>
      <c r="M1825">
        <v>41.729691750684502</v>
      </c>
      <c r="N1825">
        <v>0.68315764042020599</v>
      </c>
      <c r="O1825">
        <v>59.432139140775902</v>
      </c>
      <c r="P1825">
        <v>64.073170731707293</v>
      </c>
      <c r="Q1825">
        <v>0.118377282892424</v>
      </c>
    </row>
    <row r="1826" spans="1:17" hidden="1" x14ac:dyDescent="0.3">
      <c r="A1826" t="s">
        <v>3831</v>
      </c>
      <c r="B1826" t="s">
        <v>3832</v>
      </c>
      <c r="C1826" t="str">
        <f>IFERROR(VLOOKUP(Table1[[#This Row],[Ticker]],[1]!Table2[[Symbol]:[Industry]],2,FALSE),"-")</f>
        <v>-</v>
      </c>
      <c r="D1826" t="s">
        <v>420</v>
      </c>
      <c r="E1826">
        <v>495.97535761499898</v>
      </c>
      <c r="F1826">
        <v>301.55</v>
      </c>
      <c r="G1826">
        <v>-46.7556291949833</v>
      </c>
      <c r="H1826">
        <v>-6.9553557985218504</v>
      </c>
      <c r="I1826">
        <v>-17.240484176275299</v>
      </c>
      <c r="J1826">
        <v>-0.99308826413356999</v>
      </c>
      <c r="K1826">
        <v>311.68412529444902</v>
      </c>
      <c r="L1826">
        <v>323.550125359905</v>
      </c>
      <c r="M1826">
        <v>38.968401781139697</v>
      </c>
      <c r="N1826">
        <v>1.23098175069594</v>
      </c>
      <c r="O1826">
        <v>52.545183220029799</v>
      </c>
      <c r="P1826">
        <v>15.0954198473282</v>
      </c>
      <c r="Q1826">
        <v>-4.5291099914113002E-2</v>
      </c>
    </row>
    <row r="1827" spans="1:17" hidden="1" x14ac:dyDescent="0.3">
      <c r="A1827" t="s">
        <v>3833</v>
      </c>
      <c r="B1827" t="s">
        <v>3834</v>
      </c>
      <c r="C1827" t="str">
        <f>IFERROR(VLOOKUP(Table1[[#This Row],[Ticker]],[1]!Table2[[Symbol]:[Industry]],2,FALSE),"-")</f>
        <v>-</v>
      </c>
      <c r="D1827" t="s">
        <v>632</v>
      </c>
      <c r="E1827">
        <v>493.21586627200003</v>
      </c>
      <c r="F1827">
        <v>144.08000000000001</v>
      </c>
      <c r="G1827">
        <v>-34.458672804463198</v>
      </c>
      <c r="H1827">
        <v>-9.2622497921945506</v>
      </c>
      <c r="I1827">
        <v>-21.1139908940564</v>
      </c>
      <c r="J1827">
        <v>-5.0588196755340897</v>
      </c>
      <c r="K1827">
        <v>156.24126681261001</v>
      </c>
      <c r="L1827">
        <v>152.59055766115301</v>
      </c>
      <c r="M1827">
        <v>24.0011085682033</v>
      </c>
      <c r="N1827">
        <v>1.2462162839903499</v>
      </c>
      <c r="O1827">
        <v>26.728206551915498</v>
      </c>
      <c r="P1827">
        <v>8.2901164975573103</v>
      </c>
      <c r="Q1827">
        <v>5.0369847315680998E-2</v>
      </c>
    </row>
    <row r="1828" spans="1:17" hidden="1" x14ac:dyDescent="0.3">
      <c r="A1828" t="s">
        <v>3835</v>
      </c>
      <c r="B1828" t="s">
        <v>3836</v>
      </c>
      <c r="C1828" t="str">
        <f>IFERROR(VLOOKUP(Table1[[#This Row],[Ticker]],[1]!Table2[[Symbol]:[Industry]],2,FALSE),"-")</f>
        <v>-</v>
      </c>
      <c r="D1828" t="s">
        <v>333</v>
      </c>
      <c r="E1828">
        <v>493.03231522299899</v>
      </c>
      <c r="F1828">
        <v>80.569999999999993</v>
      </c>
      <c r="G1828">
        <v>-24.170273097982101</v>
      </c>
      <c r="H1828">
        <v>-3.7945954249167699</v>
      </c>
      <c r="I1828">
        <v>-25.760304463070501</v>
      </c>
      <c r="J1828">
        <v>-1.3224071925462899</v>
      </c>
      <c r="K1828">
        <v>84.543944934797807</v>
      </c>
      <c r="L1828">
        <v>89.674793453708702</v>
      </c>
      <c r="M1828">
        <v>42.829567529740999</v>
      </c>
      <c r="N1828">
        <v>1.31880744140471</v>
      </c>
      <c r="O1828">
        <v>66.8114682884448</v>
      </c>
      <c r="P1828">
        <v>7.4266666666666401</v>
      </c>
      <c r="Q1828">
        <v>3.4809952163542997E-2</v>
      </c>
    </row>
    <row r="1829" spans="1:17" hidden="1" x14ac:dyDescent="0.3">
      <c r="A1829" t="s">
        <v>3837</v>
      </c>
      <c r="B1829" t="s">
        <v>3838</v>
      </c>
      <c r="C1829" t="str">
        <f>IFERROR(VLOOKUP(Table1[[#This Row],[Ticker]],[1]!Table2[[Symbol]:[Industry]],2,FALSE),"-")</f>
        <v>-</v>
      </c>
      <c r="D1829" t="s">
        <v>130</v>
      </c>
      <c r="E1829">
        <v>492.45464471000003</v>
      </c>
      <c r="F1829">
        <v>259.7</v>
      </c>
      <c r="G1829">
        <v>-69.056428669815105</v>
      </c>
      <c r="H1829">
        <v>10.3682038178403</v>
      </c>
      <c r="I1829">
        <v>-51.726490937660401</v>
      </c>
      <c r="J1829">
        <v>9.4273584356731099</v>
      </c>
      <c r="K1829">
        <v>260.28362002262003</v>
      </c>
      <c r="M1829">
        <v>56.723876165262602</v>
      </c>
      <c r="N1829">
        <v>0.30091676542912799</v>
      </c>
      <c r="O1829">
        <v>71.832884097035006</v>
      </c>
      <c r="P1829">
        <v>17.140279657194402</v>
      </c>
    </row>
    <row r="1830" spans="1:17" hidden="1" x14ac:dyDescent="0.3">
      <c r="A1830" t="s">
        <v>3839</v>
      </c>
      <c r="B1830" t="s">
        <v>3840</v>
      </c>
      <c r="C1830" t="str">
        <f>IFERROR(VLOOKUP(Table1[[#This Row],[Ticker]],[1]!Table2[[Symbol]:[Industry]],2,FALSE),"-")</f>
        <v>-</v>
      </c>
      <c r="D1830" t="s">
        <v>57</v>
      </c>
      <c r="E1830">
        <v>492.38410384799897</v>
      </c>
      <c r="F1830">
        <v>115.38</v>
      </c>
      <c r="G1830">
        <v>-41.815686703737299</v>
      </c>
      <c r="H1830">
        <v>21.295223901318</v>
      </c>
      <c r="I1830">
        <v>-25.6398105962325</v>
      </c>
      <c r="J1830">
        <v>11.2014716523883</v>
      </c>
      <c r="M1830">
        <v>64.4447608018843</v>
      </c>
      <c r="O1830">
        <v>16.1379788524874</v>
      </c>
      <c r="P1830">
        <v>24.452594110667601</v>
      </c>
    </row>
    <row r="1831" spans="1:17" hidden="1" x14ac:dyDescent="0.3">
      <c r="A1831" t="s">
        <v>3841</v>
      </c>
      <c r="B1831" t="s">
        <v>3842</v>
      </c>
      <c r="C1831" t="str">
        <f>IFERROR(VLOOKUP(Table1[[#This Row],[Ticker]],[1]!Table2[[Symbol]:[Industry]],2,FALSE),"-")</f>
        <v>-</v>
      </c>
      <c r="D1831" t="s">
        <v>72</v>
      </c>
      <c r="E1831">
        <v>491.706998</v>
      </c>
      <c r="F1831">
        <v>137.30000000000001</v>
      </c>
      <c r="G1831">
        <v>264.69725024965402</v>
      </c>
      <c r="H1831">
        <v>-7.3999232407708897</v>
      </c>
      <c r="I1831">
        <v>217.87073742736899</v>
      </c>
      <c r="J1831">
        <v>7.1834279894788899</v>
      </c>
      <c r="K1831">
        <v>125.199496639944</v>
      </c>
      <c r="L1831">
        <v>84.4113446652741</v>
      </c>
      <c r="M1831">
        <v>71.318680059847495</v>
      </c>
      <c r="N1831">
        <v>0.88574311995400801</v>
      </c>
      <c r="O1831">
        <v>9.5411507647487195</v>
      </c>
      <c r="P1831">
        <v>291.94975735084199</v>
      </c>
      <c r="Q1831">
        <v>0.13661084461343001</v>
      </c>
    </row>
    <row r="1832" spans="1:17" hidden="1" x14ac:dyDescent="0.3">
      <c r="A1832" t="s">
        <v>3843</v>
      </c>
      <c r="B1832" t="s">
        <v>3844</v>
      </c>
      <c r="C1832" t="str">
        <f>IFERROR(VLOOKUP(Table1[[#This Row],[Ticker]],[1]!Table2[[Symbol]:[Industry]],2,FALSE),"-")</f>
        <v>-</v>
      </c>
      <c r="D1832" t="s">
        <v>207</v>
      </c>
      <c r="E1832">
        <v>490.74947055000001</v>
      </c>
      <c r="F1832">
        <v>4146.5</v>
      </c>
      <c r="G1832">
        <v>127.72551357126</v>
      </c>
      <c r="H1832">
        <v>38.104087439354799</v>
      </c>
      <c r="I1832">
        <v>21.418121444889799</v>
      </c>
      <c r="J1832">
        <v>12.3686369997504</v>
      </c>
      <c r="K1832">
        <v>3317.7723505884601</v>
      </c>
      <c r="L1832">
        <v>2663.9466205410399</v>
      </c>
      <c r="M1832">
        <v>78.615135263073896</v>
      </c>
      <c r="N1832">
        <v>1.3561299988475199</v>
      </c>
      <c r="O1832">
        <v>5.3900880260460502</v>
      </c>
      <c r="P1832">
        <v>185.96551724137899</v>
      </c>
      <c r="Q1832">
        <v>0.1041233123392</v>
      </c>
    </row>
    <row r="1833" spans="1:17" hidden="1" x14ac:dyDescent="0.3">
      <c r="A1833" t="s">
        <v>3845</v>
      </c>
      <c r="B1833" t="s">
        <v>3846</v>
      </c>
      <c r="C1833" t="str">
        <f>IFERROR(VLOOKUP(Table1[[#This Row],[Ticker]],[1]!Table2[[Symbol]:[Industry]],2,FALSE),"-")</f>
        <v>-</v>
      </c>
      <c r="D1833" t="s">
        <v>259</v>
      </c>
      <c r="E1833">
        <v>488.61548449999998</v>
      </c>
      <c r="F1833">
        <v>1495</v>
      </c>
      <c r="G1833">
        <v>-16.920403780154501</v>
      </c>
      <c r="H1833">
        <v>-0.84815961273609097</v>
      </c>
      <c r="I1833">
        <v>-25.4253580511132</v>
      </c>
      <c r="J1833">
        <v>4.4575028145770501</v>
      </c>
      <c r="K1833">
        <v>1488.76508986355</v>
      </c>
      <c r="L1833">
        <v>1477.0246032580001</v>
      </c>
      <c r="M1833">
        <v>62.307834697639301</v>
      </c>
      <c r="N1833">
        <v>0.42798913043478198</v>
      </c>
      <c r="O1833">
        <v>29.431438127090299</v>
      </c>
      <c r="P1833">
        <v>19.599999999999898</v>
      </c>
      <c r="Q1833">
        <v>0.17715840303289301</v>
      </c>
    </row>
    <row r="1834" spans="1:17" hidden="1" x14ac:dyDescent="0.3">
      <c r="A1834" t="s">
        <v>3847</v>
      </c>
      <c r="B1834" t="s">
        <v>3848</v>
      </c>
      <c r="C1834" t="str">
        <f>IFERROR(VLOOKUP(Table1[[#This Row],[Ticker]],[1]!Table2[[Symbol]:[Industry]],2,FALSE),"-")</f>
        <v>-</v>
      </c>
      <c r="D1834" t="s">
        <v>1387</v>
      </c>
      <c r="E1834">
        <v>488.53671431999999</v>
      </c>
      <c r="F1834">
        <v>238.18</v>
      </c>
      <c r="G1834">
        <v>-24.2134837743946</v>
      </c>
      <c r="H1834">
        <v>-3.66681034180167</v>
      </c>
      <c r="I1834">
        <v>-24.686574331281001</v>
      </c>
      <c r="J1834">
        <v>-1.6851415643268799</v>
      </c>
      <c r="K1834">
        <v>245.58357790984101</v>
      </c>
      <c r="L1834">
        <v>252.99468148986401</v>
      </c>
      <c r="M1834">
        <v>44.510240316056397</v>
      </c>
      <c r="N1834">
        <v>1.3996756809480799</v>
      </c>
      <c r="O1834">
        <v>31.9590225879586</v>
      </c>
      <c r="P1834">
        <v>4.3047952704182197</v>
      </c>
      <c r="Q1834">
        <v>8.6476043633442995E-2</v>
      </c>
    </row>
    <row r="1835" spans="1:17" hidden="1" x14ac:dyDescent="0.3">
      <c r="A1835" t="s">
        <v>3849</v>
      </c>
      <c r="B1835" t="s">
        <v>3850</v>
      </c>
      <c r="C1835" t="str">
        <f>IFERROR(VLOOKUP(Table1[[#This Row],[Ticker]],[1]!Table2[[Symbol]:[Industry]],2,FALSE),"-")</f>
        <v>-</v>
      </c>
      <c r="D1835" t="s">
        <v>130</v>
      </c>
      <c r="E1835">
        <v>487.9941</v>
      </c>
      <c r="F1835">
        <v>343.9</v>
      </c>
      <c r="G1835">
        <v>-3.0766829253635302</v>
      </c>
      <c r="H1835">
        <v>6.3498622424046802</v>
      </c>
      <c r="I1835">
        <v>12.8042387304173</v>
      </c>
      <c r="J1835">
        <v>-5.3990304532157802</v>
      </c>
      <c r="K1835">
        <v>316.73572704681698</v>
      </c>
      <c r="L1835">
        <v>259.83951605327098</v>
      </c>
      <c r="M1835">
        <v>53.698694799857101</v>
      </c>
      <c r="N1835">
        <v>0.34516415868673</v>
      </c>
      <c r="O1835">
        <v>24.803722012212798</v>
      </c>
      <c r="P1835">
        <v>80.052356020942398</v>
      </c>
    </row>
    <row r="1836" spans="1:17" hidden="1" x14ac:dyDescent="0.3">
      <c r="A1836" t="s">
        <v>3851</v>
      </c>
      <c r="B1836" t="s">
        <v>3852</v>
      </c>
      <c r="C1836" t="str">
        <f>IFERROR(VLOOKUP(Table1[[#This Row],[Ticker]],[1]!Table2[[Symbol]:[Industry]],2,FALSE),"-")</f>
        <v>-</v>
      </c>
      <c r="D1836" t="s">
        <v>293</v>
      </c>
      <c r="E1836">
        <v>487.27555544500001</v>
      </c>
      <c r="F1836">
        <v>330.05</v>
      </c>
      <c r="G1836">
        <v>34.309264460583798</v>
      </c>
      <c r="H1836">
        <v>7.6892836131418303</v>
      </c>
      <c r="I1836">
        <v>4.5556679719494602</v>
      </c>
      <c r="J1836">
        <v>10.973513857496</v>
      </c>
      <c r="K1836">
        <v>294.16892965718802</v>
      </c>
      <c r="L1836">
        <v>262.28105191621398</v>
      </c>
      <c r="M1836">
        <v>70.014659910308097</v>
      </c>
      <c r="N1836">
        <v>0.30298378236796297</v>
      </c>
      <c r="O1836">
        <v>11.4528101802757</v>
      </c>
      <c r="P1836">
        <v>80.700793868053594</v>
      </c>
      <c r="Q1836">
        <v>6.1134582718431002E-2</v>
      </c>
    </row>
    <row r="1837" spans="1:17" hidden="1" x14ac:dyDescent="0.3">
      <c r="A1837" t="s">
        <v>3853</v>
      </c>
      <c r="B1837" t="s">
        <v>3854</v>
      </c>
      <c r="C1837" t="str">
        <f>IFERROR(VLOOKUP(Table1[[#This Row],[Ticker]],[1]!Table2[[Symbol]:[Industry]],2,FALSE),"-")</f>
        <v>-</v>
      </c>
      <c r="D1837" t="s">
        <v>420</v>
      </c>
      <c r="E1837">
        <v>487.20036056899897</v>
      </c>
      <c r="F1837">
        <v>25.61</v>
      </c>
      <c r="G1837">
        <v>-34.697393259481899</v>
      </c>
      <c r="H1837">
        <v>6.5381398222921501</v>
      </c>
      <c r="I1837">
        <v>-24.099412360564799</v>
      </c>
      <c r="J1837">
        <v>1.1050642789665901</v>
      </c>
      <c r="K1837">
        <v>25.466256924498701</v>
      </c>
      <c r="L1837">
        <v>25.538703039396701</v>
      </c>
      <c r="M1837">
        <v>52.078421804165401</v>
      </c>
      <c r="N1837">
        <v>0.697732236395048</v>
      </c>
      <c r="O1837">
        <v>42.366263178445898</v>
      </c>
      <c r="P1837">
        <v>14.6887595163457</v>
      </c>
      <c r="Q1837">
        <v>6.8462502425281999E-2</v>
      </c>
    </row>
    <row r="1838" spans="1:17" hidden="1" x14ac:dyDescent="0.3">
      <c r="A1838" t="s">
        <v>3855</v>
      </c>
      <c r="B1838" t="s">
        <v>3856</v>
      </c>
      <c r="C1838" t="str">
        <f>IFERROR(VLOOKUP(Table1[[#This Row],[Ticker]],[1]!Table2[[Symbol]:[Industry]],2,FALSE),"-")</f>
        <v>-</v>
      </c>
      <c r="D1838" t="s">
        <v>929</v>
      </c>
      <c r="E1838">
        <v>486.64525400000002</v>
      </c>
      <c r="F1838">
        <v>268</v>
      </c>
      <c r="G1838">
        <v>0.69362084494022702</v>
      </c>
      <c r="H1838">
        <v>-6.2175204172637804</v>
      </c>
      <c r="I1838">
        <v>16.8694969524451</v>
      </c>
      <c r="J1838">
        <v>-5.2125225167078399</v>
      </c>
      <c r="M1838">
        <v>28.376534714010699</v>
      </c>
      <c r="O1838">
        <v>48.992537313432798</v>
      </c>
      <c r="P1838">
        <v>35.3535353535353</v>
      </c>
    </row>
    <row r="1839" spans="1:17" hidden="1" x14ac:dyDescent="0.3">
      <c r="A1839" t="s">
        <v>3857</v>
      </c>
      <c r="B1839" t="s">
        <v>3858</v>
      </c>
      <c r="C1839" t="str">
        <f>IFERROR(VLOOKUP(Table1[[#This Row],[Ticker]],[1]!Table2[[Symbol]:[Industry]],2,FALSE),"-")</f>
        <v>-</v>
      </c>
      <c r="D1839" t="s">
        <v>392</v>
      </c>
      <c r="E1839">
        <v>486.19478950000001</v>
      </c>
      <c r="F1839">
        <v>588.35</v>
      </c>
      <c r="G1839">
        <v>28.974258698068699</v>
      </c>
      <c r="H1839">
        <v>0.96431443910923498</v>
      </c>
      <c r="I1839">
        <v>-9.8021381897986792</v>
      </c>
      <c r="J1839">
        <v>-0.35415865834398103</v>
      </c>
      <c r="K1839">
        <v>578.70706141444498</v>
      </c>
      <c r="L1839">
        <v>506.74622904785201</v>
      </c>
      <c r="M1839">
        <v>48.329067199008001</v>
      </c>
      <c r="N1839">
        <v>0.71405258227471302</v>
      </c>
      <c r="O1839">
        <v>9.6286224186283604</v>
      </c>
      <c r="P1839">
        <v>81.030769230769195</v>
      </c>
      <c r="Q1839">
        <v>4.9930518124914003E-2</v>
      </c>
    </row>
    <row r="1840" spans="1:17" hidden="1" x14ac:dyDescent="0.3">
      <c r="A1840" t="s">
        <v>3859</v>
      </c>
      <c r="B1840" t="s">
        <v>3860</v>
      </c>
      <c r="C1840" t="str">
        <f>IFERROR(VLOOKUP(Table1[[#This Row],[Ticker]],[1]!Table2[[Symbol]:[Industry]],2,FALSE),"-")</f>
        <v>-</v>
      </c>
      <c r="D1840" t="s">
        <v>404</v>
      </c>
      <c r="E1840">
        <v>486.1857</v>
      </c>
      <c r="F1840">
        <v>97.14</v>
      </c>
      <c r="G1840">
        <v>62.192999590972903</v>
      </c>
      <c r="H1840">
        <v>31.026840387263899</v>
      </c>
      <c r="I1840">
        <v>56.146997698300197</v>
      </c>
      <c r="J1840">
        <v>7.2982054227475599</v>
      </c>
      <c r="K1840">
        <v>80.811510248847796</v>
      </c>
      <c r="L1840">
        <v>65.619864764859599</v>
      </c>
      <c r="M1840">
        <v>78.185452244333504</v>
      </c>
      <c r="N1840">
        <v>0.224093201220047</v>
      </c>
      <c r="O1840">
        <v>0</v>
      </c>
      <c r="P1840">
        <v>117.31543624161</v>
      </c>
      <c r="Q1840">
        <v>8.8280007326925994E-2</v>
      </c>
    </row>
    <row r="1841" spans="1:17" hidden="1" x14ac:dyDescent="0.3">
      <c r="A1841" t="s">
        <v>3861</v>
      </c>
      <c r="B1841" t="s">
        <v>3862</v>
      </c>
      <c r="C1841" t="str">
        <f>IFERROR(VLOOKUP(Table1[[#This Row],[Ticker]],[1]!Table2[[Symbol]:[Industry]],2,FALSE),"-")</f>
        <v>-</v>
      </c>
      <c r="D1841" t="s">
        <v>632</v>
      </c>
      <c r="E1841">
        <v>485.85149999999999</v>
      </c>
      <c r="F1841">
        <v>423.4</v>
      </c>
      <c r="G1841">
        <v>138.941569773418</v>
      </c>
      <c r="H1841">
        <v>3.97443814558161</v>
      </c>
      <c r="I1841">
        <v>50.472126176489198</v>
      </c>
      <c r="J1841">
        <v>-1.0683176649558199</v>
      </c>
      <c r="K1841">
        <v>385.59271553798197</v>
      </c>
      <c r="L1841">
        <v>295.56865265614198</v>
      </c>
      <c r="M1841">
        <v>54.938669753518099</v>
      </c>
      <c r="N1841">
        <v>0.959267091964916</v>
      </c>
      <c r="O1841">
        <v>7.9357581483231003</v>
      </c>
      <c r="P1841">
        <v>189.60328317373401</v>
      </c>
      <c r="Q1841">
        <v>0.106147552756052</v>
      </c>
    </row>
    <row r="1842" spans="1:17" hidden="1" x14ac:dyDescent="0.3">
      <c r="A1842" t="s">
        <v>3863</v>
      </c>
      <c r="B1842" t="s">
        <v>3864</v>
      </c>
      <c r="C1842" t="str">
        <f>IFERROR(VLOOKUP(Table1[[#This Row],[Ticker]],[1]!Table2[[Symbol]:[Industry]],2,FALSE),"-")</f>
        <v>-</v>
      </c>
      <c r="D1842" t="s">
        <v>3865</v>
      </c>
      <c r="E1842">
        <v>485.5220832</v>
      </c>
      <c r="F1842">
        <v>254.1</v>
      </c>
      <c r="G1842">
        <v>65.886941071817503</v>
      </c>
      <c r="H1842">
        <v>18.846199931581701</v>
      </c>
      <c r="I1842">
        <v>52.330309069408599</v>
      </c>
      <c r="J1842">
        <v>-1.27974940746414</v>
      </c>
      <c r="K1842">
        <v>221.07626886793801</v>
      </c>
      <c r="L1842">
        <v>172.202926292744</v>
      </c>
      <c r="M1842">
        <v>56.452306764766703</v>
      </c>
      <c r="N1842">
        <v>0.57548945488672798</v>
      </c>
      <c r="O1842">
        <v>9.3663911845729793</v>
      </c>
      <c r="P1842">
        <v>104.919354838709</v>
      </c>
      <c r="Q1842">
        <v>0.116875125107537</v>
      </c>
    </row>
    <row r="1843" spans="1:17" hidden="1" x14ac:dyDescent="0.3">
      <c r="A1843" t="s">
        <v>3866</v>
      </c>
      <c r="B1843" t="s">
        <v>3867</v>
      </c>
      <c r="C1843" t="str">
        <f>IFERROR(VLOOKUP(Table1[[#This Row],[Ticker]],[1]!Table2[[Symbol]:[Industry]],2,FALSE),"-")</f>
        <v>-</v>
      </c>
      <c r="D1843" t="s">
        <v>57</v>
      </c>
      <c r="E1843">
        <v>485.02612928000002</v>
      </c>
      <c r="F1843">
        <v>15.16</v>
      </c>
      <c r="G1843">
        <v>189.24018600945899</v>
      </c>
      <c r="H1843">
        <v>33.633866506611</v>
      </c>
      <c r="I1843">
        <v>40.189833038738598</v>
      </c>
      <c r="J1843">
        <v>-4.8558323121088804</v>
      </c>
      <c r="K1843">
        <v>12.959968483326801</v>
      </c>
      <c r="L1843">
        <v>9.9817463948009895</v>
      </c>
      <c r="M1843">
        <v>47.5353742658356</v>
      </c>
      <c r="N1843">
        <v>1.26929143945296</v>
      </c>
      <c r="O1843">
        <v>39.907651715039499</v>
      </c>
      <c r="P1843">
        <v>239.91031390134501</v>
      </c>
      <c r="Q1843">
        <v>0.154851604359102</v>
      </c>
    </row>
    <row r="1844" spans="1:17" hidden="1" x14ac:dyDescent="0.3">
      <c r="A1844" t="s">
        <v>3868</v>
      </c>
      <c r="B1844" t="s">
        <v>3869</v>
      </c>
      <c r="C1844" t="str">
        <f>IFERROR(VLOOKUP(Table1[[#This Row],[Ticker]],[1]!Table2[[Symbol]:[Industry]],2,FALSE),"-")</f>
        <v>-</v>
      </c>
      <c r="D1844" t="s">
        <v>1177</v>
      </c>
      <c r="E1844">
        <v>484.54371248599898</v>
      </c>
      <c r="F1844">
        <v>125.54</v>
      </c>
      <c r="G1844">
        <v>-5.9339271104085602</v>
      </c>
      <c r="H1844">
        <v>8.5356720551226603E-2</v>
      </c>
      <c r="I1844">
        <v>-28.819675695152</v>
      </c>
      <c r="J1844">
        <v>-1.1255521693034301</v>
      </c>
      <c r="K1844">
        <v>130.066032673211</v>
      </c>
      <c r="L1844">
        <v>126.28417247871501</v>
      </c>
      <c r="M1844">
        <v>44.800565954856602</v>
      </c>
      <c r="N1844">
        <v>0.58217925178922802</v>
      </c>
      <c r="O1844">
        <v>38.481758801975403</v>
      </c>
      <c r="P1844">
        <v>27.322515212981699</v>
      </c>
      <c r="Q1844">
        <v>1.6701147823335E-2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Row],[Ticker]],[1]!Table2[[Symbol]:[Industry]],2,FALSE),"-")</f>
        <v>-</v>
      </c>
      <c r="D1845" t="s">
        <v>632</v>
      </c>
      <c r="E1845">
        <v>484.375</v>
      </c>
      <c r="F1845">
        <v>125</v>
      </c>
      <c r="G1845">
        <v>-23.370202238089998</v>
      </c>
      <c r="H1845">
        <v>-3.0073485829416802</v>
      </c>
      <c r="I1845">
        <v>-18.133303754194699</v>
      </c>
      <c r="J1845">
        <v>-7.3289048240298804</v>
      </c>
      <c r="K1845">
        <v>124.850127509685</v>
      </c>
      <c r="L1845">
        <v>122.86938793337001</v>
      </c>
      <c r="M1845">
        <v>39.988689807981501</v>
      </c>
      <c r="N1845">
        <v>0.70136530292658605</v>
      </c>
      <c r="O1845">
        <v>23.6799999999999</v>
      </c>
      <c r="P1845">
        <v>23.456790123456699</v>
      </c>
      <c r="Q1845">
        <v>8.0413803499886E-2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Row],[Ticker]],[1]!Table2[[Symbol]:[Industry]],2,FALSE),"-")</f>
        <v>-</v>
      </c>
      <c r="D1846" t="s">
        <v>130</v>
      </c>
      <c r="E1846">
        <v>483.21460000000002</v>
      </c>
      <c r="F1846">
        <v>279.8</v>
      </c>
      <c r="G1846">
        <v>43.991732530148603</v>
      </c>
      <c r="H1846">
        <v>15.2588493932492</v>
      </c>
      <c r="I1846">
        <v>13.343011863459999</v>
      </c>
      <c r="J1846">
        <v>-1.3538544943387401</v>
      </c>
      <c r="K1846">
        <v>252.03854695993101</v>
      </c>
      <c r="L1846">
        <v>226.96141247314401</v>
      </c>
      <c r="M1846">
        <v>65.997093312238306</v>
      </c>
      <c r="N1846">
        <v>1.2677286968801</v>
      </c>
      <c r="O1846">
        <v>2.2158684774839101</v>
      </c>
      <c r="P1846">
        <v>103.935860058309</v>
      </c>
      <c r="Q1846">
        <v>0.115464809135056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Row],[Ticker]],[1]!Table2[[Symbol]:[Industry]],2,FALSE),"-")</f>
        <v>-</v>
      </c>
      <c r="D1847" t="s">
        <v>929</v>
      </c>
      <c r="E1847">
        <v>482.59612588800002</v>
      </c>
      <c r="F1847">
        <v>4.5199999999999996</v>
      </c>
      <c r="G1847">
        <v>31.385652544498999</v>
      </c>
      <c r="H1847">
        <v>20.363139822292101</v>
      </c>
      <c r="I1847">
        <v>-21.944038416745901</v>
      </c>
      <c r="J1847">
        <v>-4.5515417064733104</v>
      </c>
      <c r="K1847">
        <v>4.0356976925085801</v>
      </c>
      <c r="L1847">
        <v>3.9404612182326999</v>
      </c>
      <c r="M1847">
        <v>65.718252381651297</v>
      </c>
      <c r="N1847">
        <v>3.7045984681275699</v>
      </c>
      <c r="O1847">
        <v>67.372870419282805</v>
      </c>
      <c r="P1847">
        <v>73.604023763204296</v>
      </c>
      <c r="Q1847">
        <v>0.14307159989865201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Row],[Ticker]],[1]!Table2[[Symbol]:[Industry]],2,FALSE),"-")</f>
        <v>-</v>
      </c>
      <c r="D1848" t="s">
        <v>729</v>
      </c>
      <c r="E1848">
        <v>481.92970355999898</v>
      </c>
      <c r="F1848">
        <v>28.15</v>
      </c>
      <c r="G1848">
        <v>0.81846651118716096</v>
      </c>
      <c r="H1848">
        <v>7.74243201931146E-3</v>
      </c>
      <c r="I1848">
        <v>1.2054609239082901</v>
      </c>
      <c r="J1848">
        <v>-0.24726602784621199</v>
      </c>
      <c r="K1848">
        <v>27.5508672708742</v>
      </c>
      <c r="L1848">
        <v>25.567665542353801</v>
      </c>
      <c r="M1848">
        <v>56.344784633490001</v>
      </c>
      <c r="N1848">
        <v>1.0685869273656901</v>
      </c>
      <c r="O1848">
        <v>6.6074600355239896</v>
      </c>
      <c r="P1848">
        <v>40.75</v>
      </c>
      <c r="Q1848">
        <v>3.3094991646369998E-3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Row],[Ticker]],[1]!Table2[[Symbol]:[Industry]],2,FALSE),"-")</f>
        <v>-</v>
      </c>
      <c r="D1849" t="s">
        <v>127</v>
      </c>
      <c r="E1849">
        <v>478.01518361999899</v>
      </c>
      <c r="F1849">
        <v>191.7</v>
      </c>
      <c r="G1849">
        <v>61.886436147344497</v>
      </c>
      <c r="H1849">
        <v>3.4647014808812702</v>
      </c>
      <c r="I1849">
        <v>43.687180055156198</v>
      </c>
      <c r="J1849">
        <v>-4.62958531380567</v>
      </c>
      <c r="K1849">
        <v>190.187033249801</v>
      </c>
      <c r="L1849">
        <v>156.88497028299699</v>
      </c>
      <c r="M1849">
        <v>39.198983235823498</v>
      </c>
      <c r="N1849">
        <v>0.56610940381069397</v>
      </c>
      <c r="O1849">
        <v>21.8049034950443</v>
      </c>
      <c r="P1849">
        <v>128.21428571428501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Row],[Ticker]],[1]!Table2[[Symbol]:[Industry]],2,FALSE),"-")</f>
        <v>-</v>
      </c>
      <c r="D1850" t="s">
        <v>539</v>
      </c>
      <c r="E1850">
        <v>476.58060683999997</v>
      </c>
      <c r="F1850">
        <v>639.6</v>
      </c>
      <c r="G1850">
        <v>50.3039900739535</v>
      </c>
      <c r="H1850">
        <v>-14.998078190447201</v>
      </c>
      <c r="I1850">
        <v>14.294865964529899</v>
      </c>
      <c r="J1850">
        <v>-1.0673234534759799</v>
      </c>
      <c r="K1850">
        <v>673.31939221066705</v>
      </c>
      <c r="L1850">
        <v>563.812510711654</v>
      </c>
      <c r="M1850">
        <v>22.037647304133699</v>
      </c>
      <c r="N1850">
        <v>1.2557860131135901</v>
      </c>
      <c r="O1850">
        <v>24.9530956848029</v>
      </c>
      <c r="P1850">
        <v>89.230769230769198</v>
      </c>
      <c r="Q1850">
        <v>4.6018691279979998E-2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Row],[Ticker]],[1]!Table2[[Symbol]:[Industry]],2,FALSE),"-")</f>
        <v>-</v>
      </c>
      <c r="D1851" t="s">
        <v>632</v>
      </c>
      <c r="E1851">
        <v>476.280898989999</v>
      </c>
      <c r="F1851">
        <v>179.95</v>
      </c>
      <c r="G1851">
        <v>-15.850913710806999</v>
      </c>
      <c r="H1851">
        <v>4.08820741595766</v>
      </c>
      <c r="I1851">
        <v>-11.7501379655323</v>
      </c>
      <c r="J1851">
        <v>-3.4457681443196702</v>
      </c>
      <c r="K1851">
        <v>180.78538910447199</v>
      </c>
      <c r="L1851">
        <v>175.10915202077399</v>
      </c>
      <c r="M1851">
        <v>43.207149403597398</v>
      </c>
      <c r="N1851">
        <v>1.8467156614292899</v>
      </c>
      <c r="O1851">
        <v>27.479855515420901</v>
      </c>
      <c r="P1851">
        <v>32.706489675516202</v>
      </c>
      <c r="Q1851">
        <v>8.4584252375934005E-2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1154</v>
      </c>
      <c r="E1852">
        <v>474.79239840000002</v>
      </c>
      <c r="F1852">
        <v>270.75</v>
      </c>
      <c r="G1852">
        <v>296.59063015371402</v>
      </c>
      <c r="H1852">
        <v>3.8444050291048</v>
      </c>
      <c r="I1852">
        <v>103.965151736122</v>
      </c>
      <c r="J1852">
        <v>-7.88557111759149</v>
      </c>
      <c r="K1852">
        <v>260.12547379845103</v>
      </c>
      <c r="L1852">
        <v>190.13410083390801</v>
      </c>
      <c r="M1852">
        <v>48.984967719999901</v>
      </c>
      <c r="N1852">
        <v>0.61902841429880795</v>
      </c>
      <c r="O1852">
        <v>25.558633425669399</v>
      </c>
      <c r="P1852">
        <v>327.72511848341202</v>
      </c>
      <c r="Q1852">
        <v>0.133401071335118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54</v>
      </c>
      <c r="E1853">
        <v>473.13396950399999</v>
      </c>
      <c r="F1853">
        <v>61.74</v>
      </c>
      <c r="G1853">
        <v>101.583667843215</v>
      </c>
      <c r="H1853">
        <v>-1.7326935110411701</v>
      </c>
      <c r="I1853">
        <v>-10.8810638489631</v>
      </c>
      <c r="J1853">
        <v>1.76780254744956</v>
      </c>
      <c r="K1853">
        <v>59.565538922719803</v>
      </c>
      <c r="L1853">
        <v>50.142262769824796</v>
      </c>
      <c r="M1853">
        <v>47.476811909752698</v>
      </c>
      <c r="N1853">
        <v>0.64304019043778404</v>
      </c>
      <c r="O1853">
        <v>25.850340136054399</v>
      </c>
      <c r="P1853">
        <v>133.863636363636</v>
      </c>
      <c r="Q1853">
        <v>6.5671457537507E-2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559</v>
      </c>
      <c r="E1854">
        <v>472.81947925499998</v>
      </c>
      <c r="F1854">
        <v>267.45</v>
      </c>
      <c r="G1854">
        <v>43.696677941956999</v>
      </c>
      <c r="H1854">
        <v>29.754508942201401</v>
      </c>
      <c r="I1854">
        <v>76.709901957606505</v>
      </c>
      <c r="J1854">
        <v>5.1410085447351603</v>
      </c>
      <c r="K1854">
        <v>205.99709239836901</v>
      </c>
      <c r="L1854">
        <v>161.69542774734199</v>
      </c>
      <c r="M1854">
        <v>82.8243486370977</v>
      </c>
      <c r="N1854">
        <v>0.39167069391583198</v>
      </c>
      <c r="O1854">
        <v>0</v>
      </c>
      <c r="P1854">
        <v>128.49209739427499</v>
      </c>
      <c r="Q1854">
        <v>0.15317466784025399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130</v>
      </c>
      <c r="E1855">
        <v>472.53639800000002</v>
      </c>
      <c r="F1855">
        <v>410</v>
      </c>
      <c r="G1855">
        <v>-55.788870737551299</v>
      </c>
      <c r="H1855">
        <v>-25.624738965586602</v>
      </c>
      <c r="I1855">
        <v>-32.466630993682799</v>
      </c>
      <c r="J1855">
        <v>-3.30776061194593</v>
      </c>
      <c r="K1855">
        <v>523.32917694404102</v>
      </c>
      <c r="L1855">
        <v>521.73344497365701</v>
      </c>
      <c r="M1855">
        <v>24.050045316857901</v>
      </c>
      <c r="N1855">
        <v>1.9406249999999901</v>
      </c>
      <c r="O1855">
        <v>104.63414634146299</v>
      </c>
      <c r="P1855">
        <v>0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1733</v>
      </c>
      <c r="E1856">
        <v>472.12200000000001</v>
      </c>
      <c r="F1856">
        <v>189</v>
      </c>
      <c r="G1856">
        <v>277.66202281334199</v>
      </c>
      <c r="H1856">
        <v>26.163139822292099</v>
      </c>
      <c r="I1856">
        <v>64.711866223385798</v>
      </c>
      <c r="J1856">
        <v>3.1940708898855599</v>
      </c>
      <c r="K1856">
        <v>161.36967193417601</v>
      </c>
      <c r="L1856">
        <v>119.680308165285</v>
      </c>
      <c r="M1856">
        <v>66.525959142912996</v>
      </c>
      <c r="N1856">
        <v>1.6377358490566001</v>
      </c>
      <c r="O1856">
        <v>7.4074074074074101</v>
      </c>
      <c r="P1856">
        <v>360.97560975609701</v>
      </c>
      <c r="Q1856">
        <v>0.20966468369463701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259</v>
      </c>
      <c r="E1857">
        <v>471.625</v>
      </c>
      <c r="F1857">
        <v>134.75</v>
      </c>
      <c r="G1857">
        <v>-1.22510984091374</v>
      </c>
      <c r="H1857">
        <v>-4.9741497102640704</v>
      </c>
      <c r="I1857">
        <v>-16.5237019083796</v>
      </c>
      <c r="J1857">
        <v>-4.2625327647094799</v>
      </c>
      <c r="K1857">
        <v>140.91817034148701</v>
      </c>
      <c r="L1857">
        <v>137.07532609150701</v>
      </c>
      <c r="M1857">
        <v>30.735881316038299</v>
      </c>
      <c r="N1857">
        <v>0.41162830961861402</v>
      </c>
      <c r="O1857">
        <v>25.936920222634399</v>
      </c>
      <c r="P1857">
        <v>30.825242718446599</v>
      </c>
      <c r="Q1857">
        <v>6.1678818922460001E-2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632</v>
      </c>
      <c r="E1858">
        <v>470.20702499999999</v>
      </c>
      <c r="F1858">
        <v>200.25</v>
      </c>
      <c r="G1858">
        <v>279.98500564091199</v>
      </c>
      <c r="H1858">
        <v>28.6990421175121</v>
      </c>
      <c r="I1858">
        <v>223.793444446384</v>
      </c>
      <c r="J1858">
        <v>4.2278309442641699</v>
      </c>
      <c r="K1858">
        <v>159.467893002691</v>
      </c>
      <c r="L1858">
        <v>100.274129950635</v>
      </c>
      <c r="M1858">
        <v>80.161281075846205</v>
      </c>
      <c r="N1858">
        <v>0.43965624352867999</v>
      </c>
      <c r="O1858">
        <v>2.1223470661672899</v>
      </c>
      <c r="P1858">
        <v>393.834771886559</v>
      </c>
      <c r="Q1858">
        <v>9.3293559853748001E-2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54</v>
      </c>
      <c r="E1859">
        <v>469.86829999999998</v>
      </c>
      <c r="F1859">
        <v>108.14</v>
      </c>
      <c r="G1859">
        <v>-62.680737480178998</v>
      </c>
      <c r="H1859">
        <v>-19.075330368933901</v>
      </c>
      <c r="I1859">
        <v>-49.813890336831101</v>
      </c>
      <c r="J1859">
        <v>-13.0009606011049</v>
      </c>
      <c r="K1859">
        <v>133.99208987803999</v>
      </c>
      <c r="L1859">
        <v>160.35975290879699</v>
      </c>
      <c r="M1859">
        <v>25.336967918902801</v>
      </c>
      <c r="N1859">
        <v>1.5419782116392</v>
      </c>
      <c r="O1859">
        <v>98.770112816719006</v>
      </c>
      <c r="P1859">
        <v>7.9241516966067804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519</v>
      </c>
      <c r="E1860">
        <v>468.71980000000002</v>
      </c>
      <c r="F1860">
        <v>193</v>
      </c>
      <c r="G1860">
        <v>-14.4865496543792</v>
      </c>
      <c r="H1860">
        <v>6.4596407431024696</v>
      </c>
      <c r="I1860">
        <v>1.68932645312567</v>
      </c>
      <c r="J1860">
        <v>7.5001580611412697</v>
      </c>
      <c r="K1860">
        <v>182.77305929973801</v>
      </c>
      <c r="M1860">
        <v>68.1781249527223</v>
      </c>
      <c r="N1860">
        <v>0.78881821225309601</v>
      </c>
      <c r="O1860">
        <v>71.8652849740932</v>
      </c>
      <c r="P1860">
        <v>29.922584988219398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Row],[Ticker]],[1]!Table2[[Symbol]:[Industry]],2,FALSE),"-")</f>
        <v>-</v>
      </c>
      <c r="D1861" t="s">
        <v>300</v>
      </c>
      <c r="E1861">
        <v>468.2962746</v>
      </c>
      <c r="F1861">
        <v>88.6</v>
      </c>
      <c r="G1861">
        <v>-49.533208855573598</v>
      </c>
      <c r="H1861">
        <v>-7.0638463063333097</v>
      </c>
      <c r="I1861">
        <v>-30.9527419551695</v>
      </c>
      <c r="J1861">
        <v>-9.7745448565079691</v>
      </c>
      <c r="K1861">
        <v>96.906099428278196</v>
      </c>
      <c r="L1861">
        <v>100.213684565582</v>
      </c>
      <c r="M1861">
        <v>20.755109457783401</v>
      </c>
      <c r="N1861">
        <v>0.66240549916704194</v>
      </c>
      <c r="O1861">
        <v>49.492099322799099</v>
      </c>
      <c r="P1861">
        <v>15.079880503961499</v>
      </c>
      <c r="Q1861">
        <v>0.163225897806658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Row],[Ticker]],[1]!Table2[[Symbol]:[Industry]],2,FALSE),"-")</f>
        <v>-</v>
      </c>
      <c r="D1862" t="s">
        <v>46</v>
      </c>
      <c r="E1862">
        <v>467.79840000000002</v>
      </c>
      <c r="F1862">
        <v>263.39999999999998</v>
      </c>
      <c r="G1862">
        <v>84.559178480989601</v>
      </c>
      <c r="H1862">
        <v>-14.3441915560069</v>
      </c>
      <c r="I1862">
        <v>100.73505458849399</v>
      </c>
      <c r="J1862">
        <v>-10.8447288876283</v>
      </c>
      <c r="K1862">
        <v>294.07609293545897</v>
      </c>
      <c r="M1862">
        <v>42.401741386521103</v>
      </c>
      <c r="N1862">
        <v>0.43448275862068902</v>
      </c>
      <c r="O1862">
        <v>88.610478359908896</v>
      </c>
      <c r="P1862">
        <v>174.375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Row],[Ticker]],[1]!Table2[[Symbol]:[Industry]],2,FALSE),"-")</f>
        <v>-</v>
      </c>
      <c r="D1863" t="s">
        <v>207</v>
      </c>
      <c r="E1863">
        <v>466.630606962</v>
      </c>
      <c r="F1863">
        <v>28.86</v>
      </c>
      <c r="G1863">
        <v>5.4371480712260798</v>
      </c>
      <c r="H1863">
        <v>13.006277077194101</v>
      </c>
      <c r="I1863">
        <v>-45.317350903693999</v>
      </c>
      <c r="J1863">
        <v>-1.0652165354918199</v>
      </c>
      <c r="K1863">
        <v>27.661859199536199</v>
      </c>
      <c r="L1863">
        <v>28.4498488524736</v>
      </c>
      <c r="M1863">
        <v>59.896962410427797</v>
      </c>
      <c r="N1863">
        <v>2.4192809720915101</v>
      </c>
      <c r="O1863">
        <v>85.377685377685296</v>
      </c>
      <c r="P1863">
        <v>59.447513812154597</v>
      </c>
      <c r="Q1863">
        <v>4.0484802512571E-2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Row],[Ticker]],[1]!Table2[[Symbol]:[Industry]],2,FALSE),"-")</f>
        <v>-</v>
      </c>
      <c r="D1864" t="s">
        <v>183</v>
      </c>
      <c r="E1864">
        <v>466.11250000000001</v>
      </c>
      <c r="F1864">
        <v>190.25</v>
      </c>
      <c r="G1864">
        <v>-1.9191737678543801</v>
      </c>
      <c r="H1864">
        <v>-6.0322624765584196</v>
      </c>
      <c r="I1864">
        <v>-3.0306539821885798</v>
      </c>
      <c r="J1864">
        <v>-1.8599342029997801</v>
      </c>
      <c r="K1864">
        <v>195.14238534153401</v>
      </c>
      <c r="L1864">
        <v>179.52133509010099</v>
      </c>
      <c r="M1864">
        <v>37.761569126230199</v>
      </c>
      <c r="N1864">
        <v>0.288258471237194</v>
      </c>
      <c r="O1864">
        <v>20.893561103810701</v>
      </c>
      <c r="P1864">
        <v>46.233666410453502</v>
      </c>
      <c r="Q1864">
        <v>9.4145373977854996E-2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46</v>
      </c>
      <c r="E1865">
        <v>464.21944631999997</v>
      </c>
      <c r="F1865">
        <v>17.22</v>
      </c>
      <c r="G1865">
        <v>159.26995546120801</v>
      </c>
      <c r="H1865">
        <v>41.325287179180599</v>
      </c>
      <c r="I1865">
        <v>27.235605293237001</v>
      </c>
      <c r="J1865">
        <v>16.375644085082701</v>
      </c>
      <c r="K1865">
        <v>12.825500753704301</v>
      </c>
      <c r="L1865">
        <v>10.7397456411774</v>
      </c>
      <c r="M1865">
        <v>75.799509461385796</v>
      </c>
      <c r="N1865">
        <v>1.58751014362955</v>
      </c>
      <c r="O1865">
        <v>0</v>
      </c>
      <c r="P1865">
        <v>210.83032490974699</v>
      </c>
      <c r="Q1865">
        <v>0.105889859468193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136</v>
      </c>
      <c r="E1866">
        <v>463.30235278800001</v>
      </c>
      <c r="F1866">
        <v>30.36</v>
      </c>
      <c r="G1866">
        <v>-24.511390349918599</v>
      </c>
      <c r="H1866">
        <v>3.3197393748648598</v>
      </c>
      <c r="I1866">
        <v>-33.094285470353697</v>
      </c>
      <c r="J1866">
        <v>-5.41736258218587</v>
      </c>
      <c r="K1866">
        <v>31.201605513357698</v>
      </c>
      <c r="L1866">
        <v>31.804398658674501</v>
      </c>
      <c r="M1866">
        <v>42.951533352754197</v>
      </c>
      <c r="N1866">
        <v>0.76469410276356797</v>
      </c>
      <c r="O1866">
        <v>47.562582345190997</v>
      </c>
      <c r="P1866">
        <v>18.132295719844301</v>
      </c>
      <c r="Q1866">
        <v>3.320063041049E-3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372</v>
      </c>
      <c r="E1867">
        <v>462.89902211999998</v>
      </c>
      <c r="F1867">
        <v>5365.9</v>
      </c>
      <c r="G1867">
        <v>5.24749289881228</v>
      </c>
      <c r="H1867">
        <v>46.311025095641497</v>
      </c>
      <c r="I1867">
        <v>32.168547995222397</v>
      </c>
      <c r="J1867">
        <v>-5.4931603958980002</v>
      </c>
      <c r="K1867">
        <v>4199.01217333366</v>
      </c>
      <c r="L1867">
        <v>3788.3061348648698</v>
      </c>
      <c r="M1867">
        <v>66.047396206175804</v>
      </c>
      <c r="N1867">
        <v>4.3783295207275499</v>
      </c>
      <c r="O1867">
        <v>11.817216124042501</v>
      </c>
      <c r="P1867">
        <v>71.681330987042003</v>
      </c>
      <c r="Q1867">
        <v>9.6660802490695003E-2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111</v>
      </c>
      <c r="E1868">
        <v>461.02499999999998</v>
      </c>
      <c r="F1868">
        <v>30735</v>
      </c>
      <c r="G1868">
        <v>126.562492898812</v>
      </c>
      <c r="H1868">
        <v>18.724302372040999</v>
      </c>
      <c r="I1868">
        <v>37.498003152658598</v>
      </c>
      <c r="J1868">
        <v>2.10705030068595</v>
      </c>
      <c r="K1868">
        <v>27034.062376729999</v>
      </c>
      <c r="L1868">
        <v>20574.375650124901</v>
      </c>
      <c r="M1868">
        <v>62.306295945843999</v>
      </c>
      <c r="N1868">
        <v>0.38217054263565797</v>
      </c>
      <c r="O1868">
        <v>26.240442492272599</v>
      </c>
      <c r="P1868">
        <v>213.26123959108301</v>
      </c>
      <c r="Q1868">
        <v>7.2470120118935999E-2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516</v>
      </c>
      <c r="E1869">
        <v>460.7451226</v>
      </c>
      <c r="F1869">
        <v>185.5</v>
      </c>
      <c r="G1869">
        <v>113.188192834003</v>
      </c>
      <c r="H1869">
        <v>12.6415633033987</v>
      </c>
      <c r="I1869">
        <v>27.849795432743601</v>
      </c>
      <c r="J1869">
        <v>-10.2405337211896</v>
      </c>
      <c r="K1869">
        <v>173.449210088358</v>
      </c>
      <c r="L1869">
        <v>145.618196990775</v>
      </c>
      <c r="M1869">
        <v>53.0241989507347</v>
      </c>
      <c r="N1869">
        <v>0.58205965169339002</v>
      </c>
      <c r="O1869">
        <v>11.5902964959568</v>
      </c>
      <c r="P1869">
        <v>142.64224983649399</v>
      </c>
      <c r="Q1869">
        <v>4.1035643477989998E-2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293</v>
      </c>
      <c r="E1870">
        <v>460.27122170000001</v>
      </c>
      <c r="F1870">
        <v>359.05</v>
      </c>
      <c r="G1870">
        <v>136.11487578010801</v>
      </c>
      <c r="H1870">
        <v>1.5586248915877701</v>
      </c>
      <c r="I1870">
        <v>19.2528094804325</v>
      </c>
      <c r="J1870">
        <v>-0.64511809014848698</v>
      </c>
      <c r="K1870">
        <v>348.09356306409398</v>
      </c>
      <c r="L1870">
        <v>300.27808617362899</v>
      </c>
      <c r="M1870">
        <v>57.908769465758198</v>
      </c>
      <c r="N1870">
        <v>0.88314381154292698</v>
      </c>
      <c r="O1870">
        <v>10.277120178248101</v>
      </c>
      <c r="P1870">
        <v>155.369843527738</v>
      </c>
      <c r="Q1870">
        <v>0.10915044438984001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130</v>
      </c>
      <c r="E1871">
        <v>459.60236250000003</v>
      </c>
      <c r="F1871">
        <v>157.80000000000001</v>
      </c>
      <c r="G1871">
        <v>711.49208164340098</v>
      </c>
      <c r="H1871">
        <v>-7.3739571099826602</v>
      </c>
      <c r="I1871">
        <v>19.924045138839102</v>
      </c>
      <c r="J1871">
        <v>2.9573260678872799</v>
      </c>
      <c r="K1871">
        <v>160.65405915769</v>
      </c>
      <c r="L1871">
        <v>123.87106764563801</v>
      </c>
      <c r="M1871">
        <v>48.240969802475298</v>
      </c>
      <c r="N1871">
        <v>0.41679416717239398</v>
      </c>
      <c r="O1871">
        <v>34.822560202788303</v>
      </c>
      <c r="P1871">
        <v>776.66666666666595</v>
      </c>
      <c r="Q1871">
        <v>0.172380725988034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151</v>
      </c>
      <c r="E1872">
        <v>458.83419090000001</v>
      </c>
      <c r="F1872">
        <v>61.78</v>
      </c>
      <c r="G1872">
        <v>196.276904663518</v>
      </c>
      <c r="H1872">
        <v>-3.6389435110411701</v>
      </c>
      <c r="I1872">
        <v>46.457615581659603</v>
      </c>
      <c r="J1872">
        <v>-2.8633161675014902</v>
      </c>
      <c r="K1872">
        <v>60.901626379634799</v>
      </c>
      <c r="L1872">
        <v>46.857251455160203</v>
      </c>
      <c r="M1872">
        <v>51.784940388574803</v>
      </c>
      <c r="N1872">
        <v>0.74185299882684697</v>
      </c>
      <c r="O1872">
        <v>17.950793136937499</v>
      </c>
      <c r="P1872">
        <v>261.28654970760198</v>
      </c>
      <c r="Q1872">
        <v>0.12715030897940099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1547</v>
      </c>
      <c r="E1873">
        <v>458.12073293999998</v>
      </c>
      <c r="F1873">
        <v>287.95</v>
      </c>
      <c r="G1873">
        <v>-18.508873824447399</v>
      </c>
      <c r="H1873">
        <v>0.21328217311429301</v>
      </c>
      <c r="I1873">
        <v>-14.338978071163501</v>
      </c>
      <c r="J1873">
        <v>1.9124774832921501</v>
      </c>
      <c r="K1873">
        <v>288.55036495004998</v>
      </c>
      <c r="M1873">
        <v>58.116737014692198</v>
      </c>
      <c r="N1873">
        <v>1.13247910863509</v>
      </c>
      <c r="O1873">
        <v>26.410835214446902</v>
      </c>
      <c r="P1873">
        <v>53.573333333333302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1006</v>
      </c>
      <c r="E1874">
        <v>457.5687886</v>
      </c>
      <c r="F1874">
        <v>38.5</v>
      </c>
      <c r="G1874">
        <v>26.106418042766201</v>
      </c>
      <c r="H1874">
        <v>2.9640149004241301</v>
      </c>
      <c r="I1874">
        <v>-12.3127249368225</v>
      </c>
      <c r="J1874">
        <v>-0.167844608905101</v>
      </c>
      <c r="K1874">
        <v>37.848451331651603</v>
      </c>
      <c r="L1874">
        <v>34.4021545425719</v>
      </c>
      <c r="M1874">
        <v>57.738385020897702</v>
      </c>
      <c r="N1874">
        <v>0.465747343242842</v>
      </c>
      <c r="O1874">
        <v>21.428571428571399</v>
      </c>
      <c r="P1874">
        <v>51.277013752455701</v>
      </c>
      <c r="Q1874">
        <v>7.9434905488797003E-2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46</v>
      </c>
      <c r="E1875">
        <v>456.95695683000002</v>
      </c>
      <c r="F1875">
        <v>34.85</v>
      </c>
      <c r="G1875">
        <v>96.269505477428595</v>
      </c>
      <c r="H1875">
        <v>27.948047296456998</v>
      </c>
      <c r="I1875">
        <v>-40.9088126323797</v>
      </c>
      <c r="J1875">
        <v>7.2619284508937998</v>
      </c>
      <c r="K1875">
        <v>27.863150159210502</v>
      </c>
      <c r="L1875">
        <v>27.696361180431499</v>
      </c>
      <c r="M1875">
        <v>94.864802954442595</v>
      </c>
      <c r="N1875">
        <v>0.77758285626371404</v>
      </c>
      <c r="O1875">
        <v>48.206599713055901</v>
      </c>
      <c r="Q1875">
        <v>0.15062827274264901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399</v>
      </c>
      <c r="E1876">
        <v>456.73200000000003</v>
      </c>
      <c r="F1876">
        <v>43.2</v>
      </c>
      <c r="G1876">
        <v>-10.3247377957669</v>
      </c>
      <c r="H1876">
        <v>22.278786080795498</v>
      </c>
      <c r="I1876">
        <v>-60.201977838899303</v>
      </c>
      <c r="J1876">
        <v>-2.72267092706084</v>
      </c>
      <c r="K1876">
        <v>40.332252795703802</v>
      </c>
      <c r="L1876">
        <v>47.558863744282498</v>
      </c>
      <c r="M1876">
        <v>71.348424186693194</v>
      </c>
      <c r="N1876">
        <v>1.31055108920339</v>
      </c>
      <c r="O1876">
        <v>101.388888888888</v>
      </c>
      <c r="P1876">
        <v>35.042200687714903</v>
      </c>
      <c r="Q1876">
        <v>0.13530860999016001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1006</v>
      </c>
      <c r="E1877">
        <v>456.66197998000001</v>
      </c>
      <c r="F1877">
        <v>531.1</v>
      </c>
      <c r="G1877">
        <v>7.9734636180993697</v>
      </c>
      <c r="H1877">
        <v>5.4477840170487104</v>
      </c>
      <c r="I1877">
        <v>7.2873637500753699</v>
      </c>
      <c r="J1877">
        <v>1.64175105830734</v>
      </c>
      <c r="K1877">
        <v>505.42054093329898</v>
      </c>
      <c r="L1877">
        <v>455.052078658553</v>
      </c>
      <c r="M1877">
        <v>57.827600284332902</v>
      </c>
      <c r="N1877">
        <v>0.39837982855106702</v>
      </c>
      <c r="O1877">
        <v>12.7659574468085</v>
      </c>
      <c r="P1877">
        <v>46.207845836200903</v>
      </c>
      <c r="Q1877">
        <v>7.1042368328968E-2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Row],[Ticker]],[1]!Table2[[Symbol]:[Industry]],2,FALSE),"-")</f>
        <v>-</v>
      </c>
      <c r="D1878" t="s">
        <v>1006</v>
      </c>
      <c r="E1878">
        <v>455.63852426</v>
      </c>
      <c r="F1878">
        <v>54.97</v>
      </c>
      <c r="G1878">
        <v>-31.569304316157201</v>
      </c>
      <c r="H1878">
        <v>-2.86093523524015</v>
      </c>
      <c r="I1878">
        <v>-25.530412506287799</v>
      </c>
      <c r="J1878">
        <v>-1.72088872187967</v>
      </c>
      <c r="K1878">
        <v>57.482203442599001</v>
      </c>
      <c r="L1878">
        <v>55.974800237508099</v>
      </c>
      <c r="M1878">
        <v>45.190359283157697</v>
      </c>
      <c r="N1878">
        <v>0.495176123148863</v>
      </c>
      <c r="O1878">
        <v>30.434782608695599</v>
      </c>
      <c r="P1878">
        <v>15.726315789473601</v>
      </c>
      <c r="Q1878">
        <v>3.9878284422057E-2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Row],[Ticker]],[1]!Table2[[Symbol]:[Industry]],2,FALSE),"-")</f>
        <v>-</v>
      </c>
      <c r="D1879" t="s">
        <v>300</v>
      </c>
      <c r="E1879">
        <v>455.44274999999999</v>
      </c>
      <c r="F1879">
        <v>182.25</v>
      </c>
      <c r="G1879">
        <v>98.1649326019662</v>
      </c>
      <c r="H1879">
        <v>16.397853826236901</v>
      </c>
      <c r="I1879">
        <v>-14.157079058855899</v>
      </c>
      <c r="J1879">
        <v>1.5439329913731501</v>
      </c>
      <c r="K1879">
        <v>181.05834720865499</v>
      </c>
      <c r="L1879">
        <v>176.389611745602</v>
      </c>
      <c r="M1879">
        <v>42.104898451416503</v>
      </c>
      <c r="N1879">
        <v>1.4181446111869001</v>
      </c>
      <c r="O1879">
        <v>33.388203017832602</v>
      </c>
      <c r="P1879">
        <v>141.55069582504899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Row],[Ticker]],[1]!Table2[[Symbol]:[Industry]],2,FALSE),"-")</f>
        <v>-</v>
      </c>
      <c r="D1880" t="s">
        <v>54</v>
      </c>
      <c r="E1880">
        <v>454.07658235999997</v>
      </c>
      <c r="F1880">
        <v>339.7</v>
      </c>
      <c r="G1880">
        <v>12.689725207456799</v>
      </c>
      <c r="H1880">
        <v>-8.3593827002303591</v>
      </c>
      <c r="I1880">
        <v>-16.2227644015978</v>
      </c>
      <c r="J1880">
        <v>-14.577037005777401</v>
      </c>
      <c r="K1880">
        <v>371.77728547436698</v>
      </c>
      <c r="L1880">
        <v>338.77580212675502</v>
      </c>
      <c r="M1880">
        <v>23.684841383555401</v>
      </c>
      <c r="N1880">
        <v>0.86613483042503703</v>
      </c>
      <c r="O1880">
        <v>26.582278481012601</v>
      </c>
      <c r="P1880">
        <v>53.018018018017997</v>
      </c>
      <c r="Q1880">
        <v>-4.0475640103686997E-2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Row],[Ticker]],[1]!Table2[[Symbol]:[Industry]],2,FALSE),"-")</f>
        <v>-</v>
      </c>
      <c r="D1881" t="s">
        <v>1006</v>
      </c>
      <c r="E1881">
        <v>452.19094783999998</v>
      </c>
      <c r="F1881">
        <v>115.6</v>
      </c>
      <c r="G1881">
        <v>-7.70476840772037</v>
      </c>
      <c r="H1881">
        <v>1.9860454426527001</v>
      </c>
      <c r="I1881">
        <v>3.4084508157492999</v>
      </c>
      <c r="J1881">
        <v>5.9222536046659204</v>
      </c>
      <c r="K1881">
        <v>111.559658316008</v>
      </c>
      <c r="L1881">
        <v>104.216058702448</v>
      </c>
      <c r="M1881">
        <v>64.5799345101683</v>
      </c>
      <c r="N1881">
        <v>0.538914196643134</v>
      </c>
      <c r="O1881">
        <v>17.733564013840802</v>
      </c>
      <c r="P1881">
        <v>38.609112709832097</v>
      </c>
      <c r="Q1881">
        <v>2.3853926736449E-2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Row],[Ticker]],[1]!Table2[[Symbol]:[Industry]],2,FALSE),"-")</f>
        <v>-</v>
      </c>
      <c r="D1882" t="s">
        <v>136</v>
      </c>
      <c r="E1882">
        <v>451.49321443999997</v>
      </c>
      <c r="F1882">
        <v>32.03</v>
      </c>
      <c r="G1882">
        <v>77.412029640026304</v>
      </c>
      <c r="H1882">
        <v>-24.681152738003199</v>
      </c>
      <c r="I1882">
        <v>46.080231751415198</v>
      </c>
      <c r="J1882">
        <v>-2.03826238350976</v>
      </c>
      <c r="K1882">
        <v>39.8630130468216</v>
      </c>
      <c r="L1882">
        <v>31.819150943162501</v>
      </c>
      <c r="M1882">
        <v>28.639011396065499</v>
      </c>
      <c r="N1882">
        <v>2.0746289430038898</v>
      </c>
      <c r="O1882">
        <v>65.501092725569706</v>
      </c>
      <c r="P1882">
        <v>142.65151515151501</v>
      </c>
      <c r="Q1882">
        <v>1.4537512942249999E-2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Row],[Ticker]],[1]!Table2[[Symbol]:[Industry]],2,FALSE),"-")</f>
        <v>-</v>
      </c>
      <c r="D1883" t="s">
        <v>116</v>
      </c>
      <c r="E1883">
        <v>451.44749999999999</v>
      </c>
      <c r="F1883">
        <v>429.95</v>
      </c>
      <c r="G1883">
        <v>-24.231545325601999</v>
      </c>
      <c r="H1883">
        <v>-1.3311130512710601</v>
      </c>
      <c r="I1883">
        <v>-17.651605834340302</v>
      </c>
      <c r="J1883">
        <v>5.2599045375912796</v>
      </c>
      <c r="K1883">
        <v>462.67062243156698</v>
      </c>
      <c r="L1883">
        <v>449.25524796106703</v>
      </c>
      <c r="M1883">
        <v>56.809706697652203</v>
      </c>
      <c r="N1883">
        <v>0.28618271966666697</v>
      </c>
      <c r="O1883">
        <v>47.575299453424797</v>
      </c>
      <c r="P1883">
        <v>35.098193244304703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Row],[Ticker]],[1]!Table2[[Symbol]:[Industry]],2,FALSE),"-")</f>
        <v>-</v>
      </c>
      <c r="D1884" t="s">
        <v>207</v>
      </c>
      <c r="E1884">
        <v>449.87844999999999</v>
      </c>
      <c r="F1884">
        <v>203</v>
      </c>
      <c r="G1884">
        <v>40.239242073729699</v>
      </c>
      <c r="H1884">
        <v>10.3661527998763</v>
      </c>
      <c r="I1884">
        <v>-6.6252039185322698</v>
      </c>
      <c r="J1884">
        <v>2.3547995024075998</v>
      </c>
      <c r="K1884">
        <v>189.388282952932</v>
      </c>
      <c r="L1884">
        <v>168.24704878523499</v>
      </c>
      <c r="M1884">
        <v>68.939856040604397</v>
      </c>
      <c r="N1884">
        <v>1.64063734907596</v>
      </c>
      <c r="O1884">
        <v>16.2068965517241</v>
      </c>
      <c r="P1884">
        <v>70.588235294117595</v>
      </c>
      <c r="Q1884">
        <v>0.106597033103561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Row],[Ticker]],[1]!Table2[[Symbol]:[Industry]],2,FALSE),"-")</f>
        <v>-</v>
      </c>
      <c r="D1885" t="s">
        <v>929</v>
      </c>
      <c r="E1885">
        <v>447.228003169999</v>
      </c>
      <c r="F1885">
        <v>336.1</v>
      </c>
      <c r="G1885">
        <v>11.551082131115299</v>
      </c>
      <c r="H1885">
        <v>35.792589660479798</v>
      </c>
      <c r="I1885">
        <v>28.282728365676501</v>
      </c>
      <c r="J1885">
        <v>7.8082289737945301</v>
      </c>
      <c r="K1885">
        <v>279.62581196481602</v>
      </c>
      <c r="L1885">
        <v>251.546769893819</v>
      </c>
      <c r="M1885">
        <v>66.471188495411596</v>
      </c>
      <c r="N1885">
        <v>0.83751948473448101</v>
      </c>
      <c r="O1885">
        <v>17.227015769116299</v>
      </c>
      <c r="P1885">
        <v>78.776595744680805</v>
      </c>
      <c r="Q1885">
        <v>8.3965093355821002E-2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Row],[Ticker]],[1]!Table2[[Symbol]:[Industry]],2,FALSE),"-")</f>
        <v>-</v>
      </c>
      <c r="D1886" t="s">
        <v>251</v>
      </c>
      <c r="E1886">
        <v>447.18262176000002</v>
      </c>
      <c r="F1886">
        <v>14.24</v>
      </c>
      <c r="G1886">
        <v>71.103657282373902</v>
      </c>
      <c r="H1886">
        <v>11.5160809987627</v>
      </c>
      <c r="I1886">
        <v>20.5597326426808</v>
      </c>
      <c r="J1886">
        <v>0.78747748329215805</v>
      </c>
      <c r="K1886">
        <v>13.325136184082</v>
      </c>
      <c r="L1886">
        <v>11.3410874465257</v>
      </c>
      <c r="M1886">
        <v>53.3326000968408</v>
      </c>
      <c r="N1886">
        <v>0.29012612672694599</v>
      </c>
      <c r="O1886">
        <v>29.143258426966302</v>
      </c>
      <c r="P1886">
        <v>99.160839160839103</v>
      </c>
      <c r="Q1886">
        <v>7.0728748163793001E-2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Row],[Ticker]],[1]!Table2[[Symbol]:[Industry]],2,FALSE),"-")</f>
        <v>-</v>
      </c>
      <c r="D1887" t="s">
        <v>539</v>
      </c>
      <c r="E1887">
        <v>445.45956837</v>
      </c>
      <c r="F1887">
        <v>185.1</v>
      </c>
      <c r="G1887">
        <v>86.494909940261095</v>
      </c>
      <c r="H1887">
        <v>53.861594788867201</v>
      </c>
      <c r="I1887">
        <v>139.421944504892</v>
      </c>
      <c r="J1887">
        <v>-7.4419597461450699</v>
      </c>
      <c r="K1887">
        <v>126.861876694185</v>
      </c>
      <c r="L1887">
        <v>91.025960597212105</v>
      </c>
      <c r="M1887">
        <v>70.053021991209505</v>
      </c>
      <c r="N1887">
        <v>0.51527472527472495</v>
      </c>
      <c r="O1887">
        <v>7.0772555375472699</v>
      </c>
      <c r="P1887">
        <v>218.04123711340199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Row],[Ticker]],[1]!Table2[[Symbol]:[Industry]],2,FALSE),"-")</f>
        <v>-</v>
      </c>
      <c r="D1888" t="s">
        <v>136</v>
      </c>
      <c r="E1888">
        <v>445.15869859200001</v>
      </c>
      <c r="F1888">
        <v>109.68</v>
      </c>
      <c r="G1888">
        <v>254.514159565478</v>
      </c>
      <c r="H1888">
        <v>36.946946131414101</v>
      </c>
      <c r="I1888">
        <v>67.180178344838495</v>
      </c>
      <c r="J1888">
        <v>6.6553398808259603</v>
      </c>
      <c r="K1888">
        <v>85.247826745571501</v>
      </c>
      <c r="L1888">
        <v>66.500468896469997</v>
      </c>
      <c r="M1888">
        <v>85.266933570881605</v>
      </c>
      <c r="N1888">
        <v>2.4854758991911301</v>
      </c>
      <c r="O1888">
        <v>5.7622173595915198</v>
      </c>
      <c r="P1888">
        <v>306.222222222222</v>
      </c>
      <c r="Q1888">
        <v>0.16616858462437001</v>
      </c>
    </row>
    <row r="1889" spans="1:17" hidden="1" x14ac:dyDescent="0.3">
      <c r="A1889" t="s">
        <v>3958</v>
      </c>
      <c r="B1889" t="s">
        <v>3959</v>
      </c>
      <c r="C1889" t="str">
        <f>IFERROR(VLOOKUP(Table1[[#This Row],[Ticker]],[1]!Table2[[Symbol]:[Industry]],2,FALSE),"-")</f>
        <v>-</v>
      </c>
      <c r="D1889" t="s">
        <v>372</v>
      </c>
      <c r="E1889">
        <v>444.98252500000001</v>
      </c>
      <c r="F1889">
        <v>44.95</v>
      </c>
      <c r="G1889">
        <v>19.403284089676902</v>
      </c>
      <c r="H1889">
        <v>17.499963557021601</v>
      </c>
      <c r="I1889">
        <v>-18.8810222112477</v>
      </c>
      <c r="J1889">
        <v>-1.03791934210466</v>
      </c>
      <c r="K1889">
        <v>41.709160799318298</v>
      </c>
      <c r="L1889">
        <v>41.725760430096599</v>
      </c>
      <c r="M1889">
        <v>72.927578742967597</v>
      </c>
      <c r="N1889">
        <v>1.9027932683567901</v>
      </c>
      <c r="O1889">
        <v>44.382647385984399</v>
      </c>
      <c r="P1889">
        <v>52.1150592216582</v>
      </c>
      <c r="Q1889">
        <v>4.0618179069329997E-2</v>
      </c>
    </row>
    <row r="1890" spans="1:17" hidden="1" x14ac:dyDescent="0.3">
      <c r="A1890" t="s">
        <v>3960</v>
      </c>
      <c r="B1890" t="s">
        <v>3961</v>
      </c>
      <c r="C1890" t="str">
        <f>IFERROR(VLOOKUP(Table1[[#This Row],[Ticker]],[1]!Table2[[Symbol]:[Industry]],2,FALSE),"-")</f>
        <v>-</v>
      </c>
      <c r="D1890" t="s">
        <v>1184</v>
      </c>
      <c r="E1890">
        <v>444.96698229499998</v>
      </c>
      <c r="F1890">
        <v>212.41</v>
      </c>
      <c r="G1890">
        <v>46.498004146256001</v>
      </c>
      <c r="H1890">
        <v>-1.7866826263723501</v>
      </c>
      <c r="I1890">
        <v>-3.47541641878404</v>
      </c>
      <c r="J1890">
        <v>-1.0631504970960399</v>
      </c>
      <c r="K1890">
        <v>213.63087875585001</v>
      </c>
      <c r="L1890">
        <v>185.31547739246</v>
      </c>
      <c r="M1890">
        <v>48.163425907798903</v>
      </c>
      <c r="N1890">
        <v>0.52258203541200199</v>
      </c>
      <c r="O1890">
        <v>19.5329786733204</v>
      </c>
      <c r="P1890">
        <v>112.409999999999</v>
      </c>
      <c r="Q1890">
        <v>9.1572872847909006E-2</v>
      </c>
    </row>
    <row r="1891" spans="1:17" hidden="1" x14ac:dyDescent="0.3">
      <c r="A1891" t="s">
        <v>3962</v>
      </c>
      <c r="B1891" t="s">
        <v>3963</v>
      </c>
      <c r="C1891" t="str">
        <f>IFERROR(VLOOKUP(Table1[[#This Row],[Ticker]],[1]!Table2[[Symbol]:[Industry]],2,FALSE),"-")</f>
        <v>-</v>
      </c>
      <c r="D1891" t="s">
        <v>952</v>
      </c>
      <c r="E1891">
        <v>444.8184</v>
      </c>
      <c r="F1891">
        <v>1398.8</v>
      </c>
      <c r="G1891">
        <v>-33.088925815425299</v>
      </c>
      <c r="H1891">
        <v>-8.6137070599350096</v>
      </c>
      <c r="I1891">
        <v>-19.503890098510499</v>
      </c>
      <c r="J1891">
        <v>1.6545939397309899</v>
      </c>
      <c r="K1891">
        <v>1476.90386640011</v>
      </c>
      <c r="L1891">
        <v>1461.1628494071899</v>
      </c>
      <c r="M1891">
        <v>36.797104584581703</v>
      </c>
      <c r="N1891">
        <v>1.04604264750075</v>
      </c>
      <c r="O1891">
        <v>28.681727194738301</v>
      </c>
      <c r="P1891">
        <v>8.3920960867880492</v>
      </c>
      <c r="Q1891">
        <v>0.121496985879938</v>
      </c>
    </row>
    <row r="1892" spans="1:17" hidden="1" x14ac:dyDescent="0.3">
      <c r="A1892" t="s">
        <v>3964</v>
      </c>
      <c r="B1892" t="s">
        <v>3965</v>
      </c>
      <c r="C1892" t="str">
        <f>IFERROR(VLOOKUP(Table1[[#This Row],[Ticker]],[1]!Table2[[Symbol]:[Industry]],2,FALSE),"-")</f>
        <v>-</v>
      </c>
      <c r="D1892" t="s">
        <v>72</v>
      </c>
      <c r="E1892">
        <v>443.223146689999</v>
      </c>
      <c r="F1892">
        <v>621.65</v>
      </c>
      <c r="G1892">
        <v>6.0096619850633699</v>
      </c>
      <c r="H1892">
        <v>-5.3920261074735603</v>
      </c>
      <c r="I1892">
        <v>-7.0432976603494897</v>
      </c>
      <c r="J1892">
        <v>0.154492582014568</v>
      </c>
      <c r="K1892">
        <v>619.36759973349001</v>
      </c>
      <c r="L1892">
        <v>555.66672099355696</v>
      </c>
      <c r="M1892">
        <v>47.632907070053903</v>
      </c>
      <c r="N1892">
        <v>1.1454259494113299</v>
      </c>
      <c r="O1892">
        <v>18.23373280785</v>
      </c>
      <c r="P1892">
        <v>67.990812052425298</v>
      </c>
      <c r="Q1892">
        <v>5.3171634543859002E-2</v>
      </c>
    </row>
    <row r="1893" spans="1:17" hidden="1" x14ac:dyDescent="0.3">
      <c r="A1893" t="s">
        <v>3966</v>
      </c>
      <c r="B1893" t="s">
        <v>3967</v>
      </c>
      <c r="C1893" t="str">
        <f>IFERROR(VLOOKUP(Table1[[#This Row],[Ticker]],[1]!Table2[[Symbol]:[Industry]],2,FALSE),"-")</f>
        <v>-</v>
      </c>
      <c r="D1893" t="s">
        <v>207</v>
      </c>
      <c r="E1893">
        <v>441.77535999999998</v>
      </c>
      <c r="F1893">
        <v>191</v>
      </c>
      <c r="G1893">
        <v>-30.3526864504062</v>
      </c>
      <c r="H1893">
        <v>-0.170193511041176</v>
      </c>
      <c r="I1893">
        <v>-14.1768103429013</v>
      </c>
      <c r="J1893">
        <v>-0.14758745177277799</v>
      </c>
      <c r="K1893">
        <v>195.246650550352</v>
      </c>
      <c r="M1893">
        <v>47.567645438422403</v>
      </c>
      <c r="N1893">
        <v>0.50389556568586802</v>
      </c>
      <c r="O1893">
        <v>36.989528795811502</v>
      </c>
      <c r="P1893">
        <v>45.690312738367602</v>
      </c>
    </row>
    <row r="1894" spans="1:17" hidden="1" x14ac:dyDescent="0.3">
      <c r="A1894" t="s">
        <v>3968</v>
      </c>
      <c r="B1894" t="s">
        <v>3969</v>
      </c>
      <c r="C1894" t="str">
        <f>IFERROR(VLOOKUP(Table1[[#This Row],[Ticker]],[1]!Table2[[Symbol]:[Industry]],2,FALSE),"-")</f>
        <v>-</v>
      </c>
      <c r="D1894" t="s">
        <v>2547</v>
      </c>
      <c r="E1894">
        <v>441.67500000000001</v>
      </c>
      <c r="F1894">
        <v>113.25</v>
      </c>
      <c r="G1894">
        <v>138.77991009402001</v>
      </c>
      <c r="H1894">
        <v>-17.081418749485699</v>
      </c>
      <c r="I1894">
        <v>-31.7685369989047</v>
      </c>
      <c r="J1894">
        <v>-18.593111393479901</v>
      </c>
      <c r="K1894">
        <v>148.09329652615401</v>
      </c>
      <c r="L1894">
        <v>143.942426648653</v>
      </c>
      <c r="M1894">
        <v>28.969573508623501</v>
      </c>
      <c r="N1894">
        <v>0.66155742916260996</v>
      </c>
      <c r="O1894">
        <v>264.94481236203001</v>
      </c>
      <c r="P1894">
        <v>198.02631578947299</v>
      </c>
      <c r="Q1894">
        <v>0.213845625118496</v>
      </c>
    </row>
    <row r="1895" spans="1:17" hidden="1" x14ac:dyDescent="0.3">
      <c r="A1895" t="s">
        <v>3970</v>
      </c>
      <c r="B1895" t="s">
        <v>3971</v>
      </c>
      <c r="C1895" t="str">
        <f>IFERROR(VLOOKUP(Table1[[#This Row],[Ticker]],[1]!Table2[[Symbol]:[Industry]],2,FALSE),"-")</f>
        <v>-</v>
      </c>
      <c r="D1895" t="s">
        <v>259</v>
      </c>
      <c r="E1895">
        <v>441.57499999999999</v>
      </c>
      <c r="F1895">
        <v>1298.75</v>
      </c>
      <c r="G1895">
        <v>204.567418720528</v>
      </c>
      <c r="H1895">
        <v>51.8815538401266</v>
      </c>
      <c r="I1895">
        <v>122.767442913482</v>
      </c>
      <c r="J1895">
        <v>6.4079025128080902</v>
      </c>
      <c r="K1895">
        <v>906.93030108924097</v>
      </c>
      <c r="L1895">
        <v>705.92894224621296</v>
      </c>
      <c r="M1895">
        <v>80.712583076865798</v>
      </c>
      <c r="N1895">
        <v>3.2420365052301001</v>
      </c>
      <c r="O1895">
        <v>3.36862367661212</v>
      </c>
      <c r="P1895">
        <v>287.62871213251702</v>
      </c>
      <c r="Q1895">
        <v>0.20639661999263301</v>
      </c>
    </row>
    <row r="1896" spans="1:17" hidden="1" x14ac:dyDescent="0.3">
      <c r="A1896" t="s">
        <v>3972</v>
      </c>
      <c r="B1896" t="s">
        <v>3973</v>
      </c>
      <c r="C1896" t="str">
        <f>IFERROR(VLOOKUP(Table1[[#This Row],[Ticker]],[1]!Table2[[Symbol]:[Industry]],2,FALSE),"-")</f>
        <v>-</v>
      </c>
      <c r="D1896" t="s">
        <v>360</v>
      </c>
      <c r="E1896">
        <v>440.92047806499897</v>
      </c>
      <c r="F1896">
        <v>123.85</v>
      </c>
      <c r="G1896">
        <v>-18.361622503073601</v>
      </c>
      <c r="H1896">
        <v>-6.4509350925773097</v>
      </c>
      <c r="I1896">
        <v>-11.405443159732901</v>
      </c>
      <c r="J1896">
        <v>1.3018339481232299</v>
      </c>
      <c r="K1896">
        <v>129.74371357025501</v>
      </c>
      <c r="L1896">
        <v>125.12247294832</v>
      </c>
      <c r="M1896">
        <v>53.091641405521401</v>
      </c>
      <c r="N1896">
        <v>0.66124062849999798</v>
      </c>
      <c r="O1896">
        <v>38.9180460234154</v>
      </c>
      <c r="P1896">
        <v>25.101010101010001</v>
      </c>
      <c r="Q1896">
        <v>0.149781237447705</v>
      </c>
    </row>
    <row r="1897" spans="1:17" hidden="1" x14ac:dyDescent="0.3">
      <c r="A1897" t="s">
        <v>3974</v>
      </c>
      <c r="B1897" t="s">
        <v>3975</v>
      </c>
      <c r="C1897" t="str">
        <f>IFERROR(VLOOKUP(Table1[[#This Row],[Ticker]],[1]!Table2[[Symbol]:[Industry]],2,FALSE),"-")</f>
        <v>-</v>
      </c>
      <c r="D1897" t="s">
        <v>300</v>
      </c>
      <c r="E1897">
        <v>439.216551305</v>
      </c>
      <c r="F1897">
        <v>365.15</v>
      </c>
      <c r="G1897">
        <v>-12.7536726023532</v>
      </c>
      <c r="H1897">
        <v>-0.115391483366155</v>
      </c>
      <c r="I1897">
        <v>11.1732445662972</v>
      </c>
      <c r="J1897">
        <v>-9.4105175041765197</v>
      </c>
      <c r="K1897">
        <v>342.307616339861</v>
      </c>
      <c r="L1897">
        <v>311.583755877616</v>
      </c>
      <c r="M1897">
        <v>44.661015030756197</v>
      </c>
      <c r="N1897">
        <v>0.33547152480488801</v>
      </c>
      <c r="O1897">
        <v>14.665206079693199</v>
      </c>
      <c r="P1897">
        <v>55.3829787234042</v>
      </c>
      <c r="Q1897">
        <v>-4.0143429695736997E-2</v>
      </c>
    </row>
    <row r="1898" spans="1:17" hidden="1" x14ac:dyDescent="0.3">
      <c r="A1898" t="s">
        <v>3976</v>
      </c>
      <c r="B1898" t="s">
        <v>3977</v>
      </c>
      <c r="C1898" t="str">
        <f>IFERROR(VLOOKUP(Table1[[#This Row],[Ticker]],[1]!Table2[[Symbol]:[Industry]],2,FALSE),"-")</f>
        <v>-</v>
      </c>
      <c r="D1898" t="s">
        <v>219</v>
      </c>
      <c r="E1898">
        <v>438.04536000000002</v>
      </c>
      <c r="F1898">
        <v>248.1</v>
      </c>
      <c r="G1898">
        <v>35.206723166261703</v>
      </c>
      <c r="H1898">
        <v>-5.1701935110411696</v>
      </c>
      <c r="I1898">
        <v>-1.98771290345068</v>
      </c>
      <c r="J1898">
        <v>-1.02792046557394</v>
      </c>
      <c r="K1898">
        <v>263.98756533479599</v>
      </c>
      <c r="L1898">
        <v>243.65588077250899</v>
      </c>
      <c r="M1898">
        <v>41.2041496979718</v>
      </c>
      <c r="N1898">
        <v>0.269980119284294</v>
      </c>
      <c r="O1898">
        <v>48.730350665054402</v>
      </c>
      <c r="P1898">
        <v>69.931506849314999</v>
      </c>
    </row>
    <row r="1899" spans="1:17" hidden="1" x14ac:dyDescent="0.3">
      <c r="A1899" t="s">
        <v>3978</v>
      </c>
      <c r="B1899" t="s">
        <v>3979</v>
      </c>
      <c r="C1899" t="str">
        <f>IFERROR(VLOOKUP(Table1[[#This Row],[Ticker]],[1]!Table2[[Symbol]:[Industry]],2,FALSE),"-")</f>
        <v>-</v>
      </c>
      <c r="D1899" t="s">
        <v>279</v>
      </c>
      <c r="E1899">
        <v>437.30176</v>
      </c>
      <c r="F1899">
        <v>265.25</v>
      </c>
      <c r="G1899">
        <v>26.409425508113198</v>
      </c>
      <c r="H1899">
        <v>4.8585136756545202</v>
      </c>
      <c r="I1899">
        <v>42.5853016156181</v>
      </c>
      <c r="J1899">
        <v>-6.3635283735960497</v>
      </c>
      <c r="M1899">
        <v>42.6610936483427</v>
      </c>
      <c r="O1899">
        <v>42.808671065032897</v>
      </c>
      <c r="P1899">
        <v>55.116959064327403</v>
      </c>
    </row>
    <row r="1900" spans="1:17" hidden="1" x14ac:dyDescent="0.3">
      <c r="A1900" t="s">
        <v>3980</v>
      </c>
      <c r="B1900" t="s">
        <v>3981</v>
      </c>
      <c r="C1900" t="str">
        <f>IFERROR(VLOOKUP(Table1[[#This Row],[Ticker]],[1]!Table2[[Symbol]:[Industry]],2,FALSE),"-")</f>
        <v>-</v>
      </c>
      <c r="D1900" t="s">
        <v>207</v>
      </c>
      <c r="E1900">
        <v>436.56</v>
      </c>
      <c r="F1900">
        <v>85.6</v>
      </c>
      <c r="G1900">
        <v>-4.3301588881835498</v>
      </c>
      <c r="H1900">
        <v>-2.7646404841863701</v>
      </c>
      <c r="I1900">
        <v>-32.182112338685101</v>
      </c>
      <c r="J1900">
        <v>-2.2638298999654398</v>
      </c>
      <c r="K1900">
        <v>89.379174585307098</v>
      </c>
      <c r="L1900">
        <v>86.705159261460494</v>
      </c>
      <c r="M1900">
        <v>29.350250031325999</v>
      </c>
      <c r="N1900">
        <v>0.72983098261865198</v>
      </c>
      <c r="O1900">
        <v>47.0794392523364</v>
      </c>
      <c r="P1900">
        <v>29.6969696969696</v>
      </c>
      <c r="Q1900">
        <v>8.2733300347812996E-2</v>
      </c>
    </row>
    <row r="1901" spans="1:17" hidden="1" x14ac:dyDescent="0.3">
      <c r="A1901" t="s">
        <v>3982</v>
      </c>
      <c r="B1901" t="s">
        <v>3983</v>
      </c>
      <c r="C1901" t="str">
        <f>IFERROR(VLOOKUP(Table1[[#This Row],[Ticker]],[1]!Table2[[Symbol]:[Industry]],2,FALSE),"-")</f>
        <v>-</v>
      </c>
      <c r="D1901" t="s">
        <v>259</v>
      </c>
      <c r="E1901">
        <v>436.25017506</v>
      </c>
      <c r="F1901">
        <v>127.15</v>
      </c>
      <c r="G1901">
        <v>45.3003293837955</v>
      </c>
      <c r="H1901">
        <v>2.3287988307564902</v>
      </c>
      <c r="I1901">
        <v>-4.5072879279894096</v>
      </c>
      <c r="J1901">
        <v>-7.3653659940546303</v>
      </c>
      <c r="K1901">
        <v>126.788937026862</v>
      </c>
      <c r="L1901">
        <v>116.317267927299</v>
      </c>
      <c r="M1901">
        <v>49.651378838573002</v>
      </c>
      <c r="N1901">
        <v>1.16593946982125</v>
      </c>
      <c r="O1901">
        <v>27.919779787652299</v>
      </c>
      <c r="P1901">
        <v>88.203078744819393</v>
      </c>
      <c r="Q1901">
        <v>0.104258387233806</v>
      </c>
    </row>
    <row r="1902" spans="1:17" hidden="1" x14ac:dyDescent="0.3">
      <c r="A1902" t="s">
        <v>3984</v>
      </c>
      <c r="B1902" t="s">
        <v>3985</v>
      </c>
      <c r="C1902" t="str">
        <f>IFERROR(VLOOKUP(Table1[[#This Row],[Ticker]],[1]!Table2[[Symbol]:[Industry]],2,FALSE),"-")</f>
        <v>-</v>
      </c>
      <c r="D1902" t="s">
        <v>163</v>
      </c>
      <c r="E1902">
        <v>435.98675595399999</v>
      </c>
      <c r="F1902">
        <v>38.380000000000003</v>
      </c>
      <c r="G1902">
        <v>-73.385840434521</v>
      </c>
      <c r="H1902">
        <v>-5.2876224356394399</v>
      </c>
      <c r="I1902">
        <v>-35.080615057427799</v>
      </c>
      <c r="J1902">
        <v>-1.2384965426818599</v>
      </c>
      <c r="K1902">
        <v>41.454568387522201</v>
      </c>
      <c r="L1902">
        <v>48.531909003228101</v>
      </c>
      <c r="M1902">
        <v>30.795832730392998</v>
      </c>
      <c r="N1902">
        <v>0.99587438401879502</v>
      </c>
      <c r="O1902">
        <v>95.414278269932197</v>
      </c>
      <c r="P1902">
        <v>1.88478895672949</v>
      </c>
      <c r="Q1902">
        <v>-7.2909064707824003E-2</v>
      </c>
    </row>
    <row r="1903" spans="1:17" hidden="1" x14ac:dyDescent="0.3">
      <c r="A1903" t="s">
        <v>3986</v>
      </c>
      <c r="B1903" t="s">
        <v>3987</v>
      </c>
      <c r="C1903" t="str">
        <f>IFERROR(VLOOKUP(Table1[[#This Row],[Ticker]],[1]!Table2[[Symbol]:[Industry]],2,FALSE),"-")</f>
        <v>-</v>
      </c>
      <c r="D1903" t="s">
        <v>54</v>
      </c>
      <c r="E1903">
        <v>435.59645</v>
      </c>
      <c r="F1903">
        <v>122.05</v>
      </c>
      <c r="G1903">
        <v>-17.7380266923291</v>
      </c>
      <c r="H1903">
        <v>6.6008676384645399</v>
      </c>
      <c r="I1903">
        <v>-12.630995465351999</v>
      </c>
      <c r="J1903">
        <v>-7.0060694853221301</v>
      </c>
      <c r="K1903">
        <v>116.243013956087</v>
      </c>
      <c r="L1903">
        <v>116.746283553618</v>
      </c>
      <c r="M1903">
        <v>54.202231716593502</v>
      </c>
      <c r="N1903">
        <v>2.1021029557860702</v>
      </c>
      <c r="O1903">
        <v>18.230233510856198</v>
      </c>
      <c r="P1903">
        <v>24.6680286006128</v>
      </c>
      <c r="Q1903">
        <v>4.2894488717714001E-2</v>
      </c>
    </row>
    <row r="1904" spans="1:17" hidden="1" x14ac:dyDescent="0.3">
      <c r="A1904" t="s">
        <v>3988</v>
      </c>
      <c r="B1904" t="s">
        <v>3989</v>
      </c>
      <c r="C1904" t="str">
        <f>IFERROR(VLOOKUP(Table1[[#This Row],[Ticker]],[1]!Table2[[Symbol]:[Industry]],2,FALSE),"-")</f>
        <v>-</v>
      </c>
      <c r="D1904" t="s">
        <v>3409</v>
      </c>
      <c r="E1904">
        <v>434.86955595000001</v>
      </c>
      <c r="F1904">
        <v>254.25</v>
      </c>
      <c r="G1904">
        <v>231.513338390321</v>
      </c>
      <c r="H1904">
        <v>1.26607219811501</v>
      </c>
      <c r="I1904">
        <v>-17.0351022545916</v>
      </c>
      <c r="J1904">
        <v>0.77319176900644204</v>
      </c>
      <c r="K1904">
        <v>243.46747293972001</v>
      </c>
      <c r="L1904">
        <v>197.10030423887099</v>
      </c>
      <c r="M1904">
        <v>54.2151991211392</v>
      </c>
      <c r="N1904">
        <v>0.92238805970149196</v>
      </c>
      <c r="O1904">
        <v>23.500491642084501</v>
      </c>
      <c r="P1904">
        <v>276.666666666666</v>
      </c>
    </row>
    <row r="1905" spans="1:17" hidden="1" x14ac:dyDescent="0.3">
      <c r="A1905" t="s">
        <v>3990</v>
      </c>
      <c r="B1905" t="s">
        <v>3991</v>
      </c>
      <c r="C1905" t="str">
        <f>IFERROR(VLOOKUP(Table1[[#This Row],[Ticker]],[1]!Table2[[Symbol]:[Industry]],2,FALSE),"-")</f>
        <v>-</v>
      </c>
      <c r="D1905" t="s">
        <v>929</v>
      </c>
      <c r="E1905">
        <v>433.82331199999999</v>
      </c>
      <c r="F1905">
        <v>228.28</v>
      </c>
      <c r="G1905">
        <v>-19.552296968103398</v>
      </c>
      <c r="H1905">
        <v>-4.2139093580357097</v>
      </c>
      <c r="I1905">
        <v>-4.3482644966906996</v>
      </c>
      <c r="J1905">
        <v>-1.6530530668274199</v>
      </c>
      <c r="K1905">
        <v>225.13406277937099</v>
      </c>
      <c r="L1905">
        <v>209.404313411093</v>
      </c>
      <c r="M1905">
        <v>52.311616367966501</v>
      </c>
      <c r="N1905">
        <v>0.246879357641303</v>
      </c>
      <c r="O1905">
        <v>15.783248642018499</v>
      </c>
      <c r="P1905">
        <v>36.571941370026899</v>
      </c>
      <c r="Q1905">
        <v>-6.9292390803516998E-2</v>
      </c>
    </row>
    <row r="1906" spans="1:17" hidden="1" x14ac:dyDescent="0.3">
      <c r="A1906" t="s">
        <v>3992</v>
      </c>
      <c r="B1906" t="s">
        <v>3993</v>
      </c>
      <c r="C1906" t="str">
        <f>IFERROR(VLOOKUP(Table1[[#This Row],[Ticker]],[1]!Table2[[Symbol]:[Industry]],2,FALSE),"-")</f>
        <v>-</v>
      </c>
      <c r="D1906" t="s">
        <v>632</v>
      </c>
      <c r="E1906">
        <v>433.63263366499899</v>
      </c>
      <c r="F1906">
        <v>48.65</v>
      </c>
      <c r="G1906">
        <v>36.900316819078</v>
      </c>
      <c r="H1906">
        <v>27.2525409048833</v>
      </c>
      <c r="I1906">
        <v>-7.8164429059085503</v>
      </c>
      <c r="J1906">
        <v>13.678609907993399</v>
      </c>
      <c r="K1906">
        <v>40.351218117992701</v>
      </c>
      <c r="L1906">
        <v>38.759822001996902</v>
      </c>
      <c r="M1906">
        <v>73.648325845764504</v>
      </c>
      <c r="N1906">
        <v>4.4465800235691901</v>
      </c>
      <c r="O1906">
        <v>9.9691675231243497</v>
      </c>
      <c r="P1906">
        <v>66.895368782161199</v>
      </c>
      <c r="Q1906">
        <v>4.0553553331890001E-2</v>
      </c>
    </row>
    <row r="1907" spans="1:17" hidden="1" x14ac:dyDescent="0.3">
      <c r="A1907" t="s">
        <v>3994</v>
      </c>
      <c r="B1907" t="s">
        <v>3995</v>
      </c>
      <c r="C1907" t="str">
        <f>IFERROR(VLOOKUP(Table1[[#This Row],[Ticker]],[1]!Table2[[Symbol]:[Industry]],2,FALSE),"-")</f>
        <v>-</v>
      </c>
      <c r="D1907" t="s">
        <v>136</v>
      </c>
      <c r="E1907">
        <v>433.059192892</v>
      </c>
      <c r="F1907">
        <v>126.38</v>
      </c>
      <c r="G1907">
        <v>-17.9269153191421</v>
      </c>
      <c r="H1907">
        <v>-5.7709161849345803</v>
      </c>
      <c r="I1907">
        <v>-18.8460356658757</v>
      </c>
      <c r="J1907">
        <v>0.185915523239638</v>
      </c>
      <c r="K1907">
        <v>127.725638934317</v>
      </c>
      <c r="L1907">
        <v>125.18790545748401</v>
      </c>
      <c r="M1907">
        <v>55.377674878841297</v>
      </c>
      <c r="N1907">
        <v>0.51707966994833299</v>
      </c>
      <c r="O1907">
        <v>46.304795062509903</v>
      </c>
      <c r="Q1907">
        <v>2.7255880583687001E-2</v>
      </c>
    </row>
    <row r="1908" spans="1:17" hidden="1" x14ac:dyDescent="0.3">
      <c r="A1908" t="s">
        <v>3996</v>
      </c>
      <c r="B1908" t="s">
        <v>3997</v>
      </c>
      <c r="C1908" t="str">
        <f>IFERROR(VLOOKUP(Table1[[#This Row],[Ticker]],[1]!Table2[[Symbol]:[Industry]],2,FALSE),"-")</f>
        <v>-</v>
      </c>
      <c r="D1908" t="s">
        <v>1177</v>
      </c>
      <c r="E1908">
        <v>433.022970119999</v>
      </c>
      <c r="F1908">
        <v>158.80000000000001</v>
      </c>
      <c r="G1908">
        <v>-16.086948823273801</v>
      </c>
      <c r="H1908">
        <v>1.2994550512591501</v>
      </c>
      <c r="I1908">
        <v>-16.394067655381701</v>
      </c>
      <c r="J1908">
        <v>1.96958261978075</v>
      </c>
      <c r="K1908">
        <v>154.71992209728199</v>
      </c>
      <c r="L1908">
        <v>154.83394273356299</v>
      </c>
      <c r="M1908">
        <v>54.432633533698599</v>
      </c>
      <c r="N1908">
        <v>0.65340527447187702</v>
      </c>
      <c r="O1908">
        <v>51.133501259445801</v>
      </c>
      <c r="P1908">
        <v>28.271405492730199</v>
      </c>
      <c r="Q1908">
        <v>2.7797502007879001E-2</v>
      </c>
    </row>
    <row r="1909" spans="1:17" hidden="1" x14ac:dyDescent="0.3">
      <c r="A1909" t="s">
        <v>3998</v>
      </c>
      <c r="B1909" t="s">
        <v>3999</v>
      </c>
      <c r="C1909" t="str">
        <f>IFERROR(VLOOKUP(Table1[[#This Row],[Ticker]],[1]!Table2[[Symbol]:[Industry]],2,FALSE),"-")</f>
        <v>-</v>
      </c>
      <c r="D1909" t="s">
        <v>4000</v>
      </c>
      <c r="E1909">
        <v>431.286117504</v>
      </c>
      <c r="F1909">
        <v>31.52</v>
      </c>
      <c r="G1909">
        <v>51.427310804730297</v>
      </c>
      <c r="H1909">
        <v>-20.473606911799699</v>
      </c>
      <c r="I1909">
        <v>-47.642287559339401</v>
      </c>
      <c r="J1909">
        <v>-6.2721535763388898</v>
      </c>
      <c r="K1909">
        <v>39.035876065590301</v>
      </c>
      <c r="L1909">
        <v>38.530927760684499</v>
      </c>
      <c r="M1909">
        <v>34.2409035794918</v>
      </c>
      <c r="N1909">
        <v>1.0584503569024999</v>
      </c>
      <c r="O1909">
        <v>80.520304568527905</v>
      </c>
      <c r="P1909">
        <v>79.362670713201794</v>
      </c>
      <c r="Q1909">
        <v>0.25294531903581202</v>
      </c>
    </row>
    <row r="1910" spans="1:17" hidden="1" x14ac:dyDescent="0.3">
      <c r="A1910" t="s">
        <v>4001</v>
      </c>
      <c r="B1910" t="s">
        <v>4002</v>
      </c>
      <c r="C1910" t="str">
        <f>IFERROR(VLOOKUP(Table1[[#This Row],[Ticker]],[1]!Table2[[Symbol]:[Industry]],2,FALSE),"-")</f>
        <v>-</v>
      </c>
      <c r="D1910" t="s">
        <v>539</v>
      </c>
      <c r="E1910">
        <v>431.19040000000001</v>
      </c>
      <c r="F1910">
        <v>406.4</v>
      </c>
      <c r="G1910">
        <v>2.5811568695127298</v>
      </c>
      <c r="H1910">
        <v>-4.1094436296932804</v>
      </c>
      <c r="I1910">
        <v>5.6632153290394402</v>
      </c>
      <c r="J1910">
        <v>-2.7815785061784202</v>
      </c>
      <c r="K1910">
        <v>413.95559337873198</v>
      </c>
      <c r="L1910">
        <v>380.80168540979201</v>
      </c>
      <c r="M1910">
        <v>46.0802487506527</v>
      </c>
      <c r="N1910">
        <v>0.68721264667264104</v>
      </c>
      <c r="O1910">
        <v>17.1628937007874</v>
      </c>
      <c r="P1910">
        <v>26.841448189762701</v>
      </c>
      <c r="Q1910">
        <v>-1.7414861378002001E-2</v>
      </c>
    </row>
    <row r="1911" spans="1:17" hidden="1" x14ac:dyDescent="0.3">
      <c r="A1911" t="s">
        <v>4003</v>
      </c>
      <c r="B1911" t="s">
        <v>4004</v>
      </c>
      <c r="C1911" t="str">
        <f>IFERROR(VLOOKUP(Table1[[#This Row],[Ticker]],[1]!Table2[[Symbol]:[Industry]],2,FALSE),"-")</f>
        <v>-</v>
      </c>
      <c r="D1911" t="s">
        <v>1547</v>
      </c>
      <c r="E1911">
        <v>430.56848112599999</v>
      </c>
      <c r="F1911">
        <v>79.59</v>
      </c>
      <c r="G1911">
        <v>-26.057338633291899</v>
      </c>
      <c r="H1911">
        <v>-17.324351937188698</v>
      </c>
      <c r="I1911">
        <v>-25.1968259043487</v>
      </c>
      <c r="J1911">
        <v>-2.7766047533760898</v>
      </c>
      <c r="K1911">
        <v>85.631895859794199</v>
      </c>
      <c r="L1911">
        <v>84.567469522992397</v>
      </c>
      <c r="M1911">
        <v>37.323109326382699</v>
      </c>
      <c r="N1911">
        <v>0.97123667823320103</v>
      </c>
      <c r="O1911">
        <v>43.234074632491499</v>
      </c>
      <c r="P1911">
        <v>24.7492163009404</v>
      </c>
      <c r="Q1911">
        <v>7.8560123769873993E-2</v>
      </c>
    </row>
    <row r="1912" spans="1:17" hidden="1" x14ac:dyDescent="0.3">
      <c r="A1912" t="s">
        <v>4005</v>
      </c>
      <c r="B1912" t="s">
        <v>4006</v>
      </c>
      <c r="C1912" t="str">
        <f>IFERROR(VLOOKUP(Table1[[#This Row],[Ticker]],[1]!Table2[[Symbol]:[Industry]],2,FALSE),"-")</f>
        <v>-</v>
      </c>
      <c r="D1912" t="s">
        <v>116</v>
      </c>
      <c r="E1912">
        <v>429.05596800000001</v>
      </c>
      <c r="F1912">
        <v>176</v>
      </c>
      <c r="G1912">
        <v>-7.6975509312618904</v>
      </c>
      <c r="H1912">
        <v>3.9487150151734198</v>
      </c>
      <c r="I1912">
        <v>21.236801842138</v>
      </c>
      <c r="J1912">
        <v>-15.010283944930499</v>
      </c>
      <c r="K1912">
        <v>170.903208153164</v>
      </c>
      <c r="L1912">
        <v>151.56509654753199</v>
      </c>
      <c r="M1912">
        <v>36.6674581177462</v>
      </c>
      <c r="N1912">
        <v>1.4258722755415201</v>
      </c>
      <c r="O1912">
        <v>22.1875</v>
      </c>
      <c r="P1912">
        <v>43.673469387754999</v>
      </c>
      <c r="Q1912">
        <v>7.6407467322889999E-2</v>
      </c>
    </row>
    <row r="1913" spans="1:17" hidden="1" x14ac:dyDescent="0.3">
      <c r="A1913" t="s">
        <v>4007</v>
      </c>
      <c r="B1913" t="s">
        <v>4008</v>
      </c>
      <c r="C1913" t="str">
        <f>IFERROR(VLOOKUP(Table1[[#This Row],[Ticker]],[1]!Table2[[Symbol]:[Industry]],2,FALSE),"-")</f>
        <v>-</v>
      </c>
      <c r="D1913" t="s">
        <v>420</v>
      </c>
      <c r="E1913">
        <v>426.61573485299999</v>
      </c>
      <c r="F1913">
        <v>3.93</v>
      </c>
      <c r="G1913">
        <v>3.61009408634443</v>
      </c>
      <c r="H1913">
        <v>-4.3165349744557897</v>
      </c>
      <c r="I1913">
        <v>-40.499013665162899</v>
      </c>
      <c r="J1913">
        <v>-4.8387886710913497</v>
      </c>
      <c r="K1913">
        <v>4.1830414328419501</v>
      </c>
      <c r="L1913">
        <v>4.2539840128845396</v>
      </c>
      <c r="M1913">
        <v>38.615710422330103</v>
      </c>
      <c r="N1913">
        <v>0.86842779239670298</v>
      </c>
      <c r="O1913">
        <v>77.353689567429996</v>
      </c>
      <c r="P1913">
        <v>42.105092698488498</v>
      </c>
      <c r="Q1913">
        <v>3.3952202017978002E-2</v>
      </c>
    </row>
    <row r="1914" spans="1:17" hidden="1" x14ac:dyDescent="0.3">
      <c r="A1914" t="s">
        <v>4009</v>
      </c>
      <c r="B1914" t="s">
        <v>4010</v>
      </c>
      <c r="C1914" t="str">
        <f>IFERROR(VLOOKUP(Table1[[#This Row],[Ticker]],[1]!Table2[[Symbol]:[Industry]],2,FALSE),"-")</f>
        <v>-</v>
      </c>
      <c r="D1914" t="s">
        <v>632</v>
      </c>
      <c r="E1914">
        <v>425.49779996900003</v>
      </c>
      <c r="F1914">
        <v>227.81</v>
      </c>
      <c r="G1914">
        <v>20.676950769485</v>
      </c>
      <c r="H1914">
        <v>-3.2297679791262799</v>
      </c>
      <c r="I1914">
        <v>14.5014117010773</v>
      </c>
      <c r="J1914">
        <v>3.5779855668870701</v>
      </c>
      <c r="K1914">
        <v>230.07049846715299</v>
      </c>
      <c r="L1914">
        <v>206.09276612662899</v>
      </c>
      <c r="M1914">
        <v>51.591847215183002</v>
      </c>
      <c r="N1914">
        <v>0.45699335769645499</v>
      </c>
      <c r="O1914">
        <v>30.7229708967999</v>
      </c>
      <c r="P1914">
        <v>58.2013888888888</v>
      </c>
      <c r="Q1914">
        <v>7.4488089482009998E-3</v>
      </c>
    </row>
    <row r="1915" spans="1:17" hidden="1" x14ac:dyDescent="0.3">
      <c r="A1915" t="s">
        <v>4011</v>
      </c>
      <c r="B1915" t="s">
        <v>4012</v>
      </c>
      <c r="C1915" t="str">
        <f>IFERROR(VLOOKUP(Table1[[#This Row],[Ticker]],[1]!Table2[[Symbol]:[Industry]],2,FALSE),"-")</f>
        <v>-</v>
      </c>
      <c r="D1915" t="s">
        <v>116</v>
      </c>
      <c r="E1915">
        <v>424.72480000000002</v>
      </c>
      <c r="F1915">
        <v>171.26</v>
      </c>
      <c r="G1915">
        <v>-6.3024377530600999</v>
      </c>
      <c r="H1915">
        <v>11.6144720680779</v>
      </c>
      <c r="I1915">
        <v>15.490858120976</v>
      </c>
      <c r="J1915">
        <v>-0.333737179907244</v>
      </c>
      <c r="K1915">
        <v>150.35554347877201</v>
      </c>
      <c r="L1915">
        <v>142.58859107308101</v>
      </c>
      <c r="M1915">
        <v>70.127338779577698</v>
      </c>
      <c r="N1915">
        <v>1.29748231214956</v>
      </c>
      <c r="O1915">
        <v>13.2780567558098</v>
      </c>
      <c r="P1915">
        <v>38.112903225806399</v>
      </c>
      <c r="Q1915">
        <v>6.7660354684192001E-2</v>
      </c>
    </row>
    <row r="1916" spans="1:17" hidden="1" x14ac:dyDescent="0.3">
      <c r="A1916" t="s">
        <v>4013</v>
      </c>
      <c r="B1916" t="s">
        <v>4014</v>
      </c>
      <c r="C1916" t="str">
        <f>IFERROR(VLOOKUP(Table1[[#This Row],[Ticker]],[1]!Table2[[Symbol]:[Industry]],2,FALSE),"-")</f>
        <v>-</v>
      </c>
      <c r="D1916" t="s">
        <v>937</v>
      </c>
      <c r="E1916">
        <v>424.66091304000003</v>
      </c>
      <c r="F1916">
        <v>131.94999999999999</v>
      </c>
      <c r="G1916">
        <v>70.134498548529805</v>
      </c>
      <c r="H1916">
        <v>6.5601927892375897</v>
      </c>
      <c r="I1916">
        <v>3.0050016593783799</v>
      </c>
      <c r="J1916">
        <v>2.8686991276431599</v>
      </c>
      <c r="K1916">
        <v>120.13938629481299</v>
      </c>
      <c r="L1916">
        <v>120.147341039414</v>
      </c>
      <c r="M1916">
        <v>57.490707863684101</v>
      </c>
      <c r="N1916">
        <v>0.60172734970364095</v>
      </c>
      <c r="O1916">
        <v>32.625994694960198</v>
      </c>
      <c r="P1916">
        <v>96.062407132243607</v>
      </c>
    </row>
    <row r="1917" spans="1:17" hidden="1" x14ac:dyDescent="0.3">
      <c r="A1917" t="s">
        <v>4015</v>
      </c>
      <c r="B1917" t="s">
        <v>4016</v>
      </c>
      <c r="C1917" t="str">
        <f>IFERROR(VLOOKUP(Table1[[#This Row],[Ticker]],[1]!Table2[[Symbol]:[Industry]],2,FALSE),"-")</f>
        <v>-</v>
      </c>
      <c r="D1917" t="s">
        <v>516</v>
      </c>
      <c r="E1917">
        <v>423.82296000000002</v>
      </c>
      <c r="F1917">
        <v>362.8</v>
      </c>
      <c r="G1917">
        <v>121.002526455859</v>
      </c>
      <c r="H1917">
        <v>5.98927978815414</v>
      </c>
      <c r="I1917">
        <v>49.4354106639435</v>
      </c>
      <c r="J1917">
        <v>4.5383080480762104</v>
      </c>
      <c r="K1917">
        <v>328.22559875989901</v>
      </c>
      <c r="L1917">
        <v>258.75647560716601</v>
      </c>
      <c r="M1917">
        <v>63.719868751013898</v>
      </c>
      <c r="N1917">
        <v>0.13827533028948899</v>
      </c>
      <c r="O1917">
        <v>1.9845644983461801</v>
      </c>
      <c r="P1917">
        <v>160.63218390804599</v>
      </c>
      <c r="Q1917">
        <v>0.16022666903000199</v>
      </c>
    </row>
    <row r="1918" spans="1:17" hidden="1" x14ac:dyDescent="0.3">
      <c r="A1918" t="s">
        <v>4017</v>
      </c>
      <c r="B1918" t="s">
        <v>4018</v>
      </c>
      <c r="C1918" t="str">
        <f>IFERROR(VLOOKUP(Table1[[#This Row],[Ticker]],[1]!Table2[[Symbol]:[Industry]],2,FALSE),"-")</f>
        <v>-</v>
      </c>
      <c r="D1918" t="s">
        <v>300</v>
      </c>
      <c r="E1918">
        <v>423.55438020000003</v>
      </c>
      <c r="F1918">
        <v>494.55</v>
      </c>
      <c r="G1918">
        <v>-3.35837647994031</v>
      </c>
      <c r="H1918">
        <v>12.483565031099999</v>
      </c>
      <c r="I1918">
        <v>32.260482700674899</v>
      </c>
      <c r="J1918">
        <v>2.9920822922256098</v>
      </c>
      <c r="K1918">
        <v>419.70406113900299</v>
      </c>
      <c r="L1918">
        <v>392.19153777500202</v>
      </c>
      <c r="M1918">
        <v>68.823780660841294</v>
      </c>
      <c r="N1918">
        <v>1.6950245654943401</v>
      </c>
      <c r="O1918">
        <v>0.485289657264176</v>
      </c>
      <c r="P1918">
        <v>83.1666666666666</v>
      </c>
      <c r="Q1918">
        <v>-7.9540625553935998E-2</v>
      </c>
    </row>
    <row r="1919" spans="1:17" hidden="1" x14ac:dyDescent="0.3">
      <c r="A1919" t="s">
        <v>4019</v>
      </c>
      <c r="B1919" t="s">
        <v>4020</v>
      </c>
      <c r="C1919" t="str">
        <f>IFERROR(VLOOKUP(Table1[[#This Row],[Ticker]],[1]!Table2[[Symbol]:[Industry]],2,FALSE),"-")</f>
        <v>-</v>
      </c>
      <c r="D1919" t="s">
        <v>207</v>
      </c>
      <c r="E1919">
        <v>423.48927894000002</v>
      </c>
      <c r="F1919">
        <v>407.3</v>
      </c>
      <c r="G1919">
        <v>110.98190983886499</v>
      </c>
      <c r="H1919">
        <v>16.401071514717199</v>
      </c>
      <c r="I1919">
        <v>-10.7752748912217</v>
      </c>
      <c r="J1919">
        <v>10.601121670430301</v>
      </c>
      <c r="K1919">
        <v>357.64456709016599</v>
      </c>
      <c r="L1919">
        <v>307.05483736705798</v>
      </c>
      <c r="M1919">
        <v>84.586626814668705</v>
      </c>
      <c r="N1919">
        <v>1.4896750067990201</v>
      </c>
      <c r="O1919">
        <v>2.8848514608396698</v>
      </c>
      <c r="P1919">
        <v>166.99442805637401</v>
      </c>
      <c r="Q1919">
        <v>0.108193160041148</v>
      </c>
    </row>
    <row r="1920" spans="1:17" hidden="1" x14ac:dyDescent="0.3">
      <c r="A1920" t="s">
        <v>4021</v>
      </c>
      <c r="B1920" t="s">
        <v>4022</v>
      </c>
      <c r="C1920" t="str">
        <f>IFERROR(VLOOKUP(Table1[[#This Row],[Ticker]],[1]!Table2[[Symbol]:[Industry]],2,FALSE),"-")</f>
        <v>-</v>
      </c>
      <c r="D1920" t="s">
        <v>929</v>
      </c>
      <c r="E1920">
        <v>422.90560557499998</v>
      </c>
      <c r="F1920">
        <v>229.15</v>
      </c>
      <c r="G1920">
        <v>34.933285248539001</v>
      </c>
      <c r="H1920">
        <v>1.4980260195502499</v>
      </c>
      <c r="I1920">
        <v>7.1703809585083897</v>
      </c>
      <c r="J1920">
        <v>-5.9620340909189604</v>
      </c>
      <c r="K1920">
        <v>219.904823853652</v>
      </c>
      <c r="L1920">
        <v>187.015742929672</v>
      </c>
      <c r="M1920">
        <v>48.201399862811002</v>
      </c>
      <c r="N1920">
        <v>0.49525577989741199</v>
      </c>
      <c r="O1920">
        <v>15.688413702814699</v>
      </c>
      <c r="P1920">
        <v>71.519461077844298</v>
      </c>
      <c r="Q1920">
        <v>-9.6857493406999999E-4</v>
      </c>
    </row>
    <row r="1921" spans="1:17" hidden="1" x14ac:dyDescent="0.3">
      <c r="A1921" t="s">
        <v>4023</v>
      </c>
      <c r="B1921" t="s">
        <v>4024</v>
      </c>
      <c r="C1921" t="str">
        <f>IFERROR(VLOOKUP(Table1[[#This Row],[Ticker]],[1]!Table2[[Symbol]:[Industry]],2,FALSE),"-")</f>
        <v>-</v>
      </c>
      <c r="D1921" t="s">
        <v>46</v>
      </c>
      <c r="E1921">
        <v>422.55046725</v>
      </c>
      <c r="F1921">
        <v>196.25</v>
      </c>
      <c r="G1921">
        <v>-26.9130815137203</v>
      </c>
      <c r="H1921">
        <v>7.3133591205377702</v>
      </c>
      <c r="I1921">
        <v>-10.7372054062154</v>
      </c>
      <c r="J1921">
        <v>-5.2926618895301303</v>
      </c>
      <c r="M1921">
        <v>39.272405123314797</v>
      </c>
      <c r="O1921">
        <v>25.859872611464901</v>
      </c>
      <c r="P1921">
        <v>7.5932017543859498</v>
      </c>
    </row>
    <row r="1922" spans="1:17" hidden="1" x14ac:dyDescent="0.3">
      <c r="A1922" t="s">
        <v>4025</v>
      </c>
      <c r="B1922" t="s">
        <v>4026</v>
      </c>
      <c r="C1922" t="str">
        <f>IFERROR(VLOOKUP(Table1[[#This Row],[Ticker]],[1]!Table2[[Symbol]:[Industry]],2,FALSE),"-")</f>
        <v>-</v>
      </c>
      <c r="D1922" t="s">
        <v>488</v>
      </c>
      <c r="E1922">
        <v>422.47500000000002</v>
      </c>
      <c r="F1922">
        <v>563.29999999999995</v>
      </c>
      <c r="G1922">
        <v>11.2936951242598</v>
      </c>
      <c r="H1922">
        <v>0.31143331735695601</v>
      </c>
      <c r="I1922">
        <v>-26.9414859330879</v>
      </c>
      <c r="J1922">
        <v>-2.9615908396892099</v>
      </c>
      <c r="K1922">
        <v>580.455872214024</v>
      </c>
      <c r="L1922">
        <v>588.26591355980395</v>
      </c>
      <c r="M1922">
        <v>38.239864226305002</v>
      </c>
      <c r="N1922">
        <v>0.759118825583183</v>
      </c>
      <c r="O1922">
        <v>52.281200071010097</v>
      </c>
      <c r="Q1922">
        <v>8.0561212790039999E-3</v>
      </c>
    </row>
    <row r="1923" spans="1:17" hidden="1" x14ac:dyDescent="0.3">
      <c r="A1923" t="s">
        <v>4027</v>
      </c>
      <c r="B1923" t="s">
        <v>4028</v>
      </c>
      <c r="C1923" t="str">
        <f>IFERROR(VLOOKUP(Table1[[#This Row],[Ticker]],[1]!Table2[[Symbol]:[Industry]],2,FALSE),"-")</f>
        <v>-</v>
      </c>
      <c r="D1923" t="s">
        <v>632</v>
      </c>
      <c r="E1923">
        <v>415.0985</v>
      </c>
      <c r="F1923">
        <v>1239.0999999999999</v>
      </c>
      <c r="G1923">
        <v>10206.7622108055</v>
      </c>
      <c r="H1923">
        <v>40.1820747111936</v>
      </c>
      <c r="I1923">
        <v>455.16440843283999</v>
      </c>
      <c r="J1923">
        <v>5.18777599440679</v>
      </c>
      <c r="K1923">
        <v>916.223869217323</v>
      </c>
      <c r="L1923">
        <v>536.05587688959304</v>
      </c>
      <c r="M1923">
        <v>97.081091879551906</v>
      </c>
      <c r="N1923">
        <v>0.32866564695904998</v>
      </c>
      <c r="O1923">
        <v>0</v>
      </c>
      <c r="P1923">
        <v>10031.6434995911</v>
      </c>
      <c r="Q1923">
        <v>0.446891753357744</v>
      </c>
    </row>
    <row r="1924" spans="1:17" hidden="1" x14ac:dyDescent="0.3">
      <c r="A1924" t="s">
        <v>4029</v>
      </c>
      <c r="B1924" t="s">
        <v>4030</v>
      </c>
      <c r="C1924" t="str">
        <f>IFERROR(VLOOKUP(Table1[[#This Row],[Ticker]],[1]!Table2[[Symbol]:[Industry]],2,FALSE),"-")</f>
        <v>-</v>
      </c>
      <c r="D1924" t="s">
        <v>136</v>
      </c>
      <c r="E1924">
        <v>414.87726850000001</v>
      </c>
      <c r="F1924">
        <v>169.3</v>
      </c>
      <c r="G1924">
        <v>-1.2706339894052301</v>
      </c>
      <c r="H1924">
        <v>-1.01938824017733</v>
      </c>
      <c r="I1924">
        <v>-27.822326027373801</v>
      </c>
      <c r="J1924">
        <v>-1.3385729368759001</v>
      </c>
      <c r="K1924">
        <v>168.66904258994799</v>
      </c>
      <c r="L1924">
        <v>166.062005207243</v>
      </c>
      <c r="M1924">
        <v>47.8201586281833</v>
      </c>
      <c r="N1924">
        <v>0.60384388916200604</v>
      </c>
      <c r="O1924">
        <v>39.870053160070803</v>
      </c>
      <c r="P1924">
        <v>37.586347013409103</v>
      </c>
      <c r="Q1924">
        <v>0.14151981403570399</v>
      </c>
    </row>
    <row r="1925" spans="1:17" hidden="1" x14ac:dyDescent="0.3">
      <c r="A1925" t="s">
        <v>4031</v>
      </c>
      <c r="B1925" t="s">
        <v>4032</v>
      </c>
      <c r="C1925" t="str">
        <f>IFERROR(VLOOKUP(Table1[[#This Row],[Ticker]],[1]!Table2[[Symbol]:[Industry]],2,FALSE),"-")</f>
        <v>-</v>
      </c>
      <c r="D1925" t="s">
        <v>713</v>
      </c>
      <c r="E1925">
        <v>414.72591155999999</v>
      </c>
      <c r="F1925">
        <v>138.96</v>
      </c>
      <c r="G1925">
        <v>-19.817304006410101</v>
      </c>
      <c r="H1925">
        <v>1.18648044957152</v>
      </c>
      <c r="I1925">
        <v>-6.5920561253607799</v>
      </c>
      <c r="J1925">
        <v>1.67212856758884</v>
      </c>
      <c r="K1925">
        <v>135.14910831756799</v>
      </c>
      <c r="L1925">
        <v>131.097384987499</v>
      </c>
      <c r="M1925">
        <v>66.447501175874095</v>
      </c>
      <c r="N1925">
        <v>0.636536811512592</v>
      </c>
      <c r="O1925">
        <v>18.1635002878526</v>
      </c>
      <c r="P1925">
        <v>29.205020920502101</v>
      </c>
      <c r="Q1925">
        <v>6.0284305195379001E-2</v>
      </c>
    </row>
    <row r="1926" spans="1:17" hidden="1" x14ac:dyDescent="0.3">
      <c r="A1926" t="s">
        <v>4033</v>
      </c>
      <c r="B1926" t="s">
        <v>4034</v>
      </c>
      <c r="C1926" t="str">
        <f>IFERROR(VLOOKUP(Table1[[#This Row],[Ticker]],[1]!Table2[[Symbol]:[Industry]],2,FALSE),"-")</f>
        <v>-</v>
      </c>
      <c r="D1926" t="s">
        <v>300</v>
      </c>
      <c r="E1926">
        <v>414.64368347999999</v>
      </c>
      <c r="F1926">
        <v>335.4</v>
      </c>
      <c r="G1926">
        <v>-11.076545895784101</v>
      </c>
      <c r="H1926">
        <v>-8.9421233356025809</v>
      </c>
      <c r="I1926">
        <v>-23.394066692273999</v>
      </c>
      <c r="J1926">
        <v>-4.2418846218843003</v>
      </c>
      <c r="K1926">
        <v>358.18309500811398</v>
      </c>
      <c r="L1926">
        <v>357.281209231795</v>
      </c>
      <c r="M1926">
        <v>34.087612882030797</v>
      </c>
      <c r="N1926">
        <v>0.59561355006516603</v>
      </c>
      <c r="O1926">
        <v>45.736434108527099</v>
      </c>
      <c r="P1926">
        <v>24.199222366228401</v>
      </c>
      <c r="Q1926">
        <v>-1.6175691794044999E-2</v>
      </c>
    </row>
    <row r="1927" spans="1:17" hidden="1" x14ac:dyDescent="0.3">
      <c r="A1927" t="s">
        <v>4035</v>
      </c>
      <c r="B1927" t="s">
        <v>4036</v>
      </c>
      <c r="C1927" t="str">
        <f>IFERROR(VLOOKUP(Table1[[#This Row],[Ticker]],[1]!Table2[[Symbol]:[Industry]],2,FALSE),"-")</f>
        <v>-</v>
      </c>
      <c r="D1927" t="s">
        <v>632</v>
      </c>
      <c r="E1927">
        <v>413.73748425000002</v>
      </c>
      <c r="F1927">
        <v>5948.35</v>
      </c>
      <c r="G1927">
        <v>25.5582003557912</v>
      </c>
      <c r="H1927">
        <v>2.1582083468635198</v>
      </c>
      <c r="I1927">
        <v>36.923369006317103</v>
      </c>
      <c r="J1927">
        <v>-0.277908061788813</v>
      </c>
      <c r="K1927">
        <v>5698.3228457626501</v>
      </c>
      <c r="L1927">
        <v>4825.8524702988498</v>
      </c>
      <c r="M1927">
        <v>45.763706135222101</v>
      </c>
      <c r="N1927">
        <v>0.52768703547109297</v>
      </c>
      <c r="O1927">
        <v>18.8539679070666</v>
      </c>
      <c r="P1927">
        <v>77.562686567164107</v>
      </c>
      <c r="Q1927">
        <v>4.9184155172778E-2</v>
      </c>
    </row>
    <row r="1928" spans="1:17" hidden="1" x14ac:dyDescent="0.3">
      <c r="A1928" t="s">
        <v>4037</v>
      </c>
      <c r="B1928" t="s">
        <v>4038</v>
      </c>
      <c r="C1928" t="str">
        <f>IFERROR(VLOOKUP(Table1[[#This Row],[Ticker]],[1]!Table2[[Symbol]:[Industry]],2,FALSE),"-")</f>
        <v>-</v>
      </c>
      <c r="D1928" t="s">
        <v>46</v>
      </c>
      <c r="E1928">
        <v>413.60705536</v>
      </c>
      <c r="F1928">
        <v>323.2</v>
      </c>
      <c r="G1928">
        <v>195.937969089288</v>
      </c>
      <c r="H1928">
        <v>33.245699161817399</v>
      </c>
      <c r="I1928">
        <v>212.11384519679299</v>
      </c>
      <c r="J1928">
        <v>-9.9101931929761005</v>
      </c>
      <c r="M1928">
        <v>59.519398704203198</v>
      </c>
      <c r="O1928">
        <v>11.3242574257425</v>
      </c>
      <c r="P1928">
        <v>225.806451612903</v>
      </c>
    </row>
    <row r="1929" spans="1:17" hidden="1" x14ac:dyDescent="0.3">
      <c r="A1929" t="s">
        <v>4039</v>
      </c>
      <c r="B1929" t="s">
        <v>4040</v>
      </c>
      <c r="C1929" t="str">
        <f>IFERROR(VLOOKUP(Table1[[#This Row],[Ticker]],[1]!Table2[[Symbol]:[Industry]],2,FALSE),"-")</f>
        <v>-</v>
      </c>
      <c r="D1929" t="s">
        <v>46</v>
      </c>
      <c r="E1929">
        <v>413.53065600000002</v>
      </c>
      <c r="F1929">
        <v>165.55</v>
      </c>
      <c r="G1929">
        <v>98.463682106007496</v>
      </c>
      <c r="H1929">
        <v>18.079806488958798</v>
      </c>
      <c r="I1929">
        <v>114.639558213512</v>
      </c>
      <c r="J1929">
        <v>5.9141081936595699</v>
      </c>
      <c r="K1929">
        <v>138.985583271672</v>
      </c>
      <c r="M1929">
        <v>62.430045496630598</v>
      </c>
      <c r="N1929">
        <v>0.74750583101346701</v>
      </c>
      <c r="O1929">
        <v>11.144669284204101</v>
      </c>
      <c r="P1929">
        <v>162.777777777777</v>
      </c>
    </row>
    <row r="1930" spans="1:17" hidden="1" x14ac:dyDescent="0.3">
      <c r="A1930" t="s">
        <v>4041</v>
      </c>
      <c r="B1930" t="s">
        <v>4042</v>
      </c>
      <c r="C1930" t="str">
        <f>IFERROR(VLOOKUP(Table1[[#This Row],[Ticker]],[1]!Table2[[Symbol]:[Industry]],2,FALSE),"-")</f>
        <v>-</v>
      </c>
      <c r="D1930" t="s">
        <v>21</v>
      </c>
      <c r="E1930">
        <v>412.94445010599998</v>
      </c>
      <c r="F1930">
        <v>119.41</v>
      </c>
      <c r="G1930">
        <v>9.7641308793056698</v>
      </c>
      <c r="H1930">
        <v>-5.5130393295112503</v>
      </c>
      <c r="I1930">
        <v>-30.931474792988599</v>
      </c>
      <c r="J1930">
        <v>-5.7187074496189796</v>
      </c>
      <c r="K1930">
        <v>129.81970418362999</v>
      </c>
      <c r="L1930">
        <v>125.434111271921</v>
      </c>
      <c r="M1930">
        <v>35.131980971216997</v>
      </c>
      <c r="N1930">
        <v>1.23618536222794</v>
      </c>
      <c r="O1930">
        <v>45.465203919269698</v>
      </c>
      <c r="P1930">
        <v>51.439441978440001</v>
      </c>
      <c r="Q1930">
        <v>0.15215128344017301</v>
      </c>
    </row>
    <row r="1931" spans="1:17" hidden="1" x14ac:dyDescent="0.3">
      <c r="A1931" t="s">
        <v>4043</v>
      </c>
      <c r="B1931" t="s">
        <v>4044</v>
      </c>
      <c r="C1931" t="str">
        <f>IFERROR(VLOOKUP(Table1[[#This Row],[Ticker]],[1]!Table2[[Symbol]:[Industry]],2,FALSE),"-")</f>
        <v>-</v>
      </c>
      <c r="D1931" t="s">
        <v>4045</v>
      </c>
      <c r="E1931">
        <v>412.68113803199998</v>
      </c>
      <c r="F1931">
        <v>87.54</v>
      </c>
      <c r="G1931">
        <v>-68.338811666332603</v>
      </c>
      <c r="H1931">
        <v>-3.0976718876213498</v>
      </c>
      <c r="I1931">
        <v>-47.364919281971098</v>
      </c>
      <c r="J1931">
        <v>-2.56725766919579</v>
      </c>
      <c r="K1931">
        <v>91.783693471192294</v>
      </c>
      <c r="L1931">
        <v>113.152759526918</v>
      </c>
      <c r="M1931">
        <v>45.0047545178939</v>
      </c>
      <c r="N1931">
        <v>0.44885243760993598</v>
      </c>
      <c r="O1931">
        <v>102.193283070596</v>
      </c>
      <c r="P1931">
        <v>9.4250000000000096</v>
      </c>
      <c r="Q1931">
        <v>-3.2456272082759002E-2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54</v>
      </c>
      <c r="E1932">
        <v>412.35668550000003</v>
      </c>
      <c r="F1932">
        <v>934.35</v>
      </c>
      <c r="G1932">
        <v>8.3523344296315702</v>
      </c>
      <c r="H1932">
        <v>7.47381570554868</v>
      </c>
      <c r="I1932">
        <v>13.590507360983599</v>
      </c>
      <c r="J1932">
        <v>1.10431380012847</v>
      </c>
      <c r="K1932">
        <v>876.01584749478002</v>
      </c>
      <c r="L1932">
        <v>797.951855601131</v>
      </c>
      <c r="M1932">
        <v>64.191770592016596</v>
      </c>
      <c r="N1932">
        <v>0.75219814164978005</v>
      </c>
      <c r="O1932">
        <v>4.8857494514903399</v>
      </c>
      <c r="P1932">
        <v>59.200886011245501</v>
      </c>
      <c r="Q1932">
        <v>5.0939117518212E-2</v>
      </c>
    </row>
    <row r="1933" spans="1:17" hidden="1" x14ac:dyDescent="0.3">
      <c r="A1933" t="s">
        <v>4048</v>
      </c>
      <c r="B1933" t="s">
        <v>4049</v>
      </c>
      <c r="C1933" t="str">
        <f>IFERROR(VLOOKUP(Table1[[#This Row],[Ticker]],[1]!Table2[[Symbol]:[Industry]],2,FALSE),"-")</f>
        <v>-</v>
      </c>
      <c r="D1933" t="s">
        <v>130</v>
      </c>
      <c r="E1933">
        <v>411.32877323999998</v>
      </c>
      <c r="F1933">
        <v>215.6</v>
      </c>
      <c r="G1933">
        <v>49.701890292949102</v>
      </c>
      <c r="H1933">
        <v>6.3252374595688501</v>
      </c>
      <c r="I1933">
        <v>33.790035672983798</v>
      </c>
      <c r="J1933">
        <v>-6.7783366152730302</v>
      </c>
      <c r="K1933">
        <v>210.88058308957599</v>
      </c>
      <c r="L1933">
        <v>186.064194180426</v>
      </c>
      <c r="M1933">
        <v>58.398088871140999</v>
      </c>
      <c r="N1933">
        <v>1.3215829188377299</v>
      </c>
      <c r="O1933">
        <v>20.547309833024102</v>
      </c>
      <c r="P1933">
        <v>87.478260869565204</v>
      </c>
      <c r="Q1933">
        <v>7.2705202409628994E-2</v>
      </c>
    </row>
    <row r="1934" spans="1:17" hidden="1" x14ac:dyDescent="0.3">
      <c r="A1934" t="s">
        <v>4050</v>
      </c>
      <c r="B1934" t="s">
        <v>4051</v>
      </c>
      <c r="C1934" t="str">
        <f>IFERROR(VLOOKUP(Table1[[#This Row],[Ticker]],[1]!Table2[[Symbol]:[Industry]],2,FALSE),"-")</f>
        <v>-</v>
      </c>
      <c r="D1934" t="s">
        <v>160</v>
      </c>
      <c r="E1934">
        <v>409.613408225</v>
      </c>
      <c r="F1934">
        <v>2838.85</v>
      </c>
      <c r="G1934">
        <v>0.256039907359287</v>
      </c>
      <c r="H1934">
        <v>-0.40389584806454998</v>
      </c>
      <c r="I1934">
        <v>18.311920610827102</v>
      </c>
      <c r="J1934">
        <v>1.8183962568819301</v>
      </c>
      <c r="K1934">
        <v>2751.4820903065001</v>
      </c>
      <c r="L1934">
        <v>2519.2592835048099</v>
      </c>
      <c r="M1934">
        <v>53.939756355569699</v>
      </c>
      <c r="N1934">
        <v>0.46314058402595598</v>
      </c>
      <c r="O1934">
        <v>16.209028303714501</v>
      </c>
      <c r="P1934">
        <v>45.724038807042703</v>
      </c>
      <c r="Q1934">
        <v>-8.9082676560471002E-2</v>
      </c>
    </row>
    <row r="1935" spans="1:17" hidden="1" x14ac:dyDescent="0.3">
      <c r="A1935" t="s">
        <v>4052</v>
      </c>
      <c r="B1935" t="s">
        <v>4053</v>
      </c>
      <c r="C1935" t="str">
        <f>IFERROR(VLOOKUP(Table1[[#This Row],[Ticker]],[1]!Table2[[Symbol]:[Industry]],2,FALSE),"-")</f>
        <v>-</v>
      </c>
      <c r="D1935" t="s">
        <v>516</v>
      </c>
      <c r="E1935">
        <v>409.25</v>
      </c>
      <c r="F1935">
        <v>409.25</v>
      </c>
      <c r="G1935">
        <v>19.635904915979602</v>
      </c>
      <c r="H1935">
        <v>5.2930199923733197</v>
      </c>
      <c r="I1935">
        <v>11.8874408626045</v>
      </c>
      <c r="J1935">
        <v>3.4603872797831201</v>
      </c>
      <c r="K1935">
        <v>387.19517827860102</v>
      </c>
      <c r="L1935">
        <v>352.53416442248499</v>
      </c>
      <c r="M1935">
        <v>73.239627091493105</v>
      </c>
      <c r="N1935">
        <v>0.72241273258495997</v>
      </c>
      <c r="O1935">
        <v>7.2571777642028001</v>
      </c>
      <c r="P1935">
        <v>62.982875348466699</v>
      </c>
      <c r="Q1935">
        <v>6.9777103379550995E-2</v>
      </c>
    </row>
    <row r="1936" spans="1:17" hidden="1" x14ac:dyDescent="0.3">
      <c r="A1936" t="s">
        <v>4054</v>
      </c>
      <c r="B1936" t="s">
        <v>4055</v>
      </c>
      <c r="C1936" t="str">
        <f>IFERROR(VLOOKUP(Table1[[#This Row],[Ticker]],[1]!Table2[[Symbol]:[Industry]],2,FALSE),"-")</f>
        <v>-</v>
      </c>
      <c r="D1936" t="s">
        <v>1039</v>
      </c>
      <c r="E1936">
        <v>408.50069999999999</v>
      </c>
      <c r="F1936">
        <v>48.66</v>
      </c>
      <c r="G1936">
        <v>35.714000075845703</v>
      </c>
      <c r="H1936">
        <v>-9.4543098421373806</v>
      </c>
      <c r="I1936">
        <v>-46.852872351319498</v>
      </c>
      <c r="J1936">
        <v>0.55390084095637704</v>
      </c>
      <c r="K1936">
        <v>52.063198010568897</v>
      </c>
      <c r="L1936">
        <v>53.775821176195002</v>
      </c>
      <c r="M1936">
        <v>48.148490801799497</v>
      </c>
      <c r="N1936">
        <v>0.46194571767411502</v>
      </c>
      <c r="O1936">
        <v>102.424989724619</v>
      </c>
      <c r="P1936">
        <v>56.714975845410599</v>
      </c>
      <c r="Q1936">
        <v>4.7045454323619E-2</v>
      </c>
    </row>
    <row r="1937" spans="1:17" hidden="1" x14ac:dyDescent="0.3">
      <c r="A1937" t="s">
        <v>4056</v>
      </c>
      <c r="B1937" t="s">
        <v>4057</v>
      </c>
      <c r="C1937" t="str">
        <f>IFERROR(VLOOKUP(Table1[[#This Row],[Ticker]],[1]!Table2[[Symbol]:[Industry]],2,FALSE),"-")</f>
        <v>-</v>
      </c>
      <c r="D1937" t="s">
        <v>300</v>
      </c>
      <c r="E1937">
        <v>408.4841662</v>
      </c>
      <c r="F1937">
        <v>24.79</v>
      </c>
      <c r="G1937">
        <v>2.93878863695639</v>
      </c>
      <c r="H1937">
        <v>-6.26867835952602</v>
      </c>
      <c r="I1937">
        <v>-4.6309174970870304</v>
      </c>
      <c r="J1937">
        <v>-5.2125225167078399</v>
      </c>
      <c r="K1937">
        <v>24.794972550861601</v>
      </c>
      <c r="L1937">
        <v>22.015542321548001</v>
      </c>
      <c r="M1937">
        <v>34.917001348734203</v>
      </c>
      <c r="N1937">
        <v>0.16065113037259701</v>
      </c>
      <c r="O1937">
        <v>29.084308188785801</v>
      </c>
      <c r="P1937">
        <v>98.527875600684993</v>
      </c>
      <c r="Q1937">
        <v>8.2796120299469006E-2</v>
      </c>
    </row>
    <row r="1938" spans="1:17" hidden="1" x14ac:dyDescent="0.3">
      <c r="A1938" t="s">
        <v>4058</v>
      </c>
      <c r="B1938" t="s">
        <v>4059</v>
      </c>
      <c r="C1938" t="str">
        <f>IFERROR(VLOOKUP(Table1[[#This Row],[Ticker]],[1]!Table2[[Symbol]:[Industry]],2,FALSE),"-")</f>
        <v>-</v>
      </c>
      <c r="D1938" t="s">
        <v>539</v>
      </c>
      <c r="E1938">
        <v>408.22221480000002</v>
      </c>
      <c r="F1938">
        <v>334</v>
      </c>
      <c r="G1938">
        <v>-52.402008762317202</v>
      </c>
      <c r="H1938">
        <v>-10.1156975982346</v>
      </c>
      <c r="I1938">
        <v>-36.226132654812403</v>
      </c>
      <c r="J1938">
        <v>-7.0347627764481002</v>
      </c>
      <c r="K1938">
        <v>378.10361149813798</v>
      </c>
      <c r="M1938">
        <v>38.524703341616203</v>
      </c>
      <c r="O1938">
        <v>63.742514970059801</v>
      </c>
      <c r="P1938">
        <v>23.475046210720802</v>
      </c>
    </row>
    <row r="1939" spans="1:17" hidden="1" x14ac:dyDescent="0.3">
      <c r="A1939" t="s">
        <v>4060</v>
      </c>
      <c r="B1939" t="s">
        <v>4061</v>
      </c>
      <c r="C1939" t="str">
        <f>IFERROR(VLOOKUP(Table1[[#This Row],[Ticker]],[1]!Table2[[Symbol]:[Industry]],2,FALSE),"-")</f>
        <v>-</v>
      </c>
      <c r="D1939" t="s">
        <v>136</v>
      </c>
      <c r="E1939">
        <v>406.82180675000001</v>
      </c>
      <c r="F1939">
        <v>107.5</v>
      </c>
      <c r="G1939">
        <v>30.835728192929899</v>
      </c>
      <c r="H1939">
        <v>13.478183695851699</v>
      </c>
      <c r="I1939">
        <v>-14.6193801670413</v>
      </c>
      <c r="J1939">
        <v>13.434893896666001</v>
      </c>
      <c r="K1939">
        <v>98.346155318275194</v>
      </c>
      <c r="L1939">
        <v>99.857704543599695</v>
      </c>
      <c r="M1939">
        <v>75.393280652386096</v>
      </c>
      <c r="N1939">
        <v>2.8925993037994</v>
      </c>
      <c r="O1939">
        <v>41.534883720930203</v>
      </c>
      <c r="P1939">
        <v>58.6715867158671</v>
      </c>
      <c r="Q1939">
        <v>3.3819074224228002E-2</v>
      </c>
    </row>
    <row r="1940" spans="1:17" hidden="1" x14ac:dyDescent="0.3">
      <c r="A1940" t="s">
        <v>4062</v>
      </c>
      <c r="B1940" t="s">
        <v>4063</v>
      </c>
      <c r="C1940" t="str">
        <f>IFERROR(VLOOKUP(Table1[[#This Row],[Ticker]],[1]!Table2[[Symbol]:[Industry]],2,FALSE),"-")</f>
        <v>-</v>
      </c>
      <c r="D1940" t="s">
        <v>300</v>
      </c>
      <c r="E1940">
        <v>405.08474999999999</v>
      </c>
      <c r="F1940">
        <v>373.35</v>
      </c>
      <c r="G1940">
        <v>8.5962013858971495</v>
      </c>
      <c r="H1940">
        <v>27.667505513098501</v>
      </c>
      <c r="I1940">
        <v>4.9126569710304597</v>
      </c>
      <c r="J1940">
        <v>32.507787909106497</v>
      </c>
      <c r="K1940">
        <v>301.40765129097798</v>
      </c>
      <c r="L1940">
        <v>293.57115142724001</v>
      </c>
      <c r="M1940">
        <v>84.064777925014894</v>
      </c>
      <c r="N1940">
        <v>3.2290515993738298</v>
      </c>
      <c r="O1940">
        <v>11.9458952725324</v>
      </c>
      <c r="P1940">
        <v>48.567449263828102</v>
      </c>
      <c r="Q1940">
        <v>8.0683971883640002E-2</v>
      </c>
    </row>
    <row r="1941" spans="1:17" hidden="1" x14ac:dyDescent="0.3">
      <c r="A1941" t="s">
        <v>4064</v>
      </c>
      <c r="B1941" t="s">
        <v>4065</v>
      </c>
      <c r="C1941" t="str">
        <f>IFERROR(VLOOKUP(Table1[[#This Row],[Ticker]],[1]!Table2[[Symbol]:[Industry]],2,FALSE),"-")</f>
        <v>-</v>
      </c>
      <c r="D1941" t="s">
        <v>300</v>
      </c>
      <c r="E1941">
        <v>403.91</v>
      </c>
      <c r="F1941">
        <v>4039.1</v>
      </c>
      <c r="G1941">
        <v>116.903456201564</v>
      </c>
      <c r="H1941">
        <v>14.316767940205899</v>
      </c>
      <c r="I1941">
        <v>28.2074010364631</v>
      </c>
      <c r="J1941">
        <v>0.94461349464895095</v>
      </c>
      <c r="K1941">
        <v>3796.98448823332</v>
      </c>
      <c r="L1941">
        <v>3206.35891395817</v>
      </c>
      <c r="M1941">
        <v>61.941862149672403</v>
      </c>
      <c r="N1941">
        <v>1.387812700449</v>
      </c>
      <c r="O1941">
        <v>26.141962318338201</v>
      </c>
      <c r="P1941">
        <v>162.27922077922</v>
      </c>
      <c r="Q1941">
        <v>0.14237631414676999</v>
      </c>
    </row>
    <row r="1942" spans="1:17" hidden="1" x14ac:dyDescent="0.3">
      <c r="A1942" t="s">
        <v>4066</v>
      </c>
      <c r="B1942" t="s">
        <v>4067</v>
      </c>
      <c r="C1942" t="str">
        <f>IFERROR(VLOOKUP(Table1[[#This Row],[Ticker]],[1]!Table2[[Symbol]:[Industry]],2,FALSE),"-")</f>
        <v>-</v>
      </c>
      <c r="D1942" t="s">
        <v>632</v>
      </c>
      <c r="E1942">
        <v>402.72918611399899</v>
      </c>
      <c r="F1942">
        <v>22.05</v>
      </c>
      <c r="G1942">
        <v>10.1306704689057</v>
      </c>
      <c r="K1942">
        <v>22.064075533845699</v>
      </c>
      <c r="L1942">
        <v>20.559754299100199</v>
      </c>
      <c r="M1942">
        <v>35.6509857849477</v>
      </c>
      <c r="N1942">
        <v>1</v>
      </c>
      <c r="O1942">
        <v>18.367346938775501</v>
      </c>
      <c r="P1942">
        <v>45.5445544554455</v>
      </c>
      <c r="Q1942">
        <v>2.5042493907753999E-2</v>
      </c>
    </row>
    <row r="1943" spans="1:17" hidden="1" x14ac:dyDescent="0.3">
      <c r="A1943" t="s">
        <v>4068</v>
      </c>
      <c r="B1943" t="s">
        <v>4069</v>
      </c>
      <c r="C1943" t="str">
        <f>IFERROR(VLOOKUP(Table1[[#This Row],[Ticker]],[1]!Table2[[Symbol]:[Industry]],2,FALSE),"-")</f>
        <v>-</v>
      </c>
      <c r="D1943" t="s">
        <v>46</v>
      </c>
      <c r="E1943">
        <v>402.21</v>
      </c>
      <c r="F1943">
        <v>184.5</v>
      </c>
      <c r="G1943">
        <v>107.03320718452601</v>
      </c>
      <c r="H1943">
        <v>-14.7535268443745</v>
      </c>
      <c r="I1943">
        <v>123.209083292031</v>
      </c>
      <c r="J1943">
        <v>-5.1821273799297201</v>
      </c>
      <c r="K1943">
        <v>197.67305716252301</v>
      </c>
      <c r="M1943">
        <v>28.407870919114099</v>
      </c>
      <c r="N1943">
        <v>0.26561264822134301</v>
      </c>
      <c r="O1943">
        <v>53.387533875338697</v>
      </c>
      <c r="P1943">
        <v>146</v>
      </c>
    </row>
    <row r="1944" spans="1:17" hidden="1" x14ac:dyDescent="0.3">
      <c r="A1944" t="s">
        <v>4070</v>
      </c>
      <c r="B1944" t="s">
        <v>4071</v>
      </c>
      <c r="C1944" t="str">
        <f>IFERROR(VLOOKUP(Table1[[#This Row],[Ticker]],[1]!Table2[[Symbol]:[Industry]],2,FALSE),"-")</f>
        <v>-</v>
      </c>
      <c r="D1944" t="s">
        <v>151</v>
      </c>
      <c r="E1944">
        <v>401.87249934499999</v>
      </c>
      <c r="F1944">
        <v>176.35</v>
      </c>
      <c r="G1944">
        <v>-3.7021691431656598</v>
      </c>
      <c r="H1944">
        <v>-1.1492144900621499</v>
      </c>
      <c r="I1944">
        <v>-8.9295721701534205</v>
      </c>
      <c r="J1944">
        <v>-1.1522873741728099</v>
      </c>
      <c r="K1944">
        <v>181.79072126279701</v>
      </c>
      <c r="L1944">
        <v>165.914707618129</v>
      </c>
      <c r="M1944">
        <v>43.322185786475202</v>
      </c>
      <c r="N1944">
        <v>0.42110930516050299</v>
      </c>
      <c r="O1944">
        <v>19.081372271051801</v>
      </c>
      <c r="P1944">
        <v>55.992923485183503</v>
      </c>
    </row>
    <row r="1945" spans="1:17" hidden="1" x14ac:dyDescent="0.3">
      <c r="A1945" t="s">
        <v>4072</v>
      </c>
      <c r="B1945" t="s">
        <v>4073</v>
      </c>
      <c r="C1945" t="str">
        <f>IFERROR(VLOOKUP(Table1[[#This Row],[Ticker]],[1]!Table2[[Symbol]:[Industry]],2,FALSE),"-")</f>
        <v>-</v>
      </c>
      <c r="D1945" t="s">
        <v>3865</v>
      </c>
      <c r="E1945">
        <v>401.27626307999998</v>
      </c>
      <c r="F1945">
        <v>161.4</v>
      </c>
      <c r="G1945">
        <v>69.352431170417205</v>
      </c>
      <c r="H1945">
        <v>11.140151316544999</v>
      </c>
      <c r="I1945">
        <v>-14.8821278224354</v>
      </c>
      <c r="J1945">
        <v>10.3451669499785</v>
      </c>
      <c r="K1945">
        <v>143.66011376342101</v>
      </c>
      <c r="L1945">
        <v>126.524887498612</v>
      </c>
      <c r="M1945">
        <v>66.592210672203905</v>
      </c>
      <c r="N1945">
        <v>4.8239676840215404</v>
      </c>
      <c r="O1945">
        <v>22.676579925650501</v>
      </c>
      <c r="P1945">
        <v>192.126696832579</v>
      </c>
    </row>
    <row r="1946" spans="1:17" hidden="1" x14ac:dyDescent="0.3">
      <c r="A1946" t="s">
        <v>4074</v>
      </c>
      <c r="B1946" t="s">
        <v>4075</v>
      </c>
      <c r="C1946" t="str">
        <f>IFERROR(VLOOKUP(Table1[[#This Row],[Ticker]],[1]!Table2[[Symbol]:[Industry]],2,FALSE),"-")</f>
        <v>-</v>
      </c>
      <c r="D1946" t="s">
        <v>1387</v>
      </c>
      <c r="E1946">
        <v>400.45144549999998</v>
      </c>
      <c r="F1946">
        <v>233.15</v>
      </c>
      <c r="G1946">
        <v>-28.678048043062901</v>
      </c>
      <c r="H1946">
        <v>0.19571264479179501</v>
      </c>
      <c r="I1946">
        <v>-10.843671545883</v>
      </c>
      <c r="J1946">
        <v>-2.88635576894402</v>
      </c>
      <c r="K1946">
        <v>233.72074367616</v>
      </c>
      <c r="L1946">
        <v>231.474014964204</v>
      </c>
      <c r="M1946">
        <v>46.402934931614503</v>
      </c>
      <c r="N1946">
        <v>0.81126691010012797</v>
      </c>
      <c r="O1946">
        <v>32.532704267638799</v>
      </c>
      <c r="P1946">
        <v>29.5997776542523</v>
      </c>
      <c r="Q1946">
        <v>-2.7262531281360002E-3</v>
      </c>
    </row>
    <row r="1947" spans="1:17" hidden="1" x14ac:dyDescent="0.3">
      <c r="A1947" t="s">
        <v>4076</v>
      </c>
      <c r="B1947" t="s">
        <v>4077</v>
      </c>
      <c r="C1947" t="str">
        <f>IFERROR(VLOOKUP(Table1[[#This Row],[Ticker]],[1]!Table2[[Symbol]:[Industry]],2,FALSE),"-")</f>
        <v>-</v>
      </c>
      <c r="D1947" t="s">
        <v>72</v>
      </c>
      <c r="E1947">
        <v>399.85176000000001</v>
      </c>
      <c r="F1947">
        <v>294</v>
      </c>
      <c r="G1947">
        <v>-36.790968639649201</v>
      </c>
      <c r="I1947">
        <v>-13.0766309936828</v>
      </c>
      <c r="K1947">
        <v>240.93553543611401</v>
      </c>
      <c r="M1947" s="1">
        <v>6.0965434000000003E-8</v>
      </c>
      <c r="N1947">
        <v>1.29729729729729</v>
      </c>
      <c r="O1947">
        <v>10.5442176870748</v>
      </c>
      <c r="P1947">
        <v>0.34129692832765002</v>
      </c>
    </row>
    <row r="1948" spans="1:17" hidden="1" x14ac:dyDescent="0.3">
      <c r="A1948" t="s">
        <v>4078</v>
      </c>
      <c r="B1948" t="s">
        <v>4079</v>
      </c>
      <c r="C1948" t="str">
        <f>IFERROR(VLOOKUP(Table1[[#This Row],[Ticker]],[1]!Table2[[Symbol]:[Industry]],2,FALSE),"-")</f>
        <v>-</v>
      </c>
      <c r="D1948" t="s">
        <v>789</v>
      </c>
      <c r="E1948">
        <v>399.55104599999999</v>
      </c>
      <c r="F1948">
        <v>365</v>
      </c>
      <c r="G1948">
        <v>-37.881414787837201</v>
      </c>
      <c r="H1948">
        <v>-3.1226627285706199</v>
      </c>
      <c r="I1948">
        <v>-21.419762219854199</v>
      </c>
      <c r="J1948">
        <v>0.17664004486851101</v>
      </c>
      <c r="K1948">
        <v>368.92731529943899</v>
      </c>
      <c r="L1948">
        <v>383.78319473873</v>
      </c>
      <c r="M1948">
        <v>49.228887450532703</v>
      </c>
      <c r="N1948">
        <v>0.89709073029887698</v>
      </c>
      <c r="O1948">
        <v>32.520547945205401</v>
      </c>
      <c r="P1948">
        <v>17.666021921340999</v>
      </c>
      <c r="Q1948">
        <v>1.2431925372443E-2</v>
      </c>
    </row>
    <row r="1949" spans="1:17" hidden="1" x14ac:dyDescent="0.3">
      <c r="A1949" t="s">
        <v>4080</v>
      </c>
      <c r="B1949" t="s">
        <v>4081</v>
      </c>
      <c r="C1949" t="str">
        <f>IFERROR(VLOOKUP(Table1[[#This Row],[Ticker]],[1]!Table2[[Symbol]:[Industry]],2,FALSE),"-")</f>
        <v>-</v>
      </c>
      <c r="D1949" t="s">
        <v>632</v>
      </c>
      <c r="E1949">
        <v>398.88676019000002</v>
      </c>
      <c r="F1949">
        <v>174.1</v>
      </c>
      <c r="G1949">
        <v>-19.295850754438401</v>
      </c>
      <c r="H1949">
        <v>-5.1892878918376901</v>
      </c>
      <c r="I1949">
        <v>-14.777266177333701</v>
      </c>
      <c r="J1949">
        <v>-2.0063536855390098</v>
      </c>
      <c r="K1949">
        <v>177.59322147077401</v>
      </c>
      <c r="L1949">
        <v>180.36237180270601</v>
      </c>
      <c r="M1949">
        <v>39.413055208021198</v>
      </c>
      <c r="N1949">
        <v>0.59013241581998399</v>
      </c>
      <c r="O1949">
        <v>43.193566915565697</v>
      </c>
      <c r="P1949">
        <v>16.066666666666599</v>
      </c>
      <c r="Q1949">
        <v>0.27521436730728399</v>
      </c>
    </row>
    <row r="1950" spans="1:17" hidden="1" x14ac:dyDescent="0.3">
      <c r="A1950" t="s">
        <v>4082</v>
      </c>
      <c r="B1950" t="s">
        <v>4083</v>
      </c>
      <c r="C1950" t="str">
        <f>IFERROR(VLOOKUP(Table1[[#This Row],[Ticker]],[1]!Table2[[Symbol]:[Industry]],2,FALSE),"-")</f>
        <v>-</v>
      </c>
      <c r="D1950" t="s">
        <v>488</v>
      </c>
      <c r="E1950">
        <v>398.28750000000002</v>
      </c>
      <c r="F1950">
        <v>531.04999999999995</v>
      </c>
      <c r="G1950">
        <v>30.4215669728863</v>
      </c>
      <c r="H1950">
        <v>-4.6576035829836302</v>
      </c>
      <c r="I1950">
        <v>7.8661495159282397</v>
      </c>
      <c r="J1950">
        <v>-4.5474978861659796</v>
      </c>
      <c r="K1950">
        <v>525.86974871077405</v>
      </c>
      <c r="L1950">
        <v>465.85324377364401</v>
      </c>
      <c r="M1950">
        <v>52.043041099267803</v>
      </c>
      <c r="N1950">
        <v>0.96541045210538801</v>
      </c>
      <c r="O1950">
        <v>15.8083043027963</v>
      </c>
      <c r="P1950">
        <v>81.991089787525596</v>
      </c>
      <c r="Q1950">
        <v>4.7857731533461997E-2</v>
      </c>
    </row>
    <row r="1951" spans="1:17" hidden="1" x14ac:dyDescent="0.3">
      <c r="A1951" t="s">
        <v>4084</v>
      </c>
      <c r="B1951" t="s">
        <v>4085</v>
      </c>
      <c r="C1951" t="str">
        <f>IFERROR(VLOOKUP(Table1[[#This Row],[Ticker]],[1]!Table2[[Symbol]:[Industry]],2,FALSE),"-")</f>
        <v>-</v>
      </c>
      <c r="D1951" t="s">
        <v>54</v>
      </c>
      <c r="E1951">
        <v>396.56455578999999</v>
      </c>
      <c r="F1951">
        <v>1311.7</v>
      </c>
      <c r="G1951">
        <v>133.87745895990199</v>
      </c>
      <c r="H1951">
        <v>56.247077810476597</v>
      </c>
      <c r="I1951">
        <v>119.205059147162</v>
      </c>
      <c r="J1951">
        <v>1.8075667690064401</v>
      </c>
      <c r="K1951">
        <v>934.04181858906998</v>
      </c>
      <c r="L1951">
        <v>731.84527213474405</v>
      </c>
      <c r="M1951">
        <v>77.272616000769602</v>
      </c>
      <c r="N1951">
        <v>2.57077964762804</v>
      </c>
      <c r="O1951">
        <v>3.6746207212014999</v>
      </c>
      <c r="P1951">
        <v>177.873106662429</v>
      </c>
      <c r="Q1951">
        <v>4.5070419684665998E-2</v>
      </c>
    </row>
    <row r="1952" spans="1:17" hidden="1" x14ac:dyDescent="0.3">
      <c r="A1952" t="s">
        <v>4086</v>
      </c>
      <c r="B1952" t="s">
        <v>4087</v>
      </c>
      <c r="C1952" t="str">
        <f>IFERROR(VLOOKUP(Table1[[#This Row],[Ticker]],[1]!Table2[[Symbol]:[Industry]],2,FALSE),"-")</f>
        <v>-</v>
      </c>
      <c r="D1952" t="s">
        <v>500</v>
      </c>
      <c r="E1952">
        <v>395.41705007199999</v>
      </c>
      <c r="F1952">
        <v>64.790000000000006</v>
      </c>
      <c r="G1952">
        <v>-5.92291908620642</v>
      </c>
      <c r="H1952">
        <v>-0.20105294631350501</v>
      </c>
      <c r="I1952">
        <v>-22.669248902090199</v>
      </c>
      <c r="J1952">
        <v>-4.9416230458083596</v>
      </c>
      <c r="K1952">
        <v>64.309450984953898</v>
      </c>
      <c r="L1952">
        <v>64.016197994076705</v>
      </c>
      <c r="M1952">
        <v>47.985859343331697</v>
      </c>
      <c r="N1952">
        <v>0.60796673881729402</v>
      </c>
      <c r="O1952">
        <v>25.019293100787099</v>
      </c>
      <c r="P1952">
        <v>24.596153846153801</v>
      </c>
      <c r="Q1952">
        <v>3.1084897467790001E-3</v>
      </c>
    </row>
    <row r="1953" spans="1:17" hidden="1" x14ac:dyDescent="0.3">
      <c r="A1953" t="s">
        <v>4088</v>
      </c>
      <c r="B1953" t="s">
        <v>4089</v>
      </c>
      <c r="C1953" t="str">
        <f>IFERROR(VLOOKUP(Table1[[#This Row],[Ticker]],[1]!Table2[[Symbol]:[Industry]],2,FALSE),"-")</f>
        <v>-</v>
      </c>
      <c r="D1953" t="s">
        <v>471</v>
      </c>
      <c r="E1953">
        <v>395.39684648100001</v>
      </c>
      <c r="F1953">
        <v>23.73</v>
      </c>
      <c r="G1953">
        <v>59.067524953871498</v>
      </c>
      <c r="H1953">
        <v>-7.8355631608466201</v>
      </c>
      <c r="I1953">
        <v>-36.485678154414302</v>
      </c>
      <c r="J1953">
        <v>-4.1486679373557003</v>
      </c>
      <c r="K1953">
        <v>23.762971732638899</v>
      </c>
      <c r="L1953">
        <v>22.078172479357601</v>
      </c>
      <c r="M1953">
        <v>53.035559382116503</v>
      </c>
      <c r="N1953">
        <v>2.0297222391536298</v>
      </c>
      <c r="O1953">
        <v>39.064475347661102</v>
      </c>
      <c r="P1953">
        <v>90.364061062218298</v>
      </c>
    </row>
    <row r="1954" spans="1:17" hidden="1" x14ac:dyDescent="0.3">
      <c r="A1954" t="s">
        <v>4090</v>
      </c>
      <c r="B1954" t="s">
        <v>4091</v>
      </c>
      <c r="C1954" t="str">
        <f>IFERROR(VLOOKUP(Table1[[#This Row],[Ticker]],[1]!Table2[[Symbol]:[Industry]],2,FALSE),"-")</f>
        <v>-</v>
      </c>
      <c r="D1954" t="s">
        <v>420</v>
      </c>
      <c r="E1954">
        <v>395.25057791999899</v>
      </c>
      <c r="F1954">
        <v>158.4</v>
      </c>
      <c r="G1954">
        <v>-45.849183439884598</v>
      </c>
      <c r="H1954">
        <v>-22.175206042369499</v>
      </c>
      <c r="I1954">
        <v>-29.6733073323797</v>
      </c>
      <c r="J1954">
        <v>-5.1434902870107901</v>
      </c>
      <c r="M1954">
        <v>52.562154441210197</v>
      </c>
      <c r="O1954">
        <v>26.231060606060499</v>
      </c>
      <c r="P1954">
        <v>25.8141382049245</v>
      </c>
    </row>
    <row r="1955" spans="1:17" hidden="1" x14ac:dyDescent="0.3">
      <c r="A1955" t="s">
        <v>4092</v>
      </c>
      <c r="B1955" t="s">
        <v>4093</v>
      </c>
      <c r="C1955" t="str">
        <f>IFERROR(VLOOKUP(Table1[[#This Row],[Ticker]],[1]!Table2[[Symbol]:[Industry]],2,FALSE),"-")</f>
        <v>-</v>
      </c>
      <c r="D1955" t="s">
        <v>46</v>
      </c>
      <c r="E1955">
        <v>394.849896</v>
      </c>
      <c r="F1955">
        <v>342.3</v>
      </c>
      <c r="G1955">
        <v>-39.972663656960698</v>
      </c>
      <c r="H1955">
        <v>-11.0995128827689</v>
      </c>
      <c r="I1955">
        <v>-23.7967875494558</v>
      </c>
      <c r="J1955">
        <v>-7.1940258618475497</v>
      </c>
      <c r="K1955">
        <v>396.762776753808</v>
      </c>
      <c r="M1955">
        <v>32.140248104156903</v>
      </c>
      <c r="N1955">
        <v>0.45578651685393201</v>
      </c>
      <c r="O1955">
        <v>72.947706690037904</v>
      </c>
      <c r="P1955">
        <v>12.2295081967213</v>
      </c>
    </row>
    <row r="1956" spans="1:17" hidden="1" x14ac:dyDescent="0.3">
      <c r="A1956" t="s">
        <v>4094</v>
      </c>
      <c r="B1956" t="s">
        <v>4095</v>
      </c>
      <c r="C1956" t="str">
        <f>IFERROR(VLOOKUP(Table1[[#This Row],[Ticker]],[1]!Table2[[Symbol]:[Industry]],2,FALSE),"-")</f>
        <v>-</v>
      </c>
      <c r="D1956" t="s">
        <v>46</v>
      </c>
      <c r="E1956">
        <v>392.16738928000001</v>
      </c>
      <c r="F1956">
        <v>207.85</v>
      </c>
      <c r="G1956">
        <v>-25.365252199226902</v>
      </c>
      <c r="H1956">
        <v>-7.6278960934098299</v>
      </c>
      <c r="I1956">
        <v>-7.44840037738064</v>
      </c>
      <c r="J1956">
        <v>-4.2748668220189003</v>
      </c>
      <c r="K1956">
        <v>214.024659989703</v>
      </c>
      <c r="L1956">
        <v>197.96853777992601</v>
      </c>
      <c r="M1956">
        <v>26.549251042942199</v>
      </c>
      <c r="N1956">
        <v>0.53980477223427303</v>
      </c>
      <c r="O1956">
        <v>38.802020687996098</v>
      </c>
      <c r="P1956">
        <v>47.359092520382802</v>
      </c>
      <c r="Q1956">
        <v>0.120127759092933</v>
      </c>
    </row>
    <row r="1957" spans="1:17" hidden="1" x14ac:dyDescent="0.3">
      <c r="A1957" t="s">
        <v>4096</v>
      </c>
      <c r="B1957" t="s">
        <v>4097</v>
      </c>
      <c r="C1957" t="str">
        <f>IFERROR(VLOOKUP(Table1[[#This Row],[Ticker]],[1]!Table2[[Symbol]:[Industry]],2,FALSE),"-")</f>
        <v>-</v>
      </c>
      <c r="D1957" t="s">
        <v>46</v>
      </c>
      <c r="E1957">
        <v>392.03039999999999</v>
      </c>
      <c r="F1957">
        <v>159</v>
      </c>
      <c r="G1957">
        <v>56.5531609150066</v>
      </c>
      <c r="H1957">
        <v>8.1035552121457499</v>
      </c>
      <c r="I1957">
        <v>15.184791334485601</v>
      </c>
      <c r="J1957">
        <v>-3.9755887187984298</v>
      </c>
      <c r="K1957">
        <v>153.033785790651</v>
      </c>
      <c r="L1957">
        <v>123.01931184253399</v>
      </c>
      <c r="M1957">
        <v>59.9107937055185</v>
      </c>
      <c r="N1957">
        <v>0.43488462661863497</v>
      </c>
      <c r="O1957">
        <v>16.352201257861601</v>
      </c>
      <c r="P1957">
        <v>106.493506493506</v>
      </c>
    </row>
    <row r="1958" spans="1:17" hidden="1" x14ac:dyDescent="0.3">
      <c r="A1958" t="s">
        <v>4098</v>
      </c>
      <c r="B1958" t="s">
        <v>4099</v>
      </c>
      <c r="C1958" t="str">
        <f>IFERROR(VLOOKUP(Table1[[#This Row],[Ticker]],[1]!Table2[[Symbol]:[Industry]],2,FALSE),"-")</f>
        <v>-</v>
      </c>
      <c r="D1958" t="s">
        <v>516</v>
      </c>
      <c r="E1958">
        <v>391.85837500000002</v>
      </c>
      <c r="F1958">
        <v>475</v>
      </c>
      <c r="G1958">
        <v>492.262274815821</v>
      </c>
      <c r="H1958">
        <v>50.767207188037297</v>
      </c>
      <c r="I1958">
        <v>113.911332415079</v>
      </c>
      <c r="J1958">
        <v>52.298998220619303</v>
      </c>
      <c r="K1958">
        <v>311.51777141407803</v>
      </c>
      <c r="L1958">
        <v>231.804838662012</v>
      </c>
      <c r="M1958">
        <v>92.428661342252795</v>
      </c>
      <c r="N1958">
        <v>2.0275659734532998</v>
      </c>
      <c r="O1958">
        <v>0</v>
      </c>
      <c r="P1958">
        <v>638.72472783825799</v>
      </c>
      <c r="Q1958">
        <v>0.20952116031731799</v>
      </c>
    </row>
    <row r="1959" spans="1:17" hidden="1" x14ac:dyDescent="0.3">
      <c r="A1959" t="s">
        <v>4100</v>
      </c>
      <c r="B1959" t="s">
        <v>4101</v>
      </c>
      <c r="C1959" t="str">
        <f>IFERROR(VLOOKUP(Table1[[#This Row],[Ticker]],[1]!Table2[[Symbol]:[Industry]],2,FALSE),"-")</f>
        <v>-</v>
      </c>
      <c r="D1959" t="s">
        <v>207</v>
      </c>
      <c r="E1959">
        <v>391.4</v>
      </c>
      <c r="F1959">
        <v>782.8</v>
      </c>
      <c r="G1959">
        <v>48.385778805909297</v>
      </c>
      <c r="H1959">
        <v>34.308418411308899</v>
      </c>
      <c r="I1959">
        <v>20.815260898209001</v>
      </c>
      <c r="J1959">
        <v>7.0753992745251999</v>
      </c>
      <c r="K1959">
        <v>642.77863888905699</v>
      </c>
      <c r="L1959">
        <v>590.81795741573899</v>
      </c>
      <c r="M1959">
        <v>80.726298020613697</v>
      </c>
      <c r="N1959">
        <v>2.0267464924181202</v>
      </c>
      <c r="O1959">
        <v>2.1972406745017898</v>
      </c>
      <c r="P1959">
        <v>93.858345715700807</v>
      </c>
      <c r="Q1959">
        <v>8.4306805537588E-2</v>
      </c>
    </row>
    <row r="1960" spans="1:17" hidden="1" x14ac:dyDescent="0.3">
      <c r="A1960" t="s">
        <v>4102</v>
      </c>
      <c r="B1960" t="s">
        <v>4103</v>
      </c>
      <c r="C1960" t="str">
        <f>IFERROR(VLOOKUP(Table1[[#This Row],[Ticker]],[1]!Table2[[Symbol]:[Industry]],2,FALSE),"-")</f>
        <v>-</v>
      </c>
      <c r="D1960" t="s">
        <v>80</v>
      </c>
      <c r="E1960">
        <v>391.24050499999998</v>
      </c>
      <c r="F1960">
        <v>29.5</v>
      </c>
      <c r="G1960">
        <v>-59.388657335929501</v>
      </c>
      <c r="H1960">
        <v>8.6063033279324106</v>
      </c>
      <c r="I1960">
        <v>-60.622878812181902</v>
      </c>
      <c r="J1960">
        <v>2.4300822283703898</v>
      </c>
      <c r="K1960">
        <v>26.459861105894898</v>
      </c>
      <c r="L1960">
        <v>33.914768470227699</v>
      </c>
      <c r="M1960">
        <v>85.009304099157802</v>
      </c>
      <c r="N1960">
        <v>0.41133618605346001</v>
      </c>
      <c r="O1960">
        <v>164.915254237288</v>
      </c>
      <c r="P1960">
        <v>40.009492168960598</v>
      </c>
      <c r="Q1960">
        <v>8.6581483954957003E-2</v>
      </c>
    </row>
    <row r="1961" spans="1:17" hidden="1" x14ac:dyDescent="0.3">
      <c r="A1961" t="s">
        <v>4104</v>
      </c>
      <c r="B1961" t="s">
        <v>4105</v>
      </c>
      <c r="C1961" t="str">
        <f>IFERROR(VLOOKUP(Table1[[#This Row],[Ticker]],[1]!Table2[[Symbol]:[Industry]],2,FALSE),"-")</f>
        <v>-</v>
      </c>
      <c r="D1961" t="s">
        <v>77</v>
      </c>
      <c r="E1961">
        <v>390.53436959999999</v>
      </c>
      <c r="F1961">
        <v>223</v>
      </c>
      <c r="G1961">
        <v>46.5291324908032</v>
      </c>
      <c r="H1961">
        <v>12.0592981849829</v>
      </c>
      <c r="I1961">
        <v>-35.406290477150499</v>
      </c>
      <c r="J1961">
        <v>-10.570244211544599</v>
      </c>
      <c r="K1961">
        <v>204.991710379761</v>
      </c>
      <c r="L1961">
        <v>200.01164690201199</v>
      </c>
      <c r="M1961">
        <v>58.400901868741002</v>
      </c>
      <c r="N1961">
        <v>1.2964685630977499</v>
      </c>
      <c r="O1961">
        <v>43.161434977578402</v>
      </c>
      <c r="P1961">
        <v>75.245579567779899</v>
      </c>
      <c r="Q1961">
        <v>0.121556363260094</v>
      </c>
    </row>
    <row r="1962" spans="1:17" hidden="1" x14ac:dyDescent="0.3">
      <c r="A1962" t="s">
        <v>4106</v>
      </c>
      <c r="B1962" t="s">
        <v>4107</v>
      </c>
      <c r="C1962" t="str">
        <f>IFERROR(VLOOKUP(Table1[[#This Row],[Ticker]],[1]!Table2[[Symbol]:[Industry]],2,FALSE),"-")</f>
        <v>-</v>
      </c>
      <c r="D1962" t="s">
        <v>300</v>
      </c>
      <c r="E1962">
        <v>389.505</v>
      </c>
      <c r="F1962">
        <v>338.7</v>
      </c>
      <c r="G1962">
        <v>-36.899782700029498</v>
      </c>
      <c r="H1962">
        <v>-1.6822609725125299</v>
      </c>
      <c r="I1962">
        <v>-17.0226509964229</v>
      </c>
      <c r="J1962">
        <v>0.46519895355964602</v>
      </c>
      <c r="K1962">
        <v>346.53049399320099</v>
      </c>
      <c r="L1962">
        <v>352.228152680167</v>
      </c>
      <c r="M1962">
        <v>37.395609547085797</v>
      </c>
      <c r="N1962">
        <v>1.0006159899995699</v>
      </c>
      <c r="O1962">
        <v>29.893711248892799</v>
      </c>
      <c r="P1962">
        <v>8.2108626198082995</v>
      </c>
      <c r="Q1962">
        <v>5.0482430526541E-2</v>
      </c>
    </row>
    <row r="1963" spans="1:17" hidden="1" x14ac:dyDescent="0.3">
      <c r="A1963" t="s">
        <v>4108</v>
      </c>
      <c r="B1963" t="s">
        <v>4109</v>
      </c>
      <c r="C1963" t="str">
        <f>IFERROR(VLOOKUP(Table1[[#This Row],[Ticker]],[1]!Table2[[Symbol]:[Industry]],2,FALSE),"-")</f>
        <v>-</v>
      </c>
      <c r="D1963" t="s">
        <v>4110</v>
      </c>
      <c r="E1963">
        <v>388.89020119999998</v>
      </c>
      <c r="F1963">
        <v>756.4</v>
      </c>
      <c r="G1963">
        <v>20.2585326418873</v>
      </c>
      <c r="H1963">
        <v>0.71676880973241097</v>
      </c>
      <c r="I1963">
        <v>19.700128504493101</v>
      </c>
      <c r="J1963">
        <v>2.7180259701574401</v>
      </c>
      <c r="K1963">
        <v>741.87570001513905</v>
      </c>
      <c r="L1963">
        <v>634.54580038077904</v>
      </c>
      <c r="M1963">
        <v>62.258148028280303</v>
      </c>
      <c r="N1963">
        <v>0.65968056253139096</v>
      </c>
      <c r="O1963">
        <v>17.001586462189302</v>
      </c>
      <c r="P1963">
        <v>71.208691715708397</v>
      </c>
      <c r="Q1963">
        <v>0.19567778235148001</v>
      </c>
    </row>
    <row r="1964" spans="1:17" hidden="1" x14ac:dyDescent="0.3">
      <c r="A1964" t="s">
        <v>4111</v>
      </c>
      <c r="B1964" t="s">
        <v>4112</v>
      </c>
      <c r="C1964" t="str">
        <f>IFERROR(VLOOKUP(Table1[[#This Row],[Ticker]],[1]!Table2[[Symbol]:[Industry]],2,FALSE),"-")</f>
        <v>-</v>
      </c>
      <c r="D1964" t="s">
        <v>40</v>
      </c>
      <c r="E1964">
        <v>388.88539200000002</v>
      </c>
      <c r="F1964">
        <v>10.36</v>
      </c>
      <c r="G1964">
        <v>-88.7266282256453</v>
      </c>
      <c r="H1964">
        <v>-7.4217602075496796</v>
      </c>
      <c r="I1964">
        <v>-44.561973013226797</v>
      </c>
      <c r="J1964">
        <v>-6.7449900491753798</v>
      </c>
      <c r="K1964">
        <v>11.6708866120617</v>
      </c>
      <c r="L1964">
        <v>14.9552204021742</v>
      </c>
      <c r="M1964">
        <v>20.3305193937687</v>
      </c>
      <c r="N1964">
        <v>0.343874805258024</v>
      </c>
      <c r="O1964">
        <v>221.91119691119599</v>
      </c>
      <c r="P1964">
        <v>9.6296296296296298</v>
      </c>
      <c r="Q1964">
        <v>0.18316123354946301</v>
      </c>
    </row>
    <row r="1965" spans="1:17" hidden="1" x14ac:dyDescent="0.3">
      <c r="A1965" t="s">
        <v>4113</v>
      </c>
      <c r="B1965" t="s">
        <v>4114</v>
      </c>
      <c r="C1965" t="str">
        <f>IFERROR(VLOOKUP(Table1[[#This Row],[Ticker]],[1]!Table2[[Symbol]:[Industry]],2,FALSE),"-")</f>
        <v>-</v>
      </c>
      <c r="D1965" t="s">
        <v>4115</v>
      </c>
      <c r="E1965">
        <v>387.55375149999998</v>
      </c>
      <c r="F1965">
        <v>354.05</v>
      </c>
      <c r="G1965">
        <v>-41.557239038740597</v>
      </c>
      <c r="H1965">
        <v>-8.6844053973460795</v>
      </c>
      <c r="I1965">
        <v>-26.884843668736199</v>
      </c>
      <c r="J1965">
        <v>-3.1769462762724001</v>
      </c>
      <c r="K1965">
        <v>388.34921972770098</v>
      </c>
      <c r="L1965">
        <v>392.055704965129</v>
      </c>
      <c r="M1965">
        <v>30.218198383732801</v>
      </c>
      <c r="N1965">
        <v>1.2351987432666101</v>
      </c>
      <c r="O1965">
        <v>36.732099985877603</v>
      </c>
      <c r="P1965">
        <v>8.9217043531764304</v>
      </c>
    </row>
    <row r="1966" spans="1:17" hidden="1" x14ac:dyDescent="0.3">
      <c r="A1966" t="s">
        <v>4116</v>
      </c>
      <c r="B1966" t="s">
        <v>4117</v>
      </c>
      <c r="C1966" t="str">
        <f>IFERROR(VLOOKUP(Table1[[#This Row],[Ticker]],[1]!Table2[[Symbol]:[Industry]],2,FALSE),"-")</f>
        <v>-</v>
      </c>
      <c r="D1966" t="s">
        <v>54</v>
      </c>
      <c r="E1966">
        <v>387.44492220000001</v>
      </c>
      <c r="F1966">
        <v>322</v>
      </c>
      <c r="G1966">
        <v>139.87712252844099</v>
      </c>
      <c r="H1966">
        <v>4.3752610344133602</v>
      </c>
      <c r="I1966">
        <v>0.883150272854484</v>
      </c>
      <c r="J1966">
        <v>-8.6499777395191302</v>
      </c>
      <c r="K1966">
        <v>320.49531272963998</v>
      </c>
      <c r="L1966">
        <v>277.143456341795</v>
      </c>
      <c r="M1966">
        <v>48.818894518944298</v>
      </c>
      <c r="N1966">
        <v>0.37790143439060703</v>
      </c>
      <c r="O1966">
        <v>29.503105590062098</v>
      </c>
      <c r="P1966">
        <v>179.513888888888</v>
      </c>
      <c r="Q1966">
        <v>0.132742916103579</v>
      </c>
    </row>
    <row r="1967" spans="1:17" hidden="1" x14ac:dyDescent="0.3">
      <c r="A1967" t="s">
        <v>4118</v>
      </c>
      <c r="B1967" t="s">
        <v>4119</v>
      </c>
      <c r="C1967" t="str">
        <f>IFERROR(VLOOKUP(Table1[[#This Row],[Ticker]],[1]!Table2[[Symbol]:[Industry]],2,FALSE),"-")</f>
        <v>-</v>
      </c>
      <c r="D1967" t="s">
        <v>116</v>
      </c>
      <c r="E1967">
        <v>386.914176</v>
      </c>
      <c r="F1967">
        <v>241.05</v>
      </c>
      <c r="G1967">
        <v>-78.3932298954538</v>
      </c>
      <c r="H1967">
        <v>-4.1343369373359904</v>
      </c>
      <c r="I1967">
        <v>-6.6762858685749897</v>
      </c>
      <c r="J1967">
        <v>3.3561249292919699</v>
      </c>
      <c r="K1967">
        <v>235.635854189269</v>
      </c>
      <c r="L1967">
        <v>249.460219531912</v>
      </c>
      <c r="M1967">
        <v>51.055187370591298</v>
      </c>
      <c r="N1967">
        <v>0.792462077012835</v>
      </c>
      <c r="O1967">
        <v>110.537232939224</v>
      </c>
      <c r="P1967">
        <v>49.627560521415198</v>
      </c>
      <c r="Q1967">
        <v>0.13067410847445499</v>
      </c>
    </row>
    <row r="1968" spans="1:17" hidden="1" x14ac:dyDescent="0.3">
      <c r="A1968" t="s">
        <v>4120</v>
      </c>
      <c r="B1968" t="s">
        <v>4121</v>
      </c>
      <c r="C1968" t="str">
        <f>IFERROR(VLOOKUP(Table1[[#This Row],[Ticker]],[1]!Table2[[Symbol]:[Industry]],2,FALSE),"-")</f>
        <v>-</v>
      </c>
      <c r="D1968" t="s">
        <v>95</v>
      </c>
      <c r="E1968">
        <v>386.56614000000002</v>
      </c>
      <c r="F1968">
        <v>162.30000000000001</v>
      </c>
      <c r="G1968">
        <v>6.4125729507378502</v>
      </c>
      <c r="H1968">
        <v>47.375261034413299</v>
      </c>
      <c r="I1968">
        <v>22.588449058242698</v>
      </c>
      <c r="J1968">
        <v>14.712664515711101</v>
      </c>
      <c r="O1968">
        <v>6.1614294516321097E-2</v>
      </c>
      <c r="P1968">
        <v>47.478418900499797</v>
      </c>
    </row>
    <row r="1969" spans="1:17" hidden="1" x14ac:dyDescent="0.3">
      <c r="A1969" t="s">
        <v>4122</v>
      </c>
      <c r="B1969" t="s">
        <v>4123</v>
      </c>
      <c r="C1969" t="str">
        <f>IFERROR(VLOOKUP(Table1[[#This Row],[Ticker]],[1]!Table2[[Symbol]:[Industry]],2,FALSE),"-")</f>
        <v>-</v>
      </c>
      <c r="D1969" t="s">
        <v>4124</v>
      </c>
      <c r="E1969">
        <v>385.85412300000002</v>
      </c>
      <c r="F1969">
        <v>19.829999999999998</v>
      </c>
      <c r="G1969">
        <v>30.249396935369699</v>
      </c>
      <c r="H1969">
        <v>15.591627854983299</v>
      </c>
      <c r="I1969">
        <v>-25.586759145811801</v>
      </c>
      <c r="J1969">
        <v>-12.715064458751501</v>
      </c>
      <c r="K1969">
        <v>20.176668412134099</v>
      </c>
      <c r="L1969">
        <v>21.395260357737499</v>
      </c>
      <c r="M1969">
        <v>42.564288678449699</v>
      </c>
      <c r="N1969">
        <v>0.56390391509417404</v>
      </c>
      <c r="O1969">
        <v>71.457387796268193</v>
      </c>
      <c r="P1969">
        <v>78.487848784878494</v>
      </c>
      <c r="Q1969">
        <v>0.13066833375915901</v>
      </c>
    </row>
    <row r="1970" spans="1:17" hidden="1" x14ac:dyDescent="0.3">
      <c r="A1970" t="s">
        <v>4125</v>
      </c>
      <c r="B1970" t="s">
        <v>4126</v>
      </c>
      <c r="C1970" t="str">
        <f>IFERROR(VLOOKUP(Table1[[#This Row],[Ticker]],[1]!Table2[[Symbol]:[Industry]],2,FALSE),"-")</f>
        <v>-</v>
      </c>
      <c r="D1970" t="s">
        <v>315</v>
      </c>
      <c r="E1970">
        <v>384.30513430000002</v>
      </c>
      <c r="F1970">
        <v>73.510000000000005</v>
      </c>
      <c r="G1970">
        <v>80.696573521160204</v>
      </c>
      <c r="H1970">
        <v>-0.855125017890491</v>
      </c>
      <c r="I1970">
        <v>-13.0766309936828</v>
      </c>
      <c r="J1970">
        <v>-4.3888588301946099</v>
      </c>
      <c r="K1970">
        <v>77.445541679205803</v>
      </c>
      <c r="L1970">
        <v>68.092455881897493</v>
      </c>
      <c r="M1970">
        <v>32.029076533105602</v>
      </c>
      <c r="N1970">
        <v>0.13766483857635001</v>
      </c>
      <c r="O1970">
        <v>23.928717181335799</v>
      </c>
      <c r="P1970">
        <v>108.53900709219801</v>
      </c>
      <c r="Q1970">
        <v>8.9052089448845004E-2</v>
      </c>
    </row>
    <row r="1971" spans="1:17" hidden="1" x14ac:dyDescent="0.3">
      <c r="A1971" t="s">
        <v>4127</v>
      </c>
      <c r="B1971" t="s">
        <v>4128</v>
      </c>
      <c r="C1971" t="str">
        <f>IFERROR(VLOOKUP(Table1[[#This Row],[Ticker]],[1]!Table2[[Symbol]:[Industry]],2,FALSE),"-")</f>
        <v>-</v>
      </c>
      <c r="D1971" t="s">
        <v>259</v>
      </c>
      <c r="E1971">
        <v>383.91171750000001</v>
      </c>
      <c r="F1971">
        <v>338.95</v>
      </c>
      <c r="G1971">
        <v>-38.768447244323603</v>
      </c>
      <c r="H1971">
        <v>1.3223438023916501</v>
      </c>
      <c r="I1971">
        <v>-22.592571136818801</v>
      </c>
      <c r="J1971">
        <v>-7.5202148244001501</v>
      </c>
      <c r="K1971">
        <v>358.84920488575699</v>
      </c>
      <c r="M1971">
        <v>36.870116715379197</v>
      </c>
      <c r="N1971">
        <v>0.27971223021582697</v>
      </c>
      <c r="O1971">
        <v>38.0144564094999</v>
      </c>
      <c r="P1971">
        <v>16.879310344827498</v>
      </c>
    </row>
    <row r="1972" spans="1:17" hidden="1" x14ac:dyDescent="0.3">
      <c r="A1972" t="s">
        <v>4129</v>
      </c>
      <c r="B1972" t="s">
        <v>4130</v>
      </c>
      <c r="C1972" t="str">
        <f>IFERROR(VLOOKUP(Table1[[#This Row],[Ticker]],[1]!Table2[[Symbol]:[Industry]],2,FALSE),"-")</f>
        <v>-</v>
      </c>
      <c r="D1972" t="s">
        <v>360</v>
      </c>
      <c r="E1972">
        <v>383.79199999999997</v>
      </c>
      <c r="F1972">
        <v>332</v>
      </c>
      <c r="G1972">
        <v>-70.011127790842806</v>
      </c>
      <c r="H1972">
        <v>0.58738224653458004</v>
      </c>
      <c r="I1972">
        <v>-35.472235389287199</v>
      </c>
      <c r="J1972">
        <v>-3.1326905839347301</v>
      </c>
      <c r="K1972">
        <v>352.878448419866</v>
      </c>
      <c r="L1972">
        <v>413.562782117658</v>
      </c>
      <c r="M1972">
        <v>38.735697790862403</v>
      </c>
      <c r="N1972">
        <v>1.24179104477611</v>
      </c>
      <c r="O1972">
        <v>92.740963855421597</v>
      </c>
      <c r="P1972">
        <v>7.0967741935483897</v>
      </c>
      <c r="Q1972">
        <v>0.22501711146067299</v>
      </c>
    </row>
    <row r="1973" spans="1:17" hidden="1" x14ac:dyDescent="0.3">
      <c r="A1973" t="s">
        <v>4131</v>
      </c>
      <c r="B1973" t="s">
        <v>4132</v>
      </c>
      <c r="C1973" t="str">
        <f>IFERROR(VLOOKUP(Table1[[#This Row],[Ticker]],[1]!Table2[[Symbol]:[Industry]],2,FALSE),"-")</f>
        <v>-</v>
      </c>
      <c r="D1973" t="s">
        <v>471</v>
      </c>
      <c r="E1973">
        <v>383.49563771700002</v>
      </c>
      <c r="F1973">
        <v>46.43</v>
      </c>
      <c r="G1973">
        <v>-20.6560158731175</v>
      </c>
      <c r="H1973">
        <v>-0.105538338627381</v>
      </c>
      <c r="I1973">
        <v>-6.7974547923098401</v>
      </c>
      <c r="J1973">
        <v>0.33818631644373398</v>
      </c>
      <c r="K1973">
        <v>43.277173040044303</v>
      </c>
      <c r="L1973">
        <v>42.312580110236901</v>
      </c>
      <c r="M1973">
        <v>59.135643024522203</v>
      </c>
      <c r="N1973">
        <v>0.38138110844226403</v>
      </c>
      <c r="O1973">
        <v>28.5806590566444</v>
      </c>
      <c r="P1973">
        <v>62.342657342657297</v>
      </c>
      <c r="Q1973">
        <v>8.3719187180669993E-2</v>
      </c>
    </row>
    <row r="1974" spans="1:17" hidden="1" x14ac:dyDescent="0.3">
      <c r="A1974" t="s">
        <v>4133</v>
      </c>
      <c r="B1974" t="s">
        <v>4134</v>
      </c>
      <c r="C1974" t="str">
        <f>IFERROR(VLOOKUP(Table1[[#This Row],[Ticker]],[1]!Table2[[Symbol]:[Industry]],2,FALSE),"-")</f>
        <v>-</v>
      </c>
      <c r="D1974" t="s">
        <v>46</v>
      </c>
      <c r="E1974">
        <v>382.03874303999999</v>
      </c>
      <c r="F1974">
        <v>76.8</v>
      </c>
      <c r="G1974">
        <v>123.549437137862</v>
      </c>
      <c r="H1974">
        <v>41.496473155625402</v>
      </c>
      <c r="I1974">
        <v>53.723024327299498</v>
      </c>
      <c r="J1974">
        <v>-2.2171308116387101</v>
      </c>
      <c r="K1974">
        <v>61.384941666679502</v>
      </c>
      <c r="L1974">
        <v>48.1858380394373</v>
      </c>
      <c r="M1974">
        <v>78.979492294215106</v>
      </c>
      <c r="N1974">
        <v>2.4605940594059401</v>
      </c>
      <c r="O1974">
        <v>0.91145833333334803</v>
      </c>
      <c r="P1974">
        <v>203.42206817928599</v>
      </c>
      <c r="Q1974">
        <v>0.24007063356984201</v>
      </c>
    </row>
    <row r="1975" spans="1:17" hidden="1" x14ac:dyDescent="0.3">
      <c r="A1975" t="s">
        <v>4135</v>
      </c>
      <c r="B1975" t="s">
        <v>4136</v>
      </c>
      <c r="C1975" t="str">
        <f>IFERROR(VLOOKUP(Table1[[#This Row],[Ticker]],[1]!Table2[[Symbol]:[Industry]],2,FALSE),"-")</f>
        <v>-</v>
      </c>
      <c r="D1975" t="s">
        <v>246</v>
      </c>
      <c r="E1975">
        <v>381.36220200000002</v>
      </c>
      <c r="F1975">
        <v>325.64999999999998</v>
      </c>
      <c r="G1975">
        <v>-44.547745196425801</v>
      </c>
      <c r="H1975">
        <v>-15.035058375906001</v>
      </c>
      <c r="I1975">
        <v>-28.409964327016102</v>
      </c>
      <c r="J1975">
        <v>5.0802589068156303</v>
      </c>
      <c r="M1975">
        <v>51.449607707761999</v>
      </c>
      <c r="O1975">
        <v>44.326731153078399</v>
      </c>
      <c r="P1975">
        <v>16.303571428571399</v>
      </c>
    </row>
    <row r="1976" spans="1:17" hidden="1" x14ac:dyDescent="0.3">
      <c r="A1976" t="s">
        <v>4137</v>
      </c>
      <c r="B1976" t="s">
        <v>4138</v>
      </c>
      <c r="C1976" t="str">
        <f>IFERROR(VLOOKUP(Table1[[#This Row],[Ticker]],[1]!Table2[[Symbol]:[Industry]],2,FALSE),"-")</f>
        <v>-</v>
      </c>
      <c r="D1976" t="s">
        <v>136</v>
      </c>
      <c r="E1976">
        <v>379.3152996</v>
      </c>
      <c r="F1976">
        <v>9.6300000000000008</v>
      </c>
      <c r="G1976">
        <v>188.48519781684499</v>
      </c>
      <c r="H1976">
        <v>21.231558679196599</v>
      </c>
      <c r="I1976">
        <v>73.875749958698094</v>
      </c>
      <c r="J1976">
        <v>3.5990538379719501</v>
      </c>
      <c r="K1976">
        <v>8.7512805736431591</v>
      </c>
      <c r="L1976">
        <v>6.9848615737456896</v>
      </c>
      <c r="M1976">
        <v>63.643529831263201</v>
      </c>
      <c r="N1976">
        <v>2.0854697636957402</v>
      </c>
      <c r="O1976">
        <v>15.264797507788099</v>
      </c>
      <c r="P1976">
        <v>243.92857142857099</v>
      </c>
      <c r="Q1976">
        <v>0.13142731860527701</v>
      </c>
    </row>
    <row r="1977" spans="1:17" hidden="1" x14ac:dyDescent="0.3">
      <c r="A1977" t="s">
        <v>4139</v>
      </c>
      <c r="B1977" t="s">
        <v>4140</v>
      </c>
      <c r="C1977" t="str">
        <f>IFERROR(VLOOKUP(Table1[[#This Row],[Ticker]],[1]!Table2[[Symbol]:[Industry]],2,FALSE),"-")</f>
        <v>-</v>
      </c>
      <c r="D1977" t="s">
        <v>21</v>
      </c>
      <c r="E1977">
        <v>379.03412623999998</v>
      </c>
      <c r="F1977">
        <v>368.8</v>
      </c>
      <c r="G1977">
        <v>-40.674955178960502</v>
      </c>
      <c r="H1977">
        <v>-11.302723631523101</v>
      </c>
      <c r="I1977">
        <v>-20.694898782865099</v>
      </c>
      <c r="J1977">
        <v>-3.618101106983</v>
      </c>
      <c r="K1977">
        <v>398.09184535294298</v>
      </c>
      <c r="L1977">
        <v>404.89139189288198</v>
      </c>
      <c r="M1977">
        <v>24.428348491891899</v>
      </c>
      <c r="N1977">
        <v>0.75549546129794998</v>
      </c>
      <c r="O1977">
        <v>54.5553145336225</v>
      </c>
      <c r="P1977">
        <v>8.1207856933450593</v>
      </c>
      <c r="Q1977">
        <v>0.12838220030192399</v>
      </c>
    </row>
    <row r="1978" spans="1:17" hidden="1" x14ac:dyDescent="0.3">
      <c r="A1978" t="s">
        <v>4141</v>
      </c>
      <c r="B1978" t="s">
        <v>4142</v>
      </c>
      <c r="C1978" t="str">
        <f>IFERROR(VLOOKUP(Table1[[#This Row],[Ticker]],[1]!Table2[[Symbol]:[Industry]],2,FALSE),"-")</f>
        <v>-</v>
      </c>
      <c r="D1978" t="s">
        <v>300</v>
      </c>
      <c r="E1978">
        <v>378.21953736</v>
      </c>
      <c r="F1978">
        <v>678.3</v>
      </c>
      <c r="G1978">
        <v>204.515651372766</v>
      </c>
      <c r="H1978">
        <v>33.854702754518897</v>
      </c>
      <c r="I1978">
        <v>96.967272178772404</v>
      </c>
      <c r="J1978">
        <v>0.98124465362181601</v>
      </c>
      <c r="K1978">
        <v>539.56845084070096</v>
      </c>
      <c r="L1978">
        <v>373.223643384056</v>
      </c>
      <c r="M1978">
        <v>76.761457066765203</v>
      </c>
      <c r="N1978">
        <v>0.48152659168943202</v>
      </c>
      <c r="O1978">
        <v>0</v>
      </c>
      <c r="P1978">
        <v>299</v>
      </c>
      <c r="Q1978">
        <v>0.21219184053350401</v>
      </c>
    </row>
    <row r="1979" spans="1:17" hidden="1" x14ac:dyDescent="0.3">
      <c r="A1979" t="s">
        <v>4143</v>
      </c>
      <c r="B1979" t="s">
        <v>4144</v>
      </c>
      <c r="C1979" t="str">
        <f>IFERROR(VLOOKUP(Table1[[#This Row],[Ticker]],[1]!Table2[[Symbol]:[Industry]],2,FALSE),"-")</f>
        <v>-</v>
      </c>
      <c r="D1979" t="s">
        <v>1547</v>
      </c>
      <c r="E1979">
        <v>378.09634199999999</v>
      </c>
      <c r="F1979">
        <v>185.7</v>
      </c>
      <c r="G1979">
        <v>-16.204433049231898</v>
      </c>
      <c r="H1979">
        <v>4.5203014714822096</v>
      </c>
      <c r="I1979">
        <v>-42.863131360520697</v>
      </c>
      <c r="J1979">
        <v>5.1874774832921497</v>
      </c>
      <c r="K1979">
        <v>187.166817668552</v>
      </c>
      <c r="L1979">
        <v>216.222878541227</v>
      </c>
      <c r="M1979">
        <v>60.111478619400401</v>
      </c>
      <c r="N1979">
        <v>1.9232233262746301</v>
      </c>
      <c r="O1979">
        <v>106.085083467959</v>
      </c>
      <c r="P1979">
        <v>14.5942610305461</v>
      </c>
      <c r="Q1979">
        <v>0.15316976875691299</v>
      </c>
    </row>
    <row r="1980" spans="1:17" hidden="1" x14ac:dyDescent="0.3">
      <c r="A1980" t="s">
        <v>4145</v>
      </c>
      <c r="B1980" t="s">
        <v>4146</v>
      </c>
      <c r="C1980" t="str">
        <f>IFERROR(VLOOKUP(Table1[[#This Row],[Ticker]],[1]!Table2[[Symbol]:[Industry]],2,FALSE),"-")</f>
        <v>-</v>
      </c>
      <c r="D1980" t="s">
        <v>21</v>
      </c>
      <c r="E1980">
        <v>377.84519999999998</v>
      </c>
      <c r="F1980">
        <v>305.7</v>
      </c>
      <c r="G1980">
        <v>-10.755229424236701</v>
      </c>
      <c r="H1980">
        <v>1.7298064889588101</v>
      </c>
      <c r="I1980">
        <v>5.4206466832681501</v>
      </c>
      <c r="J1980">
        <v>7.8632273561950496</v>
      </c>
      <c r="K1980">
        <v>281.12712864523098</v>
      </c>
      <c r="M1980">
        <v>57.6051734047509</v>
      </c>
      <c r="N1980">
        <v>0.28797615104339103</v>
      </c>
      <c r="O1980">
        <v>23.5852142623487</v>
      </c>
      <c r="P1980">
        <v>115.281690140845</v>
      </c>
    </row>
    <row r="1981" spans="1:17" hidden="1" x14ac:dyDescent="0.3">
      <c r="A1981" t="s">
        <v>4147</v>
      </c>
      <c r="B1981" t="s">
        <v>4148</v>
      </c>
      <c r="C1981" t="str">
        <f>IFERROR(VLOOKUP(Table1[[#This Row],[Ticker]],[1]!Table2[[Symbol]:[Industry]],2,FALSE),"-")</f>
        <v>-</v>
      </c>
      <c r="D1981" t="s">
        <v>259</v>
      </c>
      <c r="E1981">
        <v>377.711689374</v>
      </c>
      <c r="F1981">
        <v>86.33</v>
      </c>
      <c r="G1981">
        <v>-18.025574432858502</v>
      </c>
      <c r="H1981">
        <v>1.6340517719776899</v>
      </c>
      <c r="I1981">
        <v>-23.036429988657702</v>
      </c>
      <c r="J1981">
        <v>-4.4579290266131704</v>
      </c>
      <c r="K1981">
        <v>87.682127042835504</v>
      </c>
      <c r="L1981">
        <v>97.083102078452697</v>
      </c>
      <c r="M1981">
        <v>46.535876313605499</v>
      </c>
      <c r="N1981">
        <v>1.1997836388835299</v>
      </c>
      <c r="O1981">
        <v>100.973010540947</v>
      </c>
      <c r="P1981">
        <v>15.260347129505901</v>
      </c>
    </row>
    <row r="1982" spans="1:17" hidden="1" x14ac:dyDescent="0.3">
      <c r="A1982" t="s">
        <v>4149</v>
      </c>
      <c r="B1982" t="s">
        <v>4150</v>
      </c>
      <c r="C1982" t="str">
        <f>IFERROR(VLOOKUP(Table1[[#This Row],[Ticker]],[1]!Table2[[Symbol]:[Industry]],2,FALSE),"-")</f>
        <v>-</v>
      </c>
      <c r="D1982" t="s">
        <v>493</v>
      </c>
      <c r="E1982">
        <v>377.09700600000002</v>
      </c>
      <c r="F1982">
        <v>1450.15</v>
      </c>
      <c r="G1982">
        <v>-30.6852832881757</v>
      </c>
      <c r="H1982">
        <v>2.4408094962116098</v>
      </c>
      <c r="I1982">
        <v>-43.374957432193497</v>
      </c>
      <c r="J1982">
        <v>-5.6475703860526796</v>
      </c>
      <c r="K1982">
        <v>1529.2013932623299</v>
      </c>
      <c r="L1982">
        <v>1635.1588273482</v>
      </c>
      <c r="M1982">
        <v>41.836548303329899</v>
      </c>
      <c r="N1982">
        <v>0.60494475514936497</v>
      </c>
      <c r="O1982">
        <v>82.877633348274301</v>
      </c>
      <c r="P1982">
        <v>7.7817830465643301</v>
      </c>
      <c r="Q1982">
        <v>4.5949112425904999E-2</v>
      </c>
    </row>
    <row r="1983" spans="1:17" hidden="1" x14ac:dyDescent="0.3">
      <c r="A1983" t="s">
        <v>4151</v>
      </c>
      <c r="B1983" t="s">
        <v>4152</v>
      </c>
      <c r="C1983" t="str">
        <f>IFERROR(VLOOKUP(Table1[[#This Row],[Ticker]],[1]!Table2[[Symbol]:[Industry]],2,FALSE),"-")</f>
        <v>-</v>
      </c>
      <c r="D1983" t="s">
        <v>937</v>
      </c>
      <c r="E1983">
        <v>376.74792500000001</v>
      </c>
      <c r="F1983">
        <v>665.75</v>
      </c>
      <c r="G1983">
        <v>84.985588136907495</v>
      </c>
      <c r="H1983">
        <v>9.8711288030084106</v>
      </c>
      <c r="I1983">
        <v>-7.5859189193794299</v>
      </c>
      <c r="J1983">
        <v>3.0966292690064399</v>
      </c>
      <c r="K1983">
        <v>597.61100687112798</v>
      </c>
      <c r="M1983">
        <v>69.159130916152805</v>
      </c>
      <c r="N1983">
        <v>1.3232043558850699</v>
      </c>
      <c r="O1983">
        <v>3.2669921141569702</v>
      </c>
      <c r="P1983">
        <v>160.05859375</v>
      </c>
    </row>
    <row r="1984" spans="1:17" hidden="1" x14ac:dyDescent="0.3">
      <c r="A1984" t="s">
        <v>4153</v>
      </c>
      <c r="B1984" t="s">
        <v>4154</v>
      </c>
      <c r="C1984" t="str">
        <f>IFERROR(VLOOKUP(Table1[[#This Row],[Ticker]],[1]!Table2[[Symbol]:[Industry]],2,FALSE),"-")</f>
        <v>-</v>
      </c>
      <c r="D1984" t="s">
        <v>4155</v>
      </c>
      <c r="E1984">
        <v>374.96699999999998</v>
      </c>
      <c r="F1984">
        <v>274.5</v>
      </c>
      <c r="G1984">
        <v>44.524714425720902</v>
      </c>
      <c r="H1984">
        <v>32.598851228983001</v>
      </c>
      <c r="I1984">
        <v>36.147703607077602</v>
      </c>
      <c r="J1984">
        <v>3.0504644962791598</v>
      </c>
      <c r="K1984">
        <v>231.21839384485401</v>
      </c>
      <c r="L1984">
        <v>199.19802084102301</v>
      </c>
      <c r="M1984">
        <v>69.521977271739004</v>
      </c>
      <c r="N1984">
        <v>0.49514080618442802</v>
      </c>
      <c r="O1984">
        <v>7.2131147540983598</v>
      </c>
      <c r="P1984">
        <v>85.410334346504499</v>
      </c>
    </row>
    <row r="1985" spans="1:17" hidden="1" x14ac:dyDescent="0.3">
      <c r="A1985" t="s">
        <v>4156</v>
      </c>
      <c r="B1985" t="s">
        <v>4157</v>
      </c>
      <c r="C1985" t="str">
        <f>IFERROR(VLOOKUP(Table1[[#This Row],[Ticker]],[1]!Table2[[Symbol]:[Industry]],2,FALSE),"-")</f>
        <v>-</v>
      </c>
      <c r="D1985" t="s">
        <v>632</v>
      </c>
      <c r="E1985">
        <v>374.65633063799999</v>
      </c>
      <c r="F1985">
        <v>57.78</v>
      </c>
      <c r="G1985">
        <v>-6.8607545238681196</v>
      </c>
      <c r="H1985">
        <v>22.7659767017247</v>
      </c>
      <c r="I1985">
        <v>3.5259205274162699</v>
      </c>
      <c r="J1985">
        <v>4.1277372235518897</v>
      </c>
      <c r="K1985">
        <v>51.547846259472003</v>
      </c>
      <c r="L1985">
        <v>48.771548750856198</v>
      </c>
      <c r="M1985">
        <v>67.224833033897099</v>
      </c>
      <c r="N1985">
        <v>0.87285381277259</v>
      </c>
      <c r="O1985">
        <v>8.4112149532710099</v>
      </c>
      <c r="P1985">
        <v>54.08</v>
      </c>
      <c r="Q1985">
        <v>-6.0772217165899999E-3</v>
      </c>
    </row>
    <row r="1986" spans="1:17" hidden="1" x14ac:dyDescent="0.3">
      <c r="A1986" t="s">
        <v>4158</v>
      </c>
      <c r="B1986" t="s">
        <v>4159</v>
      </c>
      <c r="C1986" t="str">
        <f>IFERROR(VLOOKUP(Table1[[#This Row],[Ticker]],[1]!Table2[[Symbol]:[Industry]],2,FALSE),"-")</f>
        <v>-</v>
      </c>
      <c r="D1986" t="s">
        <v>54</v>
      </c>
      <c r="E1986">
        <v>374.37887140399999</v>
      </c>
      <c r="F1986">
        <v>16.46</v>
      </c>
      <c r="G1986">
        <v>69.637445051922299</v>
      </c>
      <c r="H1986">
        <v>15.7452994467053</v>
      </c>
      <c r="I1986">
        <v>-32.317681113014501</v>
      </c>
      <c r="J1986">
        <v>15.152176254196799</v>
      </c>
      <c r="K1986">
        <v>15.0124570074201</v>
      </c>
      <c r="L1986">
        <v>15.001912262094001</v>
      </c>
      <c r="M1986">
        <v>81.158212985411197</v>
      </c>
      <c r="N1986">
        <v>1.2113860306886699</v>
      </c>
      <c r="O1986">
        <v>32.989064398541899</v>
      </c>
      <c r="P1986">
        <v>119.466666666666</v>
      </c>
      <c r="Q1986">
        <v>7.0026410185564006E-2</v>
      </c>
    </row>
    <row r="1987" spans="1:17" hidden="1" x14ac:dyDescent="0.3">
      <c r="A1987" t="s">
        <v>4160</v>
      </c>
      <c r="B1987" t="s">
        <v>4161</v>
      </c>
      <c r="C1987" t="str">
        <f>IFERROR(VLOOKUP(Table1[[#This Row],[Ticker]],[1]!Table2[[Symbol]:[Industry]],2,FALSE),"-")</f>
        <v>-</v>
      </c>
      <c r="D1987" t="s">
        <v>729</v>
      </c>
      <c r="E1987">
        <v>373.16630627000001</v>
      </c>
      <c r="F1987">
        <v>219.6</v>
      </c>
      <c r="G1987">
        <v>22.891072824971101</v>
      </c>
      <c r="H1987">
        <v>2.5282117641774402</v>
      </c>
      <c r="I1987">
        <v>7.6022089633526004</v>
      </c>
      <c r="J1987">
        <v>-0.56117751801367499</v>
      </c>
      <c r="K1987">
        <v>213.83153038053601</v>
      </c>
      <c r="L1987">
        <v>190.56745116873199</v>
      </c>
      <c r="M1987">
        <v>43.478451693180702</v>
      </c>
      <c r="N1987">
        <v>1.10787902748712</v>
      </c>
      <c r="O1987">
        <v>4.2805100182149403</v>
      </c>
      <c r="P1987">
        <v>53.566433566433503</v>
      </c>
      <c r="Q1987">
        <v>8.1463636799704003E-2</v>
      </c>
    </row>
    <row r="1988" spans="1:17" hidden="1" x14ac:dyDescent="0.3">
      <c r="A1988" t="s">
        <v>4162</v>
      </c>
      <c r="B1988" t="s">
        <v>4163</v>
      </c>
      <c r="C1988" t="str">
        <f>IFERROR(VLOOKUP(Table1[[#This Row],[Ticker]],[1]!Table2[[Symbol]:[Industry]],2,FALSE),"-")</f>
        <v>-</v>
      </c>
      <c r="D1988" t="s">
        <v>54</v>
      </c>
      <c r="E1988">
        <v>372.94047307</v>
      </c>
      <c r="F1988">
        <v>789.85</v>
      </c>
      <c r="G1988">
        <v>-47.7447651331643</v>
      </c>
      <c r="H1988">
        <v>-5.3787143631263801</v>
      </c>
      <c r="I1988">
        <v>-25.103681604502999</v>
      </c>
      <c r="J1988">
        <v>-4.8380004451054699</v>
      </c>
      <c r="K1988">
        <v>836.04956684337799</v>
      </c>
      <c r="L1988">
        <v>853.55813224825795</v>
      </c>
      <c r="M1988">
        <v>33.605293891384797</v>
      </c>
      <c r="N1988">
        <v>0.91815179366395605</v>
      </c>
      <c r="O1988">
        <v>33.443058808634497</v>
      </c>
      <c r="P1988">
        <v>21.515384615384601</v>
      </c>
      <c r="Q1988">
        <v>6.7038161354508005E-2</v>
      </c>
    </row>
    <row r="1989" spans="1:17" hidden="1" x14ac:dyDescent="0.3">
      <c r="A1989" t="s">
        <v>4164</v>
      </c>
      <c r="B1989" t="s">
        <v>4165</v>
      </c>
      <c r="C1989" t="str">
        <f>IFERROR(VLOOKUP(Table1[[#This Row],[Ticker]],[1]!Table2[[Symbol]:[Industry]],2,FALSE),"-")</f>
        <v>-</v>
      </c>
      <c r="D1989" t="s">
        <v>2226</v>
      </c>
      <c r="E1989">
        <v>372.54374999999999</v>
      </c>
      <c r="F1989">
        <v>662.3</v>
      </c>
      <c r="G1989">
        <v>337.80691564923598</v>
      </c>
      <c r="H1989">
        <v>-11.863526844374499</v>
      </c>
      <c r="I1989">
        <v>157.577743270734</v>
      </c>
      <c r="J1989">
        <v>-2.0760619623368401</v>
      </c>
      <c r="K1989">
        <v>656.20202879793396</v>
      </c>
      <c r="L1989">
        <v>376.595725062702</v>
      </c>
      <c r="M1989">
        <v>33.607916827461302</v>
      </c>
      <c r="N1989">
        <v>0.53058510638297796</v>
      </c>
      <c r="O1989">
        <v>41.922089687452797</v>
      </c>
      <c r="P1989">
        <v>468.49785407725301</v>
      </c>
    </row>
    <row r="1990" spans="1:17" hidden="1" x14ac:dyDescent="0.3">
      <c r="A1990" t="s">
        <v>4166</v>
      </c>
      <c r="B1990" t="s">
        <v>4167</v>
      </c>
      <c r="C1990" t="str">
        <f>IFERROR(VLOOKUP(Table1[[#This Row],[Ticker]],[1]!Table2[[Symbol]:[Industry]],2,FALSE),"-")</f>
        <v>-</v>
      </c>
      <c r="D1990" t="s">
        <v>226</v>
      </c>
      <c r="E1990">
        <v>370.12276369599999</v>
      </c>
      <c r="F1990">
        <v>128.16999999999999</v>
      </c>
      <c r="G1990">
        <v>2.82846455873133</v>
      </c>
      <c r="H1990">
        <v>10.9534409609546</v>
      </c>
      <c r="I1990">
        <v>-6.7160950618923296</v>
      </c>
      <c r="J1990">
        <v>-2.3345005386858699</v>
      </c>
      <c r="K1990">
        <v>118.411263189083</v>
      </c>
      <c r="L1990">
        <v>109.22482967745</v>
      </c>
      <c r="M1990">
        <v>58.396084946091001</v>
      </c>
      <c r="N1990">
        <v>1.4887758788922201</v>
      </c>
      <c r="O1990">
        <v>6.7332449091051103</v>
      </c>
      <c r="P1990">
        <v>48.861788617886099</v>
      </c>
      <c r="Q1990">
        <v>-1.3063366441416001E-2</v>
      </c>
    </row>
    <row r="1991" spans="1:17" hidden="1" x14ac:dyDescent="0.3">
      <c r="A1991" t="s">
        <v>4168</v>
      </c>
      <c r="B1991" t="s">
        <v>4169</v>
      </c>
      <c r="C1991" t="str">
        <f>IFERROR(VLOOKUP(Table1[[#This Row],[Ticker]],[1]!Table2[[Symbol]:[Industry]],2,FALSE),"-")</f>
        <v>-</v>
      </c>
      <c r="D1991" t="s">
        <v>1283</v>
      </c>
      <c r="E1991">
        <v>369.78958175000002</v>
      </c>
      <c r="F1991">
        <v>280.75</v>
      </c>
      <c r="G1991">
        <v>171.184178672652</v>
      </c>
      <c r="H1991">
        <v>-1.9559077967554599</v>
      </c>
      <c r="I1991">
        <v>-29.262345279397099</v>
      </c>
      <c r="J1991">
        <v>-10.451401091661401</v>
      </c>
      <c r="K1991">
        <v>317.19943372025301</v>
      </c>
      <c r="L1991">
        <v>289.82551851211002</v>
      </c>
      <c r="M1991">
        <v>38.260630174528899</v>
      </c>
      <c r="N1991">
        <v>0.91512516159360602</v>
      </c>
      <c r="O1991">
        <v>62.0302760463045</v>
      </c>
      <c r="P1991">
        <v>220.85714285714201</v>
      </c>
      <c r="Q1991">
        <v>0.14262788152287501</v>
      </c>
    </row>
    <row r="1992" spans="1:17" hidden="1" x14ac:dyDescent="0.3">
      <c r="A1992" t="s">
        <v>4170</v>
      </c>
      <c r="B1992" t="s">
        <v>4171</v>
      </c>
      <c r="C1992" t="str">
        <f>IFERROR(VLOOKUP(Table1[[#This Row],[Ticker]],[1]!Table2[[Symbol]:[Industry]],2,FALSE),"-")</f>
        <v>-</v>
      </c>
      <c r="D1992" t="s">
        <v>399</v>
      </c>
      <c r="E1992">
        <v>368.85036960000002</v>
      </c>
      <c r="F1992">
        <v>102.2</v>
      </c>
      <c r="G1992">
        <v>76.202576807992898</v>
      </c>
      <c r="H1992">
        <v>-12.570193511041101</v>
      </c>
      <c r="I1992">
        <v>96.128462840097299</v>
      </c>
      <c r="J1992">
        <v>-9.5952622077585197</v>
      </c>
      <c r="K1992">
        <v>106.49957756390801</v>
      </c>
      <c r="L1992">
        <v>83.572008091897501</v>
      </c>
      <c r="M1992">
        <v>71.473007495370794</v>
      </c>
      <c r="N1992">
        <v>0.74385235568149</v>
      </c>
      <c r="O1992">
        <v>20.026092628832298</v>
      </c>
      <c r="P1992">
        <v>139.53125</v>
      </c>
    </row>
    <row r="1993" spans="1:17" hidden="1" x14ac:dyDescent="0.3">
      <c r="A1993" t="s">
        <v>4172</v>
      </c>
      <c r="B1993" t="s">
        <v>4173</v>
      </c>
      <c r="C1993" t="str">
        <f>IFERROR(VLOOKUP(Table1[[#This Row],[Ticker]],[1]!Table2[[Symbol]:[Industry]],2,FALSE),"-")</f>
        <v>-</v>
      </c>
      <c r="D1993" t="s">
        <v>72</v>
      </c>
      <c r="E1993">
        <v>368.64123160499997</v>
      </c>
      <c r="F1993">
        <v>251.85</v>
      </c>
      <c r="G1993">
        <v>578.961405464113</v>
      </c>
      <c r="H1993">
        <v>38.361159624272297</v>
      </c>
      <c r="I1993">
        <v>138.316513971847</v>
      </c>
      <c r="J1993">
        <v>1.0161183020969</v>
      </c>
      <c r="K1993">
        <v>194.392281421674</v>
      </c>
      <c r="L1993">
        <v>134.82974526550399</v>
      </c>
      <c r="M1993">
        <v>79.675238929236201</v>
      </c>
      <c r="N1993">
        <v>1.0068035884294499</v>
      </c>
      <c r="O1993">
        <v>0</v>
      </c>
      <c r="P1993">
        <v>620.80709788208299</v>
      </c>
      <c r="Q1993">
        <v>0.230472167351607</v>
      </c>
    </row>
    <row r="1994" spans="1:17" hidden="1" x14ac:dyDescent="0.3">
      <c r="A1994" t="s">
        <v>4174</v>
      </c>
      <c r="B1994" t="s">
        <v>4175</v>
      </c>
      <c r="C1994" t="str">
        <f>IFERROR(VLOOKUP(Table1[[#This Row],[Ticker]],[1]!Table2[[Symbol]:[Industry]],2,FALSE),"-")</f>
        <v>-</v>
      </c>
      <c r="D1994" t="s">
        <v>46</v>
      </c>
      <c r="E1994">
        <v>368.4375</v>
      </c>
      <c r="F1994">
        <v>39.299999999999997</v>
      </c>
      <c r="G1994">
        <v>128.059860089632</v>
      </c>
      <c r="H1994">
        <v>37.983075764796602</v>
      </c>
      <c r="I1994">
        <v>62.5505366363749</v>
      </c>
      <c r="J1994">
        <v>8.5439438581429297</v>
      </c>
      <c r="K1994">
        <v>30.372485655358201</v>
      </c>
      <c r="L1994">
        <v>24.3769416601967</v>
      </c>
      <c r="M1994">
        <v>86.232116737656497</v>
      </c>
      <c r="N1994">
        <v>2.10296968768797</v>
      </c>
      <c r="O1994">
        <v>0</v>
      </c>
      <c r="P1994">
        <v>161.53504880212901</v>
      </c>
      <c r="Q1994">
        <v>0.17670958399839601</v>
      </c>
    </row>
    <row r="1995" spans="1:17" hidden="1" x14ac:dyDescent="0.3">
      <c r="A1995" t="s">
        <v>4176</v>
      </c>
      <c r="B1995" t="s">
        <v>4177</v>
      </c>
      <c r="C1995" t="str">
        <f>IFERROR(VLOOKUP(Table1[[#This Row],[Ticker]],[1]!Table2[[Symbol]:[Industry]],2,FALSE),"-")</f>
        <v>-</v>
      </c>
      <c r="D1995" t="s">
        <v>752</v>
      </c>
      <c r="E1995">
        <v>368.17426503000002</v>
      </c>
      <c r="F1995">
        <v>82.29</v>
      </c>
      <c r="G1995">
        <v>-61.351390673755503</v>
      </c>
      <c r="H1995">
        <v>-7.6263338619183596</v>
      </c>
      <c r="I1995">
        <v>-36.860196328213497</v>
      </c>
      <c r="J1995">
        <v>-3.6343040928994301</v>
      </c>
      <c r="K1995">
        <v>89.844870132125294</v>
      </c>
      <c r="L1995">
        <v>102.044879893085</v>
      </c>
      <c r="M1995">
        <v>41.699052577312102</v>
      </c>
      <c r="N1995">
        <v>0.66439685865673903</v>
      </c>
      <c r="O1995">
        <v>84.712601774213098</v>
      </c>
      <c r="P1995">
        <v>8.2905645479668593</v>
      </c>
      <c r="Q1995">
        <v>-7.8478460362249994E-2</v>
      </c>
    </row>
    <row r="1996" spans="1:17" hidden="1" x14ac:dyDescent="0.3">
      <c r="A1996" t="s">
        <v>4178</v>
      </c>
      <c r="B1996" t="s">
        <v>4179</v>
      </c>
      <c r="C1996" t="str">
        <f>IFERROR(VLOOKUP(Table1[[#This Row],[Ticker]],[1]!Table2[[Symbol]:[Industry]],2,FALSE),"-")</f>
        <v>-</v>
      </c>
      <c r="D1996" t="s">
        <v>360</v>
      </c>
      <c r="E1996">
        <v>367.03701375000003</v>
      </c>
      <c r="F1996">
        <v>27.5</v>
      </c>
      <c r="G1996">
        <v>33.4924785721647</v>
      </c>
      <c r="H1996">
        <v>3.7186953778477099</v>
      </c>
      <c r="I1996">
        <v>-15.3428425977784</v>
      </c>
      <c r="J1996">
        <v>3.3095351357845901</v>
      </c>
      <c r="K1996">
        <v>27.0299569400918</v>
      </c>
      <c r="L1996">
        <v>25.699950095099499</v>
      </c>
      <c r="M1996">
        <v>56.825860611122401</v>
      </c>
      <c r="N1996">
        <v>0.45483623679191498</v>
      </c>
      <c r="O1996">
        <v>28.909090909090899</v>
      </c>
      <c r="P1996">
        <v>60.349854227405203</v>
      </c>
      <c r="Q1996">
        <v>8.9981465808826003E-2</v>
      </c>
    </row>
    <row r="1997" spans="1:17" hidden="1" x14ac:dyDescent="0.3">
      <c r="A1997" t="s">
        <v>4180</v>
      </c>
      <c r="B1997" t="s">
        <v>4181</v>
      </c>
      <c r="C1997" t="str">
        <f>IFERROR(VLOOKUP(Table1[[#This Row],[Ticker]],[1]!Table2[[Symbol]:[Industry]],2,FALSE),"-")</f>
        <v>-</v>
      </c>
      <c r="D1997" t="s">
        <v>713</v>
      </c>
      <c r="E1997">
        <v>366.51527470000002</v>
      </c>
      <c r="F1997">
        <v>234.82</v>
      </c>
      <c r="G1997">
        <v>-1.8793727728295</v>
      </c>
      <c r="H1997">
        <v>-6.48577300435855</v>
      </c>
      <c r="I1997">
        <v>-17.817312992096699</v>
      </c>
      <c r="J1997">
        <v>-2.2629426847750702</v>
      </c>
      <c r="K1997">
        <v>244.29254787658999</v>
      </c>
      <c r="L1997">
        <v>234.794915881794</v>
      </c>
      <c r="M1997">
        <v>40.134530908374202</v>
      </c>
      <c r="N1997">
        <v>0.26894539713139998</v>
      </c>
      <c r="O1997">
        <v>22.647133974959502</v>
      </c>
      <c r="P1997">
        <v>26.587601078167101</v>
      </c>
      <c r="Q1997">
        <v>3.9901776201827999E-2</v>
      </c>
    </row>
    <row r="1998" spans="1:17" hidden="1" x14ac:dyDescent="0.3">
      <c r="A1998" t="s">
        <v>4182</v>
      </c>
      <c r="B1998" t="s">
        <v>4183</v>
      </c>
      <c r="C1998" t="str">
        <f>IFERROR(VLOOKUP(Table1[[#This Row],[Ticker]],[1]!Table2[[Symbol]:[Industry]],2,FALSE),"-")</f>
        <v>-</v>
      </c>
      <c r="D1998" t="s">
        <v>259</v>
      </c>
      <c r="E1998">
        <v>366.33481130000001</v>
      </c>
      <c r="F1998">
        <v>12.62</v>
      </c>
      <c r="G1998">
        <v>-13.3934310395918</v>
      </c>
      <c r="H1998">
        <v>-13.8500840719166</v>
      </c>
      <c r="I1998">
        <v>-48.704442854623501</v>
      </c>
      <c r="J1998">
        <v>-8.2008714198252992</v>
      </c>
      <c r="K1998">
        <v>14.073816822843</v>
      </c>
      <c r="L1998">
        <v>13.932967926531299</v>
      </c>
      <c r="M1998">
        <v>31.7279886936109</v>
      </c>
      <c r="N1998">
        <v>1.09299312930071</v>
      </c>
      <c r="O1998">
        <v>70.364500792393002</v>
      </c>
      <c r="P1998">
        <v>30.103092783505101</v>
      </c>
      <c r="Q1998">
        <v>0.120651170414835</v>
      </c>
    </row>
    <row r="1999" spans="1:17" hidden="1" x14ac:dyDescent="0.3">
      <c r="A1999" t="s">
        <v>4184</v>
      </c>
      <c r="B1999" t="s">
        <v>4185</v>
      </c>
      <c r="C1999" t="str">
        <f>IFERROR(VLOOKUP(Table1[[#This Row],[Ticker]],[1]!Table2[[Symbol]:[Industry]],2,FALSE),"-")</f>
        <v>-</v>
      </c>
      <c r="D1999" t="s">
        <v>1733</v>
      </c>
      <c r="E1999">
        <v>363.53556167399898</v>
      </c>
      <c r="F1999">
        <v>130.13999999999999</v>
      </c>
      <c r="G1999">
        <v>-21.070398474989599</v>
      </c>
      <c r="H1999">
        <v>-8.5223061870975201</v>
      </c>
      <c r="I1999">
        <v>-18.0465400209746</v>
      </c>
      <c r="J1999">
        <v>-3.7856572270374498</v>
      </c>
      <c r="K1999">
        <v>142.428134219551</v>
      </c>
      <c r="L1999">
        <v>135.43766604762999</v>
      </c>
      <c r="M1999">
        <v>34.488222251519701</v>
      </c>
      <c r="N1999">
        <v>0.22367716735833201</v>
      </c>
      <c r="O1999">
        <v>38.043645305056103</v>
      </c>
      <c r="P1999">
        <v>20.444238778343301</v>
      </c>
      <c r="Q1999">
        <v>-3.4079040044860003E-2</v>
      </c>
    </row>
    <row r="2000" spans="1:17" hidden="1" x14ac:dyDescent="0.3">
      <c r="A2000" t="s">
        <v>4186</v>
      </c>
      <c r="B2000" t="s">
        <v>4187</v>
      </c>
      <c r="C2000" t="str">
        <f>IFERROR(VLOOKUP(Table1[[#This Row],[Ticker]],[1]!Table2[[Symbol]:[Industry]],2,FALSE),"-")</f>
        <v>-</v>
      </c>
      <c r="D2000" t="s">
        <v>1006</v>
      </c>
      <c r="E2000">
        <v>363.03432648</v>
      </c>
      <c r="F2000">
        <v>23.64</v>
      </c>
      <c r="G2000">
        <v>-31.929926456026401</v>
      </c>
      <c r="H2000">
        <v>-5.0776754096735104</v>
      </c>
      <c r="I2000">
        <v>-19.045979652686601</v>
      </c>
      <c r="J2000">
        <v>-3.6428576137095998</v>
      </c>
      <c r="K2000">
        <v>24.216970063809601</v>
      </c>
      <c r="L2000">
        <v>23.8623050377666</v>
      </c>
      <c r="M2000">
        <v>43.333599731418701</v>
      </c>
      <c r="N2000">
        <v>0.447197957180063</v>
      </c>
      <c r="O2000">
        <v>28.595600676818901</v>
      </c>
      <c r="P2000">
        <v>29.890109890109802</v>
      </c>
      <c r="Q2000">
        <v>-2.7348653790495E-2</v>
      </c>
    </row>
    <row r="2001" spans="1:17" hidden="1" x14ac:dyDescent="0.3">
      <c r="A2001" t="s">
        <v>4188</v>
      </c>
      <c r="B2001" t="s">
        <v>4189</v>
      </c>
      <c r="C2001" t="str">
        <f>IFERROR(VLOOKUP(Table1[[#This Row],[Ticker]],[1]!Table2[[Symbol]:[Industry]],2,FALSE),"-")</f>
        <v>-</v>
      </c>
      <c r="D2001" t="s">
        <v>713</v>
      </c>
      <c r="E2001">
        <v>362.49149999999997</v>
      </c>
      <c r="F2001">
        <v>262.2</v>
      </c>
      <c r="G2001">
        <v>-7.0048574795413101</v>
      </c>
      <c r="H2001">
        <v>-7.8462498490693404</v>
      </c>
      <c r="I2001">
        <v>-8.8242038092168098</v>
      </c>
      <c r="J2001">
        <v>-2.29976290468174</v>
      </c>
      <c r="K2001">
        <v>274.03861636484999</v>
      </c>
      <c r="L2001">
        <v>254.50750253445401</v>
      </c>
      <c r="M2001">
        <v>34.821001333509699</v>
      </c>
      <c r="N2001">
        <v>0.365190669408128</v>
      </c>
      <c r="O2001">
        <v>32.341723874904602</v>
      </c>
      <c r="P2001">
        <v>34.530528476141598</v>
      </c>
      <c r="Q2001">
        <v>7.2382391778737995E-2</v>
      </c>
    </row>
    <row r="2002" spans="1:17" hidden="1" x14ac:dyDescent="0.3">
      <c r="A2002" t="s">
        <v>4190</v>
      </c>
      <c r="B2002" t="s">
        <v>4191</v>
      </c>
      <c r="C2002" t="str">
        <f>IFERROR(VLOOKUP(Table1[[#This Row],[Ticker]],[1]!Table2[[Symbol]:[Industry]],2,FALSE),"-")</f>
        <v>-</v>
      </c>
      <c r="D2002" t="s">
        <v>372</v>
      </c>
      <c r="E2002">
        <v>360.99029668499998</v>
      </c>
      <c r="F2002">
        <v>266</v>
      </c>
      <c r="G2002">
        <v>-31.853898219432701</v>
      </c>
      <c r="H2002">
        <v>-1.6516749925226499</v>
      </c>
      <c r="I2002">
        <v>-20.169085106531199</v>
      </c>
      <c r="J2002">
        <v>-12.260141564326799</v>
      </c>
      <c r="K2002">
        <v>269.828617481013</v>
      </c>
      <c r="L2002">
        <v>260.74793547752301</v>
      </c>
      <c r="M2002">
        <v>33.742692135411403</v>
      </c>
      <c r="N2002">
        <v>0.62977503998371398</v>
      </c>
      <c r="O2002">
        <v>33.139097744360903</v>
      </c>
      <c r="P2002">
        <v>27.577937649880099</v>
      </c>
      <c r="Q2002">
        <v>6.5068903506069996E-3</v>
      </c>
    </row>
    <row r="2003" spans="1:17" hidden="1" x14ac:dyDescent="0.3">
      <c r="A2003" t="s">
        <v>4192</v>
      </c>
      <c r="B2003" t="s">
        <v>4193</v>
      </c>
      <c r="C2003" t="str">
        <f>IFERROR(VLOOKUP(Table1[[#This Row],[Ticker]],[1]!Table2[[Symbol]:[Industry]],2,FALSE),"-")</f>
        <v>-</v>
      </c>
      <c r="D2003" t="s">
        <v>207</v>
      </c>
      <c r="E2003">
        <v>360.82801912500003</v>
      </c>
      <c r="F2003">
        <v>163.16999999999999</v>
      </c>
      <c r="G2003">
        <v>-8.1526168706717996</v>
      </c>
      <c r="H2003">
        <v>5.0668268049858902</v>
      </c>
      <c r="I2003">
        <v>-11.1993680295834</v>
      </c>
      <c r="J2003">
        <v>-6.4942600511220396</v>
      </c>
      <c r="K2003">
        <v>167.07239046706599</v>
      </c>
      <c r="L2003">
        <v>158.402051753552</v>
      </c>
      <c r="M2003">
        <v>41.770275308000997</v>
      </c>
      <c r="N2003">
        <v>0.75015352735869001</v>
      </c>
      <c r="O2003">
        <v>19.8136912422626</v>
      </c>
      <c r="P2003">
        <v>27.2280701754385</v>
      </c>
      <c r="Q2003">
        <v>-7.8182424304029993E-3</v>
      </c>
    </row>
    <row r="2004" spans="1:17" hidden="1" x14ac:dyDescent="0.3">
      <c r="A2004" t="s">
        <v>4194</v>
      </c>
      <c r="B2004" t="s">
        <v>4195</v>
      </c>
      <c r="C2004" t="str">
        <f>IFERROR(VLOOKUP(Table1[[#This Row],[Ticker]],[1]!Table2[[Symbol]:[Industry]],2,FALSE),"-")</f>
        <v>-</v>
      </c>
      <c r="D2004" t="s">
        <v>259</v>
      </c>
      <c r="E2004">
        <v>360.68027439999997</v>
      </c>
      <c r="F2004">
        <v>659.35</v>
      </c>
      <c r="G2004">
        <v>95.162739989383994</v>
      </c>
      <c r="H2004">
        <v>1.80165925728545</v>
      </c>
      <c r="I2004">
        <v>36.774308876604003</v>
      </c>
      <c r="J2004">
        <v>-1.0101541925028701</v>
      </c>
      <c r="K2004">
        <v>652.20507097109203</v>
      </c>
      <c r="L2004">
        <v>521.73213465424897</v>
      </c>
      <c r="M2004">
        <v>44.7442027390181</v>
      </c>
      <c r="N2004">
        <v>0.258177781079305</v>
      </c>
      <c r="O2004">
        <v>19.769469932509299</v>
      </c>
      <c r="P2004">
        <v>127.362068965517</v>
      </c>
      <c r="Q2004">
        <v>0.10974320828243</v>
      </c>
    </row>
    <row r="2005" spans="1:17" hidden="1" x14ac:dyDescent="0.3">
      <c r="A2005" t="s">
        <v>4196</v>
      </c>
      <c r="B2005" t="s">
        <v>4197</v>
      </c>
      <c r="C2005" t="str">
        <f>IFERROR(VLOOKUP(Table1[[#This Row],[Ticker]],[1]!Table2[[Symbol]:[Industry]],2,FALSE),"-")</f>
        <v>-</v>
      </c>
      <c r="D2005" t="s">
        <v>163</v>
      </c>
      <c r="E2005">
        <v>360.36</v>
      </c>
      <c r="F2005">
        <v>257.39999999999998</v>
      </c>
      <c r="G2005">
        <v>199.49619756202401</v>
      </c>
      <c r="H2005">
        <v>12.820877917530201</v>
      </c>
      <c r="I2005">
        <v>85.763010051966702</v>
      </c>
      <c r="J2005">
        <v>-8.1312078643574406</v>
      </c>
      <c r="K2005">
        <v>242.82628890098499</v>
      </c>
      <c r="L2005">
        <v>175.050945055461</v>
      </c>
      <c r="M2005">
        <v>33.042173103262598</v>
      </c>
      <c r="N2005">
        <v>0.80926310418734404</v>
      </c>
      <c r="O2005">
        <v>20.5555555555555</v>
      </c>
      <c r="P2005">
        <v>246.90026954177799</v>
      </c>
      <c r="Q2005">
        <v>0.145845198600626</v>
      </c>
    </row>
    <row r="2006" spans="1:17" hidden="1" x14ac:dyDescent="0.3">
      <c r="A2006" t="s">
        <v>4198</v>
      </c>
      <c r="B2006" t="s">
        <v>4199</v>
      </c>
      <c r="C2006" t="str">
        <f>IFERROR(VLOOKUP(Table1[[#This Row],[Ticker]],[1]!Table2[[Symbol]:[Industry]],2,FALSE),"-")</f>
        <v>-</v>
      </c>
      <c r="D2006" t="s">
        <v>300</v>
      </c>
      <c r="E2006">
        <v>360.18216219999999</v>
      </c>
      <c r="F2006">
        <v>53.62</v>
      </c>
      <c r="G2006">
        <v>62.910267138019599</v>
      </c>
      <c r="H2006">
        <v>5.7353960603591601</v>
      </c>
      <c r="I2006">
        <v>-13.260831940169901</v>
      </c>
      <c r="J2006">
        <v>-3.7891270715732701</v>
      </c>
      <c r="K2006">
        <v>51.570345807081601</v>
      </c>
      <c r="L2006">
        <v>45.648556943772903</v>
      </c>
      <c r="M2006">
        <v>46.728942043286501</v>
      </c>
      <c r="N2006">
        <v>0.97622521506482796</v>
      </c>
      <c r="O2006">
        <v>22.9951510630362</v>
      </c>
      <c r="P2006">
        <v>91.499999999999901</v>
      </c>
      <c r="Q2006">
        <v>3.5311507792724003E-2</v>
      </c>
    </row>
    <row r="2007" spans="1:17" hidden="1" x14ac:dyDescent="0.3">
      <c r="A2007" t="s">
        <v>4200</v>
      </c>
      <c r="B2007" t="s">
        <v>4201</v>
      </c>
      <c r="C2007" t="str">
        <f>IFERROR(VLOOKUP(Table1[[#This Row],[Ticker]],[1]!Table2[[Symbol]:[Industry]],2,FALSE),"-")</f>
        <v>-</v>
      </c>
      <c r="E2007">
        <v>359.305632</v>
      </c>
      <c r="F2007">
        <v>176.4</v>
      </c>
      <c r="G2007">
        <v>-25.434325283005801</v>
      </c>
      <c r="H2007">
        <v>6.7388973980497298</v>
      </c>
      <c r="I2007">
        <v>-7.2671071841590296</v>
      </c>
      <c r="J2007">
        <v>-13.9659997518217</v>
      </c>
      <c r="M2007">
        <v>45.616019746105799</v>
      </c>
      <c r="O2007">
        <v>16.751700680271998</v>
      </c>
      <c r="P2007">
        <v>12.5358851674641</v>
      </c>
    </row>
    <row r="2008" spans="1:17" hidden="1" x14ac:dyDescent="0.3">
      <c r="A2008" t="s">
        <v>4202</v>
      </c>
      <c r="B2008" t="s">
        <v>4203</v>
      </c>
      <c r="C2008" t="str">
        <f>IFERROR(VLOOKUP(Table1[[#This Row],[Ticker]],[1]!Table2[[Symbol]:[Industry]],2,FALSE),"-")</f>
        <v>-</v>
      </c>
      <c r="D2008" t="s">
        <v>21</v>
      </c>
      <c r="E2008">
        <v>358.90011028800001</v>
      </c>
      <c r="F2008">
        <v>116.58</v>
      </c>
      <c r="G2008">
        <v>-32.8175131765218</v>
      </c>
      <c r="H2008">
        <v>-10.871074399589601</v>
      </c>
      <c r="I2008">
        <v>-20.273160605150199</v>
      </c>
      <c r="J2008">
        <v>-6.1463204261155102</v>
      </c>
      <c r="K2008">
        <v>127.296762792306</v>
      </c>
      <c r="L2008">
        <v>124.42114101553</v>
      </c>
      <c r="M2008">
        <v>28.337578328324799</v>
      </c>
      <c r="N2008">
        <v>0.25457442916558698</v>
      </c>
      <c r="O2008">
        <v>44.107050952135801</v>
      </c>
      <c r="P2008">
        <v>26.579804560260499</v>
      </c>
      <c r="Q2008">
        <v>-9.1901817636149997E-3</v>
      </c>
    </row>
    <row r="2009" spans="1:17" hidden="1" x14ac:dyDescent="0.3">
      <c r="A2009" t="s">
        <v>4204</v>
      </c>
      <c r="B2009" t="s">
        <v>4205</v>
      </c>
      <c r="C2009" t="str">
        <f>IFERROR(VLOOKUP(Table1[[#This Row],[Ticker]],[1]!Table2[[Symbol]:[Industry]],2,FALSE),"-")</f>
        <v>-</v>
      </c>
      <c r="D2009" t="s">
        <v>21</v>
      </c>
      <c r="E2009">
        <v>358.28543999999999</v>
      </c>
      <c r="F2009">
        <v>244.25</v>
      </c>
      <c r="G2009">
        <v>-35.0653019681437</v>
      </c>
      <c r="H2009">
        <v>-2.1301935110411701</v>
      </c>
      <c r="I2009">
        <v>-37.150998564545297</v>
      </c>
      <c r="J2009">
        <v>-2.2950174865267501</v>
      </c>
      <c r="K2009">
        <v>254.91720308031501</v>
      </c>
      <c r="L2009">
        <v>262.73153694981801</v>
      </c>
      <c r="M2009">
        <v>43.160610315479197</v>
      </c>
      <c r="N2009">
        <v>0.67349665924276103</v>
      </c>
      <c r="O2009">
        <v>66.919140225179106</v>
      </c>
      <c r="P2009">
        <v>16.8660287081339</v>
      </c>
    </row>
    <row r="2010" spans="1:17" hidden="1" x14ac:dyDescent="0.3">
      <c r="A2010" t="s">
        <v>4206</v>
      </c>
      <c r="B2010" t="s">
        <v>4207</v>
      </c>
      <c r="C2010" t="str">
        <f>IFERROR(VLOOKUP(Table1[[#This Row],[Ticker]],[1]!Table2[[Symbol]:[Industry]],2,FALSE),"-")</f>
        <v>-</v>
      </c>
      <c r="D2010" t="s">
        <v>259</v>
      </c>
      <c r="E2010">
        <v>357.971797288</v>
      </c>
      <c r="F2010">
        <v>130.04</v>
      </c>
      <c r="G2010">
        <v>-24.055363110707699</v>
      </c>
      <c r="H2010">
        <v>-1.95267085243091</v>
      </c>
      <c r="I2010">
        <v>-8.7320204508031996</v>
      </c>
      <c r="J2010">
        <v>1.46689255640801</v>
      </c>
      <c r="K2010">
        <v>131.48538575013799</v>
      </c>
      <c r="L2010">
        <v>128.897971319633</v>
      </c>
      <c r="M2010">
        <v>51.331883517060497</v>
      </c>
      <c r="N2010">
        <v>2.2061346938496098</v>
      </c>
      <c r="O2010">
        <v>10.189172562288499</v>
      </c>
      <c r="P2010">
        <v>7.8275290215588704</v>
      </c>
      <c r="Q2010">
        <v>2.2442405809348E-2</v>
      </c>
    </row>
    <row r="2011" spans="1:17" hidden="1" x14ac:dyDescent="0.3">
      <c r="A2011" t="s">
        <v>4208</v>
      </c>
      <c r="B2011" t="s">
        <v>4209</v>
      </c>
      <c r="C2011" t="str">
        <f>IFERROR(VLOOKUP(Table1[[#This Row],[Ticker]],[1]!Table2[[Symbol]:[Industry]],2,FALSE),"-")</f>
        <v>-</v>
      </c>
      <c r="D2011" t="s">
        <v>98</v>
      </c>
      <c r="E2011">
        <v>357.94002434399999</v>
      </c>
      <c r="F2011">
        <v>27.79</v>
      </c>
      <c r="G2011">
        <v>90.286587132172301</v>
      </c>
      <c r="H2011">
        <v>-5.3237771287886204</v>
      </c>
      <c r="I2011">
        <v>3.8832848344122399</v>
      </c>
      <c r="J2011">
        <v>-4.73435409461419</v>
      </c>
      <c r="K2011">
        <v>27.1727246684151</v>
      </c>
      <c r="L2011">
        <v>22.659681096433999</v>
      </c>
      <c r="M2011">
        <v>44.128601668311902</v>
      </c>
      <c r="N2011">
        <v>0.58669126973459795</v>
      </c>
      <c r="O2011">
        <v>17.536451663131501</v>
      </c>
      <c r="P2011">
        <v>136.91504594645201</v>
      </c>
      <c r="Q2011">
        <v>0.120825376153869</v>
      </c>
    </row>
    <row r="2012" spans="1:17" hidden="1" x14ac:dyDescent="0.3">
      <c r="A2012" t="s">
        <v>4210</v>
      </c>
      <c r="B2012" t="s">
        <v>4211</v>
      </c>
      <c r="C2012" t="str">
        <f>IFERROR(VLOOKUP(Table1[[#This Row],[Ticker]],[1]!Table2[[Symbol]:[Industry]],2,FALSE),"-")</f>
        <v>-</v>
      </c>
      <c r="D2012" t="s">
        <v>130</v>
      </c>
      <c r="E2012">
        <v>357.1605725</v>
      </c>
      <c r="F2012">
        <v>54.5</v>
      </c>
      <c r="G2012">
        <v>-10.488753055880199</v>
      </c>
      <c r="H2012">
        <v>-4.5393810878090299</v>
      </c>
      <c r="I2012">
        <v>-44.220546991212103</v>
      </c>
      <c r="J2012">
        <v>-8.3184819778074903</v>
      </c>
      <c r="K2012">
        <v>56.381915626077998</v>
      </c>
      <c r="L2012">
        <v>56.510806725638197</v>
      </c>
      <c r="M2012">
        <v>46.225969605615198</v>
      </c>
      <c r="N2012">
        <v>2.7613583701711799</v>
      </c>
      <c r="O2012">
        <v>96.330275229357795</v>
      </c>
      <c r="P2012">
        <v>37.800252844500598</v>
      </c>
      <c r="Q2012">
        <v>3.3754253746340002E-2</v>
      </c>
    </row>
    <row r="2013" spans="1:17" hidden="1" x14ac:dyDescent="0.3">
      <c r="A2013" t="s">
        <v>4212</v>
      </c>
      <c r="B2013" t="s">
        <v>4213</v>
      </c>
      <c r="C2013" t="str">
        <f>IFERROR(VLOOKUP(Table1[[#This Row],[Ticker]],[1]!Table2[[Symbol]:[Industry]],2,FALSE),"-")</f>
        <v>-</v>
      </c>
      <c r="D2013" t="s">
        <v>72</v>
      </c>
      <c r="E2013">
        <v>357.01113337999999</v>
      </c>
      <c r="F2013">
        <v>61.16</v>
      </c>
      <c r="G2013">
        <v>183.74251777443399</v>
      </c>
      <c r="H2013">
        <v>37.298900667425798</v>
      </c>
      <c r="I2013">
        <v>39.549875030413503</v>
      </c>
      <c r="J2013">
        <v>13.220261571171401</v>
      </c>
      <c r="K2013">
        <v>47.011555150742197</v>
      </c>
      <c r="L2013">
        <v>40.374816124128202</v>
      </c>
      <c r="M2013">
        <v>76.328464951593006</v>
      </c>
      <c r="N2013">
        <v>2.1279634102085998</v>
      </c>
      <c r="O2013">
        <v>0</v>
      </c>
      <c r="P2013">
        <v>227.58435993572499</v>
      </c>
      <c r="Q2013">
        <v>0.105717146572886</v>
      </c>
    </row>
    <row r="2014" spans="1:17" hidden="1" x14ac:dyDescent="0.3">
      <c r="A2014" t="s">
        <v>4214</v>
      </c>
      <c r="B2014" t="s">
        <v>4215</v>
      </c>
      <c r="C2014" t="str">
        <f>IFERROR(VLOOKUP(Table1[[#This Row],[Ticker]],[1]!Table2[[Symbol]:[Industry]],2,FALSE),"-")</f>
        <v>-</v>
      </c>
      <c r="D2014" t="s">
        <v>54</v>
      </c>
      <c r="E2014">
        <v>356.82270749999998</v>
      </c>
      <c r="F2014">
        <v>270.89999999999998</v>
      </c>
      <c r="G2014">
        <v>26.362299145197401</v>
      </c>
      <c r="H2014">
        <v>7.0744620709065504</v>
      </c>
      <c r="I2014">
        <v>18.610869006317099</v>
      </c>
      <c r="J2014">
        <v>5.3710140173878296</v>
      </c>
      <c r="K2014">
        <v>239.45803936788101</v>
      </c>
      <c r="L2014">
        <v>212.312965585011</v>
      </c>
      <c r="M2014">
        <v>55.878440887561297</v>
      </c>
      <c r="N2014">
        <v>1.1544945631332799</v>
      </c>
      <c r="O2014">
        <v>7.6411960132890497</v>
      </c>
      <c r="P2014">
        <v>60.201064458899999</v>
      </c>
      <c r="Q2014">
        <v>0.14188104572419999</v>
      </c>
    </row>
    <row r="2015" spans="1:17" hidden="1" x14ac:dyDescent="0.3">
      <c r="A2015" t="s">
        <v>4216</v>
      </c>
      <c r="B2015" t="s">
        <v>4217</v>
      </c>
      <c r="C2015" t="str">
        <f>IFERROR(VLOOKUP(Table1[[#This Row],[Ticker]],[1]!Table2[[Symbol]:[Industry]],2,FALSE),"-")</f>
        <v>-</v>
      </c>
      <c r="D2015" t="s">
        <v>392</v>
      </c>
      <c r="E2015">
        <v>356.05880181999999</v>
      </c>
      <c r="F2015">
        <v>273.8</v>
      </c>
      <c r="G2015">
        <v>36.443665147616102</v>
      </c>
      <c r="H2015">
        <v>3.5419277010800299</v>
      </c>
      <c r="I2015">
        <v>-20.0859395043211</v>
      </c>
      <c r="J2015">
        <v>-4.4504164057645204</v>
      </c>
      <c r="K2015">
        <v>271.89932462372298</v>
      </c>
      <c r="L2015">
        <v>245.64792130521499</v>
      </c>
      <c r="M2015">
        <v>45.034431736716897</v>
      </c>
      <c r="N2015">
        <v>0.78799206324793802</v>
      </c>
      <c r="O2015">
        <v>25.164353542731899</v>
      </c>
      <c r="P2015">
        <v>73.236317621005995</v>
      </c>
      <c r="Q2015">
        <v>5.4031643815236001E-2</v>
      </c>
    </row>
    <row r="2016" spans="1:17" hidden="1" x14ac:dyDescent="0.3">
      <c r="A2016" t="s">
        <v>4218</v>
      </c>
      <c r="B2016" t="s">
        <v>4219</v>
      </c>
      <c r="C2016" t="str">
        <f>IFERROR(VLOOKUP(Table1[[#This Row],[Ticker]],[1]!Table2[[Symbol]:[Industry]],2,FALSE),"-")</f>
        <v>-</v>
      </c>
      <c r="D2016" t="s">
        <v>54</v>
      </c>
      <c r="E2016">
        <v>355.2192</v>
      </c>
      <c r="F2016">
        <v>8.81</v>
      </c>
      <c r="G2016">
        <v>-105.481277990509</v>
      </c>
      <c r="H2016">
        <v>-53.0326868229726</v>
      </c>
      <c r="I2016">
        <v>-84.274747618094295</v>
      </c>
      <c r="J2016">
        <v>-18.5903596328627</v>
      </c>
      <c r="K2016">
        <v>15.596920955645301</v>
      </c>
      <c r="L2016">
        <v>21.3668283595959</v>
      </c>
      <c r="M2016">
        <v>7.3133313136817204</v>
      </c>
      <c r="N2016">
        <v>0.60862976870560104</v>
      </c>
      <c r="O2016">
        <v>381.72531214528902</v>
      </c>
      <c r="P2016">
        <v>0</v>
      </c>
      <c r="Q2016">
        <v>0.148912594933063</v>
      </c>
    </row>
    <row r="2017" spans="1:17" hidden="1" x14ac:dyDescent="0.3">
      <c r="A2017" t="s">
        <v>4220</v>
      </c>
      <c r="B2017" t="s">
        <v>4221</v>
      </c>
      <c r="C2017" t="str">
        <f>IFERROR(VLOOKUP(Table1[[#This Row],[Ticker]],[1]!Table2[[Symbol]:[Industry]],2,FALSE),"-")</f>
        <v>-</v>
      </c>
      <c r="D2017" t="s">
        <v>130</v>
      </c>
      <c r="E2017">
        <v>355.17758526</v>
      </c>
      <c r="F2017">
        <v>16.739999999999998</v>
      </c>
      <c r="G2017">
        <v>-39.532299847301701</v>
      </c>
      <c r="H2017">
        <v>-1.52552645152438</v>
      </c>
      <c r="I2017">
        <v>-39.339342858089601</v>
      </c>
      <c r="J2017">
        <v>-5.7590993054676902</v>
      </c>
      <c r="K2017">
        <v>17.441187542622899</v>
      </c>
      <c r="L2017">
        <v>19.0507038228506</v>
      </c>
      <c r="M2017">
        <v>40.563146847869398</v>
      </c>
      <c r="N2017">
        <v>1.9141296515564299</v>
      </c>
      <c r="O2017">
        <v>93.548387096774206</v>
      </c>
      <c r="P2017">
        <v>4.6249999999999902</v>
      </c>
      <c r="Q2017">
        <v>2.9622302197575001E-2</v>
      </c>
    </row>
    <row r="2018" spans="1:17" hidden="1" x14ac:dyDescent="0.3">
      <c r="A2018" t="s">
        <v>4222</v>
      </c>
      <c r="B2018" t="s">
        <v>4223</v>
      </c>
      <c r="C2018" t="str">
        <f>IFERROR(VLOOKUP(Table1[[#This Row],[Ticker]],[1]!Table2[[Symbol]:[Industry]],2,FALSE),"-")</f>
        <v>-</v>
      </c>
      <c r="D2018" t="s">
        <v>111</v>
      </c>
      <c r="E2018">
        <v>354.86225999999999</v>
      </c>
      <c r="F2018">
        <v>14.2</v>
      </c>
      <c r="G2018">
        <v>-50.148681964575701</v>
      </c>
      <c r="H2018">
        <v>-1.83224337253702</v>
      </c>
      <c r="I2018">
        <v>-17.879801403194001</v>
      </c>
      <c r="J2018">
        <v>-2.7248718547833302</v>
      </c>
      <c r="K2018">
        <v>14.0546681271276</v>
      </c>
      <c r="L2018">
        <v>14.4416119429165</v>
      </c>
      <c r="M2018">
        <v>53.237025599698597</v>
      </c>
      <c r="N2018">
        <v>0.41302386729229601</v>
      </c>
      <c r="O2018">
        <v>29.225352112675999</v>
      </c>
      <c r="P2018">
        <v>26.2222222222222</v>
      </c>
      <c r="Q2018">
        <v>1.3652098481488999E-2</v>
      </c>
    </row>
    <row r="2019" spans="1:17" hidden="1" x14ac:dyDescent="0.3">
      <c r="A2019" t="s">
        <v>4224</v>
      </c>
      <c r="B2019" t="s">
        <v>4225</v>
      </c>
      <c r="C2019" t="str">
        <f>IFERROR(VLOOKUP(Table1[[#This Row],[Ticker]],[1]!Table2[[Symbol]:[Industry]],2,FALSE),"-")</f>
        <v>-</v>
      </c>
      <c r="D2019" t="s">
        <v>360</v>
      </c>
      <c r="E2019">
        <v>354.608475</v>
      </c>
      <c r="F2019">
        <v>169</v>
      </c>
      <c r="G2019">
        <v>-62.212021271228103</v>
      </c>
      <c r="H2019">
        <v>-3.2004965413441999</v>
      </c>
      <c r="I2019">
        <v>-46.036145163723297</v>
      </c>
      <c r="J2019">
        <v>-1.54792624341591</v>
      </c>
      <c r="K2019">
        <v>174.13450093251001</v>
      </c>
      <c r="M2019">
        <v>62.551795366553002</v>
      </c>
      <c r="N2019">
        <v>0.45971943887775502</v>
      </c>
      <c r="O2019">
        <v>61.538461538461497</v>
      </c>
      <c r="P2019">
        <v>12.6666666666666</v>
      </c>
    </row>
    <row r="2020" spans="1:17" hidden="1" x14ac:dyDescent="0.3">
      <c r="A2020" t="s">
        <v>4226</v>
      </c>
      <c r="B2020" t="s">
        <v>4227</v>
      </c>
      <c r="C2020" t="str">
        <f>IFERROR(VLOOKUP(Table1[[#This Row],[Ticker]],[1]!Table2[[Symbol]:[Industry]],2,FALSE),"-")</f>
        <v>-</v>
      </c>
      <c r="D2020" t="s">
        <v>1006</v>
      </c>
      <c r="E2020">
        <v>353.832653819999</v>
      </c>
      <c r="F2020">
        <v>38.46</v>
      </c>
      <c r="G2020">
        <v>-4.37710774016535</v>
      </c>
      <c r="H2020">
        <v>-6.3653154622606802</v>
      </c>
      <c r="I2020">
        <v>-6.0560548619955901</v>
      </c>
      <c r="J2020">
        <v>-3.4363139344156099</v>
      </c>
      <c r="K2020">
        <v>40.2401091078383</v>
      </c>
      <c r="L2020">
        <v>36.628273061151503</v>
      </c>
      <c r="M2020">
        <v>42.917575227658403</v>
      </c>
      <c r="N2020">
        <v>0.160694156927745</v>
      </c>
      <c r="O2020">
        <v>31.045241809672302</v>
      </c>
      <c r="P2020">
        <v>42.181146025878</v>
      </c>
      <c r="Q2020">
        <v>3.1312620514267003E-2</v>
      </c>
    </row>
    <row r="2021" spans="1:17" hidden="1" x14ac:dyDescent="0.3">
      <c r="A2021" t="s">
        <v>4228</v>
      </c>
      <c r="B2021" t="s">
        <v>4229</v>
      </c>
      <c r="C2021" t="str">
        <f>IFERROR(VLOOKUP(Table1[[#This Row],[Ticker]],[1]!Table2[[Symbol]:[Industry]],2,FALSE),"-")</f>
        <v>-</v>
      </c>
      <c r="D2021" t="s">
        <v>1653</v>
      </c>
      <c r="E2021">
        <v>353.22745599999899</v>
      </c>
      <c r="F2021">
        <v>63.89</v>
      </c>
      <c r="G2021">
        <v>-4.94746122962807</v>
      </c>
      <c r="H2021">
        <v>-3.6786989788418998</v>
      </c>
      <c r="I2021">
        <v>3.93055807892679</v>
      </c>
      <c r="J2021">
        <v>-0.35691746005798702</v>
      </c>
      <c r="K2021">
        <v>63.458198200034197</v>
      </c>
      <c r="L2021">
        <v>60.529357762071797</v>
      </c>
      <c r="M2021">
        <v>59.429581906584403</v>
      </c>
      <c r="N2021">
        <v>2.0756379975750798</v>
      </c>
      <c r="O2021">
        <v>22.0848333072468</v>
      </c>
      <c r="P2021">
        <v>28.164493480441301</v>
      </c>
      <c r="Q2021">
        <v>-2.7277470216565999E-2</v>
      </c>
    </row>
    <row r="2022" spans="1:17" hidden="1" x14ac:dyDescent="0.3">
      <c r="A2022" t="s">
        <v>4230</v>
      </c>
      <c r="B2022" t="s">
        <v>4231</v>
      </c>
      <c r="C2022" t="str">
        <f>IFERROR(VLOOKUP(Table1[[#This Row],[Ticker]],[1]!Table2[[Symbol]:[Industry]],2,FALSE),"-")</f>
        <v>-</v>
      </c>
      <c r="D2022" t="s">
        <v>136</v>
      </c>
      <c r="E2022">
        <v>353.142926646999</v>
      </c>
      <c r="F2022">
        <v>94.99</v>
      </c>
      <c r="G2022">
        <v>-18.965599023193199</v>
      </c>
      <c r="H2022">
        <v>55.602190877282801</v>
      </c>
      <c r="I2022">
        <v>45.152437994930601</v>
      </c>
      <c r="J2022">
        <v>41.061233622519097</v>
      </c>
      <c r="K2022">
        <v>63.741482781803498</v>
      </c>
      <c r="L2022">
        <v>64.697512089037502</v>
      </c>
      <c r="M2022">
        <v>94.152405798243706</v>
      </c>
      <c r="N2022">
        <v>3.7442848222389702</v>
      </c>
      <c r="O2022">
        <v>0.27371302242342699</v>
      </c>
      <c r="P2022">
        <v>127.30318257956399</v>
      </c>
      <c r="Q2022">
        <v>0.11506984455499999</v>
      </c>
    </row>
    <row r="2023" spans="1:17" hidden="1" x14ac:dyDescent="0.3">
      <c r="A2023" t="s">
        <v>4232</v>
      </c>
      <c r="B2023" t="s">
        <v>4233</v>
      </c>
      <c r="C2023" t="str">
        <f>IFERROR(VLOOKUP(Table1[[#This Row],[Ticker]],[1]!Table2[[Symbol]:[Industry]],2,FALSE),"-")</f>
        <v>-</v>
      </c>
      <c r="D2023" t="s">
        <v>4234</v>
      </c>
      <c r="E2023">
        <v>352.65299176799999</v>
      </c>
      <c r="F2023">
        <v>44.66</v>
      </c>
      <c r="G2023">
        <v>-54.452507101187699</v>
      </c>
      <c r="H2023">
        <v>-6.0897216340662501</v>
      </c>
      <c r="I2023">
        <v>-41.009258520150503</v>
      </c>
      <c r="J2023">
        <v>-3.79762162812274</v>
      </c>
      <c r="K2023">
        <v>50.060627904914497</v>
      </c>
      <c r="L2023">
        <v>55.577805619231299</v>
      </c>
      <c r="M2023">
        <v>36.369171754969898</v>
      </c>
      <c r="N2023">
        <v>1.51419764300543</v>
      </c>
      <c r="O2023">
        <v>84.729064039408797</v>
      </c>
      <c r="P2023">
        <v>30.967741935483801</v>
      </c>
      <c r="Q2023">
        <v>6.1749416785480002E-2</v>
      </c>
    </row>
    <row r="2024" spans="1:17" hidden="1" x14ac:dyDescent="0.3">
      <c r="A2024" t="s">
        <v>4235</v>
      </c>
      <c r="B2024" t="s">
        <v>4236</v>
      </c>
      <c r="C2024" t="str">
        <f>IFERROR(VLOOKUP(Table1[[#This Row],[Ticker]],[1]!Table2[[Symbol]:[Industry]],2,FALSE),"-")</f>
        <v>-</v>
      </c>
      <c r="D2024" t="s">
        <v>46</v>
      </c>
      <c r="E2024">
        <v>352.40600000000001</v>
      </c>
      <c r="F2024">
        <v>43.24</v>
      </c>
      <c r="G2024">
        <v>191.65658380790299</v>
      </c>
      <c r="H2024">
        <v>7.8889750684028304</v>
      </c>
      <c r="I2024">
        <v>75.122944377867</v>
      </c>
      <c r="J2024">
        <v>-8.8181125788196493</v>
      </c>
      <c r="K2024">
        <v>42.6026441769854</v>
      </c>
      <c r="L2024">
        <v>31.8010368809448</v>
      </c>
      <c r="M2024">
        <v>31.557082445293702</v>
      </c>
      <c r="N2024">
        <v>0.36312584934159697</v>
      </c>
      <c r="O2024">
        <v>19.518963922294098</v>
      </c>
      <c r="P2024">
        <v>230.07633587786199</v>
      </c>
      <c r="Q2024">
        <v>0.102259419655556</v>
      </c>
    </row>
    <row r="2025" spans="1:17" hidden="1" x14ac:dyDescent="0.3">
      <c r="A2025" t="s">
        <v>4237</v>
      </c>
      <c r="B2025" t="s">
        <v>4238</v>
      </c>
      <c r="C2025" t="str">
        <f>IFERROR(VLOOKUP(Table1[[#This Row],[Ticker]],[1]!Table2[[Symbol]:[Industry]],2,FALSE),"-")</f>
        <v>-</v>
      </c>
      <c r="D2025" t="s">
        <v>259</v>
      </c>
      <c r="E2025">
        <v>352.2091044</v>
      </c>
      <c r="F2025">
        <v>63.6</v>
      </c>
      <c r="G2025">
        <v>122.845801982571</v>
      </c>
      <c r="H2025">
        <v>22.020008218065399</v>
      </c>
      <c r="I2025">
        <v>23.9635887434174</v>
      </c>
      <c r="J2025">
        <v>-9.9006167324963492</v>
      </c>
      <c r="K2025">
        <v>58.519770369238998</v>
      </c>
      <c r="L2025">
        <v>49.258964194558502</v>
      </c>
      <c r="M2025">
        <v>49.0572360912901</v>
      </c>
      <c r="N2025">
        <v>3.7858090503641799</v>
      </c>
      <c r="O2025">
        <v>25.471698113207498</v>
      </c>
      <c r="P2025">
        <v>169.49152542372801</v>
      </c>
      <c r="Q2025">
        <v>7.8741338294236005E-2</v>
      </c>
    </row>
    <row r="2026" spans="1:17" hidden="1" x14ac:dyDescent="0.3">
      <c r="A2026" t="s">
        <v>4239</v>
      </c>
      <c r="B2026" t="s">
        <v>4240</v>
      </c>
      <c r="C2026" t="str">
        <f>IFERROR(VLOOKUP(Table1[[#This Row],[Ticker]],[1]!Table2[[Symbol]:[Industry]],2,FALSE),"-")</f>
        <v>-</v>
      </c>
      <c r="D2026" t="s">
        <v>372</v>
      </c>
      <c r="E2026">
        <v>351.98716612499999</v>
      </c>
      <c r="F2026">
        <v>3.15</v>
      </c>
      <c r="G2026">
        <v>56.958019214601698</v>
      </c>
      <c r="H2026">
        <v>11.5319341485332</v>
      </c>
      <c r="I2026">
        <v>13.5265436094917</v>
      </c>
      <c r="J2026">
        <v>3.7243545597041199</v>
      </c>
      <c r="K2026">
        <v>2.7604182634141701</v>
      </c>
      <c r="L2026">
        <v>2.44743589098809</v>
      </c>
      <c r="M2026">
        <v>80.006277173908501</v>
      </c>
      <c r="N2026">
        <v>1.2100148541941</v>
      </c>
      <c r="O2026">
        <v>8.5714285714285605</v>
      </c>
      <c r="P2026">
        <v>103.225806451612</v>
      </c>
      <c r="Q2026">
        <v>-3.2363168234127999E-2</v>
      </c>
    </row>
    <row r="2027" spans="1:17" hidden="1" x14ac:dyDescent="0.3">
      <c r="A2027" t="s">
        <v>4241</v>
      </c>
      <c r="B2027" t="s">
        <v>4242</v>
      </c>
      <c r="C2027" t="str">
        <f>IFERROR(VLOOKUP(Table1[[#This Row],[Ticker]],[1]!Table2[[Symbol]:[Industry]],2,FALSE),"-")</f>
        <v>-</v>
      </c>
      <c r="D2027" t="s">
        <v>207</v>
      </c>
      <c r="E2027">
        <v>351.88871512499998</v>
      </c>
      <c r="F2027">
        <v>894.35</v>
      </c>
      <c r="G2027">
        <v>45.331007427375198</v>
      </c>
      <c r="H2027">
        <v>23.580239764521998</v>
      </c>
      <c r="I2027">
        <v>13.013761274651401</v>
      </c>
      <c r="J2027">
        <v>6.8690854888131998</v>
      </c>
      <c r="K2027">
        <v>785.63202179484904</v>
      </c>
      <c r="L2027">
        <v>695.88488565176795</v>
      </c>
      <c r="M2027">
        <v>75.430095760999393</v>
      </c>
      <c r="N2027">
        <v>1.29762021110242</v>
      </c>
      <c r="O2027">
        <v>5.0204058813663597</v>
      </c>
      <c r="P2027">
        <v>85.549792531120303</v>
      </c>
      <c r="Q2027">
        <v>7.5863153707449005E-2</v>
      </c>
    </row>
    <row r="2028" spans="1:17" hidden="1" x14ac:dyDescent="0.3">
      <c r="A2028" t="s">
        <v>4243</v>
      </c>
      <c r="B2028" t="s">
        <v>4244</v>
      </c>
      <c r="C2028" t="str">
        <f>IFERROR(VLOOKUP(Table1[[#This Row],[Ticker]],[1]!Table2[[Symbol]:[Industry]],2,FALSE),"-")</f>
        <v>-</v>
      </c>
      <c r="D2028" t="s">
        <v>300</v>
      </c>
      <c r="E2028">
        <v>351.07846133800001</v>
      </c>
      <c r="F2028">
        <v>68.86</v>
      </c>
      <c r="G2028">
        <v>31.446679890682201</v>
      </c>
      <c r="H2028">
        <v>-1.2476249145751499</v>
      </c>
      <c r="I2028">
        <v>-21.593985283139201</v>
      </c>
      <c r="J2028">
        <v>-5.2879193421046597</v>
      </c>
      <c r="K2028">
        <v>70.059845948073999</v>
      </c>
      <c r="L2028">
        <v>63.737391897904402</v>
      </c>
      <c r="M2028">
        <v>43.784072558810202</v>
      </c>
      <c r="N2028">
        <v>0.71975653377734905</v>
      </c>
      <c r="O2028">
        <v>30.990415335463201</v>
      </c>
      <c r="P2028">
        <v>62.982248520710002</v>
      </c>
      <c r="Q2028">
        <v>1.7011811740990999E-2</v>
      </c>
    </row>
    <row r="2029" spans="1:17" hidden="1" x14ac:dyDescent="0.3">
      <c r="A2029" t="s">
        <v>4245</v>
      </c>
      <c r="B2029" t="s">
        <v>4246</v>
      </c>
      <c r="C2029" t="str">
        <f>IFERROR(VLOOKUP(Table1[[#This Row],[Ticker]],[1]!Table2[[Symbol]:[Industry]],2,FALSE),"-")</f>
        <v>-</v>
      </c>
      <c r="D2029" t="s">
        <v>207</v>
      </c>
      <c r="E2029">
        <v>348.55276464000002</v>
      </c>
      <c r="F2029">
        <v>686.6</v>
      </c>
      <c r="G2029">
        <v>-34.668678004378599</v>
      </c>
      <c r="H2029">
        <v>3.8443497399813902</v>
      </c>
      <c r="I2029">
        <v>-3.51301176653863</v>
      </c>
      <c r="J2029">
        <v>-1.7071550518028</v>
      </c>
      <c r="K2029">
        <v>654.65474839239505</v>
      </c>
      <c r="L2029">
        <v>644.84007976361295</v>
      </c>
      <c r="M2029">
        <v>57.333601508346597</v>
      </c>
      <c r="N2029">
        <v>1.1728013604270699</v>
      </c>
      <c r="O2029">
        <v>25.466064666472398</v>
      </c>
      <c r="P2029">
        <v>37.32</v>
      </c>
      <c r="Q2029">
        <v>9.7491194993675007E-2</v>
      </c>
    </row>
    <row r="2030" spans="1:17" hidden="1" x14ac:dyDescent="0.3">
      <c r="A2030" t="s">
        <v>4247</v>
      </c>
      <c r="B2030" t="s">
        <v>4248</v>
      </c>
      <c r="C2030" t="str">
        <f>IFERROR(VLOOKUP(Table1[[#This Row],[Ticker]],[1]!Table2[[Symbol]:[Industry]],2,FALSE),"-")</f>
        <v>-</v>
      </c>
      <c r="D2030" t="s">
        <v>300</v>
      </c>
      <c r="E2030">
        <v>348.28516586999899</v>
      </c>
      <c r="F2030">
        <v>445.35</v>
      </c>
      <c r="G2030">
        <v>-20.119959590963902</v>
      </c>
      <c r="H2030">
        <v>-8.2506888670783205</v>
      </c>
      <c r="I2030">
        <v>-15.5232183718034</v>
      </c>
      <c r="J2030">
        <v>-13.944386355993499</v>
      </c>
      <c r="K2030">
        <v>490.32000577438703</v>
      </c>
      <c r="L2030">
        <v>481.71599472351301</v>
      </c>
      <c r="M2030">
        <v>30.719091516218899</v>
      </c>
      <c r="N2030">
        <v>0.95168338022264998</v>
      </c>
      <c r="O2030">
        <v>31.8064443695969</v>
      </c>
      <c r="P2030">
        <v>11.0321615557217</v>
      </c>
      <c r="Q2030">
        <v>5.5748900657839003E-2</v>
      </c>
    </row>
    <row r="2031" spans="1:17" hidden="1" x14ac:dyDescent="0.3">
      <c r="A2031" t="s">
        <v>4249</v>
      </c>
      <c r="B2031" t="s">
        <v>4250</v>
      </c>
      <c r="C2031" t="str">
        <f>IFERROR(VLOOKUP(Table1[[#This Row],[Ticker]],[1]!Table2[[Symbol]:[Industry]],2,FALSE),"-")</f>
        <v>-</v>
      </c>
      <c r="D2031" t="s">
        <v>399</v>
      </c>
      <c r="E2031">
        <v>347.74579277199899</v>
      </c>
      <c r="F2031">
        <v>36.19</v>
      </c>
      <c r="G2031">
        <v>60.747492898812197</v>
      </c>
      <c r="H2031">
        <v>-3.8433369765721901</v>
      </c>
      <c r="I2031">
        <v>-1.98015319888957</v>
      </c>
      <c r="J2031">
        <v>-1.1748787932868401</v>
      </c>
      <c r="K2031">
        <v>32.4828940760625</v>
      </c>
      <c r="L2031">
        <v>28.385479982311399</v>
      </c>
      <c r="M2031">
        <v>53.7041218496326</v>
      </c>
      <c r="N2031">
        <v>0.20476184544283799</v>
      </c>
      <c r="O2031">
        <v>22.7963525835866</v>
      </c>
      <c r="P2031">
        <v>89.476439790575895</v>
      </c>
      <c r="Q2031">
        <v>7.0020262322931001E-2</v>
      </c>
    </row>
    <row r="2032" spans="1:17" hidden="1" x14ac:dyDescent="0.3">
      <c r="A2032" t="s">
        <v>4251</v>
      </c>
      <c r="B2032" t="s">
        <v>4252</v>
      </c>
      <c r="C2032" t="str">
        <f>IFERROR(VLOOKUP(Table1[[#This Row],[Ticker]],[1]!Table2[[Symbol]:[Industry]],2,FALSE),"-")</f>
        <v>-</v>
      </c>
      <c r="D2032" t="s">
        <v>752</v>
      </c>
      <c r="E2032">
        <v>347.71142817999998</v>
      </c>
      <c r="F2032">
        <v>57.43</v>
      </c>
      <c r="G2032">
        <v>17.956089611833701</v>
      </c>
      <c r="H2032">
        <v>10.3358676781064</v>
      </c>
      <c r="I2032">
        <v>6.9199443487829102</v>
      </c>
      <c r="J2032">
        <v>-2.1989416330908602</v>
      </c>
      <c r="K2032">
        <v>53.435888245960797</v>
      </c>
      <c r="L2032">
        <v>50.9172474721287</v>
      </c>
      <c r="M2032">
        <v>58.377394420425397</v>
      </c>
      <c r="N2032">
        <v>0.96671484484246595</v>
      </c>
      <c r="O2032">
        <v>25.195890649486302</v>
      </c>
      <c r="P2032">
        <v>47.256410256410199</v>
      </c>
      <c r="Q2032">
        <v>7.781997145616E-2</v>
      </c>
    </row>
    <row r="2033" spans="1:17" hidden="1" x14ac:dyDescent="0.3">
      <c r="A2033" t="s">
        <v>4253</v>
      </c>
      <c r="B2033" t="s">
        <v>4254</v>
      </c>
      <c r="C2033" t="str">
        <f>IFERROR(VLOOKUP(Table1[[#This Row],[Ticker]],[1]!Table2[[Symbol]:[Industry]],2,FALSE),"-")</f>
        <v>-</v>
      </c>
      <c r="D2033" t="s">
        <v>539</v>
      </c>
      <c r="E2033">
        <v>347.68099999999998</v>
      </c>
      <c r="F2033">
        <v>275.5</v>
      </c>
      <c r="G2033">
        <v>-16.448686965891198</v>
      </c>
      <c r="H2033">
        <v>10.0518508978406</v>
      </c>
      <c r="I2033">
        <v>4.41486631034038</v>
      </c>
      <c r="J2033">
        <v>-0.37936297551910497</v>
      </c>
      <c r="K2033">
        <v>262.70399973872497</v>
      </c>
      <c r="L2033">
        <v>253.90607662813699</v>
      </c>
      <c r="M2033">
        <v>69.016397300750697</v>
      </c>
      <c r="N2033">
        <v>1.18569644304487</v>
      </c>
      <c r="O2033">
        <v>22.4863883847549</v>
      </c>
      <c r="P2033">
        <v>30.5687203791469</v>
      </c>
      <c r="Q2033">
        <v>4.0515631454600003E-4</v>
      </c>
    </row>
    <row r="2034" spans="1:17" hidden="1" x14ac:dyDescent="0.3">
      <c r="A2034" t="s">
        <v>4255</v>
      </c>
      <c r="B2034" t="s">
        <v>4256</v>
      </c>
      <c r="C2034" t="str">
        <f>IFERROR(VLOOKUP(Table1[[#This Row],[Ticker]],[1]!Table2[[Symbol]:[Industry]],2,FALSE),"-")</f>
        <v>-</v>
      </c>
      <c r="D2034" t="s">
        <v>259</v>
      </c>
      <c r="E2034">
        <v>345.61200000000002</v>
      </c>
      <c r="F2034">
        <v>208.2</v>
      </c>
      <c r="G2034">
        <v>-24.119025729364299</v>
      </c>
      <c r="H2034">
        <v>-4.87202837342649</v>
      </c>
      <c r="I2034">
        <v>-39.378517786135603</v>
      </c>
      <c r="J2034">
        <v>-5.0569420565588503</v>
      </c>
      <c r="K2034">
        <v>221.14855791519301</v>
      </c>
      <c r="L2034">
        <v>226.338783529176</v>
      </c>
      <c r="M2034">
        <v>40.663927216248602</v>
      </c>
      <c r="N2034">
        <v>0.87522580645161197</v>
      </c>
      <c r="O2034">
        <v>65.682036503362099</v>
      </c>
      <c r="P2034">
        <v>8.4374999999999805</v>
      </c>
      <c r="Q2034">
        <v>0.11053507181182499</v>
      </c>
    </row>
    <row r="2035" spans="1:17" hidden="1" x14ac:dyDescent="0.3">
      <c r="A2035" t="s">
        <v>4257</v>
      </c>
      <c r="B2035" t="s">
        <v>4258</v>
      </c>
      <c r="C2035" t="str">
        <f>IFERROR(VLOOKUP(Table1[[#This Row],[Ticker]],[1]!Table2[[Symbol]:[Industry]],2,FALSE),"-")</f>
        <v>-</v>
      </c>
      <c r="D2035" t="s">
        <v>315</v>
      </c>
      <c r="E2035">
        <v>345.56444979000003</v>
      </c>
      <c r="F2035">
        <v>21.14</v>
      </c>
      <c r="G2035">
        <v>138.82344226590001</v>
      </c>
      <c r="H2035">
        <v>-4.0355868716596301</v>
      </c>
      <c r="I2035">
        <v>15.1696152525634</v>
      </c>
      <c r="J2035">
        <v>-5.9582547718740599</v>
      </c>
      <c r="K2035">
        <v>22.077343066814301</v>
      </c>
      <c r="L2035">
        <v>16.8702055518681</v>
      </c>
      <c r="M2035">
        <v>21.503940605287799</v>
      </c>
      <c r="N2035">
        <v>5.3270836636127097E-2</v>
      </c>
      <c r="O2035">
        <v>44.985808893093598</v>
      </c>
      <c r="P2035">
        <v>171.02564102564099</v>
      </c>
      <c r="Q2035">
        <v>9.6971759821294995E-2</v>
      </c>
    </row>
    <row r="2036" spans="1:17" hidden="1" x14ac:dyDescent="0.3">
      <c r="A2036" t="s">
        <v>4259</v>
      </c>
      <c r="B2036" t="s">
        <v>4260</v>
      </c>
      <c r="C2036" t="str">
        <f>IFERROR(VLOOKUP(Table1[[#This Row],[Ticker]],[1]!Table2[[Symbol]:[Industry]],2,FALSE),"-")</f>
        <v>-</v>
      </c>
      <c r="D2036" t="s">
        <v>259</v>
      </c>
      <c r="E2036">
        <v>344.62392</v>
      </c>
      <c r="F2036">
        <v>1576</v>
      </c>
      <c r="G2036">
        <v>99.539253621159901</v>
      </c>
      <c r="H2036">
        <v>14.8201388372861</v>
      </c>
      <c r="I2036">
        <v>52.071648718079999</v>
      </c>
      <c r="J2036">
        <v>-5.9870491948489697</v>
      </c>
      <c r="K2036">
        <v>1448.7932195640101</v>
      </c>
      <c r="L2036">
        <v>1153.26815257096</v>
      </c>
      <c r="M2036">
        <v>47.805699709162703</v>
      </c>
      <c r="N2036">
        <v>0.54679576483700199</v>
      </c>
      <c r="O2036">
        <v>7.5697969543147199</v>
      </c>
      <c r="P2036">
        <v>136.992481203007</v>
      </c>
      <c r="Q2036">
        <v>0.135964106603295</v>
      </c>
    </row>
    <row r="2037" spans="1:17" hidden="1" x14ac:dyDescent="0.3">
      <c r="A2037" t="s">
        <v>4261</v>
      </c>
      <c r="B2037" t="s">
        <v>4262</v>
      </c>
      <c r="C2037" t="str">
        <f>IFERROR(VLOOKUP(Table1[[#This Row],[Ticker]],[1]!Table2[[Symbol]:[Industry]],2,FALSE),"-")</f>
        <v>-</v>
      </c>
      <c r="D2037" t="s">
        <v>4263</v>
      </c>
      <c r="E2037">
        <v>344.455332</v>
      </c>
      <c r="F2037">
        <v>953.8</v>
      </c>
      <c r="G2037">
        <v>-13.569551201306901</v>
      </c>
      <c r="H2037">
        <v>38.041659843545098</v>
      </c>
      <c r="I2037">
        <v>3.7864790593417199</v>
      </c>
      <c r="J2037">
        <v>24.4082771829354</v>
      </c>
      <c r="K2037">
        <v>767.52730056421001</v>
      </c>
      <c r="L2037">
        <v>820.72649528714896</v>
      </c>
      <c r="M2037">
        <v>81.124204933455701</v>
      </c>
      <c r="N2037">
        <v>0.91892247043363995</v>
      </c>
      <c r="O2037">
        <v>14.7829733696791</v>
      </c>
      <c r="P2037">
        <v>79.285714285714207</v>
      </c>
      <c r="Q2037">
        <v>0.125063261781065</v>
      </c>
    </row>
    <row r="2038" spans="1:17" hidden="1" x14ac:dyDescent="0.3">
      <c r="A2038" t="s">
        <v>4264</v>
      </c>
      <c r="B2038" t="s">
        <v>4265</v>
      </c>
      <c r="C2038" t="str">
        <f>IFERROR(VLOOKUP(Table1[[#This Row],[Ticker]],[1]!Table2[[Symbol]:[Industry]],2,FALSE),"-")</f>
        <v>-</v>
      </c>
      <c r="E2038">
        <v>344.39049999999997</v>
      </c>
      <c r="F2038">
        <v>287.5</v>
      </c>
      <c r="G2038">
        <v>70.552211116374494</v>
      </c>
      <c r="H2038">
        <v>79.013352765057306</v>
      </c>
      <c r="I2038">
        <v>95.669944348782906</v>
      </c>
      <c r="J2038">
        <v>9.2897913473081299</v>
      </c>
      <c r="K2038">
        <v>189.14382781060101</v>
      </c>
      <c r="L2038">
        <v>159.14893617140001</v>
      </c>
      <c r="M2038">
        <v>99.475332647993</v>
      </c>
      <c r="N2038">
        <v>0.13929922215085899</v>
      </c>
      <c r="O2038">
        <v>0</v>
      </c>
      <c r="P2038">
        <v>107.281903388608</v>
      </c>
    </row>
    <row r="2039" spans="1:17" hidden="1" x14ac:dyDescent="0.3">
      <c r="A2039" t="s">
        <v>4266</v>
      </c>
      <c r="B2039" t="s">
        <v>4267</v>
      </c>
      <c r="C2039" t="str">
        <f>IFERROR(VLOOKUP(Table1[[#This Row],[Ticker]],[1]!Table2[[Symbol]:[Industry]],2,FALSE),"-")</f>
        <v>-</v>
      </c>
      <c r="D2039" t="s">
        <v>130</v>
      </c>
      <c r="E2039">
        <v>343.59890690999998</v>
      </c>
      <c r="F2039">
        <v>132.15</v>
      </c>
      <c r="G2039">
        <v>-24.0103196011877</v>
      </c>
      <c r="H2039">
        <v>-4.0498164261970802</v>
      </c>
      <c r="I2039">
        <v>-8.1769444733066408</v>
      </c>
      <c r="J2039">
        <v>-2.3766223573876002</v>
      </c>
      <c r="K2039">
        <v>136.89327241060499</v>
      </c>
      <c r="L2039">
        <v>133.226639326466</v>
      </c>
      <c r="M2039">
        <v>44.4741302111265</v>
      </c>
      <c r="N2039">
        <v>0.75997745208568201</v>
      </c>
      <c r="O2039">
        <v>39.235716988270902</v>
      </c>
      <c r="P2039">
        <v>24.6698113207547</v>
      </c>
      <c r="Q2039">
        <v>8.8429707728880005E-3</v>
      </c>
    </row>
    <row r="2040" spans="1:17" hidden="1" x14ac:dyDescent="0.3">
      <c r="A2040" t="s">
        <v>4268</v>
      </c>
      <c r="B2040" t="s">
        <v>4269</v>
      </c>
      <c r="C2040" t="str">
        <f>IFERROR(VLOOKUP(Table1[[#This Row],[Ticker]],[1]!Table2[[Symbol]:[Industry]],2,FALSE),"-")</f>
        <v>-</v>
      </c>
      <c r="D2040" t="s">
        <v>372</v>
      </c>
      <c r="E2040">
        <v>343.14287350000001</v>
      </c>
      <c r="F2040">
        <v>306.55</v>
      </c>
      <c r="G2040">
        <v>-12.729912349001101</v>
      </c>
      <c r="H2040">
        <v>5.1884779493251898</v>
      </c>
      <c r="I2040">
        <v>-20.095160235142</v>
      </c>
      <c r="J2040">
        <v>-0.97553325941650104</v>
      </c>
      <c r="K2040">
        <v>288.57664422256198</v>
      </c>
      <c r="L2040">
        <v>292.468170781629</v>
      </c>
      <c r="M2040">
        <v>55.802187014914303</v>
      </c>
      <c r="N2040">
        <v>0.66101908500718498</v>
      </c>
      <c r="O2040">
        <v>32.099168161800598</v>
      </c>
      <c r="P2040">
        <v>42.581395348837198</v>
      </c>
      <c r="Q2040">
        <v>9.1322313558496002E-2</v>
      </c>
    </row>
    <row r="2041" spans="1:17" hidden="1" x14ac:dyDescent="0.3">
      <c r="A2041" t="s">
        <v>4270</v>
      </c>
      <c r="B2041" t="s">
        <v>4271</v>
      </c>
      <c r="C2041" t="str">
        <f>IFERROR(VLOOKUP(Table1[[#This Row],[Ticker]],[1]!Table2[[Symbol]:[Industry]],2,FALSE),"-")</f>
        <v>-</v>
      </c>
      <c r="D2041" t="s">
        <v>2547</v>
      </c>
      <c r="E2041">
        <v>342.73616199999998</v>
      </c>
      <c r="F2041">
        <v>211</v>
      </c>
      <c r="G2041">
        <v>44.529630813002598</v>
      </c>
      <c r="H2041">
        <v>18.269323749694099</v>
      </c>
      <c r="I2041">
        <v>34.051219731956401</v>
      </c>
      <c r="J2041">
        <v>-5.0177173219026399</v>
      </c>
      <c r="K2041">
        <v>184.504551256882</v>
      </c>
      <c r="L2041">
        <v>153.56442270643899</v>
      </c>
      <c r="M2041">
        <v>52.961642645526403</v>
      </c>
      <c r="N2041">
        <v>1.1831896551724099</v>
      </c>
      <c r="O2041">
        <v>21.279620853080502</v>
      </c>
      <c r="P2041">
        <v>110.99999999999901</v>
      </c>
      <c r="Q2041">
        <v>0.15582827904949001</v>
      </c>
    </row>
    <row r="2042" spans="1:17" hidden="1" x14ac:dyDescent="0.3">
      <c r="A2042" t="s">
        <v>4272</v>
      </c>
      <c r="B2042" t="s">
        <v>4273</v>
      </c>
      <c r="C2042" t="str">
        <f>IFERROR(VLOOKUP(Table1[[#This Row],[Ticker]],[1]!Table2[[Symbol]:[Industry]],2,FALSE),"-")</f>
        <v>-</v>
      </c>
      <c r="D2042" t="s">
        <v>151</v>
      </c>
      <c r="E2042">
        <v>342.55871999999999</v>
      </c>
      <c r="F2042">
        <v>12.39</v>
      </c>
      <c r="G2042">
        <v>12.7474928988123</v>
      </c>
      <c r="H2042">
        <v>-14.1285268443745</v>
      </c>
      <c r="I2042">
        <v>-22.845584062274799</v>
      </c>
      <c r="J2042">
        <v>-1.0879685855463299</v>
      </c>
      <c r="K2042">
        <v>12.4505377288588</v>
      </c>
      <c r="L2042">
        <v>12.119612726380099</v>
      </c>
      <c r="M2042">
        <v>43.402493578458298</v>
      </c>
      <c r="N2042">
        <v>0.899853550292532</v>
      </c>
      <c r="O2042">
        <v>72.316384180790905</v>
      </c>
      <c r="P2042">
        <v>42.413793103448299</v>
      </c>
      <c r="Q2042">
        <v>3.4756955097084999E-2</v>
      </c>
    </row>
    <row r="2043" spans="1:17" hidden="1" x14ac:dyDescent="0.3">
      <c r="A2043" t="s">
        <v>4274</v>
      </c>
      <c r="B2043" t="s">
        <v>4275</v>
      </c>
      <c r="C2043" t="str">
        <f>IFERROR(VLOOKUP(Table1[[#This Row],[Ticker]],[1]!Table2[[Symbol]:[Industry]],2,FALSE),"-")</f>
        <v>-</v>
      </c>
      <c r="D2043" t="s">
        <v>450</v>
      </c>
      <c r="E2043">
        <v>341.80729830000001</v>
      </c>
      <c r="F2043">
        <v>276.89999999999998</v>
      </c>
      <c r="G2043">
        <v>19.2121393634587</v>
      </c>
      <c r="H2043">
        <v>-16.539870345834299</v>
      </c>
      <c r="I2043">
        <v>-67.120587037638799</v>
      </c>
      <c r="J2043">
        <v>1.60975907135784</v>
      </c>
      <c r="K2043">
        <v>332.09998479131599</v>
      </c>
      <c r="L2043">
        <v>360.26802208645501</v>
      </c>
      <c r="M2043">
        <v>43.678548279117699</v>
      </c>
      <c r="N2043">
        <v>0.857355371900826</v>
      </c>
      <c r="O2043">
        <v>165.29433008306199</v>
      </c>
      <c r="P2043">
        <v>48.711063372717497</v>
      </c>
      <c r="Q2043">
        <v>0.161174839043422</v>
      </c>
    </row>
    <row r="2044" spans="1:17" hidden="1" x14ac:dyDescent="0.3">
      <c r="A2044" t="s">
        <v>4276</v>
      </c>
      <c r="B2044" t="s">
        <v>4277</v>
      </c>
      <c r="C2044" t="str">
        <f>IFERROR(VLOOKUP(Table1[[#This Row],[Ticker]],[1]!Table2[[Symbol]:[Industry]],2,FALSE),"-")</f>
        <v>-</v>
      </c>
      <c r="D2044" t="s">
        <v>136</v>
      </c>
      <c r="E2044">
        <v>340.790476141</v>
      </c>
      <c r="F2044">
        <v>101.21</v>
      </c>
      <c r="G2044">
        <v>-46.501678981938497</v>
      </c>
      <c r="H2044">
        <v>9.2503274884271907</v>
      </c>
      <c r="I2044">
        <v>-13.910997689874099</v>
      </c>
      <c r="J2044">
        <v>0.96428087791732997</v>
      </c>
      <c r="K2044">
        <v>100.126454860645</v>
      </c>
      <c r="L2044">
        <v>112.45918272789901</v>
      </c>
      <c r="M2044">
        <v>48.076368253840002</v>
      </c>
      <c r="N2044">
        <v>0.97331524544694903</v>
      </c>
      <c r="O2044">
        <v>62.039324177452798</v>
      </c>
      <c r="P2044">
        <v>24.4130301167793</v>
      </c>
      <c r="Q2044">
        <v>8.5107059648456995E-2</v>
      </c>
    </row>
    <row r="2045" spans="1:17" hidden="1" x14ac:dyDescent="0.3">
      <c r="A2045" t="s">
        <v>4278</v>
      </c>
      <c r="B2045" t="s">
        <v>4279</v>
      </c>
      <c r="C2045" t="str">
        <f>IFERROR(VLOOKUP(Table1[[#This Row],[Ticker]],[1]!Table2[[Symbol]:[Industry]],2,FALSE),"-")</f>
        <v>-</v>
      </c>
      <c r="D2045" t="s">
        <v>315</v>
      </c>
      <c r="E2045">
        <v>340.66370289600002</v>
      </c>
      <c r="F2045">
        <v>197.01</v>
      </c>
      <c r="G2045">
        <v>59.004882621413401</v>
      </c>
      <c r="H2045">
        <v>20.5615138060319</v>
      </c>
      <c r="I2045">
        <v>2.2862253583791499</v>
      </c>
      <c r="J2045">
        <v>-4.0684011513475404</v>
      </c>
      <c r="K2045">
        <v>189.92126623773001</v>
      </c>
      <c r="L2045">
        <v>164.62443266659301</v>
      </c>
      <c r="M2045">
        <v>48.965024466143703</v>
      </c>
      <c r="N2045">
        <v>0.397787667272331</v>
      </c>
      <c r="O2045">
        <v>20.897416374803299</v>
      </c>
      <c r="P2045">
        <v>104.473274519979</v>
      </c>
    </row>
    <row r="2046" spans="1:17" hidden="1" x14ac:dyDescent="0.3">
      <c r="A2046" t="s">
        <v>4280</v>
      </c>
      <c r="B2046" t="s">
        <v>4281</v>
      </c>
      <c r="C2046" t="str">
        <f>IFERROR(VLOOKUP(Table1[[#This Row],[Ticker]],[1]!Table2[[Symbol]:[Industry]],2,FALSE),"-")</f>
        <v>-</v>
      </c>
      <c r="D2046" t="s">
        <v>130</v>
      </c>
      <c r="E2046">
        <v>340.2899175</v>
      </c>
      <c r="F2046">
        <v>65</v>
      </c>
      <c r="G2046">
        <v>51.489596716444801</v>
      </c>
      <c r="H2046">
        <v>3.6139355006145699</v>
      </c>
      <c r="I2046">
        <v>-37.239553616782402</v>
      </c>
      <c r="J2046">
        <v>-1.70531532914651</v>
      </c>
      <c r="K2046">
        <v>65.810152086821105</v>
      </c>
      <c r="L2046">
        <v>64.278518609243505</v>
      </c>
      <c r="M2046">
        <v>48.413949675203298</v>
      </c>
      <c r="N2046">
        <v>2.11607855319106</v>
      </c>
      <c r="O2046">
        <v>46</v>
      </c>
      <c r="P2046">
        <v>82.584269662921301</v>
      </c>
      <c r="Q2046">
        <v>1.6619437593352999E-2</v>
      </c>
    </row>
    <row r="2047" spans="1:17" hidden="1" x14ac:dyDescent="0.3">
      <c r="A2047" t="s">
        <v>4282</v>
      </c>
      <c r="B2047" t="s">
        <v>4283</v>
      </c>
      <c r="C2047" t="str">
        <f>IFERROR(VLOOKUP(Table1[[#This Row],[Ticker]],[1]!Table2[[Symbol]:[Industry]],2,FALSE),"-")</f>
        <v>-</v>
      </c>
      <c r="D2047" t="s">
        <v>4155</v>
      </c>
      <c r="E2047">
        <v>339.97152039999997</v>
      </c>
      <c r="F2047">
        <v>39.86</v>
      </c>
      <c r="G2047">
        <v>63.1008835387358</v>
      </c>
      <c r="H2047">
        <v>9.4256272203308402</v>
      </c>
      <c r="I2047">
        <v>24.0774733700644</v>
      </c>
      <c r="J2047">
        <v>14.9452847922622</v>
      </c>
      <c r="K2047">
        <v>33.528233614898902</v>
      </c>
      <c r="L2047">
        <v>30.4537183163403</v>
      </c>
      <c r="M2047">
        <v>72.387489208582807</v>
      </c>
      <c r="N2047">
        <v>1.7854284803462199</v>
      </c>
      <c r="O2047">
        <v>7.8775715002508697</v>
      </c>
      <c r="P2047">
        <v>94.060370009737099</v>
      </c>
      <c r="Q2047">
        <v>7.8083527288484E-2</v>
      </c>
    </row>
    <row r="2048" spans="1:17" hidden="1" x14ac:dyDescent="0.3">
      <c r="A2048" t="s">
        <v>4284</v>
      </c>
      <c r="B2048" t="s">
        <v>4285</v>
      </c>
      <c r="C2048" t="str">
        <f>IFERROR(VLOOKUP(Table1[[#This Row],[Ticker]],[1]!Table2[[Symbol]:[Industry]],2,FALSE),"-")</f>
        <v>-</v>
      </c>
      <c r="D2048" t="s">
        <v>315</v>
      </c>
      <c r="E2048">
        <v>339.633925111</v>
      </c>
      <c r="F2048">
        <v>174.59</v>
      </c>
      <c r="G2048">
        <v>-1.2071318830376201</v>
      </c>
      <c r="H2048">
        <v>3.7524255365778698</v>
      </c>
      <c r="I2048">
        <v>21.201757284705401</v>
      </c>
      <c r="J2048">
        <v>-4.7392703542925396</v>
      </c>
      <c r="K2048">
        <v>170.34041217380201</v>
      </c>
      <c r="L2048">
        <v>158.75132384235701</v>
      </c>
      <c r="M2048">
        <v>39.890999032873502</v>
      </c>
      <c r="N2048">
        <v>0.91991517291674596</v>
      </c>
      <c r="O2048">
        <v>36.863508792026998</v>
      </c>
      <c r="P2048">
        <v>60.395039044556697</v>
      </c>
      <c r="Q2048">
        <v>6.5176322640150997E-2</v>
      </c>
    </row>
    <row r="2049" spans="1:17" hidden="1" x14ac:dyDescent="0.3">
      <c r="A2049" t="s">
        <v>4286</v>
      </c>
      <c r="B2049" t="s">
        <v>4287</v>
      </c>
      <c r="C2049" t="str">
        <f>IFERROR(VLOOKUP(Table1[[#This Row],[Ticker]],[1]!Table2[[Symbol]:[Industry]],2,FALSE),"-")</f>
        <v>-</v>
      </c>
      <c r="D2049" t="s">
        <v>745</v>
      </c>
      <c r="E2049">
        <v>339.37771265999999</v>
      </c>
      <c r="F2049">
        <v>25.62</v>
      </c>
      <c r="G2049">
        <v>60.059320855801502</v>
      </c>
      <c r="H2049">
        <v>-12.1311099530896</v>
      </c>
      <c r="I2049">
        <v>8.4021070035736596</v>
      </c>
      <c r="J2049">
        <v>6.6926316372107104</v>
      </c>
      <c r="K2049">
        <v>26.0472027736906</v>
      </c>
      <c r="L2049">
        <v>21.900584823682799</v>
      </c>
      <c r="M2049">
        <v>48.391611402408998</v>
      </c>
      <c r="N2049">
        <v>0.13285565566685301</v>
      </c>
      <c r="O2049">
        <v>31.537861046057699</v>
      </c>
      <c r="P2049">
        <v>107.729729729729</v>
      </c>
      <c r="Q2049">
        <v>8.6910608602635997E-2</v>
      </c>
    </row>
    <row r="2050" spans="1:17" hidden="1" x14ac:dyDescent="0.3">
      <c r="A2050" t="s">
        <v>4288</v>
      </c>
      <c r="B2050" t="s">
        <v>4289</v>
      </c>
      <c r="C2050" t="str">
        <f>IFERROR(VLOOKUP(Table1[[#This Row],[Ticker]],[1]!Table2[[Symbol]:[Industry]],2,FALSE),"-")</f>
        <v>-</v>
      </c>
      <c r="D2050" t="s">
        <v>46</v>
      </c>
      <c r="E2050">
        <v>338.619637614</v>
      </c>
      <c r="F2050">
        <v>61.17</v>
      </c>
      <c r="G2050">
        <v>71.674322167104904</v>
      </c>
      <c r="H2050">
        <v>-15.188254083422301</v>
      </c>
      <c r="I2050">
        <v>-18.978621805321399</v>
      </c>
      <c r="J2050">
        <v>-12.7728955634622</v>
      </c>
      <c r="K2050">
        <v>69.225600139722104</v>
      </c>
      <c r="L2050">
        <v>56.0574635154832</v>
      </c>
      <c r="M2050">
        <v>14.587250774815701</v>
      </c>
      <c r="N2050">
        <v>0.27494227552362499</v>
      </c>
      <c r="O2050">
        <v>44.678764100049001</v>
      </c>
      <c r="P2050">
        <v>103.9</v>
      </c>
    </row>
    <row r="2051" spans="1:17" hidden="1" x14ac:dyDescent="0.3">
      <c r="A2051" t="s">
        <v>4290</v>
      </c>
      <c r="B2051" t="s">
        <v>4291</v>
      </c>
      <c r="C2051" t="str">
        <f>IFERROR(VLOOKUP(Table1[[#This Row],[Ticker]],[1]!Table2[[Symbol]:[Industry]],2,FALSE),"-")</f>
        <v>-</v>
      </c>
      <c r="D2051" t="s">
        <v>21</v>
      </c>
      <c r="E2051">
        <v>337.33780743599999</v>
      </c>
      <c r="F2051">
        <v>143.63999999999999</v>
      </c>
      <c r="G2051">
        <v>57.374742256138703</v>
      </c>
      <c r="H2051">
        <v>-9.6027281894774994</v>
      </c>
      <c r="I2051">
        <v>1.02782369141702</v>
      </c>
      <c r="J2051">
        <v>-5.1668082309935599</v>
      </c>
      <c r="K2051">
        <v>145.1475164956</v>
      </c>
      <c r="L2051">
        <v>124.00207571636901</v>
      </c>
      <c r="M2051">
        <v>41.280827482615301</v>
      </c>
      <c r="N2051">
        <v>0.27605373449933102</v>
      </c>
      <c r="O2051">
        <v>24.143692564745201</v>
      </c>
      <c r="P2051">
        <v>94.898236092265904</v>
      </c>
      <c r="Q2051">
        <v>6.2249345751777999E-2</v>
      </c>
    </row>
    <row r="2052" spans="1:17" hidden="1" x14ac:dyDescent="0.3">
      <c r="A2052" t="s">
        <v>4292</v>
      </c>
      <c r="B2052" t="s">
        <v>4293</v>
      </c>
      <c r="C2052" t="str">
        <f>IFERROR(VLOOKUP(Table1[[#This Row],[Ticker]],[1]!Table2[[Symbol]:[Industry]],2,FALSE),"-")</f>
        <v>-</v>
      </c>
      <c r="D2052" t="s">
        <v>130</v>
      </c>
      <c r="E2052">
        <v>336.82596619999998</v>
      </c>
      <c r="F2052">
        <v>5.99</v>
      </c>
      <c r="G2052">
        <v>86.676064327383699</v>
      </c>
      <c r="H2052">
        <v>30.047197793306601</v>
      </c>
      <c r="I2052">
        <v>45.806485889434001</v>
      </c>
      <c r="J2052">
        <v>9.7940790148474708</v>
      </c>
      <c r="K2052">
        <v>5.0098091868013697</v>
      </c>
      <c r="L2052">
        <v>4.0767593726161397</v>
      </c>
      <c r="M2052">
        <v>55.542249441217997</v>
      </c>
      <c r="N2052">
        <v>1.75227583149973</v>
      </c>
      <c r="O2052">
        <v>23.038397328881398</v>
      </c>
      <c r="P2052">
        <v>134.90196078431299</v>
      </c>
      <c r="Q2052">
        <v>7.1812137723545999E-2</v>
      </c>
    </row>
    <row r="2053" spans="1:17" hidden="1" x14ac:dyDescent="0.3">
      <c r="A2053" t="s">
        <v>4294</v>
      </c>
      <c r="B2053" t="s">
        <v>4295</v>
      </c>
      <c r="C2053" t="str">
        <f>IFERROR(VLOOKUP(Table1[[#This Row],[Ticker]],[1]!Table2[[Symbol]:[Industry]],2,FALSE),"-")</f>
        <v>-</v>
      </c>
      <c r="D2053" t="s">
        <v>929</v>
      </c>
      <c r="E2053">
        <v>336.33554235000003</v>
      </c>
      <c r="F2053">
        <v>14.25</v>
      </c>
      <c r="G2053">
        <v>32.303048454367797</v>
      </c>
      <c r="H2053">
        <v>-1.48598298472538</v>
      </c>
      <c r="I2053">
        <v>-1.03831681743763</v>
      </c>
      <c r="J2053">
        <v>-1.96847489766022</v>
      </c>
      <c r="K2053">
        <v>14.264363711798699</v>
      </c>
      <c r="L2053">
        <v>13.023909732951701</v>
      </c>
      <c r="M2053">
        <v>40.182788563305003</v>
      </c>
      <c r="N2053">
        <v>0.99117130230226103</v>
      </c>
      <c r="O2053">
        <v>31.2280701754385</v>
      </c>
      <c r="P2053">
        <v>62.857142857142797</v>
      </c>
      <c r="Q2053">
        <v>5.9491987375251E-2</v>
      </c>
    </row>
    <row r="2054" spans="1:17" hidden="1" x14ac:dyDescent="0.3">
      <c r="A2054" t="s">
        <v>4296</v>
      </c>
      <c r="B2054" t="s">
        <v>4297</v>
      </c>
      <c r="C2054" t="str">
        <f>IFERROR(VLOOKUP(Table1[[#This Row],[Ticker]],[1]!Table2[[Symbol]:[Industry]],2,FALSE),"-")</f>
        <v>-</v>
      </c>
      <c r="D2054" t="s">
        <v>293</v>
      </c>
      <c r="E2054">
        <v>336.13471762</v>
      </c>
      <c r="F2054">
        <v>32.42</v>
      </c>
      <c r="G2054">
        <v>-32.5568549272746</v>
      </c>
      <c r="H2054">
        <v>-1.3287300964070099</v>
      </c>
      <c r="I2054">
        <v>-29.605309297922201</v>
      </c>
      <c r="J2054">
        <v>-6.7100107883896403</v>
      </c>
      <c r="K2054">
        <v>34.179954705811198</v>
      </c>
      <c r="L2054">
        <v>35.344441287629799</v>
      </c>
      <c r="M2054">
        <v>47.514281633513903</v>
      </c>
      <c r="N2054">
        <v>0.74717961794409304</v>
      </c>
      <c r="O2054">
        <v>35.718692165329998</v>
      </c>
      <c r="P2054">
        <v>14.761061946902601</v>
      </c>
    </row>
    <row r="2055" spans="1:17" hidden="1" x14ac:dyDescent="0.3">
      <c r="A2055" t="s">
        <v>4298</v>
      </c>
      <c r="B2055" t="s">
        <v>4299</v>
      </c>
      <c r="C2055" t="str">
        <f>IFERROR(VLOOKUP(Table1[[#This Row],[Ticker]],[1]!Table2[[Symbol]:[Industry]],2,FALSE),"-")</f>
        <v>-</v>
      </c>
      <c r="D2055" t="s">
        <v>1560</v>
      </c>
      <c r="E2055">
        <v>335.26429999999999</v>
      </c>
      <c r="F2055">
        <v>545.5</v>
      </c>
      <c r="G2055">
        <v>30.817617500377001</v>
      </c>
      <c r="H2055">
        <v>-2.5328210392316199</v>
      </c>
      <c r="I2055">
        <v>6.7410040616280797</v>
      </c>
      <c r="J2055">
        <v>-1.3830126105556</v>
      </c>
      <c r="K2055">
        <v>554.19306827725904</v>
      </c>
      <c r="L2055">
        <v>489.61114039746599</v>
      </c>
      <c r="M2055">
        <v>47.838332712351402</v>
      </c>
      <c r="N2055">
        <v>0.87454678630287397</v>
      </c>
      <c r="O2055">
        <v>15.123739688359199</v>
      </c>
      <c r="P2055">
        <v>75.373734126346207</v>
      </c>
      <c r="Q2055">
        <v>9.3078823568751995E-2</v>
      </c>
    </row>
    <row r="2056" spans="1:17" hidden="1" x14ac:dyDescent="0.3">
      <c r="A2056" t="s">
        <v>4300</v>
      </c>
      <c r="B2056" t="s">
        <v>4301</v>
      </c>
      <c r="C2056" t="str">
        <f>IFERROR(VLOOKUP(Table1[[#This Row],[Ticker]],[1]!Table2[[Symbol]:[Industry]],2,FALSE),"-")</f>
        <v>-</v>
      </c>
      <c r="D2056" t="s">
        <v>54</v>
      </c>
      <c r="E2056">
        <v>334.11255849999998</v>
      </c>
      <c r="F2056">
        <v>285.95</v>
      </c>
      <c r="G2056">
        <v>208.221980839667</v>
      </c>
      <c r="H2056">
        <v>39.7270667629314</v>
      </c>
      <c r="I2056">
        <v>52.710351254837803</v>
      </c>
      <c r="J2056">
        <v>1.5642311955297299</v>
      </c>
      <c r="K2056">
        <v>224.150182947037</v>
      </c>
      <c r="L2056">
        <v>175.092807188259</v>
      </c>
      <c r="M2056">
        <v>80.685718146235999</v>
      </c>
      <c r="N2056">
        <v>0.90456181582745299</v>
      </c>
      <c r="O2056">
        <v>0.31474033922016498</v>
      </c>
      <c r="P2056">
        <v>246.56405284207901</v>
      </c>
      <c r="Q2056">
        <v>0.16696811598459699</v>
      </c>
    </row>
    <row r="2057" spans="1:17" hidden="1" x14ac:dyDescent="0.3">
      <c r="A2057" t="s">
        <v>4302</v>
      </c>
      <c r="B2057" t="s">
        <v>4303</v>
      </c>
      <c r="C2057" t="str">
        <f>IFERROR(VLOOKUP(Table1[[#This Row],[Ticker]],[1]!Table2[[Symbol]:[Industry]],2,FALSE),"-")</f>
        <v>-</v>
      </c>
      <c r="D2057" t="s">
        <v>259</v>
      </c>
      <c r="E2057">
        <v>333.26227999999998</v>
      </c>
      <c r="F2057">
        <v>676.4</v>
      </c>
      <c r="G2057">
        <v>88.607921130374507</v>
      </c>
      <c r="H2057">
        <v>4.6330292965200197</v>
      </c>
      <c r="I2057">
        <v>-0.12855893042368999</v>
      </c>
      <c r="J2057">
        <v>0.63475333056799998</v>
      </c>
      <c r="K2057">
        <v>648.64640761213695</v>
      </c>
      <c r="L2057">
        <v>570.10324350284804</v>
      </c>
      <c r="M2057">
        <v>58.0097161852987</v>
      </c>
      <c r="N2057">
        <v>0.771859961883957</v>
      </c>
      <c r="O2057">
        <v>9.2253104671791792</v>
      </c>
      <c r="P2057">
        <v>121.697803998688</v>
      </c>
      <c r="Q2057">
        <v>0.15119409711714901</v>
      </c>
    </row>
    <row r="2058" spans="1:17" hidden="1" x14ac:dyDescent="0.3">
      <c r="A2058" t="s">
        <v>4304</v>
      </c>
      <c r="B2058" t="s">
        <v>4305</v>
      </c>
      <c r="C2058" t="str">
        <f>IFERROR(VLOOKUP(Table1[[#This Row],[Ticker]],[1]!Table2[[Symbol]:[Industry]],2,FALSE),"-")</f>
        <v>-</v>
      </c>
      <c r="D2058" t="s">
        <v>372</v>
      </c>
      <c r="E2058">
        <v>332.24276758000002</v>
      </c>
      <c r="F2058">
        <v>80.2</v>
      </c>
      <c r="G2058">
        <v>-25.669226543872899</v>
      </c>
      <c r="H2058">
        <v>-3.8916821064793399</v>
      </c>
      <c r="I2058">
        <v>-13.195223469026701</v>
      </c>
      <c r="J2058">
        <v>-1.2994790384469701</v>
      </c>
      <c r="K2058">
        <v>83.034984145822605</v>
      </c>
      <c r="L2058">
        <v>79.449317665747998</v>
      </c>
      <c r="M2058">
        <v>39.372145849285801</v>
      </c>
      <c r="N2058">
        <v>0.76037310873422004</v>
      </c>
      <c r="O2058">
        <v>30.935162094763101</v>
      </c>
      <c r="P2058">
        <v>23.384615384615302</v>
      </c>
      <c r="Q2058">
        <v>-8.1603467946454997E-2</v>
      </c>
    </row>
    <row r="2059" spans="1:17" hidden="1" x14ac:dyDescent="0.3">
      <c r="A2059" t="s">
        <v>4306</v>
      </c>
      <c r="B2059" t="s">
        <v>4307</v>
      </c>
      <c r="C2059" t="str">
        <f>IFERROR(VLOOKUP(Table1[[#This Row],[Ticker]],[1]!Table2[[Symbol]:[Industry]],2,FALSE),"-")</f>
        <v>-</v>
      </c>
      <c r="D2059" t="s">
        <v>420</v>
      </c>
      <c r="E2059">
        <v>330.80316751999999</v>
      </c>
      <c r="F2059">
        <v>905.2</v>
      </c>
      <c r="G2059">
        <v>90.021850340533703</v>
      </c>
      <c r="H2059">
        <v>15.0445539766372</v>
      </c>
      <c r="I2059">
        <v>10.511541337063701</v>
      </c>
      <c r="J2059">
        <v>-2.84485531033096</v>
      </c>
      <c r="K2059">
        <v>814.81891576165197</v>
      </c>
      <c r="L2059">
        <v>714.15156997668203</v>
      </c>
      <c r="M2059">
        <v>62.1424695060253</v>
      </c>
      <c r="N2059">
        <v>1.23127635268459</v>
      </c>
      <c r="O2059">
        <v>2.7562969509500501</v>
      </c>
      <c r="P2059">
        <v>122.407862407862</v>
      </c>
      <c r="Q2059">
        <v>9.6460809785493998E-2</v>
      </c>
    </row>
    <row r="2060" spans="1:17" hidden="1" x14ac:dyDescent="0.3">
      <c r="A2060" t="s">
        <v>4308</v>
      </c>
      <c r="B2060" t="s">
        <v>4309</v>
      </c>
      <c r="C2060" t="str">
        <f>IFERROR(VLOOKUP(Table1[[#This Row],[Ticker]],[1]!Table2[[Symbol]:[Industry]],2,FALSE),"-")</f>
        <v>-</v>
      </c>
      <c r="D2060" t="s">
        <v>46</v>
      </c>
      <c r="E2060">
        <v>330.576973465999</v>
      </c>
      <c r="F2060">
        <v>18.77</v>
      </c>
      <c r="G2060">
        <v>88.494619335593896</v>
      </c>
      <c r="H2060">
        <v>4.3367620832817699E-2</v>
      </c>
      <c r="I2060">
        <v>29.136892137989701</v>
      </c>
      <c r="J2060">
        <v>17.123506234415199</v>
      </c>
      <c r="K2060">
        <v>18.8832704703497</v>
      </c>
      <c r="L2060">
        <v>15.6037521920738</v>
      </c>
      <c r="M2060">
        <v>55.298775711586302</v>
      </c>
      <c r="N2060">
        <v>0.68254219670192395</v>
      </c>
      <c r="O2060">
        <v>30.900372935535401</v>
      </c>
      <c r="Q2060">
        <v>0.119063985803262</v>
      </c>
    </row>
    <row r="2061" spans="1:17" hidden="1" x14ac:dyDescent="0.3">
      <c r="A2061" t="s">
        <v>4310</v>
      </c>
      <c r="B2061" t="s">
        <v>4311</v>
      </c>
      <c r="C2061" t="str">
        <f>IFERROR(VLOOKUP(Table1[[#This Row],[Ticker]],[1]!Table2[[Symbol]:[Industry]],2,FALSE),"-")</f>
        <v>-</v>
      </c>
      <c r="D2061" t="s">
        <v>713</v>
      </c>
      <c r="E2061">
        <v>330.30182964800002</v>
      </c>
      <c r="F2061">
        <v>22.39</v>
      </c>
      <c r="G2061">
        <v>52.365813509499297</v>
      </c>
      <c r="H2061">
        <v>11.500629431602199</v>
      </c>
      <c r="I2061">
        <v>5.6975625547042696</v>
      </c>
      <c r="J2061">
        <v>2.2529152713105902</v>
      </c>
      <c r="K2061">
        <v>20.4855296098733</v>
      </c>
      <c r="L2061">
        <v>18.995378107463502</v>
      </c>
      <c r="M2061">
        <v>65.855184877374299</v>
      </c>
      <c r="N2061">
        <v>1.62302980977894</v>
      </c>
      <c r="O2061">
        <v>8.7539079946404605</v>
      </c>
      <c r="P2061">
        <v>73.565891472868202</v>
      </c>
      <c r="Q2061">
        <v>3.4909776151100002E-4</v>
      </c>
    </row>
    <row r="2062" spans="1:17" hidden="1" x14ac:dyDescent="0.3">
      <c r="A2062" t="s">
        <v>4312</v>
      </c>
      <c r="B2062" t="s">
        <v>4313</v>
      </c>
      <c r="C2062" t="str">
        <f>IFERROR(VLOOKUP(Table1[[#This Row],[Ticker]],[1]!Table2[[Symbol]:[Industry]],2,FALSE),"-")</f>
        <v>-</v>
      </c>
      <c r="D2062" t="s">
        <v>420</v>
      </c>
      <c r="E2062">
        <v>329.230638</v>
      </c>
      <c r="F2062">
        <v>132</v>
      </c>
      <c r="G2062">
        <v>298.97700109553301</v>
      </c>
      <c r="H2062">
        <v>1.36826802742036</v>
      </c>
      <c r="I2062">
        <v>70.741550824498901</v>
      </c>
      <c r="J2062">
        <v>0.61165330746798097</v>
      </c>
      <c r="K2062">
        <v>127.363753639355</v>
      </c>
      <c r="L2062">
        <v>95.900535293768698</v>
      </c>
      <c r="M2062">
        <v>48.788970933028502</v>
      </c>
      <c r="N2062">
        <v>0.85092640041907197</v>
      </c>
      <c r="O2062">
        <v>13.3712121212121</v>
      </c>
      <c r="P2062">
        <v>392.53731343283499</v>
      </c>
      <c r="Q2062">
        <v>0.165586011260897</v>
      </c>
    </row>
    <row r="2063" spans="1:17" hidden="1" x14ac:dyDescent="0.3">
      <c r="A2063" t="s">
        <v>4314</v>
      </c>
      <c r="B2063" t="s">
        <v>4315</v>
      </c>
      <c r="C2063" t="str">
        <f>IFERROR(VLOOKUP(Table1[[#This Row],[Ticker]],[1]!Table2[[Symbol]:[Industry]],2,FALSE),"-")</f>
        <v>-</v>
      </c>
      <c r="D2063" t="s">
        <v>130</v>
      </c>
      <c r="E2063">
        <v>329.17304911999997</v>
      </c>
      <c r="F2063">
        <v>777.8</v>
      </c>
      <c r="G2063">
        <v>50.093734356671</v>
      </c>
      <c r="H2063">
        <v>70.680987158920303</v>
      </c>
      <c r="I2063">
        <v>72.197851115545006</v>
      </c>
      <c r="J2063">
        <v>1.4152970321643299</v>
      </c>
      <c r="K2063">
        <v>533.18497899186002</v>
      </c>
      <c r="L2063">
        <v>473.80325640840402</v>
      </c>
      <c r="M2063">
        <v>88.289236963481301</v>
      </c>
      <c r="N2063">
        <v>3.2505655043305701</v>
      </c>
      <c r="O2063">
        <v>4.1205965543841696</v>
      </c>
      <c r="P2063">
        <v>100.463917525773</v>
      </c>
      <c r="Q2063">
        <v>0.123936212088195</v>
      </c>
    </row>
    <row r="2064" spans="1:17" hidden="1" x14ac:dyDescent="0.3">
      <c r="A2064" t="s">
        <v>4316</v>
      </c>
      <c r="B2064" t="s">
        <v>4317</v>
      </c>
      <c r="C2064" t="str">
        <f>IFERROR(VLOOKUP(Table1[[#This Row],[Ticker]],[1]!Table2[[Symbol]:[Industry]],2,FALSE),"-")</f>
        <v>-</v>
      </c>
      <c r="D2064" t="s">
        <v>392</v>
      </c>
      <c r="E2064">
        <v>329.12914822599998</v>
      </c>
      <c r="F2064">
        <v>186.02</v>
      </c>
      <c r="G2064">
        <v>-52.903985918134097</v>
      </c>
      <c r="H2064">
        <v>-1.3757806372826</v>
      </c>
      <c r="I2064">
        <v>-17.683056696493999</v>
      </c>
      <c r="J2064">
        <v>-4.5433885418743802</v>
      </c>
      <c r="K2064">
        <v>186.93072683256901</v>
      </c>
      <c r="L2064">
        <v>196.56853142127801</v>
      </c>
      <c r="M2064">
        <v>45.950694623178002</v>
      </c>
      <c r="N2064">
        <v>0.51498873705939097</v>
      </c>
      <c r="O2064">
        <v>43.721105257499097</v>
      </c>
      <c r="P2064">
        <v>28.689034936008198</v>
      </c>
      <c r="Q2064">
        <v>-8.6445158175822004E-2</v>
      </c>
    </row>
    <row r="2065" spans="1:17" hidden="1" x14ac:dyDescent="0.3">
      <c r="A2065" t="s">
        <v>4318</v>
      </c>
      <c r="B2065" t="s">
        <v>4319</v>
      </c>
      <c r="C2065" t="str">
        <f>IFERROR(VLOOKUP(Table1[[#This Row],[Ticker]],[1]!Table2[[Symbol]:[Industry]],2,FALSE),"-")</f>
        <v>-</v>
      </c>
      <c r="D2065" t="s">
        <v>46</v>
      </c>
      <c r="E2065">
        <v>328.70916369999998</v>
      </c>
      <c r="F2065">
        <v>260.5</v>
      </c>
      <c r="G2065">
        <v>30.005790157109502</v>
      </c>
      <c r="H2065">
        <v>-7.1344792253268903</v>
      </c>
      <c r="I2065">
        <v>46.1816662646144</v>
      </c>
      <c r="J2065">
        <v>-2.5692473474745898</v>
      </c>
      <c r="K2065">
        <v>243.02562921042599</v>
      </c>
      <c r="M2065">
        <v>59.200068394249499</v>
      </c>
      <c r="N2065">
        <v>0.23666471620830801</v>
      </c>
      <c r="O2065">
        <v>26.295585412667901</v>
      </c>
      <c r="P2065">
        <v>93.320964749536103</v>
      </c>
    </row>
    <row r="2066" spans="1:17" hidden="1" x14ac:dyDescent="0.3">
      <c r="A2066" t="s">
        <v>4320</v>
      </c>
      <c r="B2066" t="s">
        <v>4321</v>
      </c>
      <c r="C2066" t="str">
        <f>IFERROR(VLOOKUP(Table1[[#This Row],[Ticker]],[1]!Table2[[Symbol]:[Industry]],2,FALSE),"-")</f>
        <v>-</v>
      </c>
      <c r="D2066" t="s">
        <v>77</v>
      </c>
      <c r="E2066">
        <v>327.87615899999997</v>
      </c>
      <c r="F2066">
        <v>14.61</v>
      </c>
      <c r="G2066">
        <v>79.890350041669393</v>
      </c>
      <c r="H2066">
        <v>10.093957432354999</v>
      </c>
      <c r="I2066">
        <v>173.23709449651301</v>
      </c>
      <c r="J2066">
        <v>0.461116821053626</v>
      </c>
      <c r="K2066">
        <v>13.296058781904099</v>
      </c>
      <c r="L2066">
        <v>10.264052537007901</v>
      </c>
      <c r="M2066">
        <v>68.119814412468997</v>
      </c>
      <c r="N2066">
        <v>1.70996955390024</v>
      </c>
      <c r="O2066">
        <v>14.9897330595482</v>
      </c>
      <c r="P2066">
        <v>294.86486486486399</v>
      </c>
      <c r="Q2066">
        <v>6.7954044441454003E-2</v>
      </c>
    </row>
    <row r="2067" spans="1:17" hidden="1" x14ac:dyDescent="0.3">
      <c r="A2067" t="s">
        <v>4322</v>
      </c>
      <c r="B2067" t="s">
        <v>4323</v>
      </c>
      <c r="C2067" t="str">
        <f>IFERROR(VLOOKUP(Table1[[#This Row],[Ticker]],[1]!Table2[[Symbol]:[Industry]],2,FALSE),"-")</f>
        <v>-</v>
      </c>
      <c r="D2067" t="s">
        <v>57</v>
      </c>
      <c r="E2067">
        <v>326.514550595</v>
      </c>
      <c r="F2067">
        <v>49.09</v>
      </c>
      <c r="G2067">
        <v>44.597819023082799</v>
      </c>
      <c r="H2067">
        <v>-16.7263723313709</v>
      </c>
      <c r="I2067">
        <v>-8.0937056696754208</v>
      </c>
      <c r="J2067">
        <v>7.2009450729712103</v>
      </c>
      <c r="K2067">
        <v>49.181513648840301</v>
      </c>
      <c r="L2067">
        <v>42.805312814182997</v>
      </c>
      <c r="M2067">
        <v>54.535171483949597</v>
      </c>
      <c r="N2067">
        <v>0.64027326091671299</v>
      </c>
      <c r="O2067">
        <v>33.7135872886534</v>
      </c>
      <c r="P2067">
        <v>81.814814814814795</v>
      </c>
      <c r="Q2067">
        <v>0.14726069880227999</v>
      </c>
    </row>
    <row r="2068" spans="1:17" hidden="1" x14ac:dyDescent="0.3">
      <c r="A2068" t="s">
        <v>4324</v>
      </c>
      <c r="B2068" t="s">
        <v>4325</v>
      </c>
      <c r="C2068" t="str">
        <f>IFERROR(VLOOKUP(Table1[[#This Row],[Ticker]],[1]!Table2[[Symbol]:[Industry]],2,FALSE),"-")</f>
        <v>-</v>
      </c>
      <c r="D2068" t="s">
        <v>315</v>
      </c>
      <c r="E2068">
        <v>325.44580802500002</v>
      </c>
      <c r="F2068">
        <v>46.15</v>
      </c>
      <c r="G2068">
        <v>49.865204669989303</v>
      </c>
      <c r="H2068">
        <v>-7.6852235711614103</v>
      </c>
      <c r="I2068">
        <v>-18.102617519188101</v>
      </c>
      <c r="J2068">
        <v>-5.3781539866871304</v>
      </c>
      <c r="K2068">
        <v>47.639757596212299</v>
      </c>
      <c r="L2068">
        <v>45.833261117350801</v>
      </c>
      <c r="M2068">
        <v>37.055409755281502</v>
      </c>
      <c r="N2068">
        <v>1.3952059100388801</v>
      </c>
      <c r="O2068">
        <v>43.640303358613203</v>
      </c>
      <c r="P2068">
        <v>84.599999999999895</v>
      </c>
      <c r="Q2068">
        <v>9.5334353164345007E-2</v>
      </c>
    </row>
    <row r="2069" spans="1:17" hidden="1" x14ac:dyDescent="0.3">
      <c r="A2069" t="s">
        <v>4326</v>
      </c>
      <c r="B2069" t="s">
        <v>4327</v>
      </c>
      <c r="C2069" t="str">
        <f>IFERROR(VLOOKUP(Table1[[#This Row],[Ticker]],[1]!Table2[[Symbol]:[Industry]],2,FALSE),"-")</f>
        <v>-</v>
      </c>
      <c r="D2069" t="s">
        <v>632</v>
      </c>
      <c r="E2069">
        <v>324.99089500000002</v>
      </c>
      <c r="F2069">
        <v>262.10000000000002</v>
      </c>
      <c r="G2069">
        <v>199.62400621600301</v>
      </c>
      <c r="H2069">
        <v>-14.750458606770099</v>
      </c>
      <c r="I2069">
        <v>38.259652192157802</v>
      </c>
      <c r="J2069">
        <v>-7.7125225167078399</v>
      </c>
      <c r="K2069">
        <v>287.694798301064</v>
      </c>
      <c r="L2069">
        <v>223.32624924972799</v>
      </c>
      <c r="M2069">
        <v>22.516563658603701</v>
      </c>
      <c r="N2069">
        <v>0.21561751125138801</v>
      </c>
      <c r="O2069">
        <v>29.721480351010999</v>
      </c>
      <c r="P2069">
        <v>249.46666666666599</v>
      </c>
    </row>
    <row r="2070" spans="1:17" hidden="1" x14ac:dyDescent="0.3">
      <c r="A2070" t="s">
        <v>4328</v>
      </c>
      <c r="B2070" t="s">
        <v>4329</v>
      </c>
      <c r="C2070" t="str">
        <f>IFERROR(VLOOKUP(Table1[[#This Row],[Ticker]],[1]!Table2[[Symbol]:[Industry]],2,FALSE),"-")</f>
        <v>-</v>
      </c>
      <c r="D2070" t="s">
        <v>420</v>
      </c>
      <c r="E2070">
        <v>324.67573499999997</v>
      </c>
      <c r="F2070">
        <v>870</v>
      </c>
      <c r="G2070">
        <v>47.6218647581087</v>
      </c>
      <c r="H2070">
        <v>-0.170193511041176</v>
      </c>
      <c r="I2070">
        <v>-17.962356106008901</v>
      </c>
      <c r="J2070">
        <v>0.118487936253829</v>
      </c>
      <c r="K2070">
        <v>888.77803204876398</v>
      </c>
      <c r="L2070">
        <v>851.52150798391699</v>
      </c>
      <c r="M2070">
        <v>46.278274306686697</v>
      </c>
      <c r="N2070">
        <v>0.70355595181322395</v>
      </c>
      <c r="O2070">
        <v>56.310344827586199</v>
      </c>
      <c r="P2070">
        <v>86.695278969957002</v>
      </c>
      <c r="Q2070">
        <v>7.2220025917208996E-2</v>
      </c>
    </row>
    <row r="2071" spans="1:17" hidden="1" x14ac:dyDescent="0.3">
      <c r="A2071" t="s">
        <v>4330</v>
      </c>
      <c r="B2071" t="s">
        <v>4331</v>
      </c>
      <c r="C2071" t="str">
        <f>IFERROR(VLOOKUP(Table1[[#This Row],[Ticker]],[1]!Table2[[Symbol]:[Industry]],2,FALSE),"-")</f>
        <v>-</v>
      </c>
      <c r="D2071" t="s">
        <v>632</v>
      </c>
      <c r="E2071">
        <v>324.22975200000002</v>
      </c>
      <c r="F2071">
        <v>80.319999999999993</v>
      </c>
      <c r="G2071">
        <v>-11.8502082506129</v>
      </c>
      <c r="H2071">
        <v>16.489210991500499</v>
      </c>
      <c r="I2071">
        <v>-3.4405940326972</v>
      </c>
      <c r="J2071">
        <v>-1.76631440383307</v>
      </c>
      <c r="K2071">
        <v>73.442945253096894</v>
      </c>
      <c r="L2071">
        <v>75.062937312133201</v>
      </c>
      <c r="M2071">
        <v>68.837871972527694</v>
      </c>
      <c r="N2071">
        <v>2.9741865315740799</v>
      </c>
      <c r="O2071">
        <v>55.565239043824697</v>
      </c>
      <c r="P2071">
        <v>39.4444444444444</v>
      </c>
      <c r="Q2071">
        <v>0.13248946223404001</v>
      </c>
    </row>
    <row r="2072" spans="1:17" hidden="1" x14ac:dyDescent="0.3">
      <c r="A2072" t="s">
        <v>4332</v>
      </c>
      <c r="B2072" t="s">
        <v>4333</v>
      </c>
      <c r="C2072" t="str">
        <f>IFERROR(VLOOKUP(Table1[[#This Row],[Ticker]],[1]!Table2[[Symbol]:[Industry]],2,FALSE),"-")</f>
        <v>-</v>
      </c>
      <c r="D2072" t="s">
        <v>3096</v>
      </c>
      <c r="E2072">
        <v>322.54349999999999</v>
      </c>
      <c r="F2072">
        <v>319.35000000000002</v>
      </c>
      <c r="G2072">
        <v>10.5223677083049</v>
      </c>
      <c r="H2072">
        <v>-0.80674063105360005</v>
      </c>
      <c r="I2072">
        <v>-16.657054747786098</v>
      </c>
      <c r="J2072">
        <v>-3.9571112612965802</v>
      </c>
      <c r="K2072">
        <v>333.88820569760202</v>
      </c>
      <c r="L2072">
        <v>311.13465907715198</v>
      </c>
      <c r="M2072">
        <v>34.339855438278398</v>
      </c>
      <c r="N2072">
        <v>0.99300657849653895</v>
      </c>
      <c r="O2072">
        <v>26.804446532018101</v>
      </c>
      <c r="P2072">
        <v>51.999048072346497</v>
      </c>
      <c r="Q2072">
        <v>0.24025843649933701</v>
      </c>
    </row>
    <row r="2073" spans="1:17" hidden="1" x14ac:dyDescent="0.3">
      <c r="A2073" t="s">
        <v>4334</v>
      </c>
      <c r="B2073" t="s">
        <v>4335</v>
      </c>
      <c r="C2073" t="str">
        <f>IFERROR(VLOOKUP(Table1[[#This Row],[Ticker]],[1]!Table2[[Symbol]:[Industry]],2,FALSE),"-")</f>
        <v>-</v>
      </c>
      <c r="D2073" t="s">
        <v>54</v>
      </c>
      <c r="E2073">
        <v>322.38007199999998</v>
      </c>
      <c r="F2073">
        <v>280.35000000000002</v>
      </c>
      <c r="G2073">
        <v>1.61005214051843</v>
      </c>
      <c r="H2073">
        <v>-6.5641834943466701</v>
      </c>
      <c r="I2073">
        <v>36.374562064885403</v>
      </c>
      <c r="J2073">
        <v>-0.90897020031214004</v>
      </c>
      <c r="K2073">
        <v>256.67390574681298</v>
      </c>
      <c r="L2073">
        <v>204.71943499925601</v>
      </c>
      <c r="M2073">
        <v>45.101012359474502</v>
      </c>
      <c r="N2073">
        <v>1.14402108794632</v>
      </c>
      <c r="O2073">
        <v>15.926520420902399</v>
      </c>
      <c r="P2073">
        <v>106.139705882352</v>
      </c>
    </row>
    <row r="2074" spans="1:17" hidden="1" x14ac:dyDescent="0.3">
      <c r="A2074" t="s">
        <v>4336</v>
      </c>
      <c r="B2074" t="s">
        <v>4337</v>
      </c>
      <c r="C2074" t="str">
        <f>IFERROR(VLOOKUP(Table1[[#This Row],[Ticker]],[1]!Table2[[Symbol]:[Industry]],2,FALSE),"-")</f>
        <v>-</v>
      </c>
      <c r="D2074" t="s">
        <v>136</v>
      </c>
      <c r="E2074">
        <v>322.20546948399999</v>
      </c>
      <c r="F2074">
        <v>52.54</v>
      </c>
      <c r="G2074">
        <v>60.870359793010202</v>
      </c>
      <c r="H2074">
        <v>19.238897398049701</v>
      </c>
      <c r="I2074">
        <v>2.8076665269783101</v>
      </c>
      <c r="J2074">
        <v>4.8939369855220498</v>
      </c>
      <c r="K2074">
        <v>46.373108546913699</v>
      </c>
      <c r="L2074">
        <v>44.037793572438702</v>
      </c>
      <c r="M2074">
        <v>71.722045901287402</v>
      </c>
      <c r="N2074">
        <v>3.09921047858121</v>
      </c>
      <c r="O2074">
        <v>21.6216216216216</v>
      </c>
      <c r="P2074">
        <v>97.5187969924811</v>
      </c>
      <c r="Q2074">
        <v>7.1629757268619004E-2</v>
      </c>
    </row>
    <row r="2075" spans="1:17" hidden="1" x14ac:dyDescent="0.3">
      <c r="A2075" t="s">
        <v>4338</v>
      </c>
      <c r="B2075" t="s">
        <v>4339</v>
      </c>
      <c r="C2075" t="str">
        <f>IFERROR(VLOOKUP(Table1[[#This Row],[Ticker]],[1]!Table2[[Symbol]:[Industry]],2,FALSE),"-")</f>
        <v>-</v>
      </c>
      <c r="D2075" t="s">
        <v>300</v>
      </c>
      <c r="E2075">
        <v>322.2045</v>
      </c>
      <c r="F2075">
        <v>180</v>
      </c>
      <c r="G2075">
        <v>4.4521218481142704</v>
      </c>
      <c r="H2075">
        <v>2.45228487512597</v>
      </c>
      <c r="I2075">
        <v>-27.118785560427501</v>
      </c>
      <c r="J2075">
        <v>-2.5566424851371901</v>
      </c>
      <c r="K2075">
        <v>184.77216559998499</v>
      </c>
      <c r="L2075">
        <v>183.35633225603701</v>
      </c>
      <c r="M2075">
        <v>45.955418201703303</v>
      </c>
      <c r="N2075">
        <v>0.68610842207163603</v>
      </c>
      <c r="O2075">
        <v>38.3333333333333</v>
      </c>
      <c r="P2075">
        <v>45.748987854250998</v>
      </c>
    </row>
    <row r="2076" spans="1:17" hidden="1" x14ac:dyDescent="0.3">
      <c r="A2076" t="s">
        <v>4340</v>
      </c>
      <c r="B2076" t="s">
        <v>4341</v>
      </c>
      <c r="C2076" t="str">
        <f>IFERROR(VLOOKUP(Table1[[#This Row],[Ticker]],[1]!Table2[[Symbol]:[Industry]],2,FALSE),"-")</f>
        <v>-</v>
      </c>
      <c r="D2076" t="s">
        <v>713</v>
      </c>
      <c r="E2076">
        <v>321.56359691399899</v>
      </c>
      <c r="F2076">
        <v>48.42</v>
      </c>
      <c r="G2076">
        <v>18.070065997218201</v>
      </c>
      <c r="H2076">
        <v>-1.212498845192</v>
      </c>
      <c r="I2076">
        <v>-36.180717346805402</v>
      </c>
      <c r="J2076">
        <v>-6.0414466789653298</v>
      </c>
      <c r="K2076">
        <v>51.8805102094002</v>
      </c>
      <c r="L2076">
        <v>50.860275235328302</v>
      </c>
      <c r="M2076">
        <v>29.422405419036998</v>
      </c>
      <c r="N2076">
        <v>0.8937725851867</v>
      </c>
      <c r="O2076">
        <v>60.698704593471497</v>
      </c>
      <c r="P2076">
        <v>45.080732127027098</v>
      </c>
      <c r="Q2076">
        <v>0.14206134447816601</v>
      </c>
    </row>
    <row r="2077" spans="1:17" hidden="1" x14ac:dyDescent="0.3">
      <c r="A2077" t="s">
        <v>4342</v>
      </c>
      <c r="B2077" t="s">
        <v>4343</v>
      </c>
      <c r="C2077" t="str">
        <f>IFERROR(VLOOKUP(Table1[[#This Row],[Ticker]],[1]!Table2[[Symbol]:[Industry]],2,FALSE),"-")</f>
        <v>-</v>
      </c>
      <c r="E2077">
        <v>321.18795</v>
      </c>
      <c r="F2077">
        <v>159</v>
      </c>
      <c r="G2077">
        <v>254.63632945086101</v>
      </c>
      <c r="H2077">
        <v>54.951757708471</v>
      </c>
      <c r="I2077">
        <v>-0.77050854470324204</v>
      </c>
      <c r="J2077">
        <v>5.1439055782125704</v>
      </c>
      <c r="K2077">
        <v>130.61174545178699</v>
      </c>
      <c r="L2077">
        <v>115.996231029653</v>
      </c>
      <c r="M2077">
        <v>91.653848251029601</v>
      </c>
      <c r="N2077">
        <v>1.25838362074596</v>
      </c>
      <c r="O2077">
        <v>26.855345911949598</v>
      </c>
      <c r="P2077">
        <v>335.616438356164</v>
      </c>
    </row>
    <row r="2078" spans="1:17" hidden="1" x14ac:dyDescent="0.3">
      <c r="A2078" t="s">
        <v>4344</v>
      </c>
      <c r="B2078" t="s">
        <v>4345</v>
      </c>
      <c r="C2078" t="str">
        <f>IFERROR(VLOOKUP(Table1[[#This Row],[Ticker]],[1]!Table2[[Symbol]:[Industry]],2,FALSE),"-")</f>
        <v>-</v>
      </c>
      <c r="D2078" t="s">
        <v>259</v>
      </c>
      <c r="E2078">
        <v>320.42899999999997</v>
      </c>
      <c r="F2078">
        <v>271.55</v>
      </c>
      <c r="G2078">
        <v>-9.1205185021962798</v>
      </c>
      <c r="H2078">
        <v>2.8691932993101799</v>
      </c>
      <c r="I2078">
        <v>-17.437423485862102</v>
      </c>
      <c r="J2078">
        <v>-2.1813536855389999</v>
      </c>
      <c r="K2078">
        <v>263.09546107597203</v>
      </c>
      <c r="L2078">
        <v>253.175716894619</v>
      </c>
      <c r="M2078">
        <v>53.031624348844701</v>
      </c>
      <c r="N2078">
        <v>2.0139401048348602</v>
      </c>
      <c r="O2078">
        <v>22.150616829313101</v>
      </c>
      <c r="P2078">
        <v>31.820388349514499</v>
      </c>
      <c r="Q2078">
        <v>1.3294649549420001E-3</v>
      </c>
    </row>
    <row r="2079" spans="1:17" hidden="1" x14ac:dyDescent="0.3">
      <c r="A2079" t="s">
        <v>4346</v>
      </c>
      <c r="B2079" t="s">
        <v>4347</v>
      </c>
      <c r="C2079" t="str">
        <f>IFERROR(VLOOKUP(Table1[[#This Row],[Ticker]],[1]!Table2[[Symbol]:[Industry]],2,FALSE),"-")</f>
        <v>-</v>
      </c>
      <c r="D2079" t="s">
        <v>207</v>
      </c>
      <c r="E2079">
        <v>320.05228920000002</v>
      </c>
      <c r="F2079">
        <v>442.4</v>
      </c>
      <c r="G2079">
        <v>19.1163928160992</v>
      </c>
      <c r="H2079">
        <v>12.2424605354586</v>
      </c>
      <c r="I2079">
        <v>7.2382370134297203</v>
      </c>
      <c r="J2079">
        <v>3.89489535862851</v>
      </c>
      <c r="K2079">
        <v>404.35239203401898</v>
      </c>
      <c r="L2079">
        <v>370.05979123495399</v>
      </c>
      <c r="M2079">
        <v>70.759676656190095</v>
      </c>
      <c r="N2079">
        <v>1.0367785419079301</v>
      </c>
      <c r="O2079">
        <v>14.3648282097649</v>
      </c>
      <c r="P2079">
        <v>60.260822314797998</v>
      </c>
      <c r="Q2079">
        <v>3.2248468067970999E-2</v>
      </c>
    </row>
    <row r="2080" spans="1:17" hidden="1" x14ac:dyDescent="0.3">
      <c r="A2080" t="s">
        <v>4348</v>
      </c>
      <c r="B2080" t="s">
        <v>4349</v>
      </c>
      <c r="C2080" t="str">
        <f>IFERROR(VLOOKUP(Table1[[#This Row],[Ticker]],[1]!Table2[[Symbol]:[Industry]],2,FALSE),"-")</f>
        <v>-</v>
      </c>
      <c r="D2080" t="s">
        <v>1006</v>
      </c>
      <c r="E2080">
        <v>319.28099600000002</v>
      </c>
      <c r="F2080">
        <v>67</v>
      </c>
      <c r="G2080">
        <v>64.230854432935203</v>
      </c>
      <c r="H2080">
        <v>-1.45205589501053</v>
      </c>
      <c r="I2080">
        <v>63.249428056381298</v>
      </c>
      <c r="J2080">
        <v>-2.3973964662876699</v>
      </c>
      <c r="K2080">
        <v>62.836494565744701</v>
      </c>
      <c r="L2080">
        <v>50.190396720432403</v>
      </c>
      <c r="M2080">
        <v>52.067972204788099</v>
      </c>
      <c r="N2080">
        <v>0.21016948904275501</v>
      </c>
      <c r="O2080">
        <v>28.238805970149201</v>
      </c>
      <c r="P2080">
        <v>107.10973724884001</v>
      </c>
      <c r="Q2080">
        <v>8.2967306522206005E-2</v>
      </c>
    </row>
    <row r="2081" spans="1:17" hidden="1" x14ac:dyDescent="0.3">
      <c r="A2081" t="s">
        <v>4350</v>
      </c>
      <c r="B2081" t="s">
        <v>4351</v>
      </c>
      <c r="C2081" t="str">
        <f>IFERROR(VLOOKUP(Table1[[#This Row],[Ticker]],[1]!Table2[[Symbol]:[Industry]],2,FALSE),"-")</f>
        <v>-</v>
      </c>
      <c r="D2081" t="s">
        <v>46</v>
      </c>
      <c r="E2081">
        <v>319.20999999999998</v>
      </c>
      <c r="F2081">
        <v>291.25</v>
      </c>
      <c r="G2081">
        <v>0.48349958218739503</v>
      </c>
      <c r="H2081">
        <v>-19.1196428191462</v>
      </c>
      <c r="I2081">
        <v>-6.0087732372835898</v>
      </c>
      <c r="J2081">
        <v>-11.239308230993499</v>
      </c>
      <c r="K2081">
        <v>317.95785281547597</v>
      </c>
      <c r="M2081">
        <v>28.3997984101801</v>
      </c>
      <c r="N2081">
        <v>0.48758761682242902</v>
      </c>
      <c r="O2081">
        <v>45.751072961373303</v>
      </c>
      <c r="P2081">
        <v>69.924154025670902</v>
      </c>
    </row>
    <row r="2082" spans="1:17" hidden="1" x14ac:dyDescent="0.3">
      <c r="A2082" t="s">
        <v>4352</v>
      </c>
      <c r="B2082" t="s">
        <v>4353</v>
      </c>
      <c r="C2082" t="str">
        <f>IFERROR(VLOOKUP(Table1[[#This Row],[Ticker]],[1]!Table2[[Symbol]:[Industry]],2,FALSE),"-")</f>
        <v>-</v>
      </c>
      <c r="D2082" t="s">
        <v>1653</v>
      </c>
      <c r="E2082">
        <v>319.171027199999</v>
      </c>
      <c r="F2082">
        <v>60.8</v>
      </c>
      <c r="G2082">
        <v>-5.3355229423747899</v>
      </c>
      <c r="H2082">
        <v>-3.4067475329355101</v>
      </c>
      <c r="I2082">
        <v>4.4216638149567897</v>
      </c>
      <c r="J2082">
        <v>0.99498321285670699</v>
      </c>
      <c r="K2082">
        <v>60.480197436215299</v>
      </c>
      <c r="L2082">
        <v>57.599469459006301</v>
      </c>
      <c r="M2082">
        <v>55.8285238094657</v>
      </c>
      <c r="N2082">
        <v>2.4133275481365999</v>
      </c>
      <c r="O2082">
        <v>6.7434210526315903</v>
      </c>
      <c r="P2082">
        <v>27.973058303515</v>
      </c>
      <c r="Q2082">
        <v>-2.0749357399728999E-2</v>
      </c>
    </row>
    <row r="2083" spans="1:17" hidden="1" x14ac:dyDescent="0.3">
      <c r="A2083" t="s">
        <v>4354</v>
      </c>
      <c r="B2083" t="s">
        <v>4355</v>
      </c>
      <c r="C2083" t="str">
        <f>IFERROR(VLOOKUP(Table1[[#This Row],[Ticker]],[1]!Table2[[Symbol]:[Industry]],2,FALSE),"-")</f>
        <v>-</v>
      </c>
      <c r="D2083" t="s">
        <v>133</v>
      </c>
      <c r="E2083">
        <v>318.82975019999998</v>
      </c>
      <c r="F2083">
        <v>40.69</v>
      </c>
      <c r="G2083">
        <v>749.39148382851704</v>
      </c>
      <c r="H2083">
        <v>-10.996404337252001</v>
      </c>
      <c r="I2083">
        <v>14.4428495257976</v>
      </c>
      <c r="J2083">
        <v>-9.6731639161247607</v>
      </c>
      <c r="K2083">
        <v>41.976177667768198</v>
      </c>
      <c r="L2083">
        <v>29.121886111229699</v>
      </c>
      <c r="M2083">
        <v>15.0587650585885</v>
      </c>
      <c r="N2083">
        <v>0.83314338651569697</v>
      </c>
      <c r="O2083">
        <v>32.710739739493697</v>
      </c>
      <c r="P2083">
        <v>967.97900262467101</v>
      </c>
      <c r="Q2083">
        <v>0.30862200091436998</v>
      </c>
    </row>
    <row r="2084" spans="1:17" hidden="1" x14ac:dyDescent="0.3">
      <c r="A2084" t="s">
        <v>4356</v>
      </c>
      <c r="B2084" t="s">
        <v>4357</v>
      </c>
      <c r="C2084" t="str">
        <f>IFERROR(VLOOKUP(Table1[[#This Row],[Ticker]],[1]!Table2[[Symbol]:[Industry]],2,FALSE),"-")</f>
        <v>-</v>
      </c>
      <c r="D2084" t="s">
        <v>471</v>
      </c>
      <c r="E2084">
        <v>318.21508351400001</v>
      </c>
      <c r="F2084">
        <v>122.42</v>
      </c>
      <c r="G2084">
        <v>-11.7582542276245</v>
      </c>
      <c r="H2084">
        <v>-2.2341935110411701</v>
      </c>
      <c r="I2084">
        <v>-12.9516309936828</v>
      </c>
      <c r="J2084">
        <v>-2.0415093618497702</v>
      </c>
      <c r="K2084">
        <v>129.61066275513599</v>
      </c>
      <c r="L2084">
        <v>124.261107616167</v>
      </c>
      <c r="M2084">
        <v>30.949076170532098</v>
      </c>
      <c r="N2084">
        <v>0.13255174706803899</v>
      </c>
      <c r="O2084">
        <v>44.8782878614605</v>
      </c>
      <c r="P2084">
        <v>21.147946561108299</v>
      </c>
      <c r="Q2084">
        <v>-4.5305084435090003E-3</v>
      </c>
    </row>
    <row r="2085" spans="1:17" hidden="1" x14ac:dyDescent="0.3">
      <c r="A2085" t="s">
        <v>4358</v>
      </c>
      <c r="B2085" t="s">
        <v>4359</v>
      </c>
      <c r="C2085" t="str">
        <f>IFERROR(VLOOKUP(Table1[[#This Row],[Ticker]],[1]!Table2[[Symbol]:[Industry]],2,FALSE),"-")</f>
        <v>-</v>
      </c>
      <c r="D2085" t="s">
        <v>46</v>
      </c>
      <c r="E2085">
        <v>318.015994919999</v>
      </c>
      <c r="F2085">
        <v>44.07</v>
      </c>
      <c r="G2085">
        <v>-59.295683662483</v>
      </c>
      <c r="H2085">
        <v>-1.7996577967554499</v>
      </c>
      <c r="I2085">
        <v>-70.363916519419703</v>
      </c>
      <c r="J2085">
        <v>3.6531632924995598</v>
      </c>
      <c r="K2085">
        <v>43.350793741134503</v>
      </c>
      <c r="L2085">
        <v>54.037385073704499</v>
      </c>
      <c r="M2085">
        <v>58.318041060380601</v>
      </c>
      <c r="N2085">
        <v>1.0378343336653899</v>
      </c>
      <c r="O2085">
        <v>171.15951894712899</v>
      </c>
      <c r="P2085">
        <v>33.141993957703903</v>
      </c>
      <c r="Q2085">
        <v>1.095145675513E-3</v>
      </c>
    </row>
    <row r="2086" spans="1:17" hidden="1" x14ac:dyDescent="0.3">
      <c r="A2086" t="s">
        <v>4360</v>
      </c>
      <c r="B2086" t="s">
        <v>4361</v>
      </c>
      <c r="C2086" t="str">
        <f>IFERROR(VLOOKUP(Table1[[#This Row],[Ticker]],[1]!Table2[[Symbol]:[Industry]],2,FALSE),"-")</f>
        <v>-</v>
      </c>
      <c r="D2086" t="s">
        <v>360</v>
      </c>
      <c r="E2086">
        <v>317.66288400000002</v>
      </c>
      <c r="F2086">
        <v>86.67</v>
      </c>
      <c r="G2086">
        <v>52.886289990682698</v>
      </c>
      <c r="H2086">
        <v>21.0296386802607</v>
      </c>
      <c r="I2086">
        <v>-4.3449580613520196</v>
      </c>
      <c r="J2086">
        <v>0.44161282163802301</v>
      </c>
      <c r="K2086">
        <v>77.244719803387298</v>
      </c>
      <c r="L2086">
        <v>75.537225982712599</v>
      </c>
      <c r="M2086">
        <v>70.254331297632206</v>
      </c>
      <c r="N2086">
        <v>2.7415408801810099</v>
      </c>
      <c r="O2086">
        <v>49.417330102688297</v>
      </c>
      <c r="P2086">
        <v>73.397799266422098</v>
      </c>
      <c r="Q2086">
        <v>4.1034292408248997E-2</v>
      </c>
    </row>
    <row r="2087" spans="1:17" hidden="1" x14ac:dyDescent="0.3">
      <c r="A2087" t="s">
        <v>4362</v>
      </c>
      <c r="B2087" t="s">
        <v>4363</v>
      </c>
      <c r="C2087" t="str">
        <f>IFERROR(VLOOKUP(Table1[[#This Row],[Ticker]],[1]!Table2[[Symbol]:[Industry]],2,FALSE),"-")</f>
        <v>-</v>
      </c>
      <c r="D2087" t="s">
        <v>1184</v>
      </c>
      <c r="E2087">
        <v>316.863</v>
      </c>
      <c r="F2087">
        <v>285</v>
      </c>
      <c r="G2087">
        <v>254.45723444950801</v>
      </c>
      <c r="H2087">
        <v>42.2578415327635</v>
      </c>
      <c r="I2087">
        <v>100.68807488867</v>
      </c>
      <c r="J2087">
        <v>-1.1022468274847801</v>
      </c>
      <c r="K2087">
        <v>229.952089253937</v>
      </c>
      <c r="L2087">
        <v>158.71961690849699</v>
      </c>
      <c r="M2087">
        <v>61.729738858082001</v>
      </c>
      <c r="N2087">
        <v>0.16211790393013101</v>
      </c>
      <c r="O2087">
        <v>8.4210526315789505</v>
      </c>
      <c r="P2087">
        <v>341.17647058823502</v>
      </c>
    </row>
    <row r="2088" spans="1:17" hidden="1" x14ac:dyDescent="0.3">
      <c r="A2088" t="s">
        <v>4364</v>
      </c>
      <c r="B2088" t="s">
        <v>4365</v>
      </c>
      <c r="C2088" t="str">
        <f>IFERROR(VLOOKUP(Table1[[#This Row],[Ticker]],[1]!Table2[[Symbol]:[Industry]],2,FALSE),"-")</f>
        <v>-</v>
      </c>
      <c r="D2088" t="s">
        <v>219</v>
      </c>
      <c r="E2088">
        <v>316.49453999999997</v>
      </c>
      <c r="F2088">
        <v>98.92</v>
      </c>
      <c r="G2088">
        <v>15.7988305705404</v>
      </c>
      <c r="H2088">
        <v>-13.3830378697005</v>
      </c>
      <c r="I2088">
        <v>-15.4772087500622</v>
      </c>
      <c r="J2088">
        <v>-2.5674565356569601</v>
      </c>
      <c r="K2088">
        <v>107.591366567823</v>
      </c>
      <c r="L2088">
        <v>97.907161589667197</v>
      </c>
      <c r="M2088">
        <v>34.101142826362</v>
      </c>
      <c r="N2088">
        <v>0.47670459293434098</v>
      </c>
      <c r="O2088">
        <v>30.297209866558799</v>
      </c>
      <c r="P2088">
        <v>57.015873015872998</v>
      </c>
      <c r="Q2088">
        <v>6.5467801212048995E-2</v>
      </c>
    </row>
    <row r="2089" spans="1:17" hidden="1" x14ac:dyDescent="0.3">
      <c r="A2089" t="s">
        <v>4366</v>
      </c>
      <c r="B2089" t="s">
        <v>4367</v>
      </c>
      <c r="C2089" t="str">
        <f>IFERROR(VLOOKUP(Table1[[#This Row],[Ticker]],[1]!Table2[[Symbol]:[Industry]],2,FALSE),"-")</f>
        <v>-</v>
      </c>
      <c r="D2089" t="s">
        <v>43</v>
      </c>
      <c r="E2089">
        <v>315.50076000000001</v>
      </c>
      <c r="F2089">
        <v>264.14999999999998</v>
      </c>
      <c r="G2089">
        <v>194.37174712990901</v>
      </c>
      <c r="H2089">
        <v>107.576562289194</v>
      </c>
      <c r="I2089">
        <v>103.95659159767899</v>
      </c>
      <c r="J2089">
        <v>-6.7724685410987204</v>
      </c>
      <c r="K2089">
        <v>179.96732197997599</v>
      </c>
      <c r="L2089">
        <v>131.50004669058501</v>
      </c>
      <c r="M2089">
        <v>72.455552858222504</v>
      </c>
      <c r="N2089">
        <v>1.3666341085359599</v>
      </c>
      <c r="O2089">
        <v>6.2085936021200201</v>
      </c>
      <c r="P2089">
        <v>228.74922215308001</v>
      </c>
      <c r="Q2089">
        <v>9.5876372229173001E-2</v>
      </c>
    </row>
    <row r="2090" spans="1:17" hidden="1" x14ac:dyDescent="0.3">
      <c r="A2090" t="s">
        <v>4368</v>
      </c>
      <c r="B2090" t="s">
        <v>4369</v>
      </c>
      <c r="C2090" t="str">
        <f>IFERROR(VLOOKUP(Table1[[#This Row],[Ticker]],[1]!Table2[[Symbol]:[Industry]],2,FALSE),"-")</f>
        <v>-</v>
      </c>
      <c r="D2090" t="s">
        <v>54</v>
      </c>
      <c r="E2090">
        <v>315.25621599999999</v>
      </c>
      <c r="F2090">
        <v>37.99</v>
      </c>
      <c r="G2090">
        <v>-80.293298201311302</v>
      </c>
      <c r="H2090">
        <v>4.0833739971915399</v>
      </c>
      <c r="I2090">
        <v>-66.702712932517201</v>
      </c>
      <c r="J2090">
        <v>2.9875266216113999E-2</v>
      </c>
      <c r="K2090">
        <v>39.604309412598099</v>
      </c>
      <c r="L2090">
        <v>54.311737272169303</v>
      </c>
      <c r="M2090">
        <v>53.389277809736797</v>
      </c>
      <c r="N2090">
        <v>0.58736769283984702</v>
      </c>
      <c r="O2090">
        <v>144.66964990787</v>
      </c>
      <c r="P2090">
        <v>9.1666666666666696</v>
      </c>
      <c r="Q2090">
        <v>3.7955815028590002E-2</v>
      </c>
    </row>
    <row r="2091" spans="1:17" hidden="1" x14ac:dyDescent="0.3">
      <c r="A2091" t="s">
        <v>4370</v>
      </c>
      <c r="B2091" t="s">
        <v>4371</v>
      </c>
      <c r="C2091" t="str">
        <f>IFERROR(VLOOKUP(Table1[[#This Row],[Ticker]],[1]!Table2[[Symbol]:[Industry]],2,FALSE),"-")</f>
        <v>-</v>
      </c>
      <c r="D2091" t="s">
        <v>524</v>
      </c>
      <c r="E2091">
        <v>315.23463408600003</v>
      </c>
      <c r="F2091">
        <v>23.22</v>
      </c>
      <c r="G2091">
        <v>108.48353350794901</v>
      </c>
      <c r="H2091">
        <v>-12.0487513858039</v>
      </c>
      <c r="I2091">
        <v>10.707152790100899</v>
      </c>
      <c r="J2091">
        <v>0.55920575502042702</v>
      </c>
      <c r="K2091">
        <v>23.202315390165101</v>
      </c>
      <c r="L2091">
        <v>18.468899718286</v>
      </c>
      <c r="M2091">
        <v>48.139806558417597</v>
      </c>
      <c r="N2091">
        <v>0.40194641005704401</v>
      </c>
      <c r="O2091">
        <v>27.476313522825102</v>
      </c>
      <c r="P2091">
        <v>145.71428571428501</v>
      </c>
      <c r="Q2091">
        <v>0.112934840270181</v>
      </c>
    </row>
    <row r="2092" spans="1:17" hidden="1" x14ac:dyDescent="0.3">
      <c r="A2092" t="s">
        <v>4372</v>
      </c>
      <c r="B2092" t="s">
        <v>4373</v>
      </c>
      <c r="C2092" t="str">
        <f>IFERROR(VLOOKUP(Table1[[#This Row],[Ticker]],[1]!Table2[[Symbol]:[Industry]],2,FALSE),"-")</f>
        <v>-</v>
      </c>
      <c r="D2092" t="s">
        <v>136</v>
      </c>
      <c r="E2092">
        <v>313.81400000000002</v>
      </c>
      <c r="F2092">
        <v>364.9</v>
      </c>
      <c r="G2092">
        <v>525.29878169418305</v>
      </c>
      <c r="H2092">
        <v>42.396714088099202</v>
      </c>
      <c r="I2092">
        <v>245.21824693834199</v>
      </c>
      <c r="J2092">
        <v>5.1796180557176896</v>
      </c>
      <c r="K2092">
        <v>257.63018503910899</v>
      </c>
      <c r="L2092">
        <v>159.26062305932001</v>
      </c>
      <c r="M2092">
        <v>98.637450278091094</v>
      </c>
      <c r="N2092">
        <v>1.22174168070155</v>
      </c>
      <c r="O2092">
        <v>0</v>
      </c>
      <c r="P2092">
        <v>683.88829215896806</v>
      </c>
      <c r="Q2092">
        <v>0.172595696456049</v>
      </c>
    </row>
    <row r="2093" spans="1:17" hidden="1" x14ac:dyDescent="0.3">
      <c r="A2093" t="s">
        <v>4374</v>
      </c>
      <c r="B2093" t="s">
        <v>4375</v>
      </c>
      <c r="C2093" t="str">
        <f>IFERROR(VLOOKUP(Table1[[#This Row],[Ticker]],[1]!Table2[[Symbol]:[Industry]],2,FALSE),"-")</f>
        <v>-</v>
      </c>
      <c r="D2093" t="s">
        <v>1547</v>
      </c>
      <c r="E2093">
        <v>313.57115272499999</v>
      </c>
      <c r="F2093">
        <v>9.61</v>
      </c>
      <c r="G2093">
        <v>129.014159565478</v>
      </c>
      <c r="H2093">
        <v>16.902977220666099</v>
      </c>
      <c r="I2093">
        <v>-14.0663217153323</v>
      </c>
      <c r="J2093">
        <v>-6.0651481519421697</v>
      </c>
      <c r="K2093">
        <v>8.7951946443553997</v>
      </c>
      <c r="L2093">
        <v>7.3713659117973798</v>
      </c>
      <c r="M2093">
        <v>39.673363128664</v>
      </c>
      <c r="N2093">
        <v>1.58585097883679</v>
      </c>
      <c r="O2093">
        <v>16.961498439125901</v>
      </c>
      <c r="P2093">
        <v>156.266666666666</v>
      </c>
      <c r="Q2093">
        <v>4.9352611866930003E-3</v>
      </c>
    </row>
    <row r="2094" spans="1:17" hidden="1" x14ac:dyDescent="0.3">
      <c r="A2094" t="s">
        <v>4376</v>
      </c>
      <c r="B2094" t="s">
        <v>4377</v>
      </c>
      <c r="C2094" t="str">
        <f>IFERROR(VLOOKUP(Table1[[#This Row],[Ticker]],[1]!Table2[[Symbol]:[Industry]],2,FALSE),"-")</f>
        <v>-</v>
      </c>
      <c r="D2094" t="s">
        <v>293</v>
      </c>
      <c r="E2094">
        <v>312.33435300000002</v>
      </c>
      <c r="F2094">
        <v>156.15</v>
      </c>
      <c r="G2094">
        <v>31.436517289056098</v>
      </c>
      <c r="H2094">
        <v>6.1627993388056099</v>
      </c>
      <c r="I2094">
        <v>24.923369006317099</v>
      </c>
      <c r="J2094">
        <v>-4.0295075794266904</v>
      </c>
      <c r="K2094">
        <v>147.142979611626</v>
      </c>
      <c r="L2094">
        <v>126.120418192811</v>
      </c>
      <c r="M2094">
        <v>53.480012649576203</v>
      </c>
      <c r="N2094">
        <v>0.73097399363047699</v>
      </c>
      <c r="O2094">
        <v>8.5494716618635902</v>
      </c>
      <c r="P2094">
        <v>84.247787610619397</v>
      </c>
      <c r="Q2094">
        <v>1.2906170203156E-2</v>
      </c>
    </row>
    <row r="2095" spans="1:17" hidden="1" x14ac:dyDescent="0.3">
      <c r="A2095" t="s">
        <v>4378</v>
      </c>
      <c r="B2095" t="s">
        <v>4379</v>
      </c>
      <c r="C2095" t="str">
        <f>IFERROR(VLOOKUP(Table1[[#This Row],[Ticker]],[1]!Table2[[Symbol]:[Industry]],2,FALSE),"-")</f>
        <v>-</v>
      </c>
      <c r="D2095" t="s">
        <v>745</v>
      </c>
      <c r="E2095">
        <v>312.20181250000002</v>
      </c>
      <c r="F2095">
        <v>240.85</v>
      </c>
      <c r="G2095">
        <v>-51.920735048104099</v>
      </c>
      <c r="H2095">
        <v>-8.6618348484271905</v>
      </c>
      <c r="I2095">
        <v>-52.958105337214498</v>
      </c>
      <c r="J2095">
        <v>-2.6206857820139602</v>
      </c>
      <c r="K2095">
        <v>267.48265559769101</v>
      </c>
      <c r="L2095">
        <v>288.55941060207601</v>
      </c>
      <c r="M2095">
        <v>42.282969700125001</v>
      </c>
      <c r="N2095">
        <v>0.41313710637376899</v>
      </c>
      <c r="O2095">
        <v>83.101515466057705</v>
      </c>
      <c r="P2095">
        <v>9.4772727272727195</v>
      </c>
    </row>
    <row r="2096" spans="1:17" hidden="1" x14ac:dyDescent="0.3">
      <c r="A2096" t="s">
        <v>4380</v>
      </c>
      <c r="B2096" t="s">
        <v>4381</v>
      </c>
      <c r="C2096" t="str">
        <f>IFERROR(VLOOKUP(Table1[[#This Row],[Ticker]],[1]!Table2[[Symbol]:[Industry]],2,FALSE),"-")</f>
        <v>-</v>
      </c>
      <c r="D2096" t="s">
        <v>516</v>
      </c>
      <c r="E2096">
        <v>312</v>
      </c>
      <c r="F2096">
        <v>3120</v>
      </c>
      <c r="G2096">
        <v>77.717070270955006</v>
      </c>
      <c r="H2096">
        <v>3.0802658460215402</v>
      </c>
      <c r="I2096">
        <v>13.5653690063171</v>
      </c>
      <c r="J2096">
        <v>2.82809372979075</v>
      </c>
      <c r="K2096">
        <v>2965.0956778894301</v>
      </c>
      <c r="L2096">
        <v>2530.82410947586</v>
      </c>
      <c r="M2096">
        <v>56.722673930943301</v>
      </c>
      <c r="N2096">
        <v>0.26426488308331703</v>
      </c>
      <c r="O2096">
        <v>20.5128205128205</v>
      </c>
      <c r="P2096">
        <v>107.861425716189</v>
      </c>
      <c r="Q2096">
        <v>7.1222270953157002E-2</v>
      </c>
    </row>
    <row r="2097" spans="1:17" hidden="1" x14ac:dyDescent="0.3">
      <c r="A2097" t="s">
        <v>4382</v>
      </c>
      <c r="B2097" t="s">
        <v>4383</v>
      </c>
      <c r="C2097" t="str">
        <f>IFERROR(VLOOKUP(Table1[[#This Row],[Ticker]],[1]!Table2[[Symbol]:[Industry]],2,FALSE),"-")</f>
        <v>-</v>
      </c>
      <c r="D2097" t="s">
        <v>1387</v>
      </c>
      <c r="E2097">
        <v>311.86905400000001</v>
      </c>
      <c r="F2097">
        <v>176.05</v>
      </c>
      <c r="G2097">
        <v>49.663380749279497</v>
      </c>
      <c r="H2097">
        <v>22.086750933403199</v>
      </c>
      <c r="I2097">
        <v>-3.79411470011524</v>
      </c>
      <c r="J2097">
        <v>9.1044417690064492</v>
      </c>
      <c r="K2097">
        <v>152.901296878159</v>
      </c>
      <c r="L2097">
        <v>139.453387003638</v>
      </c>
      <c r="M2097">
        <v>70.966373390583001</v>
      </c>
      <c r="N2097">
        <v>0.93465836035816297</v>
      </c>
      <c r="O2097">
        <v>5.08378301618857</v>
      </c>
      <c r="P2097">
        <v>81.401339515713502</v>
      </c>
      <c r="Q2097">
        <v>6.1385567081246997E-2</v>
      </c>
    </row>
    <row r="2098" spans="1:17" hidden="1" x14ac:dyDescent="0.3">
      <c r="A2098" t="s">
        <v>4384</v>
      </c>
      <c r="B2098" t="s">
        <v>4385</v>
      </c>
      <c r="C2098" t="str">
        <f>IFERROR(VLOOKUP(Table1[[#This Row],[Ticker]],[1]!Table2[[Symbol]:[Industry]],2,FALSE),"-")</f>
        <v>-</v>
      </c>
      <c r="D2098" t="s">
        <v>219</v>
      </c>
      <c r="E2098">
        <v>311.76491605000001</v>
      </c>
      <c r="F2098">
        <v>163.1</v>
      </c>
      <c r="G2098">
        <v>-8.5174149436163198</v>
      </c>
      <c r="H2098">
        <v>20.314404258036099</v>
      </c>
      <c r="I2098">
        <v>1.0148053761568001</v>
      </c>
      <c r="J2098">
        <v>-5.8247674146670301</v>
      </c>
      <c r="K2098">
        <v>149.76239303725501</v>
      </c>
      <c r="L2098">
        <v>132.84165503856801</v>
      </c>
      <c r="M2098">
        <v>49.2223354730152</v>
      </c>
      <c r="N2098">
        <v>1.4612229196000499</v>
      </c>
      <c r="O2098">
        <v>10.9748620478234</v>
      </c>
      <c r="P2098">
        <v>53.7953795379537</v>
      </c>
      <c r="Q2098">
        <v>2.766659117854E-2</v>
      </c>
    </row>
    <row r="2099" spans="1:17" hidden="1" x14ac:dyDescent="0.3">
      <c r="A2099" t="s">
        <v>4386</v>
      </c>
      <c r="B2099" t="s">
        <v>4387</v>
      </c>
      <c r="C2099" t="str">
        <f>IFERROR(VLOOKUP(Table1[[#This Row],[Ticker]],[1]!Table2[[Symbol]:[Industry]],2,FALSE),"-")</f>
        <v>-</v>
      </c>
      <c r="D2099" t="s">
        <v>516</v>
      </c>
      <c r="E2099">
        <v>311.58733080000002</v>
      </c>
      <c r="F2099">
        <v>346.75</v>
      </c>
      <c r="G2099">
        <v>139.743315154794</v>
      </c>
      <c r="H2099">
        <v>-1.3810197218673801</v>
      </c>
      <c r="I2099">
        <v>-31.758115818234302</v>
      </c>
      <c r="J2099">
        <v>-7.8895128191341497</v>
      </c>
      <c r="K2099">
        <v>352.24090635097002</v>
      </c>
      <c r="L2099">
        <v>329.21663502079599</v>
      </c>
      <c r="M2099">
        <v>54.9831850369332</v>
      </c>
      <c r="N2099">
        <v>0.77370590722396704</v>
      </c>
      <c r="O2099">
        <v>52.069214131218402</v>
      </c>
      <c r="P2099">
        <v>188.958333333333</v>
      </c>
      <c r="Q2099">
        <v>0.26109585416044201</v>
      </c>
    </row>
    <row r="2100" spans="1:17" hidden="1" x14ac:dyDescent="0.3">
      <c r="A2100" t="s">
        <v>4388</v>
      </c>
      <c r="B2100" t="s">
        <v>4389</v>
      </c>
      <c r="C2100" t="str">
        <f>IFERROR(VLOOKUP(Table1[[#This Row],[Ticker]],[1]!Table2[[Symbol]:[Industry]],2,FALSE),"-")</f>
        <v>-</v>
      </c>
      <c r="D2100" t="s">
        <v>183</v>
      </c>
      <c r="E2100">
        <v>311.31511325000002</v>
      </c>
      <c r="F2100">
        <v>300.25</v>
      </c>
      <c r="G2100">
        <v>108.35442931499701</v>
      </c>
      <c r="H2100">
        <v>4.0000781622587001</v>
      </c>
      <c r="I2100">
        <v>50.242630220037398</v>
      </c>
      <c r="J2100">
        <v>-0.92680823099355703</v>
      </c>
      <c r="K2100">
        <v>282.937845381415</v>
      </c>
      <c r="L2100">
        <v>227.102142374208</v>
      </c>
      <c r="M2100">
        <v>50.338223041154997</v>
      </c>
      <c r="N2100">
        <v>0.65145833333333303</v>
      </c>
      <c r="O2100">
        <v>9.6752706078268194</v>
      </c>
      <c r="P2100">
        <v>141.649899396378</v>
      </c>
    </row>
    <row r="2101" spans="1:17" hidden="1" x14ac:dyDescent="0.3">
      <c r="A2101" t="s">
        <v>4390</v>
      </c>
      <c r="B2101" t="s">
        <v>4391</v>
      </c>
      <c r="C2101" t="str">
        <f>IFERROR(VLOOKUP(Table1[[#This Row],[Ticker]],[1]!Table2[[Symbol]:[Industry]],2,FALSE),"-")</f>
        <v>-</v>
      </c>
      <c r="D2101" t="s">
        <v>4392</v>
      </c>
      <c r="E2101">
        <v>310.41248400000001</v>
      </c>
      <c r="F2101">
        <v>129.4</v>
      </c>
      <c r="G2101">
        <v>-41.199875522240298</v>
      </c>
      <c r="H2101">
        <v>-7.00964635481367</v>
      </c>
      <c r="I2101">
        <v>-39.483855952631899</v>
      </c>
      <c r="J2101">
        <v>-3.3400812325018401</v>
      </c>
      <c r="K2101">
        <v>140.45327443032801</v>
      </c>
      <c r="L2101">
        <v>154.06943405547699</v>
      </c>
      <c r="M2101">
        <v>28.616343918012198</v>
      </c>
      <c r="N2101">
        <v>0.52257425742574204</v>
      </c>
      <c r="O2101">
        <v>70.788253477588796</v>
      </c>
      <c r="P2101">
        <v>3.31337325349301</v>
      </c>
    </row>
    <row r="2102" spans="1:17" hidden="1" x14ac:dyDescent="0.3">
      <c r="A2102" t="s">
        <v>4393</v>
      </c>
      <c r="B2102" t="s">
        <v>4394</v>
      </c>
      <c r="C2102" t="str">
        <f>IFERROR(VLOOKUP(Table1[[#This Row],[Ticker]],[1]!Table2[[Symbol]:[Industry]],2,FALSE),"-")</f>
        <v>-</v>
      </c>
      <c r="D2102" t="s">
        <v>516</v>
      </c>
      <c r="E2102">
        <v>309.89722940000001</v>
      </c>
      <c r="F2102">
        <v>13.27</v>
      </c>
      <c r="G2102">
        <v>37.7443223217672</v>
      </c>
      <c r="H2102">
        <v>-7.1518578269791098</v>
      </c>
      <c r="I2102">
        <v>3.8019562027851399</v>
      </c>
      <c r="J2102">
        <v>-6.7797704008722102</v>
      </c>
      <c r="K2102">
        <v>13.744177141901099</v>
      </c>
      <c r="L2102">
        <v>11.373631514804501</v>
      </c>
      <c r="M2102">
        <v>24.925584868301101</v>
      </c>
      <c r="N2102">
        <v>0.18405091001118201</v>
      </c>
      <c r="O2102">
        <v>25.847776940467199</v>
      </c>
      <c r="P2102">
        <v>105.73643410852701</v>
      </c>
    </row>
    <row r="2103" spans="1:17" hidden="1" x14ac:dyDescent="0.3">
      <c r="A2103" t="s">
        <v>4395</v>
      </c>
      <c r="B2103" t="s">
        <v>4396</v>
      </c>
      <c r="C2103" t="str">
        <f>IFERROR(VLOOKUP(Table1[[#This Row],[Ticker]],[1]!Table2[[Symbol]:[Industry]],2,FALSE),"-")</f>
        <v>-</v>
      </c>
      <c r="D2103" t="s">
        <v>632</v>
      </c>
      <c r="E2103">
        <v>309.566664</v>
      </c>
      <c r="F2103">
        <v>74.58</v>
      </c>
      <c r="G2103">
        <v>12.056549854928001</v>
      </c>
      <c r="H2103">
        <v>6.2206766744081801</v>
      </c>
      <c r="I2103">
        <v>-22.002004128011201</v>
      </c>
      <c r="J2103">
        <v>-2.79522928362513</v>
      </c>
      <c r="K2103">
        <v>74.394453392300903</v>
      </c>
      <c r="L2103">
        <v>72.322707871525196</v>
      </c>
      <c r="M2103">
        <v>50.0503577248029</v>
      </c>
      <c r="N2103">
        <v>0.94327570836617602</v>
      </c>
      <c r="O2103">
        <v>36.765888978278298</v>
      </c>
      <c r="P2103">
        <v>45.238558909444897</v>
      </c>
      <c r="Q2103">
        <v>-8.7723844660670004E-3</v>
      </c>
    </row>
    <row r="2104" spans="1:17" hidden="1" x14ac:dyDescent="0.3">
      <c r="A2104" t="s">
        <v>4397</v>
      </c>
      <c r="B2104" t="s">
        <v>4398</v>
      </c>
      <c r="C2104" t="str">
        <f>IFERROR(VLOOKUP(Table1[[#This Row],[Ticker]],[1]!Table2[[Symbol]:[Industry]],2,FALSE),"-")</f>
        <v>-</v>
      </c>
      <c r="D2104" t="s">
        <v>1177</v>
      </c>
      <c r="E2104">
        <v>308.94643400000001</v>
      </c>
      <c r="F2104">
        <v>126.2</v>
      </c>
      <c r="G2104">
        <v>332.01958995253801</v>
      </c>
      <c r="H2104">
        <v>-21.295193511041099</v>
      </c>
      <c r="I2104">
        <v>89.924582598550103</v>
      </c>
      <c r="J2104">
        <v>-5.2845194852565198</v>
      </c>
      <c r="K2104">
        <v>130.36523971516101</v>
      </c>
      <c r="L2104">
        <v>94.835376196933197</v>
      </c>
      <c r="M2104">
        <v>37.266639909793497</v>
      </c>
      <c r="N2104">
        <v>0.197731446661885</v>
      </c>
      <c r="O2104">
        <v>35.697305863708401</v>
      </c>
      <c r="P2104">
        <v>379.30117736422301</v>
      </c>
      <c r="Q2104">
        <v>0.312392878531289</v>
      </c>
    </row>
    <row r="2105" spans="1:17" hidden="1" x14ac:dyDescent="0.3">
      <c r="A2105" t="s">
        <v>4399</v>
      </c>
      <c r="B2105" t="s">
        <v>4400</v>
      </c>
      <c r="C2105" t="str">
        <f>IFERROR(VLOOKUP(Table1[[#This Row],[Ticker]],[1]!Table2[[Symbol]:[Industry]],2,FALSE),"-")</f>
        <v>-</v>
      </c>
      <c r="D2105" t="s">
        <v>539</v>
      </c>
      <c r="E2105">
        <v>308.58015937499999</v>
      </c>
      <c r="F2105">
        <v>234.45</v>
      </c>
      <c r="G2105">
        <v>62.241357929487101</v>
      </c>
      <c r="H2105">
        <v>23.713558140213699</v>
      </c>
      <c r="I2105">
        <v>-1.4736148038402901</v>
      </c>
      <c r="J2105">
        <v>-5.0372376788463198</v>
      </c>
      <c r="K2105">
        <v>201.467625763314</v>
      </c>
      <c r="L2105">
        <v>176.24959401664199</v>
      </c>
      <c r="M2105">
        <v>56.715453142703602</v>
      </c>
      <c r="N2105">
        <v>1.62658952137852</v>
      </c>
      <c r="O2105">
        <v>10.044785668586</v>
      </c>
      <c r="P2105">
        <v>94.483616756532498</v>
      </c>
      <c r="Q2105">
        <v>4.7478457222582003E-2</v>
      </c>
    </row>
    <row r="2106" spans="1:17" hidden="1" x14ac:dyDescent="0.3">
      <c r="A2106" t="s">
        <v>4401</v>
      </c>
      <c r="B2106" t="s">
        <v>4402</v>
      </c>
      <c r="C2106" t="str">
        <f>IFERROR(VLOOKUP(Table1[[#This Row],[Ticker]],[1]!Table2[[Symbol]:[Industry]],2,FALSE),"-")</f>
        <v>-</v>
      </c>
      <c r="D2106" t="s">
        <v>4403</v>
      </c>
      <c r="E2106">
        <v>307.80149399999999</v>
      </c>
      <c r="F2106">
        <v>150.15</v>
      </c>
      <c r="G2106">
        <v>-54.6986735376871</v>
      </c>
      <c r="H2106">
        <v>-7.9404637813114496</v>
      </c>
      <c r="I2106">
        <v>-38.522797430182202</v>
      </c>
      <c r="J2106">
        <v>2.2690680576662401</v>
      </c>
      <c r="K2106">
        <v>168.143595351903</v>
      </c>
      <c r="M2106">
        <v>52.052952424970101</v>
      </c>
      <c r="N2106">
        <v>0.61425959780621497</v>
      </c>
      <c r="O2106">
        <v>75.824175824175796</v>
      </c>
      <c r="P2106">
        <v>13.749999999999901</v>
      </c>
    </row>
    <row r="2107" spans="1:17" hidden="1" x14ac:dyDescent="0.3">
      <c r="A2107" t="s">
        <v>4404</v>
      </c>
      <c r="B2107" t="s">
        <v>4405</v>
      </c>
      <c r="C2107" t="str">
        <f>IFERROR(VLOOKUP(Table1[[#This Row],[Ticker]],[1]!Table2[[Symbol]:[Industry]],2,FALSE),"-")</f>
        <v>-</v>
      </c>
      <c r="D2107" t="s">
        <v>952</v>
      </c>
      <c r="E2107">
        <v>307.74409248000001</v>
      </c>
      <c r="F2107">
        <v>274.2</v>
      </c>
      <c r="G2107">
        <v>434.98598662266102</v>
      </c>
      <c r="H2107">
        <v>4.1379764870182099</v>
      </c>
      <c r="I2107">
        <v>47.665247328821501</v>
      </c>
      <c r="J2107">
        <v>-8.6679685468191696</v>
      </c>
      <c r="K2107">
        <v>270.14523839066999</v>
      </c>
      <c r="L2107">
        <v>199.294774725076</v>
      </c>
      <c r="M2107">
        <v>42.100566636326199</v>
      </c>
      <c r="N2107">
        <v>0.55609255032164295</v>
      </c>
      <c r="O2107">
        <v>18.544857768052498</v>
      </c>
      <c r="P2107">
        <v>512.05357142857099</v>
      </c>
      <c r="Q2107">
        <v>0.25799315309224102</v>
      </c>
    </row>
    <row r="2108" spans="1:17" hidden="1" x14ac:dyDescent="0.3">
      <c r="A2108" t="s">
        <v>4406</v>
      </c>
      <c r="B2108" t="s">
        <v>4407</v>
      </c>
      <c r="C2108" t="str">
        <f>IFERROR(VLOOKUP(Table1[[#This Row],[Ticker]],[1]!Table2[[Symbol]:[Industry]],2,FALSE),"-")</f>
        <v>-</v>
      </c>
      <c r="D2108" t="s">
        <v>21</v>
      </c>
      <c r="E2108">
        <v>307.37727100000001</v>
      </c>
      <c r="F2108">
        <v>134.6</v>
      </c>
      <c r="G2108">
        <v>-32.296598811946097</v>
      </c>
      <c r="H2108">
        <v>3.36826802742035</v>
      </c>
      <c r="I2108">
        <v>-17.7649896343191</v>
      </c>
      <c r="J2108">
        <v>6.7531917690064303</v>
      </c>
      <c r="K2108">
        <v>128.715874500507</v>
      </c>
      <c r="M2108">
        <v>68.6396229090075</v>
      </c>
      <c r="N2108">
        <v>0.89860465116278998</v>
      </c>
      <c r="O2108">
        <v>54.531946508172297</v>
      </c>
      <c r="P2108">
        <v>34.398402396405302</v>
      </c>
    </row>
    <row r="2109" spans="1:17" hidden="1" x14ac:dyDescent="0.3">
      <c r="A2109" t="s">
        <v>4408</v>
      </c>
      <c r="B2109" t="s">
        <v>4409</v>
      </c>
      <c r="C2109" t="str">
        <f>IFERROR(VLOOKUP(Table1[[#This Row],[Ticker]],[1]!Table2[[Symbol]:[Industry]],2,FALSE),"-")</f>
        <v>-</v>
      </c>
      <c r="D2109" t="s">
        <v>300</v>
      </c>
      <c r="E2109">
        <v>306.09872280000002</v>
      </c>
      <c r="F2109">
        <v>206.7</v>
      </c>
      <c r="G2109">
        <v>-60.500629804494899</v>
      </c>
      <c r="H2109">
        <v>-11.400599351711101</v>
      </c>
      <c r="I2109">
        <v>-40.787263564342297</v>
      </c>
      <c r="J2109">
        <v>-9.7539938310636301E-2</v>
      </c>
      <c r="K2109">
        <v>225.55918114937</v>
      </c>
      <c r="L2109">
        <v>260.37738485690301</v>
      </c>
      <c r="M2109">
        <v>41.681813815554101</v>
      </c>
      <c r="N2109">
        <v>0.96792197934158597</v>
      </c>
      <c r="O2109">
        <v>73.681664247701903</v>
      </c>
      <c r="P2109">
        <v>7.3766233766233702</v>
      </c>
      <c r="Q2109">
        <v>3.4834495192612003E-2</v>
      </c>
    </row>
    <row r="2110" spans="1:17" hidden="1" x14ac:dyDescent="0.3">
      <c r="A2110" t="s">
        <v>4410</v>
      </c>
      <c r="B2110" t="s">
        <v>4411</v>
      </c>
      <c r="C2110" t="str">
        <f>IFERROR(VLOOKUP(Table1[[#This Row],[Ticker]],[1]!Table2[[Symbol]:[Industry]],2,FALSE),"-")</f>
        <v>-</v>
      </c>
      <c r="D2110" t="s">
        <v>516</v>
      </c>
      <c r="E2110">
        <v>305.55</v>
      </c>
      <c r="F2110">
        <v>2.91</v>
      </c>
      <c r="G2110">
        <v>31.894182940353499</v>
      </c>
      <c r="H2110">
        <v>-8.0815859161044603</v>
      </c>
      <c r="I2110">
        <v>-9.6320870007521293</v>
      </c>
      <c r="J2110">
        <v>-8.2516489953247607</v>
      </c>
      <c r="K2110">
        <v>2.75906001888873</v>
      </c>
      <c r="L2110">
        <v>2.5377572545209999</v>
      </c>
      <c r="M2110">
        <v>54.564829476824102</v>
      </c>
      <c r="N2110">
        <v>1.3211728626444399</v>
      </c>
      <c r="O2110">
        <v>28.977333955961001</v>
      </c>
      <c r="P2110">
        <v>67.988172821626804</v>
      </c>
      <c r="Q2110">
        <v>1.5319627539838E-2</v>
      </c>
    </row>
    <row r="2111" spans="1:17" hidden="1" x14ac:dyDescent="0.3">
      <c r="A2111" t="s">
        <v>4412</v>
      </c>
      <c r="B2111" t="s">
        <v>4413</v>
      </c>
      <c r="C2111" t="str">
        <f>IFERROR(VLOOKUP(Table1[[#This Row],[Ticker]],[1]!Table2[[Symbol]:[Industry]],2,FALSE),"-")</f>
        <v>-</v>
      </c>
      <c r="D2111" t="s">
        <v>104</v>
      </c>
      <c r="E2111">
        <v>305.53846700000003</v>
      </c>
      <c r="F2111">
        <v>55.25</v>
      </c>
      <c r="G2111">
        <v>-37.943296574871901</v>
      </c>
      <c r="H2111">
        <v>-13.8420685110411</v>
      </c>
      <c r="I2111">
        <v>-21.767420467367</v>
      </c>
      <c r="J2111">
        <v>10.464320801264501</v>
      </c>
      <c r="M2111">
        <v>68.032278382212596</v>
      </c>
      <c r="O2111">
        <v>15.8371040723982</v>
      </c>
      <c r="P2111">
        <v>23.878923766816101</v>
      </c>
    </row>
    <row r="2112" spans="1:17" hidden="1" x14ac:dyDescent="0.3">
      <c r="A2112" t="s">
        <v>4414</v>
      </c>
      <c r="B2112" t="s">
        <v>4415</v>
      </c>
      <c r="C2112" t="str">
        <f>IFERROR(VLOOKUP(Table1[[#This Row],[Ticker]],[1]!Table2[[Symbol]:[Industry]],2,FALSE),"-")</f>
        <v>-</v>
      </c>
      <c r="E2112">
        <v>303.81551999999999</v>
      </c>
      <c r="F2112">
        <v>5.64</v>
      </c>
      <c r="G2112">
        <v>26.845853554549901</v>
      </c>
      <c r="H2112">
        <v>1.2686554098221301</v>
      </c>
      <c r="I2112">
        <v>-15.5593896143724</v>
      </c>
      <c r="J2112">
        <v>-2.1527276705732401</v>
      </c>
      <c r="K2112">
        <v>5.3494063279579303</v>
      </c>
      <c r="L2112">
        <v>4.5241202482421201</v>
      </c>
      <c r="M2112">
        <v>47.262712681243499</v>
      </c>
      <c r="N2112">
        <v>1.11040048810303</v>
      </c>
      <c r="O2112">
        <v>32.801418439716301</v>
      </c>
      <c r="P2112">
        <v>134.02489626555999</v>
      </c>
      <c r="Q2112">
        <v>-3.0601162173656E-2</v>
      </c>
    </row>
    <row r="2113" spans="1:17" hidden="1" x14ac:dyDescent="0.3">
      <c r="A2113" t="s">
        <v>4416</v>
      </c>
      <c r="B2113" t="s">
        <v>4417</v>
      </c>
      <c r="C2113" t="str">
        <f>IFERROR(VLOOKUP(Table1[[#This Row],[Ticker]],[1]!Table2[[Symbol]:[Industry]],2,FALSE),"-")</f>
        <v>-</v>
      </c>
      <c r="D2113" t="s">
        <v>929</v>
      </c>
      <c r="E2113">
        <v>303.75183975499999</v>
      </c>
      <c r="F2113">
        <v>948.85</v>
      </c>
      <c r="G2113">
        <v>-12.035767488501101</v>
      </c>
      <c r="H2113">
        <v>-12.548991183956501</v>
      </c>
      <c r="I2113">
        <v>-0.87477298244301205</v>
      </c>
      <c r="J2113">
        <v>-13.796413373325899</v>
      </c>
      <c r="K2113">
        <v>1035.14546031596</v>
      </c>
      <c r="L2113">
        <v>941.51165681946804</v>
      </c>
      <c r="M2113">
        <v>22.7077722184899</v>
      </c>
      <c r="N2113">
        <v>0.61630937677337505</v>
      </c>
      <c r="O2113">
        <v>46.176951046002998</v>
      </c>
      <c r="P2113">
        <v>26.5133333333333</v>
      </c>
      <c r="Q2113">
        <v>-8.6894305464639998E-2</v>
      </c>
    </row>
    <row r="2114" spans="1:17" hidden="1" x14ac:dyDescent="0.3">
      <c r="A2114" t="s">
        <v>4418</v>
      </c>
      <c r="B2114" t="s">
        <v>4419</v>
      </c>
      <c r="C2114" t="str">
        <f>IFERROR(VLOOKUP(Table1[[#This Row],[Ticker]],[1]!Table2[[Symbol]:[Industry]],2,FALSE),"-")</f>
        <v>-</v>
      </c>
      <c r="D2114" t="s">
        <v>136</v>
      </c>
      <c r="E2114">
        <v>303.66655287999998</v>
      </c>
      <c r="F2114">
        <v>289.7</v>
      </c>
      <c r="G2114">
        <v>46.774542305381402</v>
      </c>
      <c r="H2114">
        <v>2.3033047221743699</v>
      </c>
      <c r="I2114">
        <v>-3.6660688131036201</v>
      </c>
      <c r="J2114">
        <v>2.6631185416444101</v>
      </c>
      <c r="K2114">
        <v>283.33885578432</v>
      </c>
      <c r="L2114">
        <v>265.26786592103599</v>
      </c>
      <c r="M2114">
        <v>64.600821488273695</v>
      </c>
      <c r="N2114">
        <v>1.1946695479920699</v>
      </c>
      <c r="O2114">
        <v>11.839834311356499</v>
      </c>
      <c r="P2114">
        <v>64.462106159523103</v>
      </c>
      <c r="Q2114">
        <v>5.1510709553766E-2</v>
      </c>
    </row>
    <row r="2115" spans="1:17" hidden="1" x14ac:dyDescent="0.3">
      <c r="A2115" t="s">
        <v>4420</v>
      </c>
      <c r="B2115" t="s">
        <v>4421</v>
      </c>
      <c r="C2115" t="str">
        <f>IFERROR(VLOOKUP(Table1[[#This Row],[Ticker]],[1]!Table2[[Symbol]:[Industry]],2,FALSE),"-")</f>
        <v>-</v>
      </c>
      <c r="E2115">
        <v>303.16766354999999</v>
      </c>
      <c r="F2115">
        <v>995.1</v>
      </c>
      <c r="G2115">
        <v>949.83879962379797</v>
      </c>
      <c r="H2115">
        <v>-20.527150572147999</v>
      </c>
      <c r="I2115">
        <v>172.050704447535</v>
      </c>
      <c r="J2115">
        <v>-5.9745181546576704</v>
      </c>
      <c r="K2115">
        <v>1078.38463759401</v>
      </c>
      <c r="M2115">
        <v>37.399175242536799</v>
      </c>
      <c r="N2115">
        <v>1.4282829493245299</v>
      </c>
      <c r="O2115">
        <v>39.473419756808298</v>
      </c>
      <c r="P2115">
        <v>1042.47990815155</v>
      </c>
    </row>
    <row r="2116" spans="1:17" hidden="1" x14ac:dyDescent="0.3">
      <c r="A2116" t="s">
        <v>4422</v>
      </c>
      <c r="B2116" t="s">
        <v>4423</v>
      </c>
      <c r="C2116" t="str">
        <f>IFERROR(VLOOKUP(Table1[[#This Row],[Ticker]],[1]!Table2[[Symbol]:[Industry]],2,FALSE),"-")</f>
        <v>-</v>
      </c>
      <c r="D2116" t="s">
        <v>141</v>
      </c>
      <c r="E2116">
        <v>302.9363568</v>
      </c>
      <c r="F2116">
        <v>108.57</v>
      </c>
      <c r="G2116">
        <v>-42.531477058269203</v>
      </c>
      <c r="H2116">
        <v>4.22403725818958</v>
      </c>
      <c r="I2116">
        <v>-41.458163536164399</v>
      </c>
      <c r="J2116">
        <v>6.8540606215738403E-2</v>
      </c>
      <c r="K2116">
        <v>110.58258033672</v>
      </c>
      <c r="L2116">
        <v>125.516903960493</v>
      </c>
      <c r="M2116">
        <v>59.285528574158803</v>
      </c>
      <c r="N2116">
        <v>0.71201754820141705</v>
      </c>
      <c r="O2116">
        <v>73.344386110343507</v>
      </c>
      <c r="P2116">
        <v>10.672782874617701</v>
      </c>
      <c r="Q2116">
        <v>7.8554276895590001E-3</v>
      </c>
    </row>
    <row r="2117" spans="1:17" hidden="1" x14ac:dyDescent="0.3">
      <c r="A2117" t="s">
        <v>4424</v>
      </c>
      <c r="B2117" t="s">
        <v>4425</v>
      </c>
      <c r="C2117" t="str">
        <f>IFERROR(VLOOKUP(Table1[[#This Row],[Ticker]],[1]!Table2[[Symbol]:[Industry]],2,FALSE),"-")</f>
        <v>-</v>
      </c>
      <c r="D2117" t="s">
        <v>1006</v>
      </c>
      <c r="E2117">
        <v>302.32580000000002</v>
      </c>
      <c r="F2117">
        <v>16.100000000000001</v>
      </c>
      <c r="G2117">
        <v>-28.4795009662183</v>
      </c>
      <c r="H2117">
        <v>1.21519691717041</v>
      </c>
      <c r="I2117">
        <v>-24.6745145915664</v>
      </c>
      <c r="J2117">
        <v>-2.5160502847832702</v>
      </c>
      <c r="K2117">
        <v>16.4426025171189</v>
      </c>
      <c r="L2117">
        <v>16.6822436305502</v>
      </c>
      <c r="M2117">
        <v>43.3965723343888</v>
      </c>
      <c r="N2117">
        <v>0.68386899122265399</v>
      </c>
      <c r="O2117">
        <v>24.5341614906832</v>
      </c>
      <c r="P2117">
        <v>14.184397163120501</v>
      </c>
      <c r="Q2117">
        <v>-8.5186820494745005E-2</v>
      </c>
    </row>
    <row r="2118" spans="1:17" hidden="1" x14ac:dyDescent="0.3">
      <c r="A2118" t="s">
        <v>4426</v>
      </c>
      <c r="B2118" t="s">
        <v>4427</v>
      </c>
      <c r="C2118" t="str">
        <f>IFERROR(VLOOKUP(Table1[[#This Row],[Ticker]],[1]!Table2[[Symbol]:[Industry]],2,FALSE),"-")</f>
        <v>-</v>
      </c>
      <c r="D2118" t="s">
        <v>1547</v>
      </c>
      <c r="E2118">
        <v>301.64999999999998</v>
      </c>
      <c r="F2118">
        <v>201.1</v>
      </c>
      <c r="G2118">
        <v>407.575253790403</v>
      </c>
      <c r="H2118">
        <v>62.466280407276599</v>
      </c>
      <c r="I2118">
        <v>251.22604573933</v>
      </c>
      <c r="J2118">
        <v>14.780901780513901</v>
      </c>
      <c r="K2118">
        <v>133.15951512742399</v>
      </c>
      <c r="L2118">
        <v>89.745634104146006</v>
      </c>
      <c r="M2118">
        <v>100</v>
      </c>
      <c r="N2118">
        <v>6.2699308277611197</v>
      </c>
      <c r="O2118">
        <v>0</v>
      </c>
      <c r="P2118">
        <v>409.371833839918</v>
      </c>
    </row>
    <row r="2119" spans="1:17" hidden="1" x14ac:dyDescent="0.3">
      <c r="A2119" t="s">
        <v>4428</v>
      </c>
      <c r="B2119" t="s">
        <v>4429</v>
      </c>
      <c r="C2119" t="str">
        <f>IFERROR(VLOOKUP(Table1[[#This Row],[Ticker]],[1]!Table2[[Symbol]:[Industry]],2,FALSE),"-")</f>
        <v>-</v>
      </c>
      <c r="D2119" t="s">
        <v>360</v>
      </c>
      <c r="E2119">
        <v>301.58734399999997</v>
      </c>
      <c r="F2119">
        <v>145.69999999999999</v>
      </c>
      <c r="G2119">
        <v>-25.264162911952099</v>
      </c>
      <c r="H2119">
        <v>-7.1027671102814303</v>
      </c>
      <c r="I2119">
        <v>-38.8678931296051</v>
      </c>
      <c r="J2119">
        <v>-3.57581485351011</v>
      </c>
      <c r="K2119">
        <v>157.50788696274901</v>
      </c>
      <c r="L2119">
        <v>166.139649055787</v>
      </c>
      <c r="M2119">
        <v>19.0909888567931</v>
      </c>
      <c r="N2119">
        <v>1.2639810426540199</v>
      </c>
      <c r="O2119">
        <v>70.109814687714405</v>
      </c>
      <c r="P2119">
        <v>17.452640064490101</v>
      </c>
    </row>
    <row r="2120" spans="1:17" hidden="1" x14ac:dyDescent="0.3">
      <c r="A2120" t="s">
        <v>4430</v>
      </c>
      <c r="B2120" t="s">
        <v>4431</v>
      </c>
      <c r="C2120" t="str">
        <f>IFERROR(VLOOKUP(Table1[[#This Row],[Ticker]],[1]!Table2[[Symbol]:[Industry]],2,FALSE),"-")</f>
        <v>-</v>
      </c>
      <c r="D2120" t="s">
        <v>745</v>
      </c>
      <c r="E2120">
        <v>301.34404999999998</v>
      </c>
      <c r="F2120">
        <v>123.35</v>
      </c>
      <c r="G2120">
        <v>-43.952911959487302</v>
      </c>
      <c r="H2120">
        <v>0.812205179093893</v>
      </c>
      <c r="I2120">
        <v>-57.238863876369201</v>
      </c>
      <c r="J2120">
        <v>-8.3564517581980606</v>
      </c>
      <c r="K2120">
        <v>131.478417507339</v>
      </c>
      <c r="L2120">
        <v>146.872085157904</v>
      </c>
      <c r="M2120">
        <v>38.351382886012502</v>
      </c>
      <c r="N2120">
        <v>1.3200242228502199</v>
      </c>
      <c r="O2120">
        <v>109.971625456019</v>
      </c>
      <c r="P2120">
        <v>15.6586966713548</v>
      </c>
    </row>
    <row r="2121" spans="1:17" hidden="1" x14ac:dyDescent="0.3">
      <c r="A2121" t="s">
        <v>4432</v>
      </c>
      <c r="B2121" t="s">
        <v>4433</v>
      </c>
      <c r="C2121" t="str">
        <f>IFERROR(VLOOKUP(Table1[[#This Row],[Ticker]],[1]!Table2[[Symbol]:[Industry]],2,FALSE),"-")</f>
        <v>-</v>
      </c>
      <c r="D2121" t="s">
        <v>1491</v>
      </c>
      <c r="E2121">
        <v>300.98099999999999</v>
      </c>
      <c r="F2121">
        <v>410</v>
      </c>
      <c r="G2121">
        <v>-63.9587812251565</v>
      </c>
      <c r="H2121">
        <v>-8.47547218308696E-2</v>
      </c>
      <c r="I2121">
        <v>-32.172960836120801</v>
      </c>
      <c r="J2121">
        <v>1.5731917690064401</v>
      </c>
      <c r="K2121">
        <v>432.28332920588701</v>
      </c>
      <c r="L2121">
        <v>486.93414065576798</v>
      </c>
      <c r="M2121">
        <v>48.342810007917997</v>
      </c>
      <c r="N2121">
        <v>0.65652045922873103</v>
      </c>
      <c r="O2121">
        <v>78.048780487804805</v>
      </c>
      <c r="P2121">
        <v>18.497109826589501</v>
      </c>
      <c r="Q2121">
        <v>7.3950798491259004E-2</v>
      </c>
    </row>
    <row r="2122" spans="1:17" hidden="1" x14ac:dyDescent="0.3">
      <c r="A2122" t="s">
        <v>4434</v>
      </c>
      <c r="B2122" t="s">
        <v>4435</v>
      </c>
      <c r="C2122" t="str">
        <f>IFERROR(VLOOKUP(Table1[[#This Row],[Ticker]],[1]!Table2[[Symbol]:[Industry]],2,FALSE),"-")</f>
        <v>-</v>
      </c>
      <c r="D2122" t="s">
        <v>3790</v>
      </c>
      <c r="E2122">
        <v>300.20687400000003</v>
      </c>
      <c r="F2122">
        <v>220</v>
      </c>
      <c r="G2122">
        <v>-43.602316987119202</v>
      </c>
      <c r="H2122">
        <v>15.3153707934207</v>
      </c>
      <c r="I2122">
        <v>-41.566362431281497</v>
      </c>
      <c r="J2122">
        <v>-0.92680823099355703</v>
      </c>
      <c r="K2122">
        <v>206.49344036396499</v>
      </c>
      <c r="L2122">
        <v>233.91078672657301</v>
      </c>
      <c r="M2122">
        <v>74.193048686867499</v>
      </c>
      <c r="N2122">
        <v>0.47971854304635703</v>
      </c>
      <c r="O2122">
        <v>56.818181818181799</v>
      </c>
      <c r="P2122">
        <v>31.736526946107698</v>
      </c>
      <c r="Q2122">
        <v>0.10723067773982201</v>
      </c>
    </row>
    <row r="2123" spans="1:17" hidden="1" x14ac:dyDescent="0.3">
      <c r="A2123" t="s">
        <v>4436</v>
      </c>
      <c r="B2123" t="s">
        <v>4437</v>
      </c>
      <c r="C2123" t="str">
        <f>IFERROR(VLOOKUP(Table1[[#This Row],[Ticker]],[1]!Table2[[Symbol]:[Industry]],2,FALSE),"-")</f>
        <v>-</v>
      </c>
      <c r="D2123" t="s">
        <v>929</v>
      </c>
      <c r="E2123">
        <v>300.09605108</v>
      </c>
      <c r="F2123">
        <v>88.76</v>
      </c>
      <c r="G2123">
        <v>57.279717431036801</v>
      </c>
      <c r="H2123">
        <v>6.2439055178522498</v>
      </c>
      <c r="I2123">
        <v>6.5489902100719997</v>
      </c>
      <c r="J2123">
        <v>4.6769990265912202</v>
      </c>
      <c r="K2123">
        <v>87.392216321706798</v>
      </c>
      <c r="L2123">
        <v>79.2852077202148</v>
      </c>
      <c r="M2123">
        <v>57.065938705091298</v>
      </c>
      <c r="N2123">
        <v>2.0580278920536301</v>
      </c>
      <c r="O2123">
        <v>33.731410545290601</v>
      </c>
      <c r="P2123">
        <v>95.076923076922995</v>
      </c>
      <c r="Q2123">
        <v>2.9605890852370002E-3</v>
      </c>
    </row>
    <row r="2124" spans="1:17" hidden="1" x14ac:dyDescent="0.3">
      <c r="A2124" t="s">
        <v>4438</v>
      </c>
      <c r="B2124" t="s">
        <v>4439</v>
      </c>
      <c r="C2124" t="str">
        <f>IFERROR(VLOOKUP(Table1[[#This Row],[Ticker]],[1]!Table2[[Symbol]:[Industry]],2,FALSE),"-")</f>
        <v>-</v>
      </c>
      <c r="D2124" t="s">
        <v>2226</v>
      </c>
      <c r="E2124">
        <v>299.95042000000001</v>
      </c>
      <c r="F2124">
        <v>661.85</v>
      </c>
      <c r="G2124">
        <v>26.593646744966101</v>
      </c>
      <c r="H2124">
        <v>-15.050265532133</v>
      </c>
      <c r="I2124">
        <v>9.51601716835766</v>
      </c>
      <c r="J2124">
        <v>0.86494815165793004</v>
      </c>
      <c r="K2124">
        <v>695.09405664609596</v>
      </c>
      <c r="M2124">
        <v>48.963039126934397</v>
      </c>
      <c r="N2124">
        <v>0.52466766997983505</v>
      </c>
      <c r="O2124">
        <v>37.417843922338797</v>
      </c>
      <c r="P2124">
        <v>66.273081271197</v>
      </c>
    </row>
    <row r="2125" spans="1:17" hidden="1" x14ac:dyDescent="0.3">
      <c r="A2125" t="s">
        <v>4440</v>
      </c>
      <c r="B2125" t="s">
        <v>4441</v>
      </c>
      <c r="C2125" t="str">
        <f>IFERROR(VLOOKUP(Table1[[#This Row],[Ticker]],[1]!Table2[[Symbol]:[Industry]],2,FALSE),"-")</f>
        <v>-</v>
      </c>
      <c r="D2125" t="s">
        <v>207</v>
      </c>
      <c r="E2125">
        <v>299.79858162099998</v>
      </c>
      <c r="F2125">
        <v>140.16999999999999</v>
      </c>
      <c r="G2125">
        <v>124.10734488771099</v>
      </c>
      <c r="H2125">
        <v>-5.4607340515817198</v>
      </c>
      <c r="I2125">
        <v>-6.8895144292656498</v>
      </c>
      <c r="J2125">
        <v>-7.7826289846728097E-2</v>
      </c>
      <c r="K2125">
        <v>142.71285769527799</v>
      </c>
      <c r="L2125">
        <v>115.807557999229</v>
      </c>
      <c r="M2125">
        <v>48.415168096714297</v>
      </c>
      <c r="N2125">
        <v>1.0017523315696799</v>
      </c>
      <c r="O2125">
        <v>19.8544624384675</v>
      </c>
      <c r="P2125">
        <v>171.91076624636199</v>
      </c>
      <c r="Q2125">
        <v>9.8948582293407E-2</v>
      </c>
    </row>
    <row r="2126" spans="1:17" hidden="1" x14ac:dyDescent="0.3">
      <c r="A2126" t="s">
        <v>4442</v>
      </c>
      <c r="B2126" t="s">
        <v>4443</v>
      </c>
      <c r="C2126" t="str">
        <f>IFERROR(VLOOKUP(Table1[[#This Row],[Ticker]],[1]!Table2[[Symbol]:[Industry]],2,FALSE),"-")</f>
        <v>-</v>
      </c>
      <c r="D2126" t="s">
        <v>1802</v>
      </c>
      <c r="E2126">
        <v>298.844832</v>
      </c>
      <c r="F2126">
        <v>471.9</v>
      </c>
      <c r="G2126">
        <v>38.179591664244299</v>
      </c>
      <c r="H2126">
        <v>-9.9778858187334798</v>
      </c>
      <c r="I2126">
        <v>-14.275805400287499</v>
      </c>
      <c r="J2126">
        <v>-1.1289573957983201</v>
      </c>
      <c r="K2126">
        <v>469.88481004469003</v>
      </c>
      <c r="L2126">
        <v>437.17306309252001</v>
      </c>
      <c r="M2126">
        <v>54.276284304702202</v>
      </c>
      <c r="N2126">
        <v>0.374659440457008</v>
      </c>
      <c r="O2126">
        <v>41.1315956770502</v>
      </c>
      <c r="P2126">
        <v>84.407971864009298</v>
      </c>
    </row>
    <row r="2127" spans="1:17" hidden="1" x14ac:dyDescent="0.3">
      <c r="A2127" t="s">
        <v>4444</v>
      </c>
      <c r="B2127" t="s">
        <v>4445</v>
      </c>
      <c r="C2127" t="str">
        <f>IFERROR(VLOOKUP(Table1[[#This Row],[Ticker]],[1]!Table2[[Symbol]:[Industry]],2,FALSE),"-")</f>
        <v>-</v>
      </c>
      <c r="D2127" t="s">
        <v>4446</v>
      </c>
      <c r="E2127">
        <v>298.79829000000001</v>
      </c>
      <c r="F2127">
        <v>293.25</v>
      </c>
      <c r="G2127">
        <v>192.80206315802101</v>
      </c>
      <c r="H2127">
        <v>4.5806548547384303</v>
      </c>
      <c r="I2127">
        <v>35.548369006317103</v>
      </c>
      <c r="J2127">
        <v>-0.92680823099355703</v>
      </c>
      <c r="K2127">
        <v>280.41588529682201</v>
      </c>
      <c r="L2127">
        <v>221.74278768135301</v>
      </c>
      <c r="M2127">
        <v>68.042812980908195</v>
      </c>
      <c r="N2127">
        <v>0.57915057915057899</v>
      </c>
      <c r="O2127">
        <v>17.647058823529399</v>
      </c>
      <c r="P2127">
        <v>229.494382022471</v>
      </c>
    </row>
    <row r="2128" spans="1:17" hidden="1" x14ac:dyDescent="0.3">
      <c r="A2128" t="s">
        <v>4447</v>
      </c>
      <c r="B2128" t="s">
        <v>4448</v>
      </c>
      <c r="C2128" t="str">
        <f>IFERROR(VLOOKUP(Table1[[#This Row],[Ticker]],[1]!Table2[[Symbol]:[Industry]],2,FALSE),"-")</f>
        <v>-</v>
      </c>
      <c r="D2128" t="s">
        <v>729</v>
      </c>
      <c r="E2128">
        <v>298.53358683599998</v>
      </c>
      <c r="F2128">
        <v>11.93</v>
      </c>
      <c r="G2128">
        <v>-19.871769027380299</v>
      </c>
      <c r="H2128">
        <v>0.58610900996722504</v>
      </c>
      <c r="I2128">
        <v>-7.4307976603494996</v>
      </c>
      <c r="J2128">
        <v>-0.75972385338286696</v>
      </c>
      <c r="K2128">
        <v>11.859775916183899</v>
      </c>
      <c r="L2128">
        <v>11.603136519405099</v>
      </c>
      <c r="M2128">
        <v>70.589314799391403</v>
      </c>
      <c r="N2128">
        <v>0.180728395421002</v>
      </c>
      <c r="O2128">
        <v>11.4836546521374</v>
      </c>
      <c r="P2128">
        <v>25.578947368421002</v>
      </c>
    </row>
    <row r="2129" spans="1:17" hidden="1" x14ac:dyDescent="0.3">
      <c r="A2129" t="s">
        <v>4449</v>
      </c>
      <c r="B2129" t="s">
        <v>4450</v>
      </c>
      <c r="C2129" t="str">
        <f>IFERROR(VLOOKUP(Table1[[#This Row],[Ticker]],[1]!Table2[[Symbol]:[Industry]],2,FALSE),"-")</f>
        <v>-</v>
      </c>
      <c r="D2129" t="s">
        <v>300</v>
      </c>
      <c r="E2129">
        <v>298.19902215500002</v>
      </c>
      <c r="F2129">
        <v>139.66999999999999</v>
      </c>
      <c r="G2129">
        <v>-32.332629842408302</v>
      </c>
      <c r="H2129">
        <v>14.1728273649309</v>
      </c>
      <c r="I2129">
        <v>-12.1075588287343</v>
      </c>
      <c r="J2129">
        <v>-4.6026702999590796</v>
      </c>
      <c r="K2129">
        <v>131.834000447465</v>
      </c>
      <c r="L2129">
        <v>137.88734771602199</v>
      </c>
      <c r="M2129">
        <v>42.541483263054602</v>
      </c>
      <c r="N2129">
        <v>2.7511162687591599</v>
      </c>
      <c r="O2129">
        <v>39.614806329204498</v>
      </c>
      <c r="P2129">
        <v>53.483516483516397</v>
      </c>
      <c r="Q2129">
        <v>9.9416413082425006E-2</v>
      </c>
    </row>
    <row r="2130" spans="1:17" hidden="1" x14ac:dyDescent="0.3">
      <c r="A2130" t="s">
        <v>4451</v>
      </c>
      <c r="B2130" t="s">
        <v>4452</v>
      </c>
      <c r="C2130" t="str">
        <f>IFERROR(VLOOKUP(Table1[[#This Row],[Ticker]],[1]!Table2[[Symbol]:[Industry]],2,FALSE),"-")</f>
        <v>-</v>
      </c>
      <c r="D2130" t="s">
        <v>21</v>
      </c>
      <c r="E2130">
        <v>297.46797861599998</v>
      </c>
      <c r="F2130">
        <v>204.92</v>
      </c>
      <c r="G2130">
        <v>141.69749289881199</v>
      </c>
      <c r="H2130">
        <v>9.4654600120447903</v>
      </c>
      <c r="I2130">
        <v>5.9535566592951303</v>
      </c>
      <c r="J2130">
        <v>3.10405784678083</v>
      </c>
      <c r="K2130">
        <v>182.762015975802</v>
      </c>
      <c r="L2130">
        <v>165.27096914690901</v>
      </c>
      <c r="M2130">
        <v>76.063330167923993</v>
      </c>
      <c r="N2130">
        <v>1.49299375652332</v>
      </c>
      <c r="O2130">
        <v>8.6521569392933895</v>
      </c>
      <c r="P2130">
        <v>158.57413249211299</v>
      </c>
      <c r="Q2130">
        <v>0.10429874225789</v>
      </c>
    </row>
    <row r="2131" spans="1:17" hidden="1" x14ac:dyDescent="0.3">
      <c r="A2131" t="s">
        <v>4453</v>
      </c>
      <c r="B2131" t="s">
        <v>4454</v>
      </c>
      <c r="C2131" t="str">
        <f>IFERROR(VLOOKUP(Table1[[#This Row],[Ticker]],[1]!Table2[[Symbol]:[Industry]],2,FALSE),"-")</f>
        <v>-</v>
      </c>
      <c r="D2131" t="s">
        <v>632</v>
      </c>
      <c r="E2131">
        <v>297.01993900000002</v>
      </c>
      <c r="F2131">
        <v>233.5</v>
      </c>
      <c r="G2131">
        <v>832.34749289881199</v>
      </c>
      <c r="H2131">
        <v>19.2327915635856</v>
      </c>
      <c r="I2131">
        <v>256.02359853959899</v>
      </c>
      <c r="J2131">
        <v>12.1473967160029</v>
      </c>
      <c r="K2131">
        <v>190.877718546892</v>
      </c>
      <c r="L2131">
        <v>113.50379144091001</v>
      </c>
      <c r="M2131">
        <v>79.725865213776899</v>
      </c>
      <c r="N2131">
        <v>0.73522975929978096</v>
      </c>
      <c r="O2131">
        <v>0.14989293361884401</v>
      </c>
      <c r="P2131">
        <v>991.12149532710202</v>
      </c>
    </row>
    <row r="2132" spans="1:17" hidden="1" x14ac:dyDescent="0.3">
      <c r="A2132" t="s">
        <v>4455</v>
      </c>
      <c r="B2132" t="s">
        <v>4456</v>
      </c>
      <c r="C2132" t="str">
        <f>IFERROR(VLOOKUP(Table1[[#This Row],[Ticker]],[1]!Table2[[Symbol]:[Industry]],2,FALSE),"-")</f>
        <v>-</v>
      </c>
      <c r="D2132" t="s">
        <v>136</v>
      </c>
      <c r="E2132">
        <v>296.90359999999998</v>
      </c>
      <c r="F2132">
        <v>171.2</v>
      </c>
      <c r="G2132">
        <v>-34.836852580269998</v>
      </c>
      <c r="H2132">
        <v>-0.64688226816245398</v>
      </c>
      <c r="I2132">
        <v>-20.069158692729399</v>
      </c>
      <c r="J2132">
        <v>-3.62090849244633</v>
      </c>
      <c r="K2132">
        <v>179.058179877237</v>
      </c>
      <c r="L2132">
        <v>186.64228167730599</v>
      </c>
      <c r="M2132">
        <v>40.175836372125197</v>
      </c>
      <c r="N2132">
        <v>0.803367204282742</v>
      </c>
      <c r="O2132">
        <v>39.573598130841098</v>
      </c>
      <c r="P2132">
        <v>5.6464054304226901</v>
      </c>
      <c r="Q2132">
        <v>-5.7459015556570001E-2</v>
      </c>
    </row>
    <row r="2133" spans="1:17" hidden="1" x14ac:dyDescent="0.3">
      <c r="A2133" t="s">
        <v>4457</v>
      </c>
      <c r="B2133" t="s">
        <v>4458</v>
      </c>
      <c r="C2133" t="str">
        <f>IFERROR(VLOOKUP(Table1[[#This Row],[Ticker]],[1]!Table2[[Symbol]:[Industry]],2,FALSE),"-")</f>
        <v>-</v>
      </c>
      <c r="D2133" t="s">
        <v>259</v>
      </c>
      <c r="E2133">
        <v>296.09145000000001</v>
      </c>
      <c r="F2133">
        <v>290</v>
      </c>
      <c r="G2133">
        <v>63.914269431442399</v>
      </c>
      <c r="H2133">
        <v>17.715985350747399</v>
      </c>
      <c r="I2133">
        <v>83.554241489538597</v>
      </c>
      <c r="J2133">
        <v>-7.3784211342193604</v>
      </c>
      <c r="K2133">
        <v>249.900420209326</v>
      </c>
      <c r="L2133">
        <v>188.89623609998799</v>
      </c>
      <c r="M2133">
        <v>55.961200403515498</v>
      </c>
      <c r="N2133">
        <v>0.83561643835616395</v>
      </c>
      <c r="O2133">
        <v>6.8965517241379199</v>
      </c>
      <c r="P2133">
        <v>201.455301455301</v>
      </c>
    </row>
    <row r="2134" spans="1:17" hidden="1" x14ac:dyDescent="0.3">
      <c r="A2134" t="s">
        <v>4459</v>
      </c>
      <c r="B2134" t="s">
        <v>4460</v>
      </c>
      <c r="C2134" t="str">
        <f>IFERROR(VLOOKUP(Table1[[#This Row],[Ticker]],[1]!Table2[[Symbol]:[Industry]],2,FALSE),"-")</f>
        <v>-</v>
      </c>
      <c r="D2134" t="s">
        <v>116</v>
      </c>
      <c r="E2134">
        <v>296.00694815999998</v>
      </c>
      <c r="F2134">
        <v>369.6</v>
      </c>
      <c r="G2134">
        <v>-11.109784686852599</v>
      </c>
      <c r="H2134">
        <v>2.3398605729970998</v>
      </c>
      <c r="I2134">
        <v>-3.9741523735929598</v>
      </c>
      <c r="J2134">
        <v>-8.7572321711431709</v>
      </c>
      <c r="K2134">
        <v>364.32074517806302</v>
      </c>
      <c r="L2134">
        <v>356.806380512901</v>
      </c>
      <c r="M2134">
        <v>47.483140099139597</v>
      </c>
      <c r="N2134">
        <v>1.4444518716577499</v>
      </c>
      <c r="O2134">
        <v>27.1645021645021</v>
      </c>
      <c r="P2134">
        <v>27.4482758620689</v>
      </c>
      <c r="Q2134">
        <v>8.3591055073059996E-3</v>
      </c>
    </row>
    <row r="2135" spans="1:17" hidden="1" x14ac:dyDescent="0.3">
      <c r="A2135" t="s">
        <v>4461</v>
      </c>
      <c r="B2135" t="s">
        <v>4462</v>
      </c>
      <c r="C2135" t="str">
        <f>IFERROR(VLOOKUP(Table1[[#This Row],[Ticker]],[1]!Table2[[Symbol]:[Industry]],2,FALSE),"-")</f>
        <v>-</v>
      </c>
      <c r="D2135" t="s">
        <v>186</v>
      </c>
      <c r="E2135">
        <v>295.86274409999999</v>
      </c>
      <c r="F2135">
        <v>3.85</v>
      </c>
      <c r="G2135">
        <v>-97.773180914357695</v>
      </c>
      <c r="H2135">
        <v>-15.925116924607901</v>
      </c>
      <c r="I2135">
        <v>-73.376630993682795</v>
      </c>
      <c r="J2135">
        <v>-6.56406313295434</v>
      </c>
      <c r="K2135">
        <v>4.8634115277492898</v>
      </c>
      <c r="L2135">
        <v>7.6990483447325397</v>
      </c>
      <c r="M2135">
        <v>27.254660902659499</v>
      </c>
      <c r="N2135">
        <v>0.83724538453075603</v>
      </c>
      <c r="O2135">
        <v>281.55844155844102</v>
      </c>
      <c r="P2135">
        <v>1.3157894736842199</v>
      </c>
      <c r="Q2135">
        <v>0.15024816460458701</v>
      </c>
    </row>
    <row r="2136" spans="1:17" hidden="1" x14ac:dyDescent="0.3">
      <c r="A2136" t="s">
        <v>4463</v>
      </c>
      <c r="B2136" t="s">
        <v>4464</v>
      </c>
      <c r="C2136" t="str">
        <f>IFERROR(VLOOKUP(Table1[[#This Row],[Ticker]],[1]!Table2[[Symbol]:[Industry]],2,FALSE),"-")</f>
        <v>-</v>
      </c>
      <c r="D2136" t="s">
        <v>259</v>
      </c>
      <c r="E2136">
        <v>294.96908910000002</v>
      </c>
      <c r="F2136">
        <v>113.5</v>
      </c>
      <c r="G2136">
        <v>36.811092167139201</v>
      </c>
      <c r="H2136">
        <v>-12.5254058662535</v>
      </c>
      <c r="I2136">
        <v>-32.266222071749702</v>
      </c>
      <c r="J2136">
        <v>-7.0863783012705301</v>
      </c>
      <c r="K2136">
        <v>123.357624016698</v>
      </c>
      <c r="L2136">
        <v>117.57811719736</v>
      </c>
      <c r="M2136">
        <v>30.135187311582001</v>
      </c>
      <c r="N2136">
        <v>0.60096808806581004</v>
      </c>
      <c r="O2136">
        <v>52.334801762114502</v>
      </c>
      <c r="P2136">
        <v>71.450151057401797</v>
      </c>
      <c r="Q2136">
        <v>3.7099337066128002E-2</v>
      </c>
    </row>
    <row r="2137" spans="1:17" hidden="1" x14ac:dyDescent="0.3">
      <c r="A2137" t="s">
        <v>4465</v>
      </c>
      <c r="B2137" t="s">
        <v>4466</v>
      </c>
      <c r="C2137" t="str">
        <f>IFERROR(VLOOKUP(Table1[[#This Row],[Ticker]],[1]!Table2[[Symbol]:[Industry]],2,FALSE),"-")</f>
        <v>-</v>
      </c>
      <c r="D2137" t="s">
        <v>57</v>
      </c>
      <c r="E2137">
        <v>293.56237747199998</v>
      </c>
      <c r="F2137">
        <v>208.32</v>
      </c>
      <c r="G2137">
        <v>14.504008428980001</v>
      </c>
      <c r="H2137">
        <v>27.884883941626601</v>
      </c>
      <c r="I2137">
        <v>20.226279059227199</v>
      </c>
      <c r="J2137">
        <v>21.2120285419895</v>
      </c>
      <c r="K2137">
        <v>164.17842464105399</v>
      </c>
      <c r="L2137">
        <v>148.274985512076</v>
      </c>
      <c r="M2137">
        <v>84.938487086963903</v>
      </c>
      <c r="N2137">
        <v>1.90940973187734</v>
      </c>
      <c r="O2137">
        <v>4.8147081413210504</v>
      </c>
      <c r="P2137">
        <v>97.647058823529306</v>
      </c>
      <c r="Q2137">
        <v>5.5491002387381E-2</v>
      </c>
    </row>
    <row r="2138" spans="1:17" hidden="1" x14ac:dyDescent="0.3">
      <c r="A2138" t="s">
        <v>4467</v>
      </c>
      <c r="B2138" t="s">
        <v>4468</v>
      </c>
      <c r="C2138" t="str">
        <f>IFERROR(VLOOKUP(Table1[[#This Row],[Ticker]],[1]!Table2[[Symbol]:[Industry]],2,FALSE),"-")</f>
        <v>-</v>
      </c>
      <c r="D2138" t="s">
        <v>259</v>
      </c>
      <c r="E2138">
        <v>293.53784417999998</v>
      </c>
      <c r="F2138">
        <v>1228.05</v>
      </c>
      <c r="G2138">
        <v>7.4386250555061997</v>
      </c>
      <c r="H2138">
        <v>-10.6556516348111</v>
      </c>
      <c r="I2138">
        <v>-42.240176355726597</v>
      </c>
      <c r="J2138">
        <v>1.41069176900643</v>
      </c>
      <c r="K2138">
        <v>1443.6981285869799</v>
      </c>
      <c r="L2138">
        <v>1484.8194897278299</v>
      </c>
      <c r="M2138">
        <v>45.569328773077601</v>
      </c>
      <c r="N2138">
        <v>0.67398524279271299</v>
      </c>
      <c r="O2138">
        <v>87.288791172997804</v>
      </c>
      <c r="P2138">
        <v>34.802414928649803</v>
      </c>
      <c r="Q2138">
        <v>0.180432575452009</v>
      </c>
    </row>
    <row r="2139" spans="1:17" hidden="1" x14ac:dyDescent="0.3">
      <c r="A2139" t="s">
        <v>4469</v>
      </c>
      <c r="B2139" t="s">
        <v>4470</v>
      </c>
      <c r="C2139" t="str">
        <f>IFERROR(VLOOKUP(Table1[[#This Row],[Ticker]],[1]!Table2[[Symbol]:[Industry]],2,FALSE),"-")</f>
        <v>-</v>
      </c>
      <c r="D2139" t="s">
        <v>516</v>
      </c>
      <c r="E2139">
        <v>293.43360000000001</v>
      </c>
      <c r="F2139">
        <v>139.19999999999999</v>
      </c>
      <c r="G2139">
        <v>975.29683500407498</v>
      </c>
      <c r="H2139">
        <v>61.690271605237797</v>
      </c>
      <c r="I2139">
        <v>197.130265558041</v>
      </c>
      <c r="J2139">
        <v>7.9933795624336597</v>
      </c>
      <c r="K2139">
        <v>100.06888047801</v>
      </c>
      <c r="L2139">
        <v>68.557600264507599</v>
      </c>
      <c r="M2139">
        <v>86.091451734232095</v>
      </c>
      <c r="N2139">
        <v>1.7485355648535501</v>
      </c>
      <c r="O2139">
        <v>3.0172413793103599</v>
      </c>
      <c r="P2139">
        <v>1165.45454545454</v>
      </c>
    </row>
    <row r="2140" spans="1:17" hidden="1" x14ac:dyDescent="0.3">
      <c r="A2140" t="s">
        <v>4471</v>
      </c>
      <c r="B2140" t="s">
        <v>4472</v>
      </c>
      <c r="C2140" t="str">
        <f>IFERROR(VLOOKUP(Table1[[#This Row],[Ticker]],[1]!Table2[[Symbol]:[Industry]],2,FALSE),"-")</f>
        <v>-</v>
      </c>
      <c r="D2140" t="s">
        <v>54</v>
      </c>
      <c r="E2140">
        <v>292.94877388800001</v>
      </c>
      <c r="F2140">
        <v>238.08</v>
      </c>
      <c r="G2140">
        <v>-2.2966171167559501</v>
      </c>
      <c r="H2140">
        <v>-2.0333427278589702</v>
      </c>
      <c r="I2140">
        <v>1.65276975538083</v>
      </c>
      <c r="J2140">
        <v>-1.7226747254308199</v>
      </c>
      <c r="K2140">
        <v>236.78165248342901</v>
      </c>
      <c r="L2140">
        <v>226.21893183900201</v>
      </c>
      <c r="M2140">
        <v>56.546205789391401</v>
      </c>
      <c r="N2140">
        <v>0.87082715449928405</v>
      </c>
      <c r="O2140">
        <v>36.508736559139699</v>
      </c>
      <c r="P2140">
        <v>33.752808988764002</v>
      </c>
      <c r="Q2140">
        <v>6.9470015552049999E-2</v>
      </c>
    </row>
    <row r="2141" spans="1:17" hidden="1" x14ac:dyDescent="0.3">
      <c r="A2141" t="s">
        <v>4473</v>
      </c>
      <c r="B2141" t="s">
        <v>4474</v>
      </c>
      <c r="C2141" t="str">
        <f>IFERROR(VLOOKUP(Table1[[#This Row],[Ticker]],[1]!Table2[[Symbol]:[Industry]],2,FALSE),"-")</f>
        <v>-</v>
      </c>
      <c r="D2141" t="s">
        <v>4475</v>
      </c>
      <c r="E2141">
        <v>292.73543039999998</v>
      </c>
      <c r="F2141">
        <v>38.08</v>
      </c>
      <c r="G2141">
        <v>358.85512744199099</v>
      </c>
      <c r="H2141">
        <v>7.67460966086478</v>
      </c>
      <c r="I2141">
        <v>145.462338623226</v>
      </c>
      <c r="J2141">
        <v>-6.7626143635355902</v>
      </c>
      <c r="K2141">
        <v>31.707711410950601</v>
      </c>
      <c r="L2141">
        <v>17.725086691652201</v>
      </c>
      <c r="M2141">
        <v>31.6549673910373</v>
      </c>
      <c r="N2141">
        <v>1.57840009078697</v>
      </c>
      <c r="O2141">
        <v>19.485294117647001</v>
      </c>
      <c r="P2141">
        <v>436.33802816901402</v>
      </c>
      <c r="Q2141">
        <v>0.13754525665228101</v>
      </c>
    </row>
    <row r="2142" spans="1:17" hidden="1" x14ac:dyDescent="0.3">
      <c r="A2142" t="s">
        <v>4476</v>
      </c>
      <c r="B2142" t="s">
        <v>4477</v>
      </c>
      <c r="C2142" t="str">
        <f>IFERROR(VLOOKUP(Table1[[#This Row],[Ticker]],[1]!Table2[[Symbol]:[Industry]],2,FALSE),"-")</f>
        <v>-</v>
      </c>
      <c r="D2142" t="s">
        <v>54</v>
      </c>
      <c r="E2142">
        <v>292.20455774999999</v>
      </c>
      <c r="F2142">
        <v>312.55</v>
      </c>
      <c r="G2142">
        <v>-41.233517146598402</v>
      </c>
      <c r="H2142">
        <v>2.47348464987836</v>
      </c>
      <c r="I2142">
        <v>-18.853917781133099</v>
      </c>
      <c r="J2142">
        <v>-1.7203330683209599</v>
      </c>
      <c r="K2142">
        <v>315.28412408748102</v>
      </c>
      <c r="L2142">
        <v>334.90877164038898</v>
      </c>
      <c r="M2142">
        <v>48.393245312537097</v>
      </c>
      <c r="N2142">
        <v>0.61327845899274402</v>
      </c>
      <c r="O2142">
        <v>34.698448248280201</v>
      </c>
      <c r="P2142">
        <v>22.568627450980401</v>
      </c>
      <c r="Q2142">
        <v>7.1569164619747994E-2</v>
      </c>
    </row>
    <row r="2143" spans="1:17" hidden="1" x14ac:dyDescent="0.3">
      <c r="A2143" t="s">
        <v>4478</v>
      </c>
      <c r="B2143" t="s">
        <v>4479</v>
      </c>
      <c r="C2143" t="str">
        <f>IFERROR(VLOOKUP(Table1[[#This Row],[Ticker]],[1]!Table2[[Symbol]:[Industry]],2,FALSE),"-")</f>
        <v>-</v>
      </c>
      <c r="D2143" t="s">
        <v>136</v>
      </c>
      <c r="E2143">
        <v>292.10648895000003</v>
      </c>
      <c r="F2143">
        <v>26.1</v>
      </c>
      <c r="G2143">
        <v>-12.8769455558148</v>
      </c>
      <c r="H2143">
        <v>-3.2882336001280299</v>
      </c>
      <c r="I2143">
        <v>-14.5641215168064</v>
      </c>
      <c r="J2143">
        <v>1.4662871005089999</v>
      </c>
      <c r="K2143">
        <v>25.245443400246401</v>
      </c>
      <c r="L2143">
        <v>23.724585800329798</v>
      </c>
      <c r="M2143">
        <v>61.589271328752098</v>
      </c>
      <c r="N2143">
        <v>0.24439698255627801</v>
      </c>
      <c r="O2143">
        <v>42.298850574712603</v>
      </c>
      <c r="P2143">
        <v>37.368421052631497</v>
      </c>
      <c r="Q2143">
        <v>5.4398453463883001E-2</v>
      </c>
    </row>
    <row r="2144" spans="1:17" hidden="1" x14ac:dyDescent="0.3">
      <c r="A2144" t="s">
        <v>4480</v>
      </c>
      <c r="B2144" t="s">
        <v>4481</v>
      </c>
      <c r="C2144" t="str">
        <f>IFERROR(VLOOKUP(Table1[[#This Row],[Ticker]],[1]!Table2[[Symbol]:[Industry]],2,FALSE),"-")</f>
        <v>-</v>
      </c>
      <c r="D2144" t="s">
        <v>632</v>
      </c>
      <c r="E2144">
        <v>291.12714119999998</v>
      </c>
      <c r="F2144">
        <v>72.37</v>
      </c>
      <c r="G2144">
        <v>-2.1185399447486399</v>
      </c>
      <c r="H2144">
        <v>5.5720624796075704</v>
      </c>
      <c r="I2144">
        <v>-12.4795184902777</v>
      </c>
      <c r="J2144">
        <v>-1.72187334408471</v>
      </c>
      <c r="K2144">
        <v>69.9395737759409</v>
      </c>
      <c r="L2144">
        <v>66.895672886488796</v>
      </c>
      <c r="M2144">
        <v>59.066095167439599</v>
      </c>
      <c r="N2144">
        <v>1.24664628706688</v>
      </c>
      <c r="O2144">
        <v>9.1612546635346099</v>
      </c>
      <c r="P2144">
        <v>33.993704869468601</v>
      </c>
      <c r="Q2144">
        <v>5.6122215359894E-2</v>
      </c>
    </row>
    <row r="2145" spans="1:17" hidden="1" x14ac:dyDescent="0.3">
      <c r="A2145" t="s">
        <v>4482</v>
      </c>
      <c r="B2145" t="s">
        <v>4483</v>
      </c>
      <c r="C2145" t="str">
        <f>IFERROR(VLOOKUP(Table1[[#This Row],[Ticker]],[1]!Table2[[Symbol]:[Industry]],2,FALSE),"-")</f>
        <v>-</v>
      </c>
      <c r="D2145" t="s">
        <v>46</v>
      </c>
      <c r="E2145">
        <v>291.00597800000003</v>
      </c>
      <c r="F2145">
        <v>121.3</v>
      </c>
      <c r="G2145">
        <v>76.569568681349296</v>
      </c>
      <c r="H2145">
        <v>-14.743346715985099</v>
      </c>
      <c r="I2145">
        <v>-1.4443757876571299</v>
      </c>
      <c r="J2145">
        <v>-1.01925297424929</v>
      </c>
      <c r="K2145">
        <v>116.26525865181</v>
      </c>
      <c r="L2145">
        <v>96.754759458177205</v>
      </c>
      <c r="M2145">
        <v>54.088133078747497</v>
      </c>
      <c r="N2145">
        <v>0.15206997119587201</v>
      </c>
      <c r="O2145">
        <v>22.423742786479799</v>
      </c>
      <c r="P2145">
        <v>102.673350041771</v>
      </c>
      <c r="Q2145">
        <v>4.8677063918851002E-2</v>
      </c>
    </row>
    <row r="2146" spans="1:17" hidden="1" x14ac:dyDescent="0.3">
      <c r="A2146" t="s">
        <v>4484</v>
      </c>
      <c r="B2146" t="s">
        <v>4485</v>
      </c>
      <c r="C2146" t="str">
        <f>IFERROR(VLOOKUP(Table1[[#This Row],[Ticker]],[1]!Table2[[Symbol]:[Industry]],2,FALSE),"-")</f>
        <v>-</v>
      </c>
      <c r="D2146" t="s">
        <v>226</v>
      </c>
      <c r="E2146">
        <v>290.90922197499998</v>
      </c>
      <c r="F2146">
        <v>27.85</v>
      </c>
      <c r="G2146">
        <v>19.270403950025202</v>
      </c>
      <c r="H2146">
        <v>-0.70590779675545701</v>
      </c>
      <c r="I2146">
        <v>-37.7163071070431</v>
      </c>
      <c r="J2146">
        <v>0.30910598201989098</v>
      </c>
      <c r="K2146">
        <v>27.487011442594302</v>
      </c>
      <c r="L2146">
        <v>26.306270577816498</v>
      </c>
      <c r="M2146">
        <v>56.286031162905701</v>
      </c>
      <c r="N2146">
        <v>0.59912441535606498</v>
      </c>
      <c r="O2146">
        <v>35.906642728904799</v>
      </c>
      <c r="P2146">
        <v>60.518731988472602</v>
      </c>
      <c r="Q2146">
        <v>2.4960733796673001E-2</v>
      </c>
    </row>
    <row r="2147" spans="1:17" hidden="1" x14ac:dyDescent="0.3">
      <c r="A2147" t="s">
        <v>4486</v>
      </c>
      <c r="B2147" t="s">
        <v>4487</v>
      </c>
      <c r="C2147" t="str">
        <f>IFERROR(VLOOKUP(Table1[[#This Row],[Ticker]],[1]!Table2[[Symbol]:[Industry]],2,FALSE),"-")</f>
        <v>-</v>
      </c>
      <c r="D2147" t="s">
        <v>259</v>
      </c>
      <c r="E2147">
        <v>290.80200000000002</v>
      </c>
      <c r="F2147">
        <v>285.10000000000002</v>
      </c>
      <c r="G2147">
        <v>107.978516001122</v>
      </c>
      <c r="H2147">
        <v>39.277104116740603</v>
      </c>
      <c r="I2147">
        <v>69.366061547250993</v>
      </c>
      <c r="J2147">
        <v>26.009968260546898</v>
      </c>
      <c r="K2147">
        <v>210.89045540978799</v>
      </c>
      <c r="L2147">
        <v>181.95627459146999</v>
      </c>
      <c r="M2147">
        <v>84.909271477978294</v>
      </c>
      <c r="N2147">
        <v>2.2885022703714899</v>
      </c>
      <c r="O2147">
        <v>1.7537706068027001E-2</v>
      </c>
      <c r="P2147">
        <v>141.610169491525</v>
      </c>
      <c r="Q2147">
        <v>0.173678823244235</v>
      </c>
    </row>
    <row r="2148" spans="1:17" hidden="1" x14ac:dyDescent="0.3">
      <c r="A2148" t="s">
        <v>4488</v>
      </c>
      <c r="B2148" t="s">
        <v>4489</v>
      </c>
      <c r="C2148" t="str">
        <f>IFERROR(VLOOKUP(Table1[[#This Row],[Ticker]],[1]!Table2[[Symbol]:[Industry]],2,FALSE),"-")</f>
        <v>-</v>
      </c>
      <c r="D2148" t="s">
        <v>399</v>
      </c>
      <c r="E2148">
        <v>290.69728510499999</v>
      </c>
      <c r="F2148">
        <v>127.15</v>
      </c>
      <c r="G2148">
        <v>15.659370293448299</v>
      </c>
      <c r="H2148">
        <v>-4.0590823999300598</v>
      </c>
      <c r="I2148">
        <v>31.835246400953199</v>
      </c>
      <c r="J2148">
        <v>1.35935653053581</v>
      </c>
      <c r="K2148">
        <v>124.26579604201601</v>
      </c>
      <c r="M2148">
        <v>48.108061440371003</v>
      </c>
      <c r="N2148">
        <v>0.34464022140221401</v>
      </c>
      <c r="O2148">
        <v>37.554069996067597</v>
      </c>
      <c r="P2148">
        <v>85.214857975236697</v>
      </c>
    </row>
    <row r="2149" spans="1:17" hidden="1" x14ac:dyDescent="0.3">
      <c r="A2149" t="s">
        <v>4490</v>
      </c>
      <c r="B2149" t="s">
        <v>4491</v>
      </c>
      <c r="C2149" t="str">
        <f>IFERROR(VLOOKUP(Table1[[#This Row],[Ticker]],[1]!Table2[[Symbol]:[Industry]],2,FALSE),"-")</f>
        <v>-</v>
      </c>
      <c r="D2149" t="s">
        <v>516</v>
      </c>
      <c r="E2149">
        <v>289.93214445000001</v>
      </c>
      <c r="F2149">
        <v>185.25</v>
      </c>
      <c r="G2149">
        <v>11.844954980205801</v>
      </c>
      <c r="H2149">
        <v>19.732719110318001</v>
      </c>
      <c r="I2149">
        <v>38.307660942043199</v>
      </c>
      <c r="J2149">
        <v>-6.8912752360697</v>
      </c>
      <c r="K2149">
        <v>170.062303451037</v>
      </c>
      <c r="M2149">
        <v>50.182981365015301</v>
      </c>
      <c r="N2149">
        <v>1.20897887323943</v>
      </c>
      <c r="O2149">
        <v>9.5816464237516694</v>
      </c>
      <c r="P2149">
        <v>62.215411558668897</v>
      </c>
    </row>
    <row r="2150" spans="1:17" hidden="1" x14ac:dyDescent="0.3">
      <c r="A2150" t="s">
        <v>4492</v>
      </c>
      <c r="B2150" t="s">
        <v>4493</v>
      </c>
      <c r="C2150" t="str">
        <f>IFERROR(VLOOKUP(Table1[[#This Row],[Ticker]],[1]!Table2[[Symbol]:[Industry]],2,FALSE),"-")</f>
        <v>-</v>
      </c>
      <c r="D2150" t="s">
        <v>4494</v>
      </c>
      <c r="E2150">
        <v>289.63258029999997</v>
      </c>
      <c r="F2150">
        <v>512.75</v>
      </c>
      <c r="G2150">
        <v>115.077876379638</v>
      </c>
      <c r="H2150">
        <v>9.2783782164883792</v>
      </c>
      <c r="I2150">
        <v>39.657313960445499</v>
      </c>
      <c r="J2150">
        <v>3.7674165713285301</v>
      </c>
      <c r="K2150">
        <v>461.55017595983497</v>
      </c>
      <c r="M2150">
        <v>58.778211496718498</v>
      </c>
      <c r="N2150">
        <v>0.33905146316851598</v>
      </c>
      <c r="O2150">
        <v>6.2701121404193003</v>
      </c>
      <c r="P2150">
        <v>209.164908049442</v>
      </c>
    </row>
    <row r="2151" spans="1:17" hidden="1" x14ac:dyDescent="0.3">
      <c r="A2151" t="s">
        <v>4495</v>
      </c>
      <c r="B2151" t="s">
        <v>4496</v>
      </c>
      <c r="C2151" t="str">
        <f>IFERROR(VLOOKUP(Table1[[#This Row],[Ticker]],[1]!Table2[[Symbol]:[Industry]],2,FALSE),"-")</f>
        <v>-</v>
      </c>
      <c r="D2151" t="s">
        <v>207</v>
      </c>
      <c r="E2151">
        <v>289.449669123999</v>
      </c>
      <c r="F2151">
        <v>205.48</v>
      </c>
      <c r="G2151">
        <v>-29.757785074445898</v>
      </c>
      <c r="H2151">
        <v>3.0898064889588199</v>
      </c>
      <c r="I2151">
        <v>-14.375839928070899</v>
      </c>
      <c r="J2151">
        <v>3.3235703656747999</v>
      </c>
      <c r="K2151">
        <v>206.72132224485</v>
      </c>
      <c r="L2151">
        <v>211.19581266147401</v>
      </c>
      <c r="M2151">
        <v>53.517499471833297</v>
      </c>
      <c r="N2151">
        <v>0.60285756205289798</v>
      </c>
      <c r="O2151">
        <v>43.079618454350801</v>
      </c>
      <c r="P2151">
        <v>19.465116279069701</v>
      </c>
      <c r="Q2151">
        <v>-4.5926728773384003E-2</v>
      </c>
    </row>
    <row r="2152" spans="1:17" hidden="1" x14ac:dyDescent="0.3">
      <c r="A2152" t="s">
        <v>4497</v>
      </c>
      <c r="B2152" t="s">
        <v>4498</v>
      </c>
      <c r="C2152" t="str">
        <f>IFERROR(VLOOKUP(Table1[[#This Row],[Ticker]],[1]!Table2[[Symbol]:[Industry]],2,FALSE),"-")</f>
        <v>-</v>
      </c>
      <c r="D2152" t="s">
        <v>300</v>
      </c>
      <c r="E2152">
        <v>288.95562931999899</v>
      </c>
      <c r="F2152">
        <v>665.2</v>
      </c>
      <c r="G2152">
        <v>31.7431105702561</v>
      </c>
      <c r="H2152">
        <v>30.684532563513699</v>
      </c>
      <c r="I2152">
        <v>56.2006275732953</v>
      </c>
      <c r="J2152">
        <v>12.260191939161199</v>
      </c>
      <c r="K2152">
        <v>499.10610724859498</v>
      </c>
      <c r="L2152">
        <v>451.85504141125602</v>
      </c>
      <c r="M2152">
        <v>89.737288769739394</v>
      </c>
      <c r="N2152">
        <v>2.6154145318414299</v>
      </c>
      <c r="O2152">
        <v>2.2098616957305799</v>
      </c>
      <c r="P2152">
        <v>91.149425287356294</v>
      </c>
      <c r="Q2152">
        <v>-4.8806452309410997E-2</v>
      </c>
    </row>
    <row r="2153" spans="1:17" hidden="1" x14ac:dyDescent="0.3">
      <c r="A2153" t="s">
        <v>4499</v>
      </c>
      <c r="B2153" t="s">
        <v>4500</v>
      </c>
      <c r="C2153" t="str">
        <f>IFERROR(VLOOKUP(Table1[[#This Row],[Ticker]],[1]!Table2[[Symbol]:[Industry]],2,FALSE),"-")</f>
        <v>-</v>
      </c>
      <c r="D2153" t="s">
        <v>136</v>
      </c>
      <c r="E2153">
        <v>288.69743979999998</v>
      </c>
      <c r="F2153">
        <v>39.549999999999997</v>
      </c>
      <c r="G2153">
        <v>-22.894650141433701</v>
      </c>
      <c r="H2153">
        <v>-3.9180640391502202</v>
      </c>
      <c r="I2153">
        <v>-17.101561741605199</v>
      </c>
      <c r="J2153">
        <v>-8.0646340116932596</v>
      </c>
      <c r="K2153">
        <v>43.506779154852602</v>
      </c>
      <c r="L2153">
        <v>42.646420888409502</v>
      </c>
      <c r="M2153">
        <v>31.235111631070499</v>
      </c>
      <c r="N2153">
        <v>0.81424997243813402</v>
      </c>
      <c r="O2153">
        <v>59.292035398229999</v>
      </c>
      <c r="P2153">
        <v>26.844130853110901</v>
      </c>
    </row>
    <row r="2154" spans="1:17" hidden="1" x14ac:dyDescent="0.3">
      <c r="A2154" t="s">
        <v>4501</v>
      </c>
      <c r="B2154" t="s">
        <v>4502</v>
      </c>
      <c r="C2154" t="str">
        <f>IFERROR(VLOOKUP(Table1[[#This Row],[Ticker]],[1]!Table2[[Symbol]:[Industry]],2,FALSE),"-")</f>
        <v>-</v>
      </c>
      <c r="D2154" t="s">
        <v>57</v>
      </c>
      <c r="E2154">
        <v>288.47735999999998</v>
      </c>
      <c r="F2154">
        <v>935.4</v>
      </c>
      <c r="G2154">
        <v>40.720256903401499</v>
      </c>
      <c r="H2154">
        <v>15.7980683287802</v>
      </c>
      <c r="I2154">
        <v>-23.549338417263598</v>
      </c>
      <c r="J2154">
        <v>14.697419210291899</v>
      </c>
      <c r="K2154">
        <v>832.43770678114595</v>
      </c>
      <c r="L2154">
        <v>879.53000664585795</v>
      </c>
      <c r="M2154">
        <v>87.553919846286803</v>
      </c>
      <c r="N2154">
        <v>1.5214150306616301</v>
      </c>
      <c r="O2154">
        <v>58.210391276459198</v>
      </c>
      <c r="P2154">
        <v>59.253163838601601</v>
      </c>
      <c r="Q2154">
        <v>4.2589070204813999E-2</v>
      </c>
    </row>
    <row r="2155" spans="1:17" hidden="1" x14ac:dyDescent="0.3">
      <c r="A2155" t="s">
        <v>4503</v>
      </c>
      <c r="B2155" t="s">
        <v>4504</v>
      </c>
      <c r="C2155" t="str">
        <f>IFERROR(VLOOKUP(Table1[[#This Row],[Ticker]],[1]!Table2[[Symbol]:[Industry]],2,FALSE),"-")</f>
        <v>-</v>
      </c>
      <c r="D2155" t="s">
        <v>121</v>
      </c>
      <c r="E2155">
        <v>288.02808449999998</v>
      </c>
      <c r="F2155">
        <v>255</v>
      </c>
      <c r="G2155">
        <v>250.35943319731899</v>
      </c>
      <c r="H2155">
        <v>4.12428501656618</v>
      </c>
      <c r="I2155">
        <v>-28.0168805012337</v>
      </c>
      <c r="J2155">
        <v>-2.8121487465764599</v>
      </c>
      <c r="K2155">
        <v>258.93320008968999</v>
      </c>
      <c r="L2155">
        <v>234.411936469914</v>
      </c>
      <c r="M2155">
        <v>49.360042744106003</v>
      </c>
      <c r="N2155">
        <v>1.53154151499785</v>
      </c>
      <c r="O2155">
        <v>41.254901960784302</v>
      </c>
      <c r="P2155">
        <v>295.34883720930202</v>
      </c>
      <c r="Q2155">
        <v>0.209709921598008</v>
      </c>
    </row>
    <row r="2156" spans="1:17" hidden="1" x14ac:dyDescent="0.3">
      <c r="A2156" t="s">
        <v>4505</v>
      </c>
      <c r="B2156" t="s">
        <v>4506</v>
      </c>
      <c r="C2156" t="str">
        <f>IFERROR(VLOOKUP(Table1[[#This Row],[Ticker]],[1]!Table2[[Symbol]:[Industry]],2,FALSE),"-")</f>
        <v>-</v>
      </c>
      <c r="D2156" t="s">
        <v>929</v>
      </c>
      <c r="E2156">
        <v>287.877852359999</v>
      </c>
      <c r="F2156">
        <v>4627.8</v>
      </c>
      <c r="G2156">
        <v>11.346598711032801</v>
      </c>
      <c r="H2156">
        <v>16.6285546591673</v>
      </c>
      <c r="I2156">
        <v>11.291790058948701</v>
      </c>
      <c r="J2156">
        <v>-8.3615517053409896</v>
      </c>
      <c r="K2156">
        <v>4372.4890524636503</v>
      </c>
      <c r="L2156">
        <v>3942.5941358643699</v>
      </c>
      <c r="M2156">
        <v>46.002695440261498</v>
      </c>
      <c r="N2156">
        <v>1.0295936395759699</v>
      </c>
      <c r="O2156">
        <v>16.470028955443102</v>
      </c>
      <c r="P2156">
        <v>46.914285714285697</v>
      </c>
      <c r="Q2156">
        <v>-1.6639640846425999E-2</v>
      </c>
    </row>
    <row r="2157" spans="1:17" hidden="1" x14ac:dyDescent="0.3">
      <c r="A2157" t="s">
        <v>4507</v>
      </c>
      <c r="B2157" t="s">
        <v>4508</v>
      </c>
      <c r="C2157" t="str">
        <f>IFERROR(VLOOKUP(Table1[[#This Row],[Ticker]],[1]!Table2[[Symbol]:[Industry]],2,FALSE),"-")</f>
        <v>-</v>
      </c>
      <c r="D2157" t="s">
        <v>54</v>
      </c>
      <c r="E2157">
        <v>287.81815591200001</v>
      </c>
      <c r="F2157">
        <v>65.73</v>
      </c>
      <c r="G2157">
        <v>80.767335809105703</v>
      </c>
      <c r="H2157">
        <v>-22.1523893567385</v>
      </c>
      <c r="I2157">
        <v>11.035580227439199</v>
      </c>
      <c r="J2157">
        <v>-6.1467072937188503</v>
      </c>
      <c r="K2157">
        <v>86.601949164260802</v>
      </c>
      <c r="L2157">
        <v>72.915749834015799</v>
      </c>
      <c r="M2157">
        <v>30.4014502576523</v>
      </c>
      <c r="N2157">
        <v>1.9945966863498199</v>
      </c>
      <c r="O2157">
        <v>97.626654495663999</v>
      </c>
      <c r="P2157">
        <v>221.81150550795499</v>
      </c>
      <c r="Q2157">
        <v>0.19460495070866399</v>
      </c>
    </row>
    <row r="2158" spans="1:17" hidden="1" x14ac:dyDescent="0.3">
      <c r="A2158" t="s">
        <v>4509</v>
      </c>
      <c r="B2158" t="s">
        <v>4510</v>
      </c>
      <c r="C2158" t="str">
        <f>IFERROR(VLOOKUP(Table1[[#This Row],[Ticker]],[1]!Table2[[Symbol]:[Industry]],2,FALSE),"-")</f>
        <v>-</v>
      </c>
      <c r="D2158" t="s">
        <v>46</v>
      </c>
      <c r="E2158">
        <v>287.81129800000002</v>
      </c>
      <c r="F2158">
        <v>131.15</v>
      </c>
      <c r="G2158">
        <v>4.8027076227386702</v>
      </c>
      <c r="H2158">
        <v>50.576932925740401</v>
      </c>
      <c r="I2158">
        <v>20.9785837302435</v>
      </c>
      <c r="J2158">
        <v>26.403288856385</v>
      </c>
      <c r="O2158">
        <v>1.25810141059856</v>
      </c>
      <c r="P2158">
        <v>43.3333333333333</v>
      </c>
    </row>
    <row r="2159" spans="1:17" hidden="1" x14ac:dyDescent="0.3">
      <c r="A2159" t="s">
        <v>4511</v>
      </c>
      <c r="B2159" t="s">
        <v>4512</v>
      </c>
      <c r="C2159" t="str">
        <f>IFERROR(VLOOKUP(Table1[[#This Row],[Ticker]],[1]!Table2[[Symbol]:[Industry]],2,FALSE),"-")</f>
        <v>-</v>
      </c>
      <c r="D2159" t="s">
        <v>372</v>
      </c>
      <c r="E2159">
        <v>286.947691644999</v>
      </c>
      <c r="F2159">
        <v>127.55</v>
      </c>
      <c r="G2159">
        <v>33.8694759386035</v>
      </c>
      <c r="H2159">
        <v>6.0772034069096703</v>
      </c>
      <c r="I2159">
        <v>50.045352046108398</v>
      </c>
      <c r="J2159">
        <v>-3.18734462946099</v>
      </c>
      <c r="K2159">
        <v>120.603458357542</v>
      </c>
      <c r="M2159">
        <v>46.821040548745998</v>
      </c>
      <c r="N2159">
        <v>0.293023255813953</v>
      </c>
      <c r="O2159">
        <v>15.2489219913759</v>
      </c>
      <c r="P2159">
        <v>94.051422485927205</v>
      </c>
    </row>
    <row r="2160" spans="1:17" hidden="1" x14ac:dyDescent="0.3">
      <c r="A2160" t="s">
        <v>4513</v>
      </c>
      <c r="B2160" t="s">
        <v>4514</v>
      </c>
      <c r="C2160" t="str">
        <f>IFERROR(VLOOKUP(Table1[[#This Row],[Ticker]],[1]!Table2[[Symbol]:[Industry]],2,FALSE),"-")</f>
        <v>-</v>
      </c>
      <c r="D2160" t="s">
        <v>729</v>
      </c>
      <c r="E2160">
        <v>286.83496256799998</v>
      </c>
      <c r="F2160">
        <v>261.89</v>
      </c>
      <c r="G2160">
        <v>1.26353961586007</v>
      </c>
      <c r="H2160">
        <v>0.97790326812356998</v>
      </c>
      <c r="I2160">
        <v>1.0564580873890199</v>
      </c>
      <c r="J2160">
        <v>0.43998713580181698</v>
      </c>
      <c r="K2160">
        <v>255.843655833068</v>
      </c>
      <c r="L2160">
        <v>237.43966102055001</v>
      </c>
      <c r="M2160">
        <v>58.2466499100683</v>
      </c>
      <c r="N2160">
        <v>2.2978640951927498</v>
      </c>
      <c r="O2160">
        <v>2.4934132651113199</v>
      </c>
      <c r="P2160">
        <v>31.6427063436211</v>
      </c>
      <c r="Q2160">
        <v>4.1697795445031001E-2</v>
      </c>
    </row>
    <row r="2161" spans="1:17" hidden="1" x14ac:dyDescent="0.3">
      <c r="A2161" t="s">
        <v>4515</v>
      </c>
      <c r="B2161" t="s">
        <v>4516</v>
      </c>
      <c r="C2161" t="str">
        <f>IFERROR(VLOOKUP(Table1[[#This Row],[Ticker]],[1]!Table2[[Symbol]:[Industry]],2,FALSE),"-")</f>
        <v>-</v>
      </c>
      <c r="D2161" t="s">
        <v>210</v>
      </c>
      <c r="E2161">
        <v>286.58813222199899</v>
      </c>
      <c r="F2161">
        <v>109.19</v>
      </c>
      <c r="G2161">
        <v>-18.983747905503499</v>
      </c>
      <c r="H2161">
        <v>19.818817477969802</v>
      </c>
      <c r="I2161">
        <v>-26.2667961876897</v>
      </c>
      <c r="J2161">
        <v>-0.47602626227231098</v>
      </c>
      <c r="K2161">
        <v>95.307114701444306</v>
      </c>
      <c r="L2161">
        <v>101.74425284180001</v>
      </c>
      <c r="M2161">
        <v>63.128587975694103</v>
      </c>
      <c r="N2161">
        <v>1.6495525523126999</v>
      </c>
      <c r="O2161">
        <v>70.070519278322095</v>
      </c>
      <c r="P2161">
        <v>49.064846416382203</v>
      </c>
      <c r="Q2161">
        <v>-7.0998417590859998E-3</v>
      </c>
    </row>
    <row r="2162" spans="1:17" hidden="1" x14ac:dyDescent="0.3">
      <c r="A2162" t="s">
        <v>4517</v>
      </c>
      <c r="B2162" t="s">
        <v>4518</v>
      </c>
      <c r="C2162" t="str">
        <f>IFERROR(VLOOKUP(Table1[[#This Row],[Ticker]],[1]!Table2[[Symbol]:[Industry]],2,FALSE),"-")</f>
        <v>-</v>
      </c>
      <c r="D2162" t="s">
        <v>632</v>
      </c>
      <c r="E2162">
        <v>285.61524780000002</v>
      </c>
      <c r="F2162">
        <v>593</v>
      </c>
      <c r="G2162">
        <v>-38.419249628876898</v>
      </c>
      <c r="H2162">
        <v>4.5891789962707099</v>
      </c>
      <c r="I2162">
        <v>-17.799587820192301</v>
      </c>
      <c r="J2162">
        <v>-5.9030924982176103</v>
      </c>
      <c r="K2162">
        <v>597.56663862143705</v>
      </c>
      <c r="L2162">
        <v>610.86461890734904</v>
      </c>
      <c r="M2162">
        <v>43.652470472094798</v>
      </c>
      <c r="N2162">
        <v>1.3266269249875799</v>
      </c>
      <c r="O2162">
        <v>30.674536256323702</v>
      </c>
      <c r="P2162">
        <v>22.470053696819399</v>
      </c>
      <c r="Q2162">
        <v>-0.12999157519018201</v>
      </c>
    </row>
    <row r="2163" spans="1:17" hidden="1" x14ac:dyDescent="0.3">
      <c r="A2163" t="s">
        <v>4519</v>
      </c>
      <c r="B2163" t="s">
        <v>4520</v>
      </c>
      <c r="C2163" t="str">
        <f>IFERROR(VLOOKUP(Table1[[#This Row],[Ticker]],[1]!Table2[[Symbol]:[Industry]],2,FALSE),"-")</f>
        <v>-</v>
      </c>
      <c r="D2163" t="s">
        <v>3613</v>
      </c>
      <c r="E2163">
        <v>285.6096</v>
      </c>
      <c r="F2163">
        <v>22.56</v>
      </c>
      <c r="G2163">
        <v>161.00836246402901</v>
      </c>
      <c r="H2163">
        <v>8.1698096904955602</v>
      </c>
      <c r="I2163">
        <v>29.987198793551201</v>
      </c>
      <c r="J2163">
        <v>1.66527908142117</v>
      </c>
      <c r="K2163">
        <v>21.976825879504801</v>
      </c>
      <c r="L2163">
        <v>17.680491616071802</v>
      </c>
      <c r="M2163">
        <v>51.831814053084102</v>
      </c>
      <c r="N2163">
        <v>0.58281467861282099</v>
      </c>
      <c r="O2163">
        <v>10.1359338061465</v>
      </c>
      <c r="P2163">
        <v>206.79963735267401</v>
      </c>
      <c r="Q2163">
        <v>0.14448985984945101</v>
      </c>
    </row>
    <row r="2164" spans="1:17" hidden="1" x14ac:dyDescent="0.3">
      <c r="A2164" t="s">
        <v>4521</v>
      </c>
      <c r="B2164" t="s">
        <v>4522</v>
      </c>
      <c r="C2164" t="str">
        <f>IFERROR(VLOOKUP(Table1[[#This Row],[Ticker]],[1]!Table2[[Symbol]:[Industry]],2,FALSE),"-")</f>
        <v>-</v>
      </c>
      <c r="D2164" t="s">
        <v>2226</v>
      </c>
      <c r="E2164">
        <v>285.35307</v>
      </c>
      <c r="F2164">
        <v>397.4</v>
      </c>
      <c r="G2164">
        <v>17.9512433495876</v>
      </c>
      <c r="H2164">
        <v>-14.041021426082301</v>
      </c>
      <c r="I2164">
        <v>-31.7367295158503</v>
      </c>
      <c r="J2164">
        <v>-1.57680823099356</v>
      </c>
      <c r="K2164">
        <v>442.591251607625</v>
      </c>
      <c r="M2164">
        <v>34.198561629478696</v>
      </c>
      <c r="N2164">
        <v>0.64800000000000002</v>
      </c>
      <c r="O2164">
        <v>63.563160543532902</v>
      </c>
      <c r="P2164">
        <v>50.4733055660734</v>
      </c>
    </row>
    <row r="2165" spans="1:17" hidden="1" x14ac:dyDescent="0.3">
      <c r="A2165" t="s">
        <v>4523</v>
      </c>
      <c r="B2165" t="s">
        <v>4524</v>
      </c>
      <c r="C2165" t="str">
        <f>IFERROR(VLOOKUP(Table1[[#This Row],[Ticker]],[1]!Table2[[Symbol]:[Industry]],2,FALSE),"-")</f>
        <v>-</v>
      </c>
      <c r="D2165" t="s">
        <v>160</v>
      </c>
      <c r="E2165">
        <v>284.19134026500001</v>
      </c>
      <c r="F2165">
        <v>271.35000000000002</v>
      </c>
      <c r="G2165">
        <v>-32.903311859760102</v>
      </c>
      <c r="H2165">
        <v>4.6183757108163297</v>
      </c>
      <c r="I2165">
        <v>-4.9569930558630801</v>
      </c>
      <c r="J2165">
        <v>-1.5312038353891499</v>
      </c>
      <c r="K2165">
        <v>269.22881852372302</v>
      </c>
      <c r="L2165">
        <v>262.243839661013</v>
      </c>
      <c r="M2165">
        <v>46.040545649238503</v>
      </c>
      <c r="N2165">
        <v>0.59690669729860002</v>
      </c>
      <c r="O2165">
        <v>20.287451630735099</v>
      </c>
      <c r="P2165">
        <v>12.1280991735537</v>
      </c>
      <c r="Q2165">
        <v>9.5435143578859002E-2</v>
      </c>
    </row>
    <row r="2166" spans="1:17" hidden="1" x14ac:dyDescent="0.3">
      <c r="A2166" t="s">
        <v>4525</v>
      </c>
      <c r="B2166" t="s">
        <v>4526</v>
      </c>
      <c r="C2166" t="str">
        <f>IFERROR(VLOOKUP(Table1[[#This Row],[Ticker]],[1]!Table2[[Symbol]:[Industry]],2,FALSE),"-")</f>
        <v>-</v>
      </c>
      <c r="D2166" t="s">
        <v>95</v>
      </c>
      <c r="E2166">
        <v>283.97240049999999</v>
      </c>
      <c r="F2166">
        <v>128.94999999999999</v>
      </c>
      <c r="G2166">
        <v>-19.605948052759501</v>
      </c>
      <c r="H2166">
        <v>-7.8982793786619299</v>
      </c>
      <c r="I2166">
        <v>-43.754633119081298</v>
      </c>
      <c r="J2166">
        <v>5.6434397028907304</v>
      </c>
      <c r="K2166">
        <v>136.43331024950501</v>
      </c>
      <c r="L2166">
        <v>150.38854616601401</v>
      </c>
      <c r="M2166">
        <v>58.4898793270632</v>
      </c>
      <c r="N2166">
        <v>0.59397230874420703</v>
      </c>
      <c r="O2166">
        <v>96.742923613803796</v>
      </c>
      <c r="P2166">
        <v>19.398148148148099</v>
      </c>
      <c r="Q2166">
        <v>1.0483002890674E-2</v>
      </c>
    </row>
    <row r="2167" spans="1:17" hidden="1" x14ac:dyDescent="0.3">
      <c r="A2167" t="s">
        <v>4527</v>
      </c>
      <c r="B2167" t="s">
        <v>4528</v>
      </c>
      <c r="C2167" t="str">
        <f>IFERROR(VLOOKUP(Table1[[#This Row],[Ticker]],[1]!Table2[[Symbol]:[Industry]],2,FALSE),"-")</f>
        <v>-</v>
      </c>
      <c r="D2167" t="s">
        <v>539</v>
      </c>
      <c r="E2167">
        <v>283.70699999999999</v>
      </c>
      <c r="F2167">
        <v>145</v>
      </c>
      <c r="G2167">
        <v>-59.416249791246102</v>
      </c>
      <c r="H2167">
        <v>9.2637687531097601</v>
      </c>
      <c r="I2167">
        <v>-6.5068344924332999</v>
      </c>
      <c r="J2167">
        <v>2.27603874409541</v>
      </c>
      <c r="K2167">
        <v>138.627806488305</v>
      </c>
      <c r="M2167">
        <v>53.784629725741702</v>
      </c>
      <c r="N2167">
        <v>0.80847457627118602</v>
      </c>
      <c r="O2167">
        <v>62.758620689655103</v>
      </c>
      <c r="P2167">
        <v>44.999999999999901</v>
      </c>
    </row>
    <row r="2168" spans="1:17" hidden="1" x14ac:dyDescent="0.3">
      <c r="A2168" t="s">
        <v>4529</v>
      </c>
      <c r="B2168" t="s">
        <v>4530</v>
      </c>
      <c r="C2168" t="str">
        <f>IFERROR(VLOOKUP(Table1[[#This Row],[Ticker]],[1]!Table2[[Symbol]:[Industry]],2,FALSE),"-")</f>
        <v>-</v>
      </c>
      <c r="D2168" t="s">
        <v>632</v>
      </c>
      <c r="E2168">
        <v>283.68810000000002</v>
      </c>
      <c r="F2168">
        <v>8.23</v>
      </c>
      <c r="G2168">
        <v>1550.7474928988099</v>
      </c>
      <c r="H2168">
        <v>46.252145057894197</v>
      </c>
      <c r="I2168">
        <v>270.28700536995302</v>
      </c>
      <c r="J2168">
        <v>7.0525997484144298</v>
      </c>
      <c r="K2168">
        <v>5.7562087704535303</v>
      </c>
      <c r="L2168">
        <v>3.4008157111644199</v>
      </c>
      <c r="M2168">
        <v>99.927039511009497</v>
      </c>
      <c r="N2168">
        <v>0.237820916486123</v>
      </c>
      <c r="O2168">
        <v>0</v>
      </c>
      <c r="P2168">
        <v>1957.5</v>
      </c>
      <c r="Q2168">
        <v>0.18393042768186199</v>
      </c>
    </row>
    <row r="2169" spans="1:17" hidden="1" x14ac:dyDescent="0.3">
      <c r="A2169" t="s">
        <v>4531</v>
      </c>
      <c r="B2169" t="s">
        <v>4532</v>
      </c>
      <c r="C2169" t="str">
        <f>IFERROR(VLOOKUP(Table1[[#This Row],[Ticker]],[1]!Table2[[Symbol]:[Industry]],2,FALSE),"-")</f>
        <v>-</v>
      </c>
      <c r="D2169" t="s">
        <v>21</v>
      </c>
      <c r="E2169">
        <v>283.59925622700001</v>
      </c>
      <c r="F2169">
        <v>126.13</v>
      </c>
      <c r="G2169">
        <v>-32.836725614085999</v>
      </c>
      <c r="H2169">
        <v>-9.8838656656582096</v>
      </c>
      <c r="I2169">
        <v>-24.116463278798101</v>
      </c>
      <c r="J2169">
        <v>-1.4081085308199699</v>
      </c>
      <c r="K2169">
        <v>125.81207510238001</v>
      </c>
      <c r="L2169">
        <v>125.858406307325</v>
      </c>
      <c r="M2169">
        <v>50.511679473925398</v>
      </c>
      <c r="N2169">
        <v>0.44028266382082498</v>
      </c>
      <c r="O2169">
        <v>38.547530325854197</v>
      </c>
      <c r="P2169">
        <v>34.180851063829699</v>
      </c>
      <c r="Q2169">
        <v>0.12801695079669201</v>
      </c>
    </row>
    <row r="2170" spans="1:17" hidden="1" x14ac:dyDescent="0.3">
      <c r="A2170" t="s">
        <v>4533</v>
      </c>
      <c r="B2170" t="s">
        <v>4534</v>
      </c>
      <c r="C2170" t="str">
        <f>IFERROR(VLOOKUP(Table1[[#This Row],[Ticker]],[1]!Table2[[Symbol]:[Industry]],2,FALSE),"-")</f>
        <v>-</v>
      </c>
      <c r="D2170" t="s">
        <v>932</v>
      </c>
      <c r="E2170">
        <v>283.29476499999998</v>
      </c>
      <c r="F2170">
        <v>142.61000000000001</v>
      </c>
      <c r="G2170">
        <v>79.676626757080001</v>
      </c>
      <c r="H2170">
        <v>45.350214652224103</v>
      </c>
      <c r="I2170">
        <v>35.9630434722378</v>
      </c>
      <c r="J2170">
        <v>3.6643175482510402</v>
      </c>
      <c r="K2170">
        <v>113.407223122663</v>
      </c>
      <c r="L2170">
        <v>100.284853858133</v>
      </c>
      <c r="M2170">
        <v>72.484220113834894</v>
      </c>
      <c r="N2170">
        <v>5.2553777246253697</v>
      </c>
      <c r="O2170">
        <v>5.8481172428300701</v>
      </c>
      <c r="P2170">
        <v>122.828125</v>
      </c>
      <c r="Q2170">
        <v>0.12583738539276701</v>
      </c>
    </row>
    <row r="2171" spans="1:17" hidden="1" x14ac:dyDescent="0.3">
      <c r="A2171" t="s">
        <v>4535</v>
      </c>
      <c r="B2171" t="s">
        <v>4536</v>
      </c>
      <c r="C2171" t="str">
        <f>IFERROR(VLOOKUP(Table1[[#This Row],[Ticker]],[1]!Table2[[Symbol]:[Industry]],2,FALSE),"-")</f>
        <v>-</v>
      </c>
      <c r="D2171" t="s">
        <v>551</v>
      </c>
      <c r="E2171">
        <v>283.10539004999998</v>
      </c>
      <c r="F2171">
        <v>197.25</v>
      </c>
      <c r="G2171">
        <v>23.435323586642902</v>
      </c>
      <c r="H2171">
        <v>-6.8831564740041298</v>
      </c>
      <c r="I2171">
        <v>39.6111996941478</v>
      </c>
      <c r="J2171">
        <v>-2.3938008960302302</v>
      </c>
      <c r="K2171">
        <v>213.904888284782</v>
      </c>
      <c r="M2171">
        <v>28.581916786377199</v>
      </c>
      <c r="N2171">
        <v>0.39768230638778901</v>
      </c>
      <c r="O2171">
        <v>38.910012674271201</v>
      </c>
      <c r="P2171">
        <v>46.1111111111111</v>
      </c>
    </row>
    <row r="2172" spans="1:17" hidden="1" x14ac:dyDescent="0.3">
      <c r="A2172" t="s">
        <v>4537</v>
      </c>
      <c r="B2172" t="s">
        <v>4538</v>
      </c>
      <c r="C2172" t="str">
        <f>IFERROR(VLOOKUP(Table1[[#This Row],[Ticker]],[1]!Table2[[Symbol]:[Industry]],2,FALSE),"-")</f>
        <v>-</v>
      </c>
      <c r="D2172" t="s">
        <v>713</v>
      </c>
      <c r="E2172">
        <v>282.77444625999999</v>
      </c>
      <c r="F2172">
        <v>286.7</v>
      </c>
      <c r="G2172">
        <v>29.281193036363799</v>
      </c>
      <c r="H2172">
        <v>1.87643400275131</v>
      </c>
      <c r="I2172">
        <v>-14.6522961351842</v>
      </c>
      <c r="J2172">
        <v>-0.20662555050874701</v>
      </c>
      <c r="K2172">
        <v>288.04830674683501</v>
      </c>
      <c r="L2172">
        <v>259.151450824005</v>
      </c>
      <c r="M2172">
        <v>51.182163115860298</v>
      </c>
      <c r="N2172">
        <v>0.660833849374448</v>
      </c>
      <c r="O2172">
        <v>28.985001743983201</v>
      </c>
      <c r="P2172">
        <v>89.804700430321006</v>
      </c>
      <c r="Q2172">
        <v>9.4774635731298004E-2</v>
      </c>
    </row>
    <row r="2173" spans="1:17" hidden="1" x14ac:dyDescent="0.3">
      <c r="A2173" t="s">
        <v>4539</v>
      </c>
      <c r="B2173" t="s">
        <v>4540</v>
      </c>
      <c r="C2173" t="str">
        <f>IFERROR(VLOOKUP(Table1[[#This Row],[Ticker]],[1]!Table2[[Symbol]:[Industry]],2,FALSE),"-")</f>
        <v>-</v>
      </c>
      <c r="D2173" t="s">
        <v>1184</v>
      </c>
      <c r="E2173">
        <v>282.47000000000003</v>
      </c>
      <c r="F2173">
        <v>12.02</v>
      </c>
      <c r="G2173">
        <v>-10.553477974974101</v>
      </c>
      <c r="H2173">
        <v>-3.9332039193678399</v>
      </c>
      <c r="I2173">
        <v>-35.479146716953203</v>
      </c>
      <c r="J2173">
        <v>-3.2826165169399499</v>
      </c>
      <c r="K2173">
        <v>12.4639196025909</v>
      </c>
      <c r="L2173">
        <v>12.069127685198801</v>
      </c>
      <c r="M2173">
        <v>37.4301953952167</v>
      </c>
      <c r="N2173">
        <v>0.49862511030429701</v>
      </c>
      <c r="O2173">
        <v>46.8386023294509</v>
      </c>
      <c r="P2173">
        <v>42.248520710059097</v>
      </c>
      <c r="Q2173">
        <v>5.3868250519662E-2</v>
      </c>
    </row>
    <row r="2174" spans="1:17" hidden="1" x14ac:dyDescent="0.3">
      <c r="A2174" t="s">
        <v>4541</v>
      </c>
      <c r="B2174" t="s">
        <v>4542</v>
      </c>
      <c r="C2174" t="str">
        <f>IFERROR(VLOOKUP(Table1[[#This Row],[Ticker]],[1]!Table2[[Symbol]:[Industry]],2,FALSE),"-")</f>
        <v>-</v>
      </c>
      <c r="D2174" t="s">
        <v>488</v>
      </c>
      <c r="E2174">
        <v>282.19200000000001</v>
      </c>
      <c r="F2174">
        <v>587.9</v>
      </c>
      <c r="G2174">
        <v>6.3506880628882802</v>
      </c>
      <c r="H2174">
        <v>17.128290128224499</v>
      </c>
      <c r="I2174">
        <v>7.1486054185819397</v>
      </c>
      <c r="J2174">
        <v>-0.77348625484364597</v>
      </c>
      <c r="K2174">
        <v>520.71517218391296</v>
      </c>
      <c r="L2174">
        <v>493.10984639000702</v>
      </c>
      <c r="M2174">
        <v>84.009254229459501</v>
      </c>
      <c r="N2174">
        <v>1.41425627992699</v>
      </c>
      <c r="O2174">
        <v>2.1092022452797901</v>
      </c>
      <c r="P2174">
        <v>43.215590742996298</v>
      </c>
      <c r="Q2174">
        <v>-3.0220996576535999E-2</v>
      </c>
    </row>
    <row r="2175" spans="1:17" hidden="1" x14ac:dyDescent="0.3">
      <c r="A2175" t="s">
        <v>4543</v>
      </c>
      <c r="B2175" t="s">
        <v>4544</v>
      </c>
      <c r="C2175" t="str">
        <f>IFERROR(VLOOKUP(Table1[[#This Row],[Ticker]],[1]!Table2[[Symbol]:[Industry]],2,FALSE),"-")</f>
        <v>-</v>
      </c>
      <c r="D2175" t="s">
        <v>1624</v>
      </c>
      <c r="E2175">
        <v>280.92734243000001</v>
      </c>
      <c r="F2175">
        <v>255.85</v>
      </c>
      <c r="G2175">
        <v>-13.9279979461027</v>
      </c>
      <c r="H2175">
        <v>3.2871457530105701</v>
      </c>
      <c r="I2175">
        <v>-33.137016367677603</v>
      </c>
      <c r="J2175">
        <v>-0.19846177430064599</v>
      </c>
      <c r="K2175">
        <v>265.81157702864198</v>
      </c>
      <c r="L2175">
        <v>259.30623767376898</v>
      </c>
      <c r="M2175">
        <v>40.594252555062297</v>
      </c>
      <c r="N2175">
        <v>0.50620807852298899</v>
      </c>
      <c r="O2175">
        <v>43.4825092827829</v>
      </c>
      <c r="P2175">
        <v>26.658415841584102</v>
      </c>
      <c r="Q2175">
        <v>9.3347075971614998E-2</v>
      </c>
    </row>
    <row r="2176" spans="1:17" hidden="1" x14ac:dyDescent="0.3">
      <c r="A2176" t="s">
        <v>4545</v>
      </c>
      <c r="B2176" t="s">
        <v>4546</v>
      </c>
      <c r="C2176" t="str">
        <f>IFERROR(VLOOKUP(Table1[[#This Row],[Ticker]],[1]!Table2[[Symbol]:[Industry]],2,FALSE),"-")</f>
        <v>-</v>
      </c>
      <c r="D2176" t="s">
        <v>207</v>
      </c>
      <c r="E2176">
        <v>280.58202249999999</v>
      </c>
      <c r="F2176">
        <v>726.05</v>
      </c>
      <c r="G2176">
        <v>-35.100858885466202</v>
      </c>
      <c r="H2176">
        <v>-6.8475714030720303</v>
      </c>
      <c r="I2176">
        <v>-14.323384240436001</v>
      </c>
      <c r="J2176">
        <v>-2.8119433661286899</v>
      </c>
      <c r="K2176">
        <v>751.61796170504795</v>
      </c>
      <c r="L2176">
        <v>737.11903840092396</v>
      </c>
      <c r="M2176">
        <v>35.354795034263802</v>
      </c>
      <c r="N2176">
        <v>1.2743227186311701</v>
      </c>
      <c r="O2176">
        <v>23.820673507334199</v>
      </c>
      <c r="P2176">
        <v>11.7</v>
      </c>
      <c r="Q2176">
        <v>3.3286511195705998E-2</v>
      </c>
    </row>
    <row r="2177" spans="1:17" hidden="1" x14ac:dyDescent="0.3">
      <c r="A2177" t="s">
        <v>4547</v>
      </c>
      <c r="B2177" t="s">
        <v>4548</v>
      </c>
      <c r="C2177" t="str">
        <f>IFERROR(VLOOKUP(Table1[[#This Row],[Ticker]],[1]!Table2[[Symbol]:[Industry]],2,FALSE),"-")</f>
        <v>-</v>
      </c>
      <c r="D2177" t="s">
        <v>54</v>
      </c>
      <c r="E2177">
        <v>279.96679899999998</v>
      </c>
      <c r="F2177">
        <v>783.65</v>
      </c>
      <c r="G2177">
        <v>182.858296222912</v>
      </c>
      <c r="H2177">
        <v>15.063980446756</v>
      </c>
      <c r="I2177">
        <v>102.637654720602</v>
      </c>
      <c r="J2177">
        <v>7.91346954678421</v>
      </c>
      <c r="K2177">
        <v>663.85838111465296</v>
      </c>
      <c r="L2177">
        <v>498.450682500656</v>
      </c>
      <c r="M2177">
        <v>72.601364577550001</v>
      </c>
      <c r="N2177">
        <v>0.21188431185232001</v>
      </c>
      <c r="O2177">
        <v>0</v>
      </c>
      <c r="P2177">
        <v>212.086818000796</v>
      </c>
      <c r="Q2177">
        <v>5.173697985484E-2</v>
      </c>
    </row>
    <row r="2178" spans="1:17" hidden="1" x14ac:dyDescent="0.3">
      <c r="A2178" t="s">
        <v>4549</v>
      </c>
      <c r="B2178" t="s">
        <v>4550</v>
      </c>
      <c r="C2178" t="str">
        <f>IFERROR(VLOOKUP(Table1[[#This Row],[Ticker]],[1]!Table2[[Symbol]:[Industry]],2,FALSE),"-")</f>
        <v>-</v>
      </c>
      <c r="D2178" t="s">
        <v>111</v>
      </c>
      <c r="E2178">
        <v>279.86543519999998</v>
      </c>
      <c r="F2178">
        <v>184</v>
      </c>
      <c r="G2178">
        <v>36.886654361791699</v>
      </c>
      <c r="H2178">
        <v>-0.54918647260045494</v>
      </c>
      <c r="I2178">
        <v>-4.0998868076363202</v>
      </c>
      <c r="J2178">
        <v>6.6755309502929903</v>
      </c>
      <c r="K2178">
        <v>179.73334072679799</v>
      </c>
      <c r="L2178">
        <v>168.98461639989</v>
      </c>
      <c r="M2178">
        <v>55.377792470760603</v>
      </c>
      <c r="N2178">
        <v>0.64152135609696803</v>
      </c>
      <c r="O2178">
        <v>95.2173913043478</v>
      </c>
      <c r="P2178">
        <v>74.821852731591406</v>
      </c>
      <c r="Q2178">
        <v>9.1929903696016002E-2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Row],[Ticker]],[1]!Table2[[Symbol]:[Industry]],2,FALSE),"-")</f>
        <v>-</v>
      </c>
      <c r="D2179" t="s">
        <v>130</v>
      </c>
      <c r="E2179">
        <v>279.10375945599998</v>
      </c>
      <c r="F2179">
        <v>251.36</v>
      </c>
      <c r="G2179">
        <v>-10.278239133130899</v>
      </c>
      <c r="H2179">
        <v>11.347109062162</v>
      </c>
      <c r="I2179">
        <v>-19.480313467193302</v>
      </c>
      <c r="J2179">
        <v>3.8065251023397799</v>
      </c>
      <c r="K2179">
        <v>231.035863196317</v>
      </c>
      <c r="L2179">
        <v>240.086664814519</v>
      </c>
      <c r="M2179">
        <v>74.195077778517103</v>
      </c>
      <c r="N2179">
        <v>2.5606655587021199</v>
      </c>
      <c r="O2179">
        <v>32.340070019095997</v>
      </c>
      <c r="P2179">
        <v>31.3613796707604</v>
      </c>
      <c r="Q2179">
        <v>3.2783199672269999E-3</v>
      </c>
    </row>
    <row r="2180" spans="1:17" hidden="1" x14ac:dyDescent="0.3">
      <c r="A2180" t="s">
        <v>4553</v>
      </c>
      <c r="B2180" t="s">
        <v>4554</v>
      </c>
      <c r="C2180" t="str">
        <f>IFERROR(VLOOKUP(Table1[[#This Row],[Ticker]],[1]!Table2[[Symbol]:[Industry]],2,FALSE),"-")</f>
        <v>-</v>
      </c>
      <c r="D2180" t="s">
        <v>745</v>
      </c>
      <c r="E2180">
        <v>278.80404700000003</v>
      </c>
      <c r="F2180">
        <v>122.6</v>
      </c>
      <c r="G2180">
        <v>-44.384993489572402</v>
      </c>
      <c r="H2180">
        <v>32.1383286033061</v>
      </c>
      <c r="I2180">
        <v>15.545665179362</v>
      </c>
      <c r="J2180">
        <v>25.516490738078598</v>
      </c>
      <c r="K2180">
        <v>97.0849465993238</v>
      </c>
      <c r="M2180">
        <v>80.683513352210895</v>
      </c>
      <c r="N2180">
        <v>1.89030100334448</v>
      </c>
      <c r="O2180">
        <v>18.270799347471399</v>
      </c>
      <c r="P2180">
        <v>87.032799389778702</v>
      </c>
    </row>
    <row r="2181" spans="1:17" hidden="1" x14ac:dyDescent="0.3">
      <c r="A2181" t="s">
        <v>4555</v>
      </c>
      <c r="B2181" t="s">
        <v>4556</v>
      </c>
      <c r="C2181" t="str">
        <f>IFERROR(VLOOKUP(Table1[[#This Row],[Ticker]],[1]!Table2[[Symbol]:[Industry]],2,FALSE),"-")</f>
        <v>-</v>
      </c>
      <c r="D2181" t="s">
        <v>95</v>
      </c>
      <c r="E2181">
        <v>278.30110300000001</v>
      </c>
      <c r="F2181">
        <v>165.8</v>
      </c>
      <c r="G2181">
        <v>191.59364674496601</v>
      </c>
      <c r="H2181">
        <v>36.9679371754766</v>
      </c>
      <c r="I2181">
        <v>83.524307973453304</v>
      </c>
      <c r="J2181">
        <v>-1.6453711052450399</v>
      </c>
      <c r="K2181">
        <v>99.986497860728505</v>
      </c>
      <c r="M2181">
        <v>96.352645089017599</v>
      </c>
      <c r="N2181">
        <v>1.0201612903225801</v>
      </c>
      <c r="O2181">
        <v>1.50784077201446</v>
      </c>
      <c r="P2181">
        <v>231.6</v>
      </c>
    </row>
    <row r="2182" spans="1:17" hidden="1" x14ac:dyDescent="0.3">
      <c r="A2182" t="s">
        <v>4557</v>
      </c>
      <c r="B2182" t="s">
        <v>4558</v>
      </c>
      <c r="C2182" t="str">
        <f>IFERROR(VLOOKUP(Table1[[#This Row],[Ticker]],[1]!Table2[[Symbol]:[Industry]],2,FALSE),"-")</f>
        <v>-</v>
      </c>
      <c r="D2182" t="s">
        <v>1872</v>
      </c>
      <c r="E2182">
        <v>278.26761324</v>
      </c>
      <c r="F2182">
        <v>437.2</v>
      </c>
      <c r="G2182">
        <v>23.766491171696501</v>
      </c>
      <c r="H2182">
        <v>-8.8395062329964702</v>
      </c>
      <c r="I2182">
        <v>3.46858594306571</v>
      </c>
      <c r="J2182">
        <v>-4.8177732782566904</v>
      </c>
      <c r="K2182">
        <v>431.98449161593902</v>
      </c>
      <c r="L2182">
        <v>370.50436228920398</v>
      </c>
      <c r="M2182">
        <v>38.712676119786401</v>
      </c>
      <c r="N2182">
        <v>0.144743039834096</v>
      </c>
      <c r="O2182">
        <v>19.3504117108874</v>
      </c>
      <c r="P2182">
        <v>63.317146059021297</v>
      </c>
      <c r="Q2182">
        <v>1.6729321065053E-2</v>
      </c>
    </row>
    <row r="2183" spans="1:17" hidden="1" x14ac:dyDescent="0.3">
      <c r="A2183" t="s">
        <v>4559</v>
      </c>
      <c r="B2183" t="s">
        <v>4560</v>
      </c>
      <c r="C2183" t="str">
        <f>IFERROR(VLOOKUP(Table1[[#This Row],[Ticker]],[1]!Table2[[Symbol]:[Industry]],2,FALSE),"-")</f>
        <v>-</v>
      </c>
      <c r="D2183" t="s">
        <v>450</v>
      </c>
      <c r="E2183">
        <v>277.87236504800001</v>
      </c>
      <c r="F2183">
        <v>70.22</v>
      </c>
      <c r="G2183">
        <v>46.688538229503301</v>
      </c>
      <c r="H2183">
        <v>8.1772837301252999</v>
      </c>
      <c r="I2183">
        <v>-2.77948459169773</v>
      </c>
      <c r="J2183">
        <v>-0.75562420816901399</v>
      </c>
      <c r="K2183">
        <v>66.064427887068106</v>
      </c>
      <c r="L2183">
        <v>60.5401553267005</v>
      </c>
      <c r="M2183">
        <v>57.975786028733197</v>
      </c>
      <c r="N2183">
        <v>1.8824823493162199</v>
      </c>
      <c r="O2183">
        <v>13.2013671318712</v>
      </c>
      <c r="P2183">
        <v>80.051282051282001</v>
      </c>
      <c r="Q2183">
        <v>0.101891858622188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21</v>
      </c>
      <c r="E2184">
        <v>277.82005199999998</v>
      </c>
      <c r="F2184">
        <v>18.78</v>
      </c>
      <c r="G2184">
        <v>-22.336305983869199</v>
      </c>
      <c r="H2184">
        <v>-6.2701935110411702</v>
      </c>
      <c r="I2184">
        <v>-46.853658020709801</v>
      </c>
      <c r="J2184">
        <v>-5.1104817003813103</v>
      </c>
      <c r="K2184">
        <v>20.321042113878701</v>
      </c>
      <c r="L2184">
        <v>21.9718171899463</v>
      </c>
      <c r="M2184">
        <v>32.4377245190271</v>
      </c>
      <c r="N2184">
        <v>0.70970936397136397</v>
      </c>
      <c r="O2184">
        <v>90.628328008519603</v>
      </c>
      <c r="P2184">
        <v>6.1016949152542503</v>
      </c>
      <c r="Q2184">
        <v>-9.2539924244603E-2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596</v>
      </c>
      <c r="E2185">
        <v>277.580650367999</v>
      </c>
      <c r="F2185">
        <v>53.47</v>
      </c>
      <c r="G2185">
        <v>-13.0003703490509</v>
      </c>
      <c r="H2185">
        <v>-31.7066851883779</v>
      </c>
      <c r="I2185">
        <v>-22.106741928706601</v>
      </c>
      <c r="J2185">
        <v>-7.3004730882865001</v>
      </c>
      <c r="K2185">
        <v>79.735502756384705</v>
      </c>
      <c r="L2185">
        <v>77.265604434671104</v>
      </c>
      <c r="M2185">
        <v>29.430390354356302</v>
      </c>
      <c r="N2185">
        <v>1.0708399877897099</v>
      </c>
      <c r="O2185">
        <v>162.39012530390801</v>
      </c>
      <c r="P2185">
        <v>19.2196209587513</v>
      </c>
      <c r="Q2185">
        <v>3.5687021460646E-2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54</v>
      </c>
      <c r="E2186">
        <v>277.10484924999997</v>
      </c>
      <c r="F2186">
        <v>277.10000000000002</v>
      </c>
      <c r="G2186">
        <v>-41.921864443627904</v>
      </c>
      <c r="H2186">
        <v>2.5355144207601601</v>
      </c>
      <c r="I2186">
        <v>-32.615312124142399</v>
      </c>
      <c r="J2186">
        <v>3.5209867181206498</v>
      </c>
      <c r="K2186">
        <v>271.54134330622799</v>
      </c>
      <c r="L2186">
        <v>314.27756244992997</v>
      </c>
      <c r="M2186">
        <v>69.769031985764698</v>
      </c>
      <c r="N2186">
        <v>0.72167210003492199</v>
      </c>
      <c r="O2186">
        <v>69.180801154817701</v>
      </c>
      <c r="P2186">
        <v>15.4583333333333</v>
      </c>
      <c r="Q2186">
        <v>-0.16689660958200001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124</v>
      </c>
      <c r="E2187">
        <v>276.92841800000002</v>
      </c>
      <c r="F2187">
        <v>271.39999999999998</v>
      </c>
      <c r="G2187">
        <v>66.7229484584999</v>
      </c>
      <c r="H2187">
        <v>8.6073615991792494</v>
      </c>
      <c r="I2187">
        <v>-12.2700388360772</v>
      </c>
      <c r="J2187">
        <v>14.562553471134001</v>
      </c>
      <c r="K2187">
        <v>249.298885576423</v>
      </c>
      <c r="L2187">
        <v>227.417112562271</v>
      </c>
      <c r="M2187">
        <v>75.824367589061694</v>
      </c>
      <c r="N2187">
        <v>3.2562337730912199</v>
      </c>
      <c r="O2187">
        <v>25.792188651436899</v>
      </c>
      <c r="P2187">
        <v>172.62682069311899</v>
      </c>
      <c r="Q2187">
        <v>8.7004990780500002E-2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1560</v>
      </c>
      <c r="E2188">
        <v>276.46076799999997</v>
      </c>
      <c r="F2188">
        <v>22.09</v>
      </c>
      <c r="G2188">
        <v>0.50920487105057699</v>
      </c>
      <c r="H2188">
        <v>-12.267288616492801</v>
      </c>
      <c r="I2188">
        <v>-35.757195889446102</v>
      </c>
      <c r="J2188">
        <v>0.12534181475209799</v>
      </c>
      <c r="K2188">
        <v>22.0482755322194</v>
      </c>
      <c r="L2188">
        <v>22.102696866407499</v>
      </c>
      <c r="M2188">
        <v>46.537285098509798</v>
      </c>
      <c r="N2188">
        <v>0.63371600366806302</v>
      </c>
      <c r="O2188">
        <v>76.097781801720203</v>
      </c>
      <c r="P2188">
        <v>30.864928909952599</v>
      </c>
      <c r="Q2188">
        <v>7.5742100468823001E-2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141</v>
      </c>
      <c r="E2189">
        <v>276.34982387999997</v>
      </c>
      <c r="F2189">
        <v>30.68</v>
      </c>
      <c r="G2189">
        <v>48.625713039327501</v>
      </c>
      <c r="H2189">
        <v>5.9889760391318303</v>
      </c>
      <c r="I2189">
        <v>-20.594703282839401</v>
      </c>
      <c r="J2189">
        <v>2.3380857440990002</v>
      </c>
      <c r="K2189">
        <v>28.9404254599661</v>
      </c>
      <c r="L2189">
        <v>25.992674968570199</v>
      </c>
      <c r="M2189">
        <v>63.260387410772303</v>
      </c>
      <c r="N2189">
        <v>0.502291095633013</v>
      </c>
      <c r="O2189">
        <v>32.985658409387199</v>
      </c>
      <c r="P2189">
        <v>97.807865892972202</v>
      </c>
      <c r="Q2189">
        <v>5.47433056054E-2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516</v>
      </c>
      <c r="E2190">
        <v>275.94411796499998</v>
      </c>
      <c r="F2190">
        <v>219.55</v>
      </c>
      <c r="G2190">
        <v>92.306168926896504</v>
      </c>
      <c r="H2190">
        <v>26.590776465864099</v>
      </c>
      <c r="I2190">
        <v>-20.434809047512999</v>
      </c>
      <c r="J2190">
        <v>-5.0115613983155303</v>
      </c>
      <c r="K2190">
        <v>182.649707613023</v>
      </c>
      <c r="L2190">
        <v>163.66135743328999</v>
      </c>
      <c r="M2190">
        <v>65.406482722598099</v>
      </c>
      <c r="N2190">
        <v>1.59497114563133</v>
      </c>
      <c r="O2190">
        <v>22.523343202004</v>
      </c>
      <c r="P2190">
        <v>148.27547212484399</v>
      </c>
      <c r="Q2190">
        <v>5.2347286138853998E-2</v>
      </c>
    </row>
    <row r="2191" spans="1:17" hidden="1" x14ac:dyDescent="0.3">
      <c r="A2191" t="s">
        <v>4575</v>
      </c>
      <c r="B2191" t="s">
        <v>4576</v>
      </c>
      <c r="C2191" t="str">
        <f>IFERROR(VLOOKUP(Table1[[#This Row],[Ticker]],[1]!Table2[[Symbol]:[Industry]],2,FALSE),"-")</f>
        <v>-</v>
      </c>
      <c r="D2191" t="s">
        <v>127</v>
      </c>
      <c r="E2191">
        <v>275.820258719999</v>
      </c>
      <c r="F2191">
        <v>2.37</v>
      </c>
      <c r="G2191">
        <v>211.31892147024001</v>
      </c>
      <c r="H2191">
        <v>6.10783339478842</v>
      </c>
      <c r="I2191">
        <v>-32.553141060796897</v>
      </c>
      <c r="J2191">
        <v>-2.5865592683379499</v>
      </c>
      <c r="K2191">
        <v>2.3409563829286699</v>
      </c>
      <c r="L2191">
        <v>2.0664226424144898</v>
      </c>
      <c r="M2191">
        <v>56.760286557547097</v>
      </c>
      <c r="N2191">
        <v>0.91081193934500704</v>
      </c>
      <c r="O2191">
        <v>62.8691983122362</v>
      </c>
      <c r="P2191">
        <v>238.57142857142799</v>
      </c>
    </row>
    <row r="2192" spans="1:17" hidden="1" x14ac:dyDescent="0.3">
      <c r="A2192" t="s">
        <v>4577</v>
      </c>
      <c r="B2192" t="s">
        <v>4578</v>
      </c>
      <c r="C2192" t="str">
        <f>IFERROR(VLOOKUP(Table1[[#This Row],[Ticker]],[1]!Table2[[Symbol]:[Industry]],2,FALSE),"-")</f>
        <v>-</v>
      </c>
      <c r="D2192" t="s">
        <v>632</v>
      </c>
      <c r="E2192">
        <v>274.37251218</v>
      </c>
      <c r="F2192">
        <v>489.9</v>
      </c>
      <c r="G2192">
        <v>-31.371880878095698</v>
      </c>
      <c r="H2192">
        <v>-9.2796554776459992</v>
      </c>
      <c r="I2192">
        <v>-18.5546783924176</v>
      </c>
      <c r="J2192">
        <v>-1.9171073417453799</v>
      </c>
      <c r="K2192">
        <v>519.92901781150999</v>
      </c>
      <c r="L2192">
        <v>514.56329397605998</v>
      </c>
      <c r="M2192">
        <v>29.456651107140701</v>
      </c>
      <c r="N2192">
        <v>0.84023880724969402</v>
      </c>
      <c r="O2192">
        <v>16.921820779750899</v>
      </c>
      <c r="P2192">
        <v>6.0274862027918896</v>
      </c>
      <c r="Q2192">
        <v>-9.3745003386197998E-2</v>
      </c>
    </row>
    <row r="2193" spans="1:17" hidden="1" x14ac:dyDescent="0.3">
      <c r="A2193" t="s">
        <v>4579</v>
      </c>
      <c r="B2193" t="s">
        <v>4580</v>
      </c>
      <c r="C2193" t="str">
        <f>IFERROR(VLOOKUP(Table1[[#This Row],[Ticker]],[1]!Table2[[Symbol]:[Industry]],2,FALSE),"-")</f>
        <v>-</v>
      </c>
      <c r="D2193" t="s">
        <v>219</v>
      </c>
      <c r="E2193">
        <v>274.16269440000002</v>
      </c>
      <c r="F2193">
        <v>216.55</v>
      </c>
      <c r="G2193">
        <v>132.694601926339</v>
      </c>
      <c r="H2193">
        <v>-0.42353298593752903</v>
      </c>
      <c r="I2193">
        <v>45.116940692846597</v>
      </c>
      <c r="J2193">
        <v>4.0925904111014999</v>
      </c>
      <c r="K2193">
        <v>212.69257535138399</v>
      </c>
      <c r="L2193">
        <v>163.91574732313401</v>
      </c>
      <c r="M2193">
        <v>50.6432861166099</v>
      </c>
      <c r="N2193">
        <v>0.42880169704536703</v>
      </c>
      <c r="O2193">
        <v>22.142692218886999</v>
      </c>
      <c r="P2193">
        <v>178.700128700128</v>
      </c>
      <c r="Q2193">
        <v>0.17320182869578399</v>
      </c>
    </row>
    <row r="2194" spans="1:17" hidden="1" x14ac:dyDescent="0.3">
      <c r="A2194" t="s">
        <v>4581</v>
      </c>
      <c r="B2194" t="s">
        <v>4582</v>
      </c>
      <c r="C2194" t="str">
        <f>IFERROR(VLOOKUP(Table1[[#This Row],[Ticker]],[1]!Table2[[Symbol]:[Industry]],2,FALSE),"-")</f>
        <v>-</v>
      </c>
      <c r="D2194" t="s">
        <v>130</v>
      </c>
      <c r="E2194">
        <v>274.07104800000002</v>
      </c>
      <c r="F2194">
        <v>539.85</v>
      </c>
      <c r="G2194">
        <v>352.39575688213199</v>
      </c>
      <c r="H2194">
        <v>15.839261737696299</v>
      </c>
      <c r="I2194">
        <v>46.863667513779802</v>
      </c>
      <c r="J2194">
        <v>-6.7942886146029702</v>
      </c>
      <c r="K2194">
        <v>513.68981480816399</v>
      </c>
      <c r="L2194">
        <v>362.01481166337601</v>
      </c>
      <c r="M2194">
        <v>38.711599565191598</v>
      </c>
      <c r="N2194">
        <v>0.23135870912078099</v>
      </c>
      <c r="O2194">
        <v>39.335000463091497</v>
      </c>
      <c r="P2194">
        <v>444.58791485927497</v>
      </c>
      <c r="Q2194">
        <v>0.15539423903376401</v>
      </c>
    </row>
    <row r="2195" spans="1:17" hidden="1" x14ac:dyDescent="0.3">
      <c r="A2195" t="s">
        <v>4583</v>
      </c>
      <c r="B2195" t="s">
        <v>4584</v>
      </c>
      <c r="C2195" t="str">
        <f>IFERROR(VLOOKUP(Table1[[#This Row],[Ticker]],[1]!Table2[[Symbol]:[Industry]],2,FALSE),"-")</f>
        <v>-</v>
      </c>
      <c r="D2195" t="s">
        <v>2418</v>
      </c>
      <c r="E2195">
        <v>273.14306649999997</v>
      </c>
      <c r="F2195">
        <v>608.35</v>
      </c>
      <c r="G2195">
        <v>20.131648354716599</v>
      </c>
      <c r="H2195">
        <v>31.350723146617401</v>
      </c>
      <c r="I2195">
        <v>21.613735721580099</v>
      </c>
      <c r="J2195">
        <v>-15.6042275858322</v>
      </c>
      <c r="K2195">
        <v>533.28218509128203</v>
      </c>
      <c r="L2195">
        <v>479.89252924144802</v>
      </c>
      <c r="M2195">
        <v>48.421480232751001</v>
      </c>
      <c r="N2195">
        <v>2.8815489408951098</v>
      </c>
      <c r="O2195">
        <v>37.092134462069502</v>
      </c>
      <c r="P2195">
        <v>73.319088319088294</v>
      </c>
      <c r="Q2195">
        <v>0.17590723262961699</v>
      </c>
    </row>
    <row r="2196" spans="1:17" hidden="1" x14ac:dyDescent="0.3">
      <c r="A2196" t="s">
        <v>4585</v>
      </c>
      <c r="B2196" t="s">
        <v>4586</v>
      </c>
      <c r="C2196" t="str">
        <f>IFERROR(VLOOKUP(Table1[[#This Row],[Ticker]],[1]!Table2[[Symbol]:[Industry]],2,FALSE),"-")</f>
        <v>-</v>
      </c>
      <c r="D2196" t="s">
        <v>21</v>
      </c>
      <c r="E2196">
        <v>273.0538512</v>
      </c>
      <c r="F2196">
        <v>48.6</v>
      </c>
      <c r="G2196">
        <v>-7.6399163021562302</v>
      </c>
      <c r="H2196">
        <v>-3.8371905378003399</v>
      </c>
      <c r="I2196">
        <v>9.5582896412377796</v>
      </c>
      <c r="J2196">
        <v>-0.72062266398324504</v>
      </c>
      <c r="K2196">
        <v>51.128621059132797</v>
      </c>
      <c r="L2196">
        <v>45.388488944159398</v>
      </c>
      <c r="M2196">
        <v>45.213436474050702</v>
      </c>
      <c r="N2196">
        <v>0.31993615786419</v>
      </c>
      <c r="O2196">
        <v>41.358024691357997</v>
      </c>
      <c r="P2196">
        <v>80</v>
      </c>
    </row>
    <row r="2197" spans="1:17" hidden="1" x14ac:dyDescent="0.3">
      <c r="A2197" t="s">
        <v>4587</v>
      </c>
      <c r="B2197" t="s">
        <v>4588</v>
      </c>
      <c r="C2197" t="str">
        <f>IFERROR(VLOOKUP(Table1[[#This Row],[Ticker]],[1]!Table2[[Symbol]:[Industry]],2,FALSE),"-")</f>
        <v>-</v>
      </c>
      <c r="D2197" t="s">
        <v>300</v>
      </c>
      <c r="E2197">
        <v>272.82941252000001</v>
      </c>
      <c r="F2197">
        <v>273.10000000000002</v>
      </c>
      <c r="G2197">
        <v>-3.0528431578680602</v>
      </c>
      <c r="H2197">
        <v>-23.7678994839045</v>
      </c>
      <c r="I2197">
        <v>40.321607152079203</v>
      </c>
      <c r="J2197">
        <v>-6.1004193421046597</v>
      </c>
      <c r="K2197">
        <v>266.21731916611498</v>
      </c>
      <c r="L2197">
        <v>216.94384818457101</v>
      </c>
      <c r="M2197">
        <v>36.842906321575803</v>
      </c>
      <c r="N2197">
        <v>0.13246631880221599</v>
      </c>
      <c r="O2197">
        <v>46.466495789088199</v>
      </c>
      <c r="P2197">
        <v>88.043755154792507</v>
      </c>
      <c r="Q2197">
        <v>-1.2501430187469E-2</v>
      </c>
    </row>
    <row r="2198" spans="1:17" hidden="1" x14ac:dyDescent="0.3">
      <c r="A2198" t="s">
        <v>4589</v>
      </c>
      <c r="B2198" t="s">
        <v>4590</v>
      </c>
      <c r="C2198" t="str">
        <f>IFERROR(VLOOKUP(Table1[[#This Row],[Ticker]],[1]!Table2[[Symbol]:[Industry]],2,FALSE),"-")</f>
        <v>-</v>
      </c>
      <c r="D2198" t="s">
        <v>300</v>
      </c>
      <c r="E2198">
        <v>272.54721019999999</v>
      </c>
      <c r="F2198">
        <v>195.85</v>
      </c>
      <c r="G2198">
        <v>-47.656547505228097</v>
      </c>
      <c r="H2198">
        <v>-12.345081403417799</v>
      </c>
      <c r="I2198">
        <v>-27.2468437596402</v>
      </c>
      <c r="J2198">
        <v>-0.74778009800123302</v>
      </c>
      <c r="K2198">
        <v>212.105324496663</v>
      </c>
      <c r="L2198">
        <v>215.51981755956001</v>
      </c>
      <c r="M2198">
        <v>44.9822276559199</v>
      </c>
      <c r="N2198">
        <v>0.378104304635761</v>
      </c>
      <c r="O2198">
        <v>61.194791932601397</v>
      </c>
      <c r="P2198">
        <v>9.9971918000561608</v>
      </c>
    </row>
    <row r="2199" spans="1:17" hidden="1" x14ac:dyDescent="0.3">
      <c r="A2199" t="s">
        <v>4591</v>
      </c>
      <c r="B2199" t="s">
        <v>4592</v>
      </c>
      <c r="C2199" t="str">
        <f>IFERROR(VLOOKUP(Table1[[#This Row],[Ticker]],[1]!Table2[[Symbol]:[Industry]],2,FALSE),"-")</f>
        <v>-</v>
      </c>
      <c r="D2199" t="s">
        <v>72</v>
      </c>
      <c r="E2199">
        <v>270.65074099999998</v>
      </c>
      <c r="F2199">
        <v>856.3</v>
      </c>
      <c r="G2199">
        <v>157.746672284993</v>
      </c>
      <c r="H2199">
        <v>13.022139601979299</v>
      </c>
      <c r="I2199">
        <v>192.45422025609801</v>
      </c>
      <c r="J2199">
        <v>1.8148079427421</v>
      </c>
      <c r="K2199">
        <v>737.62969902294799</v>
      </c>
      <c r="L2199">
        <v>517.21451528851901</v>
      </c>
      <c r="M2199">
        <v>78.431919689576503</v>
      </c>
      <c r="N2199">
        <v>1.4055236728837801</v>
      </c>
      <c r="O2199">
        <v>2.9195375452517599E-2</v>
      </c>
      <c r="P2199">
        <v>299.580027998133</v>
      </c>
      <c r="Q2199">
        <v>4.9619185255438999E-2</v>
      </c>
    </row>
    <row r="2200" spans="1:17" hidden="1" x14ac:dyDescent="0.3">
      <c r="A2200" t="s">
        <v>4593</v>
      </c>
      <c r="B2200" t="s">
        <v>4594</v>
      </c>
      <c r="C2200" t="str">
        <f>IFERROR(VLOOKUP(Table1[[#This Row],[Ticker]],[1]!Table2[[Symbol]:[Industry]],2,FALSE),"-")</f>
        <v>-</v>
      </c>
      <c r="D2200" t="s">
        <v>471</v>
      </c>
      <c r="E2200">
        <v>270.57790366500001</v>
      </c>
      <c r="F2200">
        <v>61.09</v>
      </c>
      <c r="G2200">
        <v>-10.163660220280301</v>
      </c>
      <c r="H2200">
        <v>-12.9361509578496</v>
      </c>
      <c r="I2200">
        <v>-24.6889043549101</v>
      </c>
      <c r="J2200">
        <v>-2.55321724870692</v>
      </c>
      <c r="K2200">
        <v>67.121274248323701</v>
      </c>
      <c r="L2200">
        <v>67.905974099187304</v>
      </c>
      <c r="M2200">
        <v>43.9804802741318</v>
      </c>
      <c r="N2200">
        <v>1.89423004874765</v>
      </c>
      <c r="O2200">
        <v>40.775904403339297</v>
      </c>
      <c r="P2200">
        <v>17.480769230769202</v>
      </c>
      <c r="Q2200">
        <v>4.5716791367547999E-2</v>
      </c>
    </row>
    <row r="2201" spans="1:17" hidden="1" x14ac:dyDescent="0.3">
      <c r="A2201" t="s">
        <v>4595</v>
      </c>
      <c r="B2201" t="s">
        <v>4596</v>
      </c>
      <c r="C2201" t="str">
        <f>IFERROR(VLOOKUP(Table1[[#This Row],[Ticker]],[1]!Table2[[Symbol]:[Industry]],2,FALSE),"-")</f>
        <v>-</v>
      </c>
      <c r="D2201" t="s">
        <v>300</v>
      </c>
      <c r="E2201">
        <v>269.26268750000003</v>
      </c>
      <c r="F2201">
        <v>52.6</v>
      </c>
      <c r="G2201">
        <v>82.700271685590295</v>
      </c>
      <c r="H2201">
        <v>0.98365264280497999</v>
      </c>
      <c r="I2201">
        <v>-16.939823176093199</v>
      </c>
      <c r="J2201">
        <v>1.6073048294353001</v>
      </c>
      <c r="K2201">
        <v>51.704357601833699</v>
      </c>
      <c r="L2201">
        <v>47.030165066932597</v>
      </c>
      <c r="M2201">
        <v>55.502555108921896</v>
      </c>
      <c r="N2201">
        <v>1.86891810154395</v>
      </c>
      <c r="O2201">
        <v>32.509505703422001</v>
      </c>
      <c r="P2201">
        <v>125.26766595289</v>
      </c>
      <c r="Q2201">
        <v>0.101059896903966</v>
      </c>
    </row>
    <row r="2202" spans="1:17" hidden="1" x14ac:dyDescent="0.3">
      <c r="A2202" t="s">
        <v>4597</v>
      </c>
      <c r="B2202" t="s">
        <v>4598</v>
      </c>
      <c r="C2202" t="str">
        <f>IFERROR(VLOOKUP(Table1[[#This Row],[Ticker]],[1]!Table2[[Symbol]:[Industry]],2,FALSE),"-")</f>
        <v>-</v>
      </c>
      <c r="D2202" t="s">
        <v>246</v>
      </c>
      <c r="E2202">
        <v>268.582035859999</v>
      </c>
      <c r="F2202">
        <v>292.10000000000002</v>
      </c>
      <c r="G2202">
        <v>7.9663779370271401E-2</v>
      </c>
      <c r="H2202">
        <v>33.514017015274597</v>
      </c>
      <c r="I2202">
        <v>9.1500472975115805</v>
      </c>
      <c r="J2202">
        <v>15.913191769006399</v>
      </c>
      <c r="O2202">
        <v>9.5172885997945702</v>
      </c>
      <c r="P2202">
        <v>33.684210526315802</v>
      </c>
    </row>
    <row r="2203" spans="1:17" hidden="1" x14ac:dyDescent="0.3">
      <c r="A2203" t="s">
        <v>4599</v>
      </c>
      <c r="B2203" t="s">
        <v>4600</v>
      </c>
      <c r="C2203" t="str">
        <f>IFERROR(VLOOKUP(Table1[[#This Row],[Ticker]],[1]!Table2[[Symbol]:[Industry]],2,FALSE),"-")</f>
        <v>-</v>
      </c>
      <c r="D2203" t="s">
        <v>2226</v>
      </c>
      <c r="E2203">
        <v>268.51499999999999</v>
      </c>
      <c r="F2203">
        <v>1193.4000000000001</v>
      </c>
      <c r="G2203">
        <v>204.247492898812</v>
      </c>
      <c r="H2203">
        <v>8.3651163884631803</v>
      </c>
      <c r="I2203">
        <v>23.773943718960801</v>
      </c>
      <c r="J2203">
        <v>-3.90241798709111</v>
      </c>
      <c r="K2203">
        <v>1171.3664935859499</v>
      </c>
      <c r="L2203">
        <v>931.58052659400505</v>
      </c>
      <c r="M2203">
        <v>50.665458905248798</v>
      </c>
      <c r="N2203">
        <v>1.3888850378008299</v>
      </c>
      <c r="O2203">
        <v>20.642701525054399</v>
      </c>
      <c r="P2203">
        <v>242.93103448275801</v>
      </c>
      <c r="Q2203">
        <v>0.17243768607433699</v>
      </c>
    </row>
    <row r="2204" spans="1:17" hidden="1" x14ac:dyDescent="0.3">
      <c r="A2204" t="s">
        <v>4601</v>
      </c>
      <c r="B2204" t="s">
        <v>4602</v>
      </c>
      <c r="C2204" t="str">
        <f>IFERROR(VLOOKUP(Table1[[#This Row],[Ticker]],[1]!Table2[[Symbol]:[Industry]],2,FALSE),"-")</f>
        <v>-</v>
      </c>
      <c r="D2204" t="s">
        <v>57</v>
      </c>
      <c r="E2204">
        <v>267.91118338000001</v>
      </c>
      <c r="F2204">
        <v>79.7</v>
      </c>
      <c r="G2204">
        <v>-65.562935557129506</v>
      </c>
      <c r="H2204">
        <v>-4.5034068107650898</v>
      </c>
      <c r="I2204">
        <v>-49.387059449624601</v>
      </c>
      <c r="J2204">
        <v>-4.01532963177175</v>
      </c>
      <c r="M2204">
        <v>44.849156824313098</v>
      </c>
      <c r="O2204">
        <v>65.043914680050094</v>
      </c>
      <c r="P2204">
        <v>28.4448025785656</v>
      </c>
    </row>
    <row r="2205" spans="1:17" hidden="1" x14ac:dyDescent="0.3">
      <c r="A2205" t="s">
        <v>4603</v>
      </c>
      <c r="B2205" t="s">
        <v>4604</v>
      </c>
      <c r="C2205" t="str">
        <f>IFERROR(VLOOKUP(Table1[[#This Row],[Ticker]],[1]!Table2[[Symbol]:[Industry]],2,FALSE),"-")</f>
        <v>-</v>
      </c>
      <c r="D2205" t="s">
        <v>46</v>
      </c>
      <c r="E2205">
        <v>266.65007759999997</v>
      </c>
      <c r="F2205">
        <v>91.89</v>
      </c>
      <c r="G2205">
        <v>54.155943603037599</v>
      </c>
      <c r="H2205">
        <v>3.7777702898637902</v>
      </c>
      <c r="I2205">
        <v>-1.20580476896921</v>
      </c>
      <c r="J2205">
        <v>1.18453747408479</v>
      </c>
      <c r="K2205">
        <v>90.408556272017805</v>
      </c>
      <c r="L2205">
        <v>76.277824462631699</v>
      </c>
      <c r="M2205">
        <v>54.3351415580143</v>
      </c>
      <c r="N2205">
        <v>0.68393775912581301</v>
      </c>
      <c r="O2205">
        <v>24.496680814016699</v>
      </c>
      <c r="P2205">
        <v>122.763636363636</v>
      </c>
      <c r="Q2205">
        <v>0.14246200176881099</v>
      </c>
    </row>
    <row r="2206" spans="1:17" hidden="1" x14ac:dyDescent="0.3">
      <c r="A2206" t="s">
        <v>4605</v>
      </c>
      <c r="B2206" t="s">
        <v>4606</v>
      </c>
      <c r="C2206" t="str">
        <f>IFERROR(VLOOKUP(Table1[[#This Row],[Ticker]],[1]!Table2[[Symbol]:[Industry]],2,FALSE),"-")</f>
        <v>-</v>
      </c>
      <c r="D2206" t="s">
        <v>551</v>
      </c>
      <c r="E2206">
        <v>266.49986000000001</v>
      </c>
      <c r="F2206">
        <v>275</v>
      </c>
      <c r="G2206">
        <v>36.015688877288603</v>
      </c>
      <c r="H2206">
        <v>5.3853620445143697</v>
      </c>
      <c r="I2206">
        <v>23.808722305334399</v>
      </c>
      <c r="J2206">
        <v>-6.6963569167267298</v>
      </c>
      <c r="K2206">
        <v>267.96653972095601</v>
      </c>
      <c r="L2206">
        <v>231.03838652718699</v>
      </c>
      <c r="M2206">
        <v>41.639595787347197</v>
      </c>
      <c r="N2206">
        <v>0.46863157894736801</v>
      </c>
      <c r="O2206">
        <v>23.218181818181801</v>
      </c>
      <c r="P2206">
        <v>79.738562091503198</v>
      </c>
    </row>
    <row r="2207" spans="1:17" hidden="1" x14ac:dyDescent="0.3">
      <c r="A2207" t="s">
        <v>4607</v>
      </c>
      <c r="B2207" t="s">
        <v>4608</v>
      </c>
      <c r="C2207" t="str">
        <f>IFERROR(VLOOKUP(Table1[[#This Row],[Ticker]],[1]!Table2[[Symbol]:[Industry]],2,FALSE),"-")</f>
        <v>-</v>
      </c>
      <c r="D2207" t="s">
        <v>745</v>
      </c>
      <c r="E2207">
        <v>266.34279429999998</v>
      </c>
      <c r="F2207">
        <v>203.5</v>
      </c>
      <c r="G2207">
        <v>37.550805528211797</v>
      </c>
      <c r="H2207">
        <v>-2.5625380086488301</v>
      </c>
      <c r="I2207">
        <v>31.066226149174302</v>
      </c>
      <c r="J2207">
        <v>0.18843340469417399</v>
      </c>
      <c r="K2207">
        <v>203.80050357238599</v>
      </c>
      <c r="L2207">
        <v>170.4364375227</v>
      </c>
      <c r="M2207">
        <v>46.923250242871298</v>
      </c>
      <c r="N2207">
        <v>0.33771227170778501</v>
      </c>
      <c r="O2207">
        <v>27.7641277641277</v>
      </c>
      <c r="P2207">
        <v>81.696428571428498</v>
      </c>
    </row>
    <row r="2208" spans="1:17" hidden="1" x14ac:dyDescent="0.3">
      <c r="A2208" t="s">
        <v>4609</v>
      </c>
      <c r="B2208" t="s">
        <v>4610</v>
      </c>
      <c r="C2208" t="str">
        <f>IFERROR(VLOOKUP(Table1[[#This Row],[Ticker]],[1]!Table2[[Symbol]:[Industry]],2,FALSE),"-")</f>
        <v>-</v>
      </c>
      <c r="D2208" t="s">
        <v>136</v>
      </c>
      <c r="E2208">
        <v>266.342601</v>
      </c>
      <c r="F2208">
        <v>170.15</v>
      </c>
      <c r="G2208">
        <v>-1.95795629117299</v>
      </c>
      <c r="H2208">
        <v>-11.803535500134901</v>
      </c>
      <c r="I2208">
        <v>-24.834777264501</v>
      </c>
      <c r="J2208">
        <v>-4.7697017037259499</v>
      </c>
      <c r="K2208">
        <v>193.37033016152299</v>
      </c>
      <c r="L2208">
        <v>189.223211256247</v>
      </c>
      <c r="M2208">
        <v>16.757262510104098</v>
      </c>
      <c r="N2208">
        <v>1.28817425355725</v>
      </c>
      <c r="O2208">
        <v>66.294446076990795</v>
      </c>
      <c r="P2208">
        <v>33.346394984325997</v>
      </c>
      <c r="Q2208">
        <v>0.237525107043524</v>
      </c>
    </row>
    <row r="2209" spans="1:17" hidden="1" x14ac:dyDescent="0.3">
      <c r="A2209" t="s">
        <v>4611</v>
      </c>
      <c r="B2209" t="s">
        <v>4612</v>
      </c>
      <c r="C2209" t="str">
        <f>IFERROR(VLOOKUP(Table1[[#This Row],[Ticker]],[1]!Table2[[Symbol]:[Industry]],2,FALSE),"-")</f>
        <v>-</v>
      </c>
      <c r="D2209" t="s">
        <v>1039</v>
      </c>
      <c r="E2209">
        <v>266.07265785800001</v>
      </c>
      <c r="F2209">
        <v>14.29</v>
      </c>
      <c r="G2209">
        <v>78.747492898812197</v>
      </c>
      <c r="H2209">
        <v>17.669413690268101</v>
      </c>
      <c r="I2209">
        <v>9.5928250732627696</v>
      </c>
      <c r="J2209">
        <v>12.459018540659899</v>
      </c>
      <c r="K2209">
        <v>12.165167698813301</v>
      </c>
      <c r="L2209">
        <v>10.6587727545572</v>
      </c>
      <c r="M2209">
        <v>81.696987666880304</v>
      </c>
      <c r="N2209">
        <v>0.78899060614657301</v>
      </c>
      <c r="O2209">
        <v>7.7676696990902796</v>
      </c>
      <c r="Q2209">
        <v>8.1232802283495997E-2</v>
      </c>
    </row>
    <row r="2210" spans="1:17" hidden="1" x14ac:dyDescent="0.3">
      <c r="A2210" t="s">
        <v>4613</v>
      </c>
      <c r="B2210" t="s">
        <v>4614</v>
      </c>
      <c r="C2210" t="str">
        <f>IFERROR(VLOOKUP(Table1[[#This Row],[Ticker]],[1]!Table2[[Symbol]:[Industry]],2,FALSE),"-")</f>
        <v>-</v>
      </c>
      <c r="D2210" t="s">
        <v>632</v>
      </c>
      <c r="E2210">
        <v>265.54101161</v>
      </c>
      <c r="F2210">
        <v>9.73</v>
      </c>
      <c r="G2210">
        <v>12.994745646065001</v>
      </c>
      <c r="H2210">
        <v>13.764232718466999</v>
      </c>
      <c r="I2210">
        <v>33.951778097226203</v>
      </c>
      <c r="J2210">
        <v>-5.53465136824844</v>
      </c>
      <c r="K2210">
        <v>9.4245613195548792</v>
      </c>
      <c r="L2210">
        <v>8.0488566086777897</v>
      </c>
      <c r="M2210">
        <v>54.478889929564502</v>
      </c>
      <c r="N2210">
        <v>0.67437773201677498</v>
      </c>
      <c r="O2210">
        <v>26.413155190133601</v>
      </c>
      <c r="P2210">
        <v>98.977505112474404</v>
      </c>
      <c r="Q2210">
        <v>0.12440513762814601</v>
      </c>
    </row>
    <row r="2211" spans="1:17" hidden="1" x14ac:dyDescent="0.3">
      <c r="A2211" t="s">
        <v>4615</v>
      </c>
      <c r="B2211" t="s">
        <v>4616</v>
      </c>
      <c r="C2211" t="str">
        <f>IFERROR(VLOOKUP(Table1[[#This Row],[Ticker]],[1]!Table2[[Symbol]:[Industry]],2,FALSE),"-")</f>
        <v>-</v>
      </c>
      <c r="D2211" t="s">
        <v>2418</v>
      </c>
      <c r="E2211">
        <v>264.90679155999999</v>
      </c>
      <c r="F2211">
        <v>2256.6999999999998</v>
      </c>
      <c r="G2211">
        <v>378.89236073265999</v>
      </c>
      <c r="H2211">
        <v>14.0208248317798</v>
      </c>
      <c r="I2211">
        <v>135.272575355523</v>
      </c>
      <c r="J2211">
        <v>-6.7406646583725296</v>
      </c>
      <c r="K2211">
        <v>1936.7726849357</v>
      </c>
      <c r="L2211">
        <v>1321.8609230540401</v>
      </c>
      <c r="M2211">
        <v>53.308861693124101</v>
      </c>
      <c r="N2211">
        <v>1.3916678200692001</v>
      </c>
      <c r="O2211">
        <v>14.8158815970222</v>
      </c>
      <c r="P2211">
        <v>442.47596153846098</v>
      </c>
      <c r="Q2211">
        <v>0.178018773299529</v>
      </c>
    </row>
    <row r="2212" spans="1:17" hidden="1" x14ac:dyDescent="0.3">
      <c r="A2212" t="s">
        <v>4617</v>
      </c>
      <c r="B2212" t="s">
        <v>4618</v>
      </c>
      <c r="C2212" t="str">
        <f>IFERROR(VLOOKUP(Table1[[#This Row],[Ticker]],[1]!Table2[[Symbol]:[Industry]],2,FALSE),"-")</f>
        <v>-</v>
      </c>
      <c r="D2212" t="s">
        <v>226</v>
      </c>
      <c r="E2212">
        <v>264.881727243</v>
      </c>
      <c r="F2212">
        <v>252.09</v>
      </c>
      <c r="G2212">
        <v>-4.0710211084958701</v>
      </c>
      <c r="H2212">
        <v>19.878380230565501</v>
      </c>
      <c r="I2212">
        <v>1.5174460492920001</v>
      </c>
      <c r="J2212">
        <v>-7.6119831338252997</v>
      </c>
      <c r="K2212">
        <v>223.49573723783999</v>
      </c>
      <c r="L2212">
        <v>215.51265800824601</v>
      </c>
      <c r="M2212">
        <v>58.616908354724103</v>
      </c>
      <c r="N2212">
        <v>2.9888207144601302</v>
      </c>
      <c r="O2212">
        <v>15.3952953310325</v>
      </c>
      <c r="P2212">
        <v>44.133790737564297</v>
      </c>
      <c r="Q2212">
        <v>-4.9245856245949002E-2</v>
      </c>
    </row>
    <row r="2213" spans="1:17" hidden="1" x14ac:dyDescent="0.3">
      <c r="A2213" t="s">
        <v>4619</v>
      </c>
      <c r="B2213" t="s">
        <v>4620</v>
      </c>
      <c r="C2213" t="str">
        <f>IFERROR(VLOOKUP(Table1[[#This Row],[Ticker]],[1]!Table2[[Symbol]:[Industry]],2,FALSE),"-")</f>
        <v>-</v>
      </c>
      <c r="D2213" t="s">
        <v>1698</v>
      </c>
      <c r="E2213">
        <v>264.46131000000003</v>
      </c>
      <c r="F2213">
        <v>27.9</v>
      </c>
      <c r="G2213">
        <v>1065.0551852065</v>
      </c>
      <c r="H2213">
        <v>36.393683140941199</v>
      </c>
      <c r="I2213">
        <v>946.544186850183</v>
      </c>
      <c r="J2213">
        <v>5.1165213015035897</v>
      </c>
      <c r="K2213">
        <v>19.975687021662399</v>
      </c>
      <c r="L2213">
        <v>10.342608383896501</v>
      </c>
      <c r="M2213">
        <v>94.0929320310386</v>
      </c>
      <c r="N2213">
        <v>1.1059550062021499</v>
      </c>
      <c r="O2213">
        <v>0</v>
      </c>
      <c r="P2213">
        <v>1092.3076923076901</v>
      </c>
      <c r="Q2213">
        <v>0.41233133316942799</v>
      </c>
    </row>
    <row r="2214" spans="1:17" hidden="1" x14ac:dyDescent="0.3">
      <c r="A2214" t="s">
        <v>4621</v>
      </c>
      <c r="B2214" t="s">
        <v>4622</v>
      </c>
      <c r="C2214" t="str">
        <f>IFERROR(VLOOKUP(Table1[[#This Row],[Ticker]],[1]!Table2[[Symbol]:[Industry]],2,FALSE),"-")</f>
        <v>-</v>
      </c>
      <c r="D2214" t="s">
        <v>57</v>
      </c>
      <c r="E2214">
        <v>262.96045600000002</v>
      </c>
      <c r="F2214">
        <v>1.52</v>
      </c>
      <c r="G2214">
        <v>-6.6737289661394801</v>
      </c>
      <c r="H2214">
        <v>2.5325091916615201</v>
      </c>
      <c r="I2214">
        <v>-60.741060523884101</v>
      </c>
      <c r="J2214">
        <v>-2.8622921019612999</v>
      </c>
      <c r="K2214">
        <v>1.59680979914794</v>
      </c>
      <c r="L2214">
        <v>1.83509116424819</v>
      </c>
      <c r="M2214">
        <v>43.685769745997597</v>
      </c>
      <c r="N2214">
        <v>0.95016664987775601</v>
      </c>
      <c r="O2214">
        <v>131.57894736842101</v>
      </c>
      <c r="P2214">
        <v>30.9216192937123</v>
      </c>
    </row>
    <row r="2215" spans="1:17" hidden="1" x14ac:dyDescent="0.3">
      <c r="A2215" t="s">
        <v>4623</v>
      </c>
      <c r="B2215" t="s">
        <v>4624</v>
      </c>
      <c r="C2215" t="str">
        <f>IFERROR(VLOOKUP(Table1[[#This Row],[Ticker]],[1]!Table2[[Symbol]:[Industry]],2,FALSE),"-")</f>
        <v>-</v>
      </c>
      <c r="D2215" t="s">
        <v>46</v>
      </c>
      <c r="E2215">
        <v>262.589</v>
      </c>
      <c r="F2215">
        <v>173.9</v>
      </c>
      <c r="G2215">
        <v>-49.2479719537954</v>
      </c>
      <c r="H2215">
        <v>1.4558227491214299</v>
      </c>
      <c r="I2215">
        <v>-36.261493977588799</v>
      </c>
      <c r="J2215">
        <v>-3.1614451025019301</v>
      </c>
      <c r="K2215">
        <v>185.50486381368299</v>
      </c>
      <c r="M2215">
        <v>42.273761553968797</v>
      </c>
      <c r="N2215">
        <v>0.44187858900738303</v>
      </c>
      <c r="O2215">
        <v>85.623921794134503</v>
      </c>
      <c r="P2215">
        <v>19.8896932092381</v>
      </c>
    </row>
    <row r="2216" spans="1:17" hidden="1" x14ac:dyDescent="0.3">
      <c r="A2216" t="s">
        <v>4625</v>
      </c>
      <c r="B2216" t="s">
        <v>4626</v>
      </c>
      <c r="C2216" t="str">
        <f>IFERROR(VLOOKUP(Table1[[#This Row],[Ticker]],[1]!Table2[[Symbol]:[Industry]],2,FALSE),"-")</f>
        <v>-</v>
      </c>
      <c r="D2216" t="s">
        <v>1387</v>
      </c>
      <c r="E2216">
        <v>262.28619300000003</v>
      </c>
      <c r="F2216">
        <v>64.55</v>
      </c>
      <c r="G2216">
        <v>-17.604129319635099</v>
      </c>
      <c r="H2216">
        <v>-12.786952682558701</v>
      </c>
      <c r="I2216">
        <v>-31.759896772489999</v>
      </c>
      <c r="J2216">
        <v>-4.6553690065341904</v>
      </c>
      <c r="K2216">
        <v>70.927979258575107</v>
      </c>
      <c r="L2216">
        <v>72.776856523370896</v>
      </c>
      <c r="M2216">
        <v>26.588242013064502</v>
      </c>
      <c r="N2216">
        <v>0.88416209383643596</v>
      </c>
      <c r="O2216">
        <v>73.199070487993794</v>
      </c>
      <c r="P2216">
        <v>27.695351137487599</v>
      </c>
    </row>
    <row r="2217" spans="1:17" hidden="1" x14ac:dyDescent="0.3">
      <c r="A2217" t="s">
        <v>4627</v>
      </c>
      <c r="B2217" t="s">
        <v>4628</v>
      </c>
      <c r="C2217" t="str">
        <f>IFERROR(VLOOKUP(Table1[[#This Row],[Ticker]],[1]!Table2[[Symbol]:[Industry]],2,FALSE),"-")</f>
        <v>-</v>
      </c>
      <c r="D2217" t="s">
        <v>1387</v>
      </c>
      <c r="E2217">
        <v>262.26182499999999</v>
      </c>
      <c r="F2217">
        <v>222.35</v>
      </c>
      <c r="G2217">
        <v>-38.934843568481099</v>
      </c>
      <c r="H2217">
        <v>9.6593940414409207</v>
      </c>
      <c r="I2217">
        <v>13.887988310024999</v>
      </c>
      <c r="J2217">
        <v>15.3042424747042</v>
      </c>
      <c r="K2217">
        <v>197.225130510555</v>
      </c>
      <c r="L2217">
        <v>195.667411436138</v>
      </c>
      <c r="M2217">
        <v>76.185063576772393</v>
      </c>
      <c r="N2217">
        <v>1.95320629875758</v>
      </c>
      <c r="O2217">
        <v>20.935462109287101</v>
      </c>
      <c r="P2217">
        <v>38.708671241422302</v>
      </c>
      <c r="Q2217">
        <v>-5.307681974722E-3</v>
      </c>
    </row>
    <row r="2218" spans="1:17" hidden="1" x14ac:dyDescent="0.3">
      <c r="A2218" t="s">
        <v>4629</v>
      </c>
      <c r="B2218" t="s">
        <v>4630</v>
      </c>
      <c r="C2218" t="str">
        <f>IFERROR(VLOOKUP(Table1[[#This Row],[Ticker]],[1]!Table2[[Symbol]:[Industry]],2,FALSE),"-")</f>
        <v>-</v>
      </c>
      <c r="D2218" t="s">
        <v>929</v>
      </c>
      <c r="E2218">
        <v>261.99115999999998</v>
      </c>
      <c r="F2218">
        <v>190.9</v>
      </c>
      <c r="G2218">
        <v>13.090350041669399</v>
      </c>
      <c r="H2218">
        <v>4.1308817577760202</v>
      </c>
      <c r="I2218">
        <v>29.266226149174202</v>
      </c>
      <c r="J2218">
        <v>8.0619558139502594</v>
      </c>
      <c r="K2218">
        <v>183.735416202697</v>
      </c>
      <c r="M2218">
        <v>63.087915947049403</v>
      </c>
      <c r="N2218">
        <v>0.34922187638950603</v>
      </c>
      <c r="O2218">
        <v>30.9062336301728</v>
      </c>
      <c r="P2218">
        <v>65.855777584708903</v>
      </c>
    </row>
    <row r="2219" spans="1:17" hidden="1" x14ac:dyDescent="0.3">
      <c r="A2219" t="s">
        <v>4631</v>
      </c>
      <c r="B2219" t="s">
        <v>4632</v>
      </c>
      <c r="C2219" t="str">
        <f>IFERROR(VLOOKUP(Table1[[#This Row],[Ticker]],[1]!Table2[[Symbol]:[Industry]],2,FALSE),"-")</f>
        <v>-</v>
      </c>
      <c r="D2219" t="s">
        <v>1624</v>
      </c>
      <c r="E2219">
        <v>261.84930061</v>
      </c>
      <c r="F2219">
        <v>564.70000000000005</v>
      </c>
      <c r="G2219">
        <v>-7.0596900654847703</v>
      </c>
      <c r="H2219">
        <v>30.8506881594924</v>
      </c>
      <c r="I2219">
        <v>25.774997474350901</v>
      </c>
      <c r="J2219">
        <v>-7.1072368736252098</v>
      </c>
      <c r="K2219">
        <v>490.66657061194098</v>
      </c>
      <c r="L2219">
        <v>438.88151200811899</v>
      </c>
      <c r="M2219">
        <v>49.996408578777697</v>
      </c>
      <c r="N2219">
        <v>1.1567996856015299</v>
      </c>
      <c r="O2219">
        <v>14.928280502921799</v>
      </c>
      <c r="P2219">
        <v>56.8611111111111</v>
      </c>
      <c r="Q2219">
        <v>-6.4595114968518996E-2</v>
      </c>
    </row>
    <row r="2220" spans="1:17" hidden="1" x14ac:dyDescent="0.3">
      <c r="A2220" t="s">
        <v>4633</v>
      </c>
      <c r="B2220" t="s">
        <v>4634</v>
      </c>
      <c r="C2220" t="str">
        <f>IFERROR(VLOOKUP(Table1[[#This Row],[Ticker]],[1]!Table2[[Symbol]:[Industry]],2,FALSE),"-")</f>
        <v>-</v>
      </c>
      <c r="D2220" t="s">
        <v>516</v>
      </c>
      <c r="E2220">
        <v>261.75</v>
      </c>
      <c r="F2220">
        <v>261.75</v>
      </c>
      <c r="G2220">
        <v>3.2847860296215998</v>
      </c>
      <c r="H2220">
        <v>-6.7381035592296303</v>
      </c>
      <c r="I2220">
        <v>-21.513712965995701</v>
      </c>
      <c r="J2220">
        <v>-8.1076592948233408</v>
      </c>
      <c r="K2220">
        <v>282.07950073813498</v>
      </c>
      <c r="L2220">
        <v>284.66140743336598</v>
      </c>
      <c r="M2220">
        <v>41.265720471563299</v>
      </c>
      <c r="N2220">
        <v>4.19433928933611</v>
      </c>
      <c r="O2220">
        <v>42.617000955109802</v>
      </c>
      <c r="P2220">
        <v>27.558479532163702</v>
      </c>
      <c r="Q2220">
        <v>9.4599117547604E-2</v>
      </c>
    </row>
    <row r="2221" spans="1:17" hidden="1" x14ac:dyDescent="0.3">
      <c r="A2221" t="s">
        <v>4635</v>
      </c>
      <c r="B2221" t="s">
        <v>4636</v>
      </c>
      <c r="C2221" t="str">
        <f>IFERROR(VLOOKUP(Table1[[#This Row],[Ticker]],[1]!Table2[[Symbol]:[Industry]],2,FALSE),"-")</f>
        <v>-</v>
      </c>
      <c r="D2221" t="s">
        <v>136</v>
      </c>
      <c r="E2221">
        <v>261.52089768000002</v>
      </c>
      <c r="F2221">
        <v>129.15</v>
      </c>
      <c r="G2221">
        <v>164.75642147024001</v>
      </c>
      <c r="H2221">
        <v>-6.5832369893020397</v>
      </c>
      <c r="I2221">
        <v>85.202438773758999</v>
      </c>
      <c r="J2221">
        <v>-13.663294717479999</v>
      </c>
      <c r="K2221">
        <v>129.540865885019</v>
      </c>
      <c r="L2221">
        <v>92.560660772051193</v>
      </c>
      <c r="M2221">
        <v>31.0288092863616</v>
      </c>
      <c r="N2221">
        <v>0.29757303361630899</v>
      </c>
      <c r="O2221">
        <v>33.5656213704994</v>
      </c>
      <c r="P2221">
        <v>214.61632155907401</v>
      </c>
      <c r="Q2221">
        <v>0.12920353819814501</v>
      </c>
    </row>
    <row r="2222" spans="1:17" hidden="1" x14ac:dyDescent="0.3">
      <c r="A2222" t="s">
        <v>4637</v>
      </c>
      <c r="B2222" t="s">
        <v>4638</v>
      </c>
      <c r="C2222" t="str">
        <f>IFERROR(VLOOKUP(Table1[[#This Row],[Ticker]],[1]!Table2[[Symbol]:[Industry]],2,FALSE),"-")</f>
        <v>-</v>
      </c>
      <c r="D2222" t="s">
        <v>300</v>
      </c>
      <c r="E2222">
        <v>260.99664000000001</v>
      </c>
      <c r="F2222">
        <v>368</v>
      </c>
      <c r="G2222">
        <v>-21.6870022107069</v>
      </c>
      <c r="H2222">
        <v>-4.4988039361029104</v>
      </c>
      <c r="I2222">
        <v>-13.6573581739523</v>
      </c>
      <c r="J2222">
        <v>-7.75045679410281</v>
      </c>
      <c r="K2222">
        <v>387.66766102383599</v>
      </c>
      <c r="L2222">
        <v>383.63839495371002</v>
      </c>
      <c r="M2222">
        <v>33.378303468149298</v>
      </c>
      <c r="N2222">
        <v>1.21791309488619</v>
      </c>
      <c r="O2222">
        <v>39.660326086956502</v>
      </c>
      <c r="P2222">
        <v>13.056835637480701</v>
      </c>
      <c r="Q2222">
        <v>0.10474663414241001</v>
      </c>
    </row>
    <row r="2223" spans="1:17" hidden="1" x14ac:dyDescent="0.3">
      <c r="A2223" t="s">
        <v>4639</v>
      </c>
      <c r="B2223" t="s">
        <v>4640</v>
      </c>
      <c r="C2223" t="str">
        <f>IFERROR(VLOOKUP(Table1[[#This Row],[Ticker]],[1]!Table2[[Symbol]:[Industry]],2,FALSE),"-")</f>
        <v>-</v>
      </c>
      <c r="D2223" t="s">
        <v>524</v>
      </c>
      <c r="E2223">
        <v>260.79210594</v>
      </c>
      <c r="F2223">
        <v>201.73</v>
      </c>
      <c r="G2223">
        <v>100.377799185754</v>
      </c>
      <c r="H2223">
        <v>-12.461497858867199</v>
      </c>
      <c r="I2223">
        <v>-0.61509253214437298</v>
      </c>
      <c r="J2223">
        <v>-3.37845233157383</v>
      </c>
      <c r="K2223">
        <v>222.49968171081099</v>
      </c>
      <c r="L2223">
        <v>182.147961591544</v>
      </c>
      <c r="M2223">
        <v>27.257864066956198</v>
      </c>
      <c r="N2223">
        <v>0.39078491441095098</v>
      </c>
      <c r="O2223">
        <v>37.807961136172104</v>
      </c>
      <c r="P2223">
        <v>126.40852974186301</v>
      </c>
      <c r="Q2223">
        <v>0.118939201873524</v>
      </c>
    </row>
    <row r="2224" spans="1:17" hidden="1" x14ac:dyDescent="0.3">
      <c r="A2224" t="s">
        <v>4641</v>
      </c>
      <c r="B2224" t="s">
        <v>4642</v>
      </c>
      <c r="C2224" t="str">
        <f>IFERROR(VLOOKUP(Table1[[#This Row],[Ticker]],[1]!Table2[[Symbol]:[Industry]],2,FALSE),"-")</f>
        <v>-</v>
      </c>
      <c r="D2224" t="s">
        <v>929</v>
      </c>
      <c r="E2224">
        <v>260.68440461</v>
      </c>
      <c r="F2224">
        <v>32.39</v>
      </c>
      <c r="G2224">
        <v>7.2864436142335904</v>
      </c>
      <c r="H2224">
        <v>5.5758071419134403</v>
      </c>
      <c r="I2224">
        <v>-7.4647546545337704</v>
      </c>
      <c r="J2224">
        <v>5.7244923946238204</v>
      </c>
      <c r="K2224">
        <v>30.099957126242501</v>
      </c>
      <c r="L2224">
        <v>30.496184403010801</v>
      </c>
      <c r="M2224">
        <v>74.184191488125805</v>
      </c>
      <c r="N2224">
        <v>1.2206120383718799</v>
      </c>
      <c r="O2224">
        <v>22.815683853041001</v>
      </c>
      <c r="P2224">
        <v>30.604838709677399</v>
      </c>
      <c r="Q2224">
        <v>3.6064924548019003E-2</v>
      </c>
    </row>
    <row r="2225" spans="1:17" hidden="1" x14ac:dyDescent="0.3">
      <c r="A2225" t="s">
        <v>4643</v>
      </c>
      <c r="B2225" t="s">
        <v>4644</v>
      </c>
      <c r="C2225" t="str">
        <f>IFERROR(VLOOKUP(Table1[[#This Row],[Ticker]],[1]!Table2[[Symbol]:[Industry]],2,FALSE),"-")</f>
        <v>-</v>
      </c>
      <c r="D2225" t="s">
        <v>46</v>
      </c>
      <c r="E2225">
        <v>260.566943946999</v>
      </c>
      <c r="F2225">
        <v>49.13</v>
      </c>
      <c r="G2225">
        <v>-19.790141509789802</v>
      </c>
      <c r="H2225">
        <v>-6.0514195646810203</v>
      </c>
      <c r="I2225">
        <v>-14.9804771475289</v>
      </c>
      <c r="J2225">
        <v>-6.44603900022432</v>
      </c>
      <c r="K2225">
        <v>50.960440261607701</v>
      </c>
      <c r="L2225">
        <v>47.572625366370197</v>
      </c>
      <c r="M2225">
        <v>33.549845333797101</v>
      </c>
      <c r="N2225">
        <v>0.31182473340796502</v>
      </c>
      <c r="O2225">
        <v>44.453490738856097</v>
      </c>
      <c r="P2225">
        <v>42.199710564399403</v>
      </c>
      <c r="Q2225">
        <v>2.3818473079965999E-2</v>
      </c>
    </row>
    <row r="2226" spans="1:17" hidden="1" x14ac:dyDescent="0.3">
      <c r="A2226" t="s">
        <v>4645</v>
      </c>
      <c r="B2226" t="s">
        <v>4646</v>
      </c>
      <c r="C2226" t="str">
        <f>IFERROR(VLOOKUP(Table1[[#This Row],[Ticker]],[1]!Table2[[Symbol]:[Industry]],2,FALSE),"-")</f>
        <v>-</v>
      </c>
      <c r="D2226" t="s">
        <v>46</v>
      </c>
      <c r="E2226">
        <v>259.9599</v>
      </c>
      <c r="F2226">
        <v>463.8</v>
      </c>
      <c r="G2226">
        <v>55.9956250262208</v>
      </c>
      <c r="H2226">
        <v>-2.5321502609886801</v>
      </c>
      <c r="I2226">
        <v>64.772425610090707</v>
      </c>
      <c r="J2226">
        <v>-6.0186449656874297</v>
      </c>
      <c r="K2226">
        <v>484.63261597183498</v>
      </c>
      <c r="L2226">
        <v>388.46928918716702</v>
      </c>
      <c r="M2226">
        <v>28.083750308555899</v>
      </c>
      <c r="N2226">
        <v>0.21914504324683901</v>
      </c>
      <c r="O2226">
        <v>30.875377317809399</v>
      </c>
      <c r="P2226">
        <v>122.980769230769</v>
      </c>
    </row>
    <row r="2227" spans="1:17" hidden="1" x14ac:dyDescent="0.3">
      <c r="A2227" t="s">
        <v>4647</v>
      </c>
      <c r="B2227" t="s">
        <v>4648</v>
      </c>
      <c r="C2227" t="str">
        <f>IFERROR(VLOOKUP(Table1[[#This Row],[Ticker]],[1]!Table2[[Symbol]:[Industry]],2,FALSE),"-")</f>
        <v>-</v>
      </c>
      <c r="D2227" t="s">
        <v>46</v>
      </c>
      <c r="E2227">
        <v>259.14697380000001</v>
      </c>
      <c r="F2227">
        <v>228.03</v>
      </c>
      <c r="G2227">
        <v>110.278742898812</v>
      </c>
      <c r="H2227">
        <v>27.950943695386499</v>
      </c>
      <c r="I2227">
        <v>50.3004649749222</v>
      </c>
      <c r="J2227">
        <v>16.0716525181085</v>
      </c>
      <c r="K2227">
        <v>188.38194826935799</v>
      </c>
      <c r="L2227">
        <v>158.29085376241599</v>
      </c>
      <c r="M2227">
        <v>89.417867554521493</v>
      </c>
      <c r="N2227">
        <v>5.0953397387778301</v>
      </c>
      <c r="O2227">
        <v>5.0475814585799901</v>
      </c>
      <c r="P2227">
        <v>153.36666666666599</v>
      </c>
      <c r="Q2227">
        <v>0.12754269236745</v>
      </c>
    </row>
    <row r="2228" spans="1:17" hidden="1" x14ac:dyDescent="0.3">
      <c r="A2228" t="s">
        <v>4649</v>
      </c>
      <c r="B2228" t="s">
        <v>4650</v>
      </c>
      <c r="C2228" t="str">
        <f>IFERROR(VLOOKUP(Table1[[#This Row],[Ticker]],[1]!Table2[[Symbol]:[Industry]],2,FALSE),"-")</f>
        <v>-</v>
      </c>
      <c r="D2228" t="s">
        <v>46</v>
      </c>
      <c r="E2228">
        <v>259.01864999999998</v>
      </c>
      <c r="F2228">
        <v>147.4</v>
      </c>
      <c r="G2228">
        <v>23.2886184399378</v>
      </c>
      <c r="H2228">
        <v>-8.0451935110411696</v>
      </c>
      <c r="I2228">
        <v>39.464494547442698</v>
      </c>
      <c r="J2228">
        <v>9.0731917690064403</v>
      </c>
      <c r="M2228">
        <v>60.939153371678998</v>
      </c>
      <c r="O2228">
        <v>22.082767978290299</v>
      </c>
      <c r="P2228">
        <v>76.315789473684205</v>
      </c>
    </row>
    <row r="2229" spans="1:17" hidden="1" x14ac:dyDescent="0.3">
      <c r="A2229" t="s">
        <v>4651</v>
      </c>
      <c r="B2229" t="s">
        <v>4652</v>
      </c>
      <c r="C2229" t="str">
        <f>IFERROR(VLOOKUP(Table1[[#This Row],[Ticker]],[1]!Table2[[Symbol]:[Industry]],2,FALSE),"-")</f>
        <v>-</v>
      </c>
      <c r="D2229" t="s">
        <v>963</v>
      </c>
      <c r="E2229">
        <v>258.40237500000001</v>
      </c>
      <c r="F2229">
        <v>259.05</v>
      </c>
      <c r="G2229">
        <v>19.745114777528102</v>
      </c>
      <c r="H2229">
        <v>-14.636984114387401</v>
      </c>
      <c r="I2229">
        <v>31.553885302827101</v>
      </c>
      <c r="J2229">
        <v>-7.5159555178152502</v>
      </c>
      <c r="K2229">
        <v>283.63635172881698</v>
      </c>
      <c r="L2229">
        <v>233.02284488625699</v>
      </c>
      <c r="M2229">
        <v>12.266078858638901</v>
      </c>
      <c r="N2229">
        <v>1.0128921617253099</v>
      </c>
      <c r="O2229">
        <v>33.680756610692903</v>
      </c>
      <c r="P2229">
        <v>63.955696202531598</v>
      </c>
      <c r="Q2229">
        <v>7.8008885161527999E-2</v>
      </c>
    </row>
    <row r="2230" spans="1:17" hidden="1" x14ac:dyDescent="0.3">
      <c r="A2230" t="s">
        <v>4653</v>
      </c>
      <c r="B2230" t="s">
        <v>4654</v>
      </c>
      <c r="C2230" t="str">
        <f>IFERROR(VLOOKUP(Table1[[#This Row],[Ticker]],[1]!Table2[[Symbol]:[Industry]],2,FALSE),"-")</f>
        <v>-</v>
      </c>
      <c r="D2230" t="s">
        <v>136</v>
      </c>
      <c r="E2230">
        <v>258.33968502099998</v>
      </c>
      <c r="F2230">
        <v>1.73</v>
      </c>
      <c r="G2230">
        <v>-61.9694882332631</v>
      </c>
      <c r="H2230">
        <v>-7.6568245270839599</v>
      </c>
      <c r="I2230">
        <v>-26.790916707968499</v>
      </c>
      <c r="J2230">
        <v>-4.27876353825613</v>
      </c>
      <c r="K2230">
        <v>1.8497072588752499</v>
      </c>
      <c r="L2230">
        <v>2.07346795738599</v>
      </c>
      <c r="M2230">
        <v>39.165520343459299</v>
      </c>
      <c r="N2230">
        <v>0.24508949260902499</v>
      </c>
      <c r="O2230">
        <v>76.300578034682005</v>
      </c>
      <c r="P2230">
        <v>10.191082802547699</v>
      </c>
      <c r="Q2230">
        <v>-0.164941247080269</v>
      </c>
    </row>
    <row r="2231" spans="1:17" hidden="1" x14ac:dyDescent="0.3">
      <c r="A2231" t="s">
        <v>4655</v>
      </c>
      <c r="B2231" t="s">
        <v>4656</v>
      </c>
      <c r="C2231" t="str">
        <f>IFERROR(VLOOKUP(Table1[[#This Row],[Ticker]],[1]!Table2[[Symbol]:[Industry]],2,FALSE),"-")</f>
        <v>-</v>
      </c>
      <c r="D2231" t="s">
        <v>539</v>
      </c>
      <c r="E2231">
        <v>258.26413285000001</v>
      </c>
      <c r="F2231">
        <v>321.5</v>
      </c>
      <c r="G2231">
        <v>10.0819653464842</v>
      </c>
      <c r="H2231">
        <v>3.55621397403706</v>
      </c>
      <c r="I2231">
        <v>9.3579073093701695</v>
      </c>
      <c r="J2231">
        <v>6.2668759739904698E-2</v>
      </c>
      <c r="K2231">
        <v>311.40604701715603</v>
      </c>
      <c r="L2231">
        <v>288.22070434605598</v>
      </c>
      <c r="M2231">
        <v>51.173167864073001</v>
      </c>
      <c r="N2231">
        <v>1.0920998913816899</v>
      </c>
      <c r="O2231">
        <v>16.625194401244102</v>
      </c>
      <c r="P2231">
        <v>39.027027027027003</v>
      </c>
      <c r="Q2231">
        <v>-3.6009101835346002E-2</v>
      </c>
    </row>
    <row r="2232" spans="1:17" hidden="1" x14ac:dyDescent="0.3">
      <c r="A2232" t="s">
        <v>4657</v>
      </c>
      <c r="B2232" t="s">
        <v>4658</v>
      </c>
      <c r="C2232" t="str">
        <f>IFERROR(VLOOKUP(Table1[[#This Row],[Ticker]],[1]!Table2[[Symbol]:[Industry]],2,FALSE),"-")</f>
        <v>-</v>
      </c>
      <c r="D2232" t="s">
        <v>632</v>
      </c>
      <c r="E2232">
        <v>258.23494597500002</v>
      </c>
      <c r="F2232">
        <v>30.15</v>
      </c>
      <c r="G2232">
        <v>-13.0638278559046</v>
      </c>
      <c r="H2232">
        <v>-0.104121492541012</v>
      </c>
      <c r="I2232">
        <v>-35.709258640009097</v>
      </c>
      <c r="J2232">
        <v>-7.1497184477118099</v>
      </c>
      <c r="K2232">
        <v>31.544109825757499</v>
      </c>
      <c r="L2232">
        <v>32.271826160167599</v>
      </c>
      <c r="M2232">
        <v>41.417392961487501</v>
      </c>
      <c r="N2232">
        <v>0.83928258402668998</v>
      </c>
      <c r="O2232">
        <v>49.917081260364803</v>
      </c>
      <c r="P2232">
        <v>23.565573770491799</v>
      </c>
      <c r="Q2232">
        <v>5.2993346504889996E-3</v>
      </c>
    </row>
    <row r="2233" spans="1:17" hidden="1" x14ac:dyDescent="0.3">
      <c r="A2233" t="s">
        <v>4659</v>
      </c>
      <c r="B2233" t="s">
        <v>4660</v>
      </c>
      <c r="C2233" t="str">
        <f>IFERROR(VLOOKUP(Table1[[#This Row],[Ticker]],[1]!Table2[[Symbol]:[Industry]],2,FALSE),"-")</f>
        <v>-</v>
      </c>
      <c r="D2233" t="s">
        <v>420</v>
      </c>
      <c r="E2233">
        <v>257.71813164999998</v>
      </c>
      <c r="F2233">
        <v>260.05</v>
      </c>
      <c r="G2233">
        <v>40.689615085307402</v>
      </c>
      <c r="H2233">
        <v>-8.0296071457992095</v>
      </c>
      <c r="I2233">
        <v>-22.9396077064739</v>
      </c>
      <c r="J2233">
        <v>-0.21252251670783401</v>
      </c>
      <c r="K2233">
        <v>269.73227033035499</v>
      </c>
      <c r="L2233">
        <v>255.208746284049</v>
      </c>
      <c r="M2233">
        <v>43.821319695981998</v>
      </c>
      <c r="N2233">
        <v>0.40178324277219502</v>
      </c>
      <c r="O2233">
        <v>58.546433378196497</v>
      </c>
      <c r="P2233">
        <v>76.544467073998604</v>
      </c>
      <c r="Q2233">
        <v>4.1345137497785997E-2</v>
      </c>
    </row>
    <row r="2234" spans="1:17" hidden="1" x14ac:dyDescent="0.3">
      <c r="A2234" t="s">
        <v>4661</v>
      </c>
      <c r="B2234" t="s">
        <v>4662</v>
      </c>
      <c r="C2234" t="str">
        <f>IFERROR(VLOOKUP(Table1[[#This Row],[Ticker]],[1]!Table2[[Symbol]:[Industry]],2,FALSE),"-")</f>
        <v>-</v>
      </c>
      <c r="D2234" t="s">
        <v>4446</v>
      </c>
      <c r="E2234">
        <v>257.63459999999998</v>
      </c>
      <c r="F2234">
        <v>200.65</v>
      </c>
      <c r="G2234">
        <v>-0.62722124689173198</v>
      </c>
      <c r="H2234">
        <v>15.845996139146701</v>
      </c>
      <c r="I2234">
        <v>15.5486548606131</v>
      </c>
      <c r="J2234">
        <v>6.3726570096481501</v>
      </c>
      <c r="K2234">
        <v>170.93300360478901</v>
      </c>
      <c r="M2234">
        <v>67.456493412243105</v>
      </c>
      <c r="N2234">
        <v>0.66326367841761003</v>
      </c>
      <c r="O2234">
        <v>9.8928482432095706</v>
      </c>
      <c r="P2234">
        <v>90.189573459715604</v>
      </c>
    </row>
    <row r="2235" spans="1:17" hidden="1" x14ac:dyDescent="0.3">
      <c r="A2235" t="s">
        <v>4663</v>
      </c>
      <c r="B2235" t="s">
        <v>4664</v>
      </c>
      <c r="C2235" t="str">
        <f>IFERROR(VLOOKUP(Table1[[#This Row],[Ticker]],[1]!Table2[[Symbol]:[Industry]],2,FALSE),"-")</f>
        <v>-</v>
      </c>
      <c r="E2235">
        <v>257.51173399999999</v>
      </c>
      <c r="F2235">
        <v>149.65</v>
      </c>
      <c r="G2235">
        <v>13.813028023753301</v>
      </c>
      <c r="H2235">
        <v>6.72266363181597</v>
      </c>
      <c r="I2235">
        <v>39.365846882423298</v>
      </c>
      <c r="J2235">
        <v>-3.11635071465368</v>
      </c>
      <c r="K2235">
        <v>140.69562745311401</v>
      </c>
      <c r="L2235">
        <v>116.47361490177801</v>
      </c>
      <c r="M2235">
        <v>57.188596115534601</v>
      </c>
      <c r="N2235">
        <v>0.47918749685763601</v>
      </c>
      <c r="O2235">
        <v>19.8797193451386</v>
      </c>
      <c r="P2235">
        <v>75.029239766081801</v>
      </c>
      <c r="Q2235">
        <v>0.25103227458689797</v>
      </c>
    </row>
    <row r="2236" spans="1:17" hidden="1" x14ac:dyDescent="0.3">
      <c r="A2236" t="s">
        <v>4665</v>
      </c>
      <c r="B2236" t="s">
        <v>4666</v>
      </c>
      <c r="C2236" t="str">
        <f>IFERROR(VLOOKUP(Table1[[#This Row],[Ticker]],[1]!Table2[[Symbol]:[Industry]],2,FALSE),"-")</f>
        <v>-</v>
      </c>
      <c r="D2236" t="s">
        <v>516</v>
      </c>
      <c r="E2236">
        <v>257.08319999999998</v>
      </c>
      <c r="F2236">
        <v>216.4</v>
      </c>
      <c r="G2236">
        <v>578.31015274535901</v>
      </c>
      <c r="H2236">
        <v>163.250378613121</v>
      </c>
      <c r="I2236">
        <v>184.21370885111199</v>
      </c>
      <c r="J2236">
        <v>5.1516231415554596</v>
      </c>
      <c r="K2236">
        <v>131.41166334432299</v>
      </c>
      <c r="L2236">
        <v>82.867470411283804</v>
      </c>
      <c r="M2236">
        <v>99.1593038228864</v>
      </c>
      <c r="N2236">
        <v>0.72994192351254295</v>
      </c>
      <c r="O2236">
        <v>0</v>
      </c>
      <c r="P2236">
        <v>598.06451612903197</v>
      </c>
    </row>
    <row r="2237" spans="1:17" hidden="1" x14ac:dyDescent="0.3">
      <c r="A2237" t="s">
        <v>4667</v>
      </c>
      <c r="B2237" t="s">
        <v>4668</v>
      </c>
      <c r="C2237" t="str">
        <f>IFERROR(VLOOKUP(Table1[[#This Row],[Ticker]],[1]!Table2[[Symbol]:[Industry]],2,FALSE),"-")</f>
        <v>-</v>
      </c>
      <c r="D2237" t="s">
        <v>207</v>
      </c>
      <c r="E2237">
        <v>256.07400000000001</v>
      </c>
      <c r="F2237">
        <v>26.13</v>
      </c>
      <c r="G2237">
        <v>189.474765626085</v>
      </c>
      <c r="H2237">
        <v>-15.289556906266601</v>
      </c>
      <c r="I2237">
        <v>9.9635581316126807</v>
      </c>
      <c r="J2237">
        <v>-1.0438585626361501</v>
      </c>
      <c r="K2237">
        <v>24.942797860144498</v>
      </c>
      <c r="L2237">
        <v>19.4445352788509</v>
      </c>
      <c r="M2237">
        <v>53.089991225502203</v>
      </c>
      <c r="N2237">
        <v>0.26878732832185098</v>
      </c>
      <c r="O2237">
        <v>25.220053578262501</v>
      </c>
      <c r="P2237">
        <v>228.67924528301799</v>
      </c>
      <c r="Q2237">
        <v>8.9880544523520997E-2</v>
      </c>
    </row>
    <row r="2238" spans="1:17" hidden="1" x14ac:dyDescent="0.3">
      <c r="A2238" t="s">
        <v>4669</v>
      </c>
      <c r="B2238" t="s">
        <v>4670</v>
      </c>
      <c r="C2238" t="str">
        <f>IFERROR(VLOOKUP(Table1[[#This Row],[Ticker]],[1]!Table2[[Symbol]:[Industry]],2,FALSE),"-")</f>
        <v>-</v>
      </c>
      <c r="D2238" t="s">
        <v>95</v>
      </c>
      <c r="E2238">
        <v>255.985663488</v>
      </c>
      <c r="F2238">
        <v>7.68</v>
      </c>
      <c r="G2238">
        <v>-40.573638726174103</v>
      </c>
      <c r="H2238">
        <v>0.88243806790619195</v>
      </c>
      <c r="I2238">
        <v>-38.789635477987702</v>
      </c>
      <c r="J2238">
        <v>5.7398584356731002</v>
      </c>
      <c r="K2238">
        <v>8.2610903011559902</v>
      </c>
      <c r="L2238">
        <v>9.5183136974414193</v>
      </c>
      <c r="M2238">
        <v>65.969885957704406</v>
      </c>
      <c r="N2238">
        <v>0.57833751321483096</v>
      </c>
      <c r="O2238">
        <v>111.856288764312</v>
      </c>
      <c r="P2238">
        <v>15.662650602409601</v>
      </c>
      <c r="Q2238">
        <v>7.4262709337028998E-2</v>
      </c>
    </row>
    <row r="2239" spans="1:17" hidden="1" x14ac:dyDescent="0.3">
      <c r="A2239" t="s">
        <v>4671</v>
      </c>
      <c r="B2239" t="s">
        <v>4672</v>
      </c>
      <c r="C2239" t="str">
        <f>IFERROR(VLOOKUP(Table1[[#This Row],[Ticker]],[1]!Table2[[Symbol]:[Industry]],2,FALSE),"-")</f>
        <v>-</v>
      </c>
      <c r="D2239" t="s">
        <v>1154</v>
      </c>
      <c r="E2239">
        <v>255.29417627999999</v>
      </c>
      <c r="F2239">
        <v>110.55</v>
      </c>
      <c r="G2239">
        <v>-33.818575616685202</v>
      </c>
      <c r="H2239">
        <v>12.584908529775101</v>
      </c>
      <c r="I2239">
        <v>-0.93240022445207005</v>
      </c>
      <c r="J2239">
        <v>-2.2660939452792701</v>
      </c>
      <c r="K2239">
        <v>103.341363422368</v>
      </c>
      <c r="L2239">
        <v>107.365110273865</v>
      </c>
      <c r="M2239">
        <v>59.4711697927915</v>
      </c>
      <c r="N2239">
        <v>0.64837049742710096</v>
      </c>
      <c r="O2239">
        <v>48.349163274536402</v>
      </c>
      <c r="P2239">
        <v>50.305914343983602</v>
      </c>
    </row>
    <row r="2240" spans="1:17" hidden="1" x14ac:dyDescent="0.3">
      <c r="A2240" t="s">
        <v>4673</v>
      </c>
      <c r="B2240" t="s">
        <v>4674</v>
      </c>
      <c r="C2240" t="str">
        <f>IFERROR(VLOOKUP(Table1[[#This Row],[Ticker]],[1]!Table2[[Symbol]:[Industry]],2,FALSE),"-")</f>
        <v>-</v>
      </c>
      <c r="D2240" t="s">
        <v>488</v>
      </c>
      <c r="E2240">
        <v>255.1473</v>
      </c>
      <c r="F2240">
        <v>10.6</v>
      </c>
      <c r="G2240">
        <v>95.905387635654293</v>
      </c>
      <c r="H2240">
        <v>-17.999650875382201</v>
      </c>
      <c r="I2240">
        <v>-41.721792284005403</v>
      </c>
      <c r="J2240">
        <v>2.55727213873914E-2</v>
      </c>
      <c r="K2240">
        <v>12.481290115212101</v>
      </c>
      <c r="L2240">
        <v>12.9665073305147</v>
      </c>
      <c r="M2240">
        <v>36.308399688046002</v>
      </c>
      <c r="N2240">
        <v>1.31474358974358</v>
      </c>
      <c r="O2240">
        <v>120.283018867924</v>
      </c>
      <c r="P2240">
        <v>123.157894736842</v>
      </c>
      <c r="Q2240">
        <v>0.20999662335867</v>
      </c>
    </row>
    <row r="2241" spans="1:17" hidden="1" x14ac:dyDescent="0.3">
      <c r="A2241" t="s">
        <v>4675</v>
      </c>
      <c r="B2241" t="s">
        <v>4676</v>
      </c>
      <c r="C2241" t="str">
        <f>IFERROR(VLOOKUP(Table1[[#This Row],[Ticker]],[1]!Table2[[Symbol]:[Industry]],2,FALSE),"-")</f>
        <v>-</v>
      </c>
      <c r="D2241" t="s">
        <v>1039</v>
      </c>
      <c r="E2241">
        <v>255.011056384</v>
      </c>
      <c r="F2241">
        <v>7.24</v>
      </c>
      <c r="G2241">
        <v>30.050863685329102</v>
      </c>
      <c r="H2241">
        <v>17.745115935212901</v>
      </c>
      <c r="I2241">
        <v>-3.3843233013751401</v>
      </c>
      <c r="J2241">
        <v>-0.64979992074424298</v>
      </c>
      <c r="K2241">
        <v>6.3048249533226501</v>
      </c>
      <c r="L2241">
        <v>6.0520630139124796</v>
      </c>
      <c r="M2241">
        <v>63.318734602962003</v>
      </c>
      <c r="N2241">
        <v>2.1159436001591398</v>
      </c>
      <c r="O2241">
        <v>27.762430939226501</v>
      </c>
      <c r="Q2241">
        <v>-5.3892773799925998E-2</v>
      </c>
    </row>
    <row r="2242" spans="1:17" hidden="1" x14ac:dyDescent="0.3">
      <c r="A2242" t="s">
        <v>4677</v>
      </c>
      <c r="B2242" t="s">
        <v>4678</v>
      </c>
      <c r="C2242" t="str">
        <f>IFERROR(VLOOKUP(Table1[[#This Row],[Ticker]],[1]!Table2[[Symbol]:[Industry]],2,FALSE),"-")</f>
        <v>-</v>
      </c>
      <c r="D2242" t="s">
        <v>632</v>
      </c>
      <c r="E2242">
        <v>254.76412500000001</v>
      </c>
      <c r="F2242">
        <v>129.75</v>
      </c>
      <c r="G2242">
        <v>161.99910293656399</v>
      </c>
      <c r="H2242">
        <v>28.269719377495701</v>
      </c>
      <c r="I2242">
        <v>105.75373358098</v>
      </c>
      <c r="J2242">
        <v>3.7102885431999901</v>
      </c>
      <c r="K2242">
        <v>94.170943037232604</v>
      </c>
      <c r="L2242">
        <v>68.973503743294998</v>
      </c>
      <c r="M2242">
        <v>97.6614349304797</v>
      </c>
      <c r="N2242">
        <v>1.02393234392572</v>
      </c>
      <c r="O2242">
        <v>3.23699421965317</v>
      </c>
      <c r="P2242">
        <v>232.692307692307</v>
      </c>
      <c r="Q2242">
        <v>0.12807318872887599</v>
      </c>
    </row>
    <row r="2243" spans="1:17" hidden="1" x14ac:dyDescent="0.3">
      <c r="A2243" t="s">
        <v>4679</v>
      </c>
      <c r="B2243" t="s">
        <v>4680</v>
      </c>
      <c r="C2243" t="str">
        <f>IFERROR(VLOOKUP(Table1[[#This Row],[Ticker]],[1]!Table2[[Symbol]:[Industry]],2,FALSE),"-")</f>
        <v>-</v>
      </c>
      <c r="D2243" t="s">
        <v>372</v>
      </c>
      <c r="E2243">
        <v>254.37227200000001</v>
      </c>
      <c r="F2243">
        <v>115</v>
      </c>
      <c r="G2243">
        <v>53.617058116203502</v>
      </c>
      <c r="H2243">
        <v>-9.6190124086789695</v>
      </c>
      <c r="I2243">
        <v>16.989043711293998</v>
      </c>
      <c r="J2243">
        <v>-4.28815276880868</v>
      </c>
      <c r="K2243">
        <v>124.201194763586</v>
      </c>
      <c r="L2243">
        <v>108.04928443281</v>
      </c>
      <c r="M2243">
        <v>19.466731548216</v>
      </c>
      <c r="N2243">
        <v>0.41408621736490497</v>
      </c>
      <c r="O2243">
        <v>28.695652173913</v>
      </c>
      <c r="P2243">
        <v>75.572519083969397</v>
      </c>
      <c r="Q2243">
        <v>0.134512619526994</v>
      </c>
    </row>
    <row r="2244" spans="1:17" hidden="1" x14ac:dyDescent="0.3">
      <c r="A2244" t="s">
        <v>4681</v>
      </c>
      <c r="B2244" t="s">
        <v>4682</v>
      </c>
      <c r="C2244" t="str">
        <f>IFERROR(VLOOKUP(Table1[[#This Row],[Ticker]],[1]!Table2[[Symbol]:[Industry]],2,FALSE),"-")</f>
        <v>-</v>
      </c>
      <c r="D2244" t="s">
        <v>745</v>
      </c>
      <c r="E2244">
        <v>253.13906249999999</v>
      </c>
      <c r="F2244">
        <v>11.25</v>
      </c>
      <c r="G2244">
        <v>264.21696412288401</v>
      </c>
      <c r="H2244">
        <v>-13.565112679632399</v>
      </c>
      <c r="I2244">
        <v>-44.698922015354597</v>
      </c>
      <c r="J2244">
        <v>2.95130811249674</v>
      </c>
      <c r="K2244">
        <v>12.389817175216301</v>
      </c>
      <c r="L2244">
        <v>11.147090940614101</v>
      </c>
      <c r="M2244">
        <v>25.541175000989298</v>
      </c>
      <c r="N2244">
        <v>0.66906474820143802</v>
      </c>
      <c r="O2244">
        <v>69.7777777777777</v>
      </c>
    </row>
    <row r="2245" spans="1:17" hidden="1" x14ac:dyDescent="0.3">
      <c r="A2245" t="s">
        <v>4683</v>
      </c>
      <c r="B2245" t="s">
        <v>4684</v>
      </c>
      <c r="C2245" t="str">
        <f>IFERROR(VLOOKUP(Table1[[#This Row],[Ticker]],[1]!Table2[[Symbol]:[Industry]],2,FALSE),"-")</f>
        <v>-</v>
      </c>
      <c r="D2245" t="s">
        <v>259</v>
      </c>
      <c r="E2245">
        <v>252.775125</v>
      </c>
      <c r="F2245">
        <v>660.85</v>
      </c>
      <c r="G2245">
        <v>-9.0853189027076002</v>
      </c>
      <c r="H2245">
        <v>-0.49447707061884999</v>
      </c>
      <c r="I2245">
        <v>4.6790518104122603</v>
      </c>
      <c r="J2245">
        <v>-1.6106074495087199</v>
      </c>
      <c r="K2245">
        <v>649.92383720900796</v>
      </c>
      <c r="L2245">
        <v>614.37594748378399</v>
      </c>
      <c r="M2245">
        <v>55.114272749425403</v>
      </c>
      <c r="N2245">
        <v>0.57456572103798897</v>
      </c>
      <c r="O2245">
        <v>10.463796625557899</v>
      </c>
      <c r="P2245">
        <v>21.2568807339449</v>
      </c>
      <c r="Q2245">
        <v>6.0069113094732E-2</v>
      </c>
    </row>
    <row r="2246" spans="1:17" hidden="1" x14ac:dyDescent="0.3">
      <c r="A2246" t="s">
        <v>4685</v>
      </c>
      <c r="B2246" t="s">
        <v>4686</v>
      </c>
      <c r="C2246" t="str">
        <f>IFERROR(VLOOKUP(Table1[[#This Row],[Ticker]],[1]!Table2[[Symbol]:[Industry]],2,FALSE),"-")</f>
        <v>-</v>
      </c>
      <c r="D2246" t="s">
        <v>632</v>
      </c>
      <c r="E2246">
        <v>251.698422502</v>
      </c>
      <c r="F2246">
        <v>5.41</v>
      </c>
      <c r="G2246">
        <v>146.019820863673</v>
      </c>
      <c r="H2246">
        <v>31.140486100609301</v>
      </c>
      <c r="I2246">
        <v>94.176377612537905</v>
      </c>
      <c r="J2246">
        <v>9.7071385992722998</v>
      </c>
      <c r="K2246">
        <v>3.2499043967472998</v>
      </c>
      <c r="L2246">
        <v>3.2418105581109402</v>
      </c>
      <c r="M2246">
        <v>97.263322701182503</v>
      </c>
      <c r="N2246">
        <v>2.8802225832928201</v>
      </c>
      <c r="O2246">
        <v>0</v>
      </c>
      <c r="P2246">
        <v>173.27232796486001</v>
      </c>
      <c r="Q2246">
        <v>0.15919986191951299</v>
      </c>
    </row>
    <row r="2247" spans="1:17" hidden="1" x14ac:dyDescent="0.3">
      <c r="A2247" t="s">
        <v>4687</v>
      </c>
      <c r="B2247" t="s">
        <v>4688</v>
      </c>
      <c r="C2247" t="str">
        <f>IFERROR(VLOOKUP(Table1[[#This Row],[Ticker]],[1]!Table2[[Symbol]:[Industry]],2,FALSE),"-")</f>
        <v>-</v>
      </c>
      <c r="D2247" t="s">
        <v>2547</v>
      </c>
      <c r="E2247">
        <v>251.512452</v>
      </c>
      <c r="F2247">
        <v>186.3</v>
      </c>
      <c r="G2247">
        <v>1023.56517914956</v>
      </c>
      <c r="H2247">
        <v>61.324258638750699</v>
      </c>
      <c r="I2247">
        <v>-33.478101281614201</v>
      </c>
      <c r="J2247">
        <v>5.1665858464551997</v>
      </c>
      <c r="K2247">
        <v>136.569230626581</v>
      </c>
      <c r="L2247">
        <v>119.852202981337</v>
      </c>
      <c r="M2247">
        <v>99.166037277463502</v>
      </c>
      <c r="N2247">
        <v>0.87763548375180001</v>
      </c>
      <c r="O2247">
        <v>36.312399355877602</v>
      </c>
      <c r="P2247">
        <v>1028.40702604482</v>
      </c>
    </row>
    <row r="2248" spans="1:17" hidden="1" x14ac:dyDescent="0.3">
      <c r="A2248" t="s">
        <v>4689</v>
      </c>
      <c r="B2248" t="s">
        <v>4690</v>
      </c>
      <c r="C2248" t="str">
        <f>IFERROR(VLOOKUP(Table1[[#This Row],[Ticker]],[1]!Table2[[Symbol]:[Industry]],2,FALSE),"-")</f>
        <v>-</v>
      </c>
      <c r="D2248" t="s">
        <v>133</v>
      </c>
      <c r="E2248">
        <v>251.40577500000001</v>
      </c>
      <c r="F2248">
        <v>245.25</v>
      </c>
      <c r="G2248">
        <v>102.417280971754</v>
      </c>
      <c r="H2248">
        <v>-12.7370384308272</v>
      </c>
      <c r="I2248">
        <v>20.710699323059199</v>
      </c>
      <c r="J2248">
        <v>-17.195159204021799</v>
      </c>
      <c r="K2248">
        <v>264.20807897561502</v>
      </c>
      <c r="L2248">
        <v>200.39775365710801</v>
      </c>
      <c r="M2248">
        <v>22.401643670441199</v>
      </c>
      <c r="N2248">
        <v>0.79515252355639199</v>
      </c>
      <c r="O2248">
        <v>23.547400611620699</v>
      </c>
      <c r="P2248">
        <v>150.638732754215</v>
      </c>
      <c r="Q2248">
        <v>0.14880777845284299</v>
      </c>
    </row>
    <row r="2249" spans="1:17" hidden="1" x14ac:dyDescent="0.3">
      <c r="A2249" t="s">
        <v>4691</v>
      </c>
      <c r="B2249" t="s">
        <v>4692</v>
      </c>
      <c r="C2249" t="str">
        <f>IFERROR(VLOOKUP(Table1[[#This Row],[Ticker]],[1]!Table2[[Symbol]:[Industry]],2,FALSE),"-")</f>
        <v>-</v>
      </c>
      <c r="D2249" t="s">
        <v>632</v>
      </c>
      <c r="E2249">
        <v>251.35520059999999</v>
      </c>
      <c r="F2249">
        <v>116.92</v>
      </c>
      <c r="G2249">
        <v>7.0915162224274502</v>
      </c>
      <c r="H2249">
        <v>1.0154404136667401</v>
      </c>
      <c r="I2249">
        <v>-3.1609401271722901</v>
      </c>
      <c r="J2249">
        <v>-0.95246021902263001</v>
      </c>
      <c r="K2249">
        <v>116.041703713562</v>
      </c>
      <c r="L2249">
        <v>107.857751845496</v>
      </c>
      <c r="M2249">
        <v>47.4366900490866</v>
      </c>
      <c r="N2249">
        <v>0.75875028928488697</v>
      </c>
      <c r="O2249">
        <v>15.181320561067301</v>
      </c>
      <c r="P2249">
        <v>43.460122699386503</v>
      </c>
      <c r="Q2249">
        <v>5.0220963365833003E-2</v>
      </c>
    </row>
    <row r="2250" spans="1:17" hidden="1" x14ac:dyDescent="0.3">
      <c r="A2250" t="s">
        <v>4693</v>
      </c>
      <c r="B2250" t="s">
        <v>4694</v>
      </c>
      <c r="C2250" t="str">
        <f>IFERROR(VLOOKUP(Table1[[#This Row],[Ticker]],[1]!Table2[[Symbol]:[Industry]],2,FALSE),"-")</f>
        <v>-</v>
      </c>
      <c r="D2250" t="s">
        <v>2151</v>
      </c>
      <c r="E2250">
        <v>250.91358030000001</v>
      </c>
      <c r="F2250">
        <v>20.7</v>
      </c>
      <c r="G2250">
        <v>-24.878619860831598</v>
      </c>
      <c r="H2250">
        <v>-6.6320100496765102</v>
      </c>
      <c r="I2250">
        <v>-38.106435721329198</v>
      </c>
      <c r="J2250">
        <v>-2.8690157155980098</v>
      </c>
      <c r="K2250">
        <v>22.169061661869101</v>
      </c>
      <c r="L2250">
        <v>23.512866220033199</v>
      </c>
      <c r="M2250">
        <v>37.885877921725204</v>
      </c>
      <c r="N2250">
        <v>1.0125468814047001</v>
      </c>
      <c r="O2250">
        <v>77.7777777777777</v>
      </c>
      <c r="P2250">
        <v>15.063924402445799</v>
      </c>
      <c r="Q2250">
        <v>4.5075941866662E-2</v>
      </c>
    </row>
    <row r="2251" spans="1:17" hidden="1" x14ac:dyDescent="0.3">
      <c r="A2251" t="s">
        <v>4695</v>
      </c>
      <c r="B2251" t="s">
        <v>4696</v>
      </c>
      <c r="C2251" t="str">
        <f>IFERROR(VLOOKUP(Table1[[#This Row],[Ticker]],[1]!Table2[[Symbol]:[Industry]],2,FALSE),"-")</f>
        <v>-</v>
      </c>
      <c r="D2251" t="s">
        <v>427</v>
      </c>
      <c r="E2251">
        <v>249.54230444999999</v>
      </c>
      <c r="F2251">
        <v>105.5</v>
      </c>
      <c r="G2251">
        <v>-39.169173767854303</v>
      </c>
      <c r="H2251">
        <v>1.7345683937207199</v>
      </c>
      <c r="I2251">
        <v>5.7189491168144002</v>
      </c>
      <c r="J2251">
        <v>-9.8242113812702705</v>
      </c>
      <c r="K2251">
        <v>107.441745412141</v>
      </c>
      <c r="L2251">
        <v>97.925469854289204</v>
      </c>
      <c r="M2251">
        <v>48.236324791123899</v>
      </c>
      <c r="N2251">
        <v>0.98175775480059002</v>
      </c>
      <c r="O2251">
        <v>46.066350710900402</v>
      </c>
      <c r="P2251">
        <v>56.180606957808997</v>
      </c>
    </row>
    <row r="2252" spans="1:17" hidden="1" x14ac:dyDescent="0.3">
      <c r="A2252" t="s">
        <v>4697</v>
      </c>
      <c r="B2252" t="s">
        <v>4698</v>
      </c>
      <c r="C2252" t="str">
        <f>IFERROR(VLOOKUP(Table1[[#This Row],[Ticker]],[1]!Table2[[Symbol]:[Industry]],2,FALSE),"-")</f>
        <v>-</v>
      </c>
      <c r="D2252" t="s">
        <v>929</v>
      </c>
      <c r="E2252">
        <v>248.98261600000001</v>
      </c>
      <c r="F2252">
        <v>417.7</v>
      </c>
      <c r="G2252">
        <v>153.93242144678101</v>
      </c>
      <c r="H2252">
        <v>5.8547908753882503</v>
      </c>
      <c r="I2252">
        <v>54.637535020333303</v>
      </c>
      <c r="J2252">
        <v>-4.9479479368759103</v>
      </c>
      <c r="K2252">
        <v>332.84420169477801</v>
      </c>
      <c r="L2252">
        <v>240.16427606091199</v>
      </c>
      <c r="M2252">
        <v>54.540001468984102</v>
      </c>
      <c r="N2252">
        <v>0.78224044431830098</v>
      </c>
      <c r="O2252">
        <v>15.968398372037299</v>
      </c>
      <c r="P2252">
        <v>221.75637622826099</v>
      </c>
    </row>
    <row r="2253" spans="1:17" hidden="1" x14ac:dyDescent="0.3">
      <c r="A2253" t="s">
        <v>4699</v>
      </c>
      <c r="B2253" t="s">
        <v>4700</v>
      </c>
      <c r="C2253" t="str">
        <f>IFERROR(VLOOKUP(Table1[[#This Row],[Ticker]],[1]!Table2[[Symbol]:[Industry]],2,FALSE),"-")</f>
        <v>-</v>
      </c>
      <c r="E2253">
        <v>248.22667200000001</v>
      </c>
      <c r="F2253">
        <v>18.399999999999999</v>
      </c>
      <c r="G2253">
        <v>183.23929617749999</v>
      </c>
      <c r="H2253">
        <v>-13.6133391008392</v>
      </c>
      <c r="I2253">
        <v>113.597153110706</v>
      </c>
      <c r="K2253">
        <v>15.9193055340742</v>
      </c>
      <c r="L2253">
        <v>11.084300579913</v>
      </c>
      <c r="M2253">
        <v>67.180051665488705</v>
      </c>
      <c r="N2253">
        <v>1.6580321085918801</v>
      </c>
      <c r="O2253">
        <v>17.6086956521739</v>
      </c>
      <c r="P2253">
        <v>264.356435643564</v>
      </c>
      <c r="Q2253">
        <v>8.6221903032141001E-2</v>
      </c>
    </row>
    <row r="2254" spans="1:17" hidden="1" x14ac:dyDescent="0.3">
      <c r="A2254" t="s">
        <v>4701</v>
      </c>
      <c r="B2254" t="s">
        <v>4702</v>
      </c>
      <c r="C2254" t="str">
        <f>IFERROR(VLOOKUP(Table1[[#This Row],[Ticker]],[1]!Table2[[Symbol]:[Industry]],2,FALSE),"-")</f>
        <v>-</v>
      </c>
      <c r="D2254" t="s">
        <v>207</v>
      </c>
      <c r="E2254">
        <v>248.13952807999999</v>
      </c>
      <c r="F2254">
        <v>247.4</v>
      </c>
      <c r="G2254">
        <v>70.777247623380006</v>
      </c>
      <c r="H2254">
        <v>22.639436670145201</v>
      </c>
      <c r="I2254">
        <v>74.143376527941797</v>
      </c>
      <c r="J2254">
        <v>-7.2146870188723398</v>
      </c>
      <c r="K2254">
        <v>213.56296960448299</v>
      </c>
      <c r="L2254">
        <v>176.71928301794901</v>
      </c>
      <c r="M2254">
        <v>60.9817124395313</v>
      </c>
      <c r="N2254">
        <v>3.5333872637846202</v>
      </c>
      <c r="O2254">
        <v>17.219078415521398</v>
      </c>
      <c r="P2254">
        <v>133.39622641509399</v>
      </c>
      <c r="Q2254">
        <v>0.15516269627047999</v>
      </c>
    </row>
    <row r="2255" spans="1:17" hidden="1" x14ac:dyDescent="0.3">
      <c r="A2255" t="s">
        <v>4703</v>
      </c>
      <c r="B2255" t="s">
        <v>4704</v>
      </c>
      <c r="C2255" t="str">
        <f>IFERROR(VLOOKUP(Table1[[#This Row],[Ticker]],[1]!Table2[[Symbol]:[Industry]],2,FALSE),"-")</f>
        <v>-</v>
      </c>
      <c r="D2255" t="s">
        <v>399</v>
      </c>
      <c r="E2255">
        <v>247.96064250000001</v>
      </c>
      <c r="F2255">
        <v>186.3</v>
      </c>
      <c r="G2255">
        <v>-24.205488451332101</v>
      </c>
      <c r="H2255">
        <v>1.40916947921941</v>
      </c>
      <c r="I2255">
        <v>-34.604896100895303</v>
      </c>
      <c r="J2255">
        <v>3.8234632130889601</v>
      </c>
      <c r="K2255">
        <v>195.35892127144399</v>
      </c>
      <c r="L2255">
        <v>202.992260870037</v>
      </c>
      <c r="M2255">
        <v>38.509507325951098</v>
      </c>
      <c r="N2255">
        <v>0.47259684361549498</v>
      </c>
      <c r="O2255">
        <v>58.024691358024597</v>
      </c>
      <c r="P2255">
        <v>25.159556600604599</v>
      </c>
    </row>
    <row r="2256" spans="1:17" hidden="1" x14ac:dyDescent="0.3">
      <c r="A2256" t="s">
        <v>4705</v>
      </c>
      <c r="B2256" t="s">
        <v>4706</v>
      </c>
      <c r="C2256" t="str">
        <f>IFERROR(VLOOKUP(Table1[[#This Row],[Ticker]],[1]!Table2[[Symbol]:[Industry]],2,FALSE),"-")</f>
        <v>-</v>
      </c>
      <c r="D2256" t="s">
        <v>207</v>
      </c>
      <c r="E2256">
        <v>247.93374560000001</v>
      </c>
      <c r="F2256">
        <v>2.12</v>
      </c>
      <c r="G2256">
        <v>38.372492898812297</v>
      </c>
      <c r="H2256">
        <v>0.303740138247933</v>
      </c>
      <c r="I2256">
        <v>-26.117281400186901</v>
      </c>
      <c r="J2256">
        <v>4.5458285849268503</v>
      </c>
      <c r="K2256">
        <v>2.1139290770075498</v>
      </c>
      <c r="L2256">
        <v>2.01070806587065</v>
      </c>
      <c r="M2256">
        <v>62.461505619103498</v>
      </c>
      <c r="N2256">
        <v>0.73363120364152101</v>
      </c>
      <c r="O2256">
        <v>40.094339622641499</v>
      </c>
      <c r="P2256">
        <v>85.964912280701697</v>
      </c>
      <c r="Q2256">
        <v>-4.1760987623164998E-2</v>
      </c>
    </row>
    <row r="2257" spans="1:17" hidden="1" x14ac:dyDescent="0.3">
      <c r="A2257" t="s">
        <v>4707</v>
      </c>
      <c r="B2257" t="s">
        <v>4708</v>
      </c>
      <c r="C2257" t="str">
        <f>IFERROR(VLOOKUP(Table1[[#This Row],[Ticker]],[1]!Table2[[Symbol]:[Industry]],2,FALSE),"-")</f>
        <v>-</v>
      </c>
      <c r="D2257" t="s">
        <v>4709</v>
      </c>
      <c r="E2257">
        <v>247.923</v>
      </c>
      <c r="F2257">
        <v>105.95</v>
      </c>
      <c r="G2257">
        <v>52.002448469557301</v>
      </c>
      <c r="H2257">
        <v>-9.2650026058502597</v>
      </c>
      <c r="I2257">
        <v>16.4923827482604</v>
      </c>
      <c r="J2257">
        <v>-2.20463262316501E-2</v>
      </c>
      <c r="K2257">
        <v>104.960396220657</v>
      </c>
      <c r="L2257">
        <v>83.274489828042107</v>
      </c>
      <c r="M2257">
        <v>41.307871794115897</v>
      </c>
      <c r="N2257">
        <v>0.63180477339769303</v>
      </c>
      <c r="O2257">
        <v>19.443133553562902</v>
      </c>
      <c r="P2257">
        <v>130.77760836419</v>
      </c>
      <c r="Q2257">
        <v>1.8739010931629E-2</v>
      </c>
    </row>
    <row r="2258" spans="1:17" hidden="1" x14ac:dyDescent="0.3">
      <c r="A2258" t="s">
        <v>4710</v>
      </c>
      <c r="B2258" t="s">
        <v>4711</v>
      </c>
      <c r="C2258" t="str">
        <f>IFERROR(VLOOKUP(Table1[[#This Row],[Ticker]],[1]!Table2[[Symbol]:[Industry]],2,FALSE),"-")</f>
        <v>-</v>
      </c>
      <c r="D2258" t="s">
        <v>268</v>
      </c>
      <c r="E2258">
        <v>247.39400000000001</v>
      </c>
      <c r="F2258">
        <v>301.7</v>
      </c>
      <c r="G2258">
        <v>32.758100164789397</v>
      </c>
      <c r="H2258">
        <v>-3.7269650568688002</v>
      </c>
      <c r="I2258">
        <v>-6.8957436216691796</v>
      </c>
      <c r="J2258">
        <v>9.2294417690064403</v>
      </c>
      <c r="K2258">
        <v>303.18554234777798</v>
      </c>
      <c r="L2258">
        <v>277.32463320927502</v>
      </c>
      <c r="M2258">
        <v>50.600741438489898</v>
      </c>
      <c r="N2258">
        <v>0.86141592920353904</v>
      </c>
      <c r="O2258">
        <v>29.201193238316201</v>
      </c>
      <c r="P2258">
        <v>60.478723404255298</v>
      </c>
      <c r="Q2258">
        <v>0.174884613770529</v>
      </c>
    </row>
    <row r="2259" spans="1:17" hidden="1" x14ac:dyDescent="0.3">
      <c r="A2259" t="s">
        <v>4712</v>
      </c>
      <c r="B2259" t="s">
        <v>4713</v>
      </c>
      <c r="C2259" t="str">
        <f>IFERROR(VLOOKUP(Table1[[#This Row],[Ticker]],[1]!Table2[[Symbol]:[Industry]],2,FALSE),"-")</f>
        <v>-</v>
      </c>
      <c r="D2259" t="s">
        <v>72</v>
      </c>
      <c r="E2259">
        <v>247.04137600000001</v>
      </c>
      <c r="F2259">
        <v>18.16</v>
      </c>
      <c r="G2259">
        <v>-12.1486682088025</v>
      </c>
      <c r="H2259">
        <v>-0.77227342346591299</v>
      </c>
      <c r="I2259">
        <v>-38.439617490902798</v>
      </c>
      <c r="J2259">
        <v>-1.6918355533979299</v>
      </c>
      <c r="K2259">
        <v>18.8882720890016</v>
      </c>
      <c r="L2259">
        <v>19.3507823852119</v>
      </c>
      <c r="M2259">
        <v>40.518721314507602</v>
      </c>
      <c r="N2259">
        <v>0.416244799983647</v>
      </c>
      <c r="O2259">
        <v>67.6762114537445</v>
      </c>
      <c r="P2259">
        <v>23.118644067796598</v>
      </c>
      <c r="Q2259">
        <v>6.2726920089748006E-2</v>
      </c>
    </row>
    <row r="2260" spans="1:17" hidden="1" x14ac:dyDescent="0.3">
      <c r="A2260" t="s">
        <v>4714</v>
      </c>
      <c r="B2260" t="s">
        <v>4715</v>
      </c>
      <c r="C2260" t="str">
        <f>IFERROR(VLOOKUP(Table1[[#This Row],[Ticker]],[1]!Table2[[Symbol]:[Industry]],2,FALSE),"-")</f>
        <v>-</v>
      </c>
      <c r="D2260" t="s">
        <v>399</v>
      </c>
      <c r="E2260">
        <v>247.00057200000001</v>
      </c>
      <c r="F2260">
        <v>215.42</v>
      </c>
      <c r="G2260">
        <v>-4.0259624787620796</v>
      </c>
      <c r="H2260">
        <v>-3.5811156238433202</v>
      </c>
      <c r="I2260">
        <v>-22.251888725641599</v>
      </c>
      <c r="J2260">
        <v>-2.3971278656967501</v>
      </c>
      <c r="K2260">
        <v>221.86016348627601</v>
      </c>
      <c r="L2260">
        <v>210.15940499426901</v>
      </c>
      <c r="M2260">
        <v>42.926834508671</v>
      </c>
      <c r="N2260">
        <v>1.9306549968693001</v>
      </c>
      <c r="O2260">
        <v>23.851081608021499</v>
      </c>
      <c r="P2260">
        <v>38.980645161290298</v>
      </c>
      <c r="Q2260">
        <v>9.4756919090620007E-2</v>
      </c>
    </row>
    <row r="2261" spans="1:17" hidden="1" x14ac:dyDescent="0.3">
      <c r="A2261" t="s">
        <v>4716</v>
      </c>
      <c r="B2261" t="s">
        <v>4717</v>
      </c>
      <c r="C2261" t="str">
        <f>IFERROR(VLOOKUP(Table1[[#This Row],[Ticker]],[1]!Table2[[Symbol]:[Industry]],2,FALSE),"-")</f>
        <v>-</v>
      </c>
      <c r="D2261" t="s">
        <v>551</v>
      </c>
      <c r="E2261">
        <v>246.98142000000001</v>
      </c>
      <c r="F2261">
        <v>234.15</v>
      </c>
      <c r="G2261">
        <v>50.221177109338598</v>
      </c>
      <c r="H2261">
        <v>94.954806488958795</v>
      </c>
      <c r="I2261">
        <v>66.397053216843403</v>
      </c>
      <c r="J2261">
        <v>50.137707898038698</v>
      </c>
      <c r="K2261">
        <v>136.13477580297601</v>
      </c>
      <c r="M2261">
        <v>92.054645133033503</v>
      </c>
      <c r="N2261">
        <v>1.6635961680176801</v>
      </c>
      <c r="O2261">
        <v>0</v>
      </c>
      <c r="P2261">
        <v>192.6875</v>
      </c>
    </row>
    <row r="2262" spans="1:17" hidden="1" x14ac:dyDescent="0.3">
      <c r="A2262" t="s">
        <v>4718</v>
      </c>
      <c r="B2262" t="s">
        <v>4719</v>
      </c>
      <c r="C2262" t="str">
        <f>IFERROR(VLOOKUP(Table1[[#This Row],[Ticker]],[1]!Table2[[Symbol]:[Industry]],2,FALSE),"-")</f>
        <v>-</v>
      </c>
      <c r="D2262" t="s">
        <v>559</v>
      </c>
      <c r="E2262">
        <v>246.22132500000001</v>
      </c>
      <c r="F2262">
        <v>223.33</v>
      </c>
      <c r="G2262">
        <v>-17.134799834043399</v>
      </c>
      <c r="H2262">
        <v>3.7525612586191301</v>
      </c>
      <c r="I2262">
        <v>-13.824653592552799</v>
      </c>
      <c r="J2262">
        <v>-0.99839980108617699</v>
      </c>
      <c r="K2262">
        <v>222.423681882143</v>
      </c>
      <c r="L2262">
        <v>222.503561615904</v>
      </c>
      <c r="M2262">
        <v>50.584080571856298</v>
      </c>
      <c r="N2262">
        <v>0.47175571395632898</v>
      </c>
      <c r="O2262">
        <v>23.136166211435899</v>
      </c>
      <c r="P2262">
        <v>17.542105263157801</v>
      </c>
      <c r="Q2262">
        <v>2.2769961085406999E-2</v>
      </c>
    </row>
    <row r="2263" spans="1:17" hidden="1" x14ac:dyDescent="0.3">
      <c r="A2263" t="s">
        <v>4720</v>
      </c>
      <c r="B2263" t="s">
        <v>4721</v>
      </c>
      <c r="C2263" t="str">
        <f>IFERROR(VLOOKUP(Table1[[#This Row],[Ticker]],[1]!Table2[[Symbol]:[Industry]],2,FALSE),"-")</f>
        <v>-</v>
      </c>
      <c r="D2263" t="s">
        <v>116</v>
      </c>
      <c r="E2263">
        <v>246.06178560000001</v>
      </c>
      <c r="F2263">
        <v>111.83</v>
      </c>
      <c r="G2263">
        <v>23.124343504464999</v>
      </c>
      <c r="H2263">
        <v>-18.643620645254099</v>
      </c>
      <c r="I2263">
        <v>25.429172305034299</v>
      </c>
      <c r="J2263">
        <v>-9.6295594759931404</v>
      </c>
      <c r="K2263">
        <v>115.560226566829</v>
      </c>
      <c r="L2263">
        <v>94.362316811033693</v>
      </c>
      <c r="M2263">
        <v>36.639562985107403</v>
      </c>
      <c r="N2263">
        <v>0.143167156683317</v>
      </c>
      <c r="O2263">
        <v>47.903067155503898</v>
      </c>
      <c r="P2263">
        <v>73.649068322981293</v>
      </c>
      <c r="Q2263">
        <v>2.8196883569874001E-2</v>
      </c>
    </row>
    <row r="2264" spans="1:17" hidden="1" x14ac:dyDescent="0.3">
      <c r="A2264" t="s">
        <v>4722</v>
      </c>
      <c r="B2264" t="s">
        <v>4723</v>
      </c>
      <c r="C2264" t="str">
        <f>IFERROR(VLOOKUP(Table1[[#This Row],[Ticker]],[1]!Table2[[Symbol]:[Industry]],2,FALSE),"-")</f>
        <v>-</v>
      </c>
      <c r="D2264" t="s">
        <v>596</v>
      </c>
      <c r="E2264">
        <v>245.60024999999999</v>
      </c>
      <c r="F2264">
        <v>140</v>
      </c>
      <c r="G2264">
        <v>-33.919173767854303</v>
      </c>
      <c r="H2264">
        <v>7.5221141812665104</v>
      </c>
      <c r="I2264">
        <v>-0.27330689395984098</v>
      </c>
      <c r="J2264">
        <v>2.77689547271014</v>
      </c>
      <c r="K2264">
        <v>133.75640513488401</v>
      </c>
      <c r="L2264">
        <v>131.976262273716</v>
      </c>
      <c r="M2264">
        <v>64.692997901481903</v>
      </c>
      <c r="N2264">
        <v>0.26821608040201</v>
      </c>
      <c r="O2264">
        <v>17.785714285714199</v>
      </c>
      <c r="P2264">
        <v>16.6666666666666</v>
      </c>
    </row>
    <row r="2265" spans="1:17" hidden="1" x14ac:dyDescent="0.3">
      <c r="A2265" t="s">
        <v>4724</v>
      </c>
      <c r="B2265" t="s">
        <v>4725</v>
      </c>
      <c r="C2265" t="str">
        <f>IFERROR(VLOOKUP(Table1[[#This Row],[Ticker]],[1]!Table2[[Symbol]:[Industry]],2,FALSE),"-")</f>
        <v>-</v>
      </c>
      <c r="D2265" t="s">
        <v>207</v>
      </c>
      <c r="E2265">
        <v>245.54133049999999</v>
      </c>
      <c r="F2265">
        <v>107.5</v>
      </c>
      <c r="G2265">
        <v>28.004794706879</v>
      </c>
      <c r="H2265">
        <v>7.9786998491197796</v>
      </c>
      <c r="I2265">
        <v>-17.7795144036285</v>
      </c>
      <c r="J2265">
        <v>-2.0762335183498699</v>
      </c>
      <c r="K2265">
        <v>105.48128389612999</v>
      </c>
      <c r="L2265">
        <v>98.798786972694003</v>
      </c>
      <c r="M2265">
        <v>52.707115494317399</v>
      </c>
      <c r="N2265">
        <v>0.95253720738698999</v>
      </c>
      <c r="O2265">
        <v>30.883720930232499</v>
      </c>
      <c r="P2265">
        <v>53.133903133903097</v>
      </c>
      <c r="Q2265">
        <v>4.6670347602427997E-2</v>
      </c>
    </row>
    <row r="2266" spans="1:17" hidden="1" x14ac:dyDescent="0.3">
      <c r="A2266" t="s">
        <v>4726</v>
      </c>
      <c r="B2266" t="s">
        <v>4727</v>
      </c>
      <c r="C2266" t="str">
        <f>IFERROR(VLOOKUP(Table1[[#This Row],[Ticker]],[1]!Table2[[Symbol]:[Industry]],2,FALSE),"-")</f>
        <v>-</v>
      </c>
      <c r="D2266" t="s">
        <v>95</v>
      </c>
      <c r="E2266">
        <v>245.28379021199899</v>
      </c>
      <c r="F2266">
        <v>104.07</v>
      </c>
      <c r="G2266">
        <v>454.39132851525</v>
      </c>
      <c r="H2266">
        <v>15.1045074193974</v>
      </c>
      <c r="I2266">
        <v>327.19752259838901</v>
      </c>
      <c r="J2266">
        <v>5.19127069222455</v>
      </c>
      <c r="K2266">
        <v>85.687147455576394</v>
      </c>
      <c r="L2266">
        <v>56.636212013208301</v>
      </c>
      <c r="M2266">
        <v>88.975742948216293</v>
      </c>
      <c r="N2266">
        <v>0.31220360693439603</v>
      </c>
      <c r="O2266">
        <v>0</v>
      </c>
      <c r="P2266">
        <v>512.17647058823502</v>
      </c>
      <c r="Q2266">
        <v>0.188566542475153</v>
      </c>
    </row>
    <row r="2267" spans="1:17" hidden="1" x14ac:dyDescent="0.3">
      <c r="A2267" t="s">
        <v>4728</v>
      </c>
      <c r="B2267" t="s">
        <v>4729</v>
      </c>
      <c r="C2267" t="str">
        <f>IFERROR(VLOOKUP(Table1[[#This Row],[Ticker]],[1]!Table2[[Symbol]:[Industry]],2,FALSE),"-")</f>
        <v>-</v>
      </c>
      <c r="D2267" t="s">
        <v>300</v>
      </c>
      <c r="E2267">
        <v>244.96472</v>
      </c>
      <c r="F2267">
        <v>182</v>
      </c>
      <c r="G2267">
        <v>29.884245035564401</v>
      </c>
      <c r="H2267">
        <v>-6.8368601777078402</v>
      </c>
      <c r="I2267">
        <v>-0.98681063440140204</v>
      </c>
      <c r="J2267">
        <v>-0.37432204314825301</v>
      </c>
      <c r="K2267">
        <v>186.80570618087299</v>
      </c>
      <c r="L2267">
        <v>176.19019965805199</v>
      </c>
      <c r="M2267">
        <v>42.889486039740703</v>
      </c>
      <c r="N2267">
        <v>0.85180722891566196</v>
      </c>
      <c r="O2267">
        <v>18.406593406593402</v>
      </c>
      <c r="P2267">
        <v>55.5555555555555</v>
      </c>
      <c r="Q2267">
        <v>0.18801512604968099</v>
      </c>
    </row>
    <row r="2268" spans="1:17" hidden="1" x14ac:dyDescent="0.3">
      <c r="A2268" t="s">
        <v>4730</v>
      </c>
      <c r="B2268" t="s">
        <v>4731</v>
      </c>
      <c r="C2268" t="str">
        <f>IFERROR(VLOOKUP(Table1[[#This Row],[Ticker]],[1]!Table2[[Symbol]:[Industry]],2,FALSE),"-")</f>
        <v>-</v>
      </c>
      <c r="D2268" t="s">
        <v>4155</v>
      </c>
      <c r="E2268">
        <v>244.45475400000001</v>
      </c>
      <c r="F2268">
        <v>16.55</v>
      </c>
      <c r="G2268">
        <v>-56.1614418090914</v>
      </c>
      <c r="H2268">
        <v>-7.6604115099232297</v>
      </c>
      <c r="I2268">
        <v>-22.5739571968913</v>
      </c>
      <c r="J2268">
        <v>-4.42535050504602</v>
      </c>
      <c r="K2268">
        <v>17.9783542133579</v>
      </c>
      <c r="L2268">
        <v>18.9766820305667</v>
      </c>
      <c r="M2268">
        <v>31.395661967253901</v>
      </c>
      <c r="N2268">
        <v>1.9827112436893599</v>
      </c>
      <c r="O2268">
        <v>61.268882175226501</v>
      </c>
      <c r="P2268">
        <v>17.375886524822601</v>
      </c>
      <c r="Q2268">
        <v>0.201924214699824</v>
      </c>
    </row>
    <row r="2269" spans="1:17" hidden="1" x14ac:dyDescent="0.3">
      <c r="A2269" t="s">
        <v>4732</v>
      </c>
      <c r="B2269" t="s">
        <v>4733</v>
      </c>
      <c r="C2269" t="str">
        <f>IFERROR(VLOOKUP(Table1[[#This Row],[Ticker]],[1]!Table2[[Symbol]:[Industry]],2,FALSE),"-")</f>
        <v>-</v>
      </c>
      <c r="D2269" t="s">
        <v>404</v>
      </c>
      <c r="E2269">
        <v>244.27038965999901</v>
      </c>
      <c r="F2269">
        <v>97.55</v>
      </c>
      <c r="G2269">
        <v>7.4676034724128497</v>
      </c>
      <c r="H2269">
        <v>-4.4860346096189101</v>
      </c>
      <c r="I2269">
        <v>-15.188780526393099</v>
      </c>
      <c r="J2269">
        <v>-0.99851484848997896</v>
      </c>
      <c r="K2269">
        <v>97.614652930384693</v>
      </c>
      <c r="L2269">
        <v>92.587857261322497</v>
      </c>
      <c r="M2269">
        <v>52.534674346063497</v>
      </c>
      <c r="N2269">
        <v>1.27765730949157</v>
      </c>
      <c r="O2269">
        <v>23.065094823167598</v>
      </c>
      <c r="P2269">
        <v>42.3048869438366</v>
      </c>
      <c r="Q2269">
        <v>3.5887201730484E-2</v>
      </c>
    </row>
    <row r="2270" spans="1:17" hidden="1" x14ac:dyDescent="0.3">
      <c r="A2270" t="s">
        <v>4734</v>
      </c>
      <c r="B2270" t="s">
        <v>4735</v>
      </c>
      <c r="C2270" t="str">
        <f>IFERROR(VLOOKUP(Table1[[#This Row],[Ticker]],[1]!Table2[[Symbol]:[Industry]],2,FALSE),"-")</f>
        <v>-</v>
      </c>
      <c r="D2270" t="s">
        <v>877</v>
      </c>
      <c r="E2270">
        <v>244.25640000000001</v>
      </c>
      <c r="F2270">
        <v>171</v>
      </c>
      <c r="G2270">
        <v>120.6595808109</v>
      </c>
      <c r="H2270">
        <v>9.2637687531097601</v>
      </c>
      <c r="I2270">
        <v>71.349245017098795</v>
      </c>
      <c r="J2270">
        <v>12.7986819650848</v>
      </c>
      <c r="K2270">
        <v>156.53169964955899</v>
      </c>
      <c r="M2270">
        <v>70.827537994525997</v>
      </c>
      <c r="N2270">
        <v>0.74306321595248204</v>
      </c>
      <c r="O2270">
        <v>11.1111111111111</v>
      </c>
      <c r="P2270">
        <v>171.42857142857099</v>
      </c>
    </row>
    <row r="2271" spans="1:17" hidden="1" x14ac:dyDescent="0.3">
      <c r="A2271" t="s">
        <v>4736</v>
      </c>
      <c r="B2271" t="s">
        <v>4737</v>
      </c>
      <c r="C2271" t="str">
        <f>IFERROR(VLOOKUP(Table1[[#This Row],[Ticker]],[1]!Table2[[Symbol]:[Industry]],2,FALSE),"-")</f>
        <v>-</v>
      </c>
      <c r="D2271" t="s">
        <v>46</v>
      </c>
      <c r="E2271">
        <v>244.00597479899901</v>
      </c>
      <c r="F2271">
        <v>34.89</v>
      </c>
      <c r="G2271">
        <v>115.280826232145</v>
      </c>
      <c r="H2271">
        <v>5.9752278458191901</v>
      </c>
      <c r="I2271">
        <v>31.870323819676699</v>
      </c>
      <c r="J2271">
        <v>-2.5619928940891201</v>
      </c>
      <c r="K2271">
        <v>34.0973262433046</v>
      </c>
      <c r="L2271">
        <v>27.136632204583599</v>
      </c>
      <c r="M2271">
        <v>45.772995832501202</v>
      </c>
      <c r="N2271">
        <v>1.1490969576108501</v>
      </c>
      <c r="O2271">
        <v>25.852679850960101</v>
      </c>
      <c r="P2271">
        <v>168.38461538461499</v>
      </c>
      <c r="Q2271">
        <v>5.5597525636277997E-2</v>
      </c>
    </row>
    <row r="2272" spans="1:17" hidden="1" x14ac:dyDescent="0.3">
      <c r="A2272" t="s">
        <v>4738</v>
      </c>
      <c r="B2272" t="s">
        <v>4739</v>
      </c>
      <c r="C2272" t="str">
        <f>IFERROR(VLOOKUP(Table1[[#This Row],[Ticker]],[1]!Table2[[Symbol]:[Industry]],2,FALSE),"-")</f>
        <v>-</v>
      </c>
      <c r="D2272" t="s">
        <v>1006</v>
      </c>
      <c r="E2272">
        <v>243.91119576599999</v>
      </c>
      <c r="F2272">
        <v>73.61</v>
      </c>
      <c r="G2272">
        <v>14.557106470914</v>
      </c>
      <c r="H2272">
        <v>0.65161172111879295</v>
      </c>
      <c r="I2272">
        <v>-13.311848667496999</v>
      </c>
      <c r="J2272">
        <v>-0.11881042217405099</v>
      </c>
      <c r="K2272">
        <v>73.499335410669602</v>
      </c>
      <c r="L2272">
        <v>66.677538397686803</v>
      </c>
      <c r="M2272">
        <v>51.390509833979799</v>
      </c>
      <c r="N2272">
        <v>0.50372630183790801</v>
      </c>
      <c r="O2272">
        <v>38.432278223067499</v>
      </c>
      <c r="P2272">
        <v>60.896174863387898</v>
      </c>
      <c r="Q2272">
        <v>8.8629053828591001E-2</v>
      </c>
    </row>
    <row r="2273" spans="1:17" hidden="1" x14ac:dyDescent="0.3">
      <c r="A2273" t="s">
        <v>4740</v>
      </c>
      <c r="B2273" t="s">
        <v>4741</v>
      </c>
      <c r="C2273" t="str">
        <f>IFERROR(VLOOKUP(Table1[[#This Row],[Ticker]],[1]!Table2[[Symbol]:[Industry]],2,FALSE),"-")</f>
        <v>-</v>
      </c>
      <c r="D2273" t="s">
        <v>360</v>
      </c>
      <c r="E2273">
        <v>243.13319999999999</v>
      </c>
      <c r="F2273">
        <v>400</v>
      </c>
      <c r="G2273">
        <v>95.124542079140099</v>
      </c>
      <c r="H2273">
        <v>-8.5321637286814909</v>
      </c>
      <c r="I2273">
        <v>17.2582791293067</v>
      </c>
      <c r="J2273">
        <v>-0.23454894842590501</v>
      </c>
      <c r="K2273">
        <v>408.37699571542203</v>
      </c>
      <c r="L2273">
        <v>370.24363718555901</v>
      </c>
      <c r="M2273">
        <v>48.162180364655001</v>
      </c>
      <c r="N2273">
        <v>0.75919294090411205</v>
      </c>
      <c r="O2273">
        <v>32.074999999999903</v>
      </c>
      <c r="P2273">
        <v>127.272727272727</v>
      </c>
      <c r="Q2273">
        <v>0.15447002865736001</v>
      </c>
    </row>
    <row r="2274" spans="1:17" hidden="1" x14ac:dyDescent="0.3">
      <c r="A2274" t="s">
        <v>4742</v>
      </c>
      <c r="B2274" t="s">
        <v>4743</v>
      </c>
      <c r="C2274" t="str">
        <f>IFERROR(VLOOKUP(Table1[[#This Row],[Ticker]],[1]!Table2[[Symbol]:[Industry]],2,FALSE),"-")</f>
        <v>-</v>
      </c>
      <c r="D2274" t="s">
        <v>729</v>
      </c>
      <c r="E2274">
        <v>242.86609717499999</v>
      </c>
      <c r="F2274">
        <v>512.89</v>
      </c>
      <c r="G2274">
        <v>-11.8355216382955</v>
      </c>
      <c r="H2274">
        <v>-3.3177741867117301</v>
      </c>
      <c r="I2274">
        <v>-2.37933153463297</v>
      </c>
      <c r="J2274">
        <v>-1.65772585250618</v>
      </c>
      <c r="K2274">
        <v>515.84413251460001</v>
      </c>
      <c r="L2274">
        <v>489.71844051837098</v>
      </c>
      <c r="M2274">
        <v>76.378610990004603</v>
      </c>
      <c r="N2274">
        <v>1.1718694757680199</v>
      </c>
      <c r="O2274">
        <v>8.0738559925129998</v>
      </c>
      <c r="P2274">
        <v>20.2696681908781</v>
      </c>
      <c r="Q2274">
        <v>-1.6014498322345E-2</v>
      </c>
    </row>
    <row r="2275" spans="1:17" hidden="1" x14ac:dyDescent="0.3">
      <c r="A2275" t="s">
        <v>4744</v>
      </c>
      <c r="B2275" t="s">
        <v>4745</v>
      </c>
      <c r="C2275" t="str">
        <f>IFERROR(VLOOKUP(Table1[[#This Row],[Ticker]],[1]!Table2[[Symbol]:[Industry]],2,FALSE),"-")</f>
        <v>-</v>
      </c>
      <c r="D2275" t="s">
        <v>632</v>
      </c>
      <c r="E2275">
        <v>242.41682025</v>
      </c>
      <c r="F2275">
        <v>186.3</v>
      </c>
      <c r="G2275">
        <v>230.30346304806599</v>
      </c>
      <c r="H2275">
        <v>50.863450591107103</v>
      </c>
      <c r="I2275">
        <v>135.26012993176701</v>
      </c>
      <c r="J2275">
        <v>8.0205601900590793</v>
      </c>
      <c r="K2275">
        <v>139.32465381449899</v>
      </c>
      <c r="L2275">
        <v>102.357886861926</v>
      </c>
      <c r="M2275">
        <v>95.698539881826207</v>
      </c>
      <c r="N2275">
        <v>1.0091533180778001</v>
      </c>
      <c r="O2275">
        <v>0.107353730542136</v>
      </c>
      <c r="P2275">
        <v>382.64248704663203</v>
      </c>
    </row>
    <row r="2276" spans="1:17" hidden="1" x14ac:dyDescent="0.3">
      <c r="A2276" t="s">
        <v>4746</v>
      </c>
      <c r="B2276" t="s">
        <v>4747</v>
      </c>
      <c r="C2276" t="str">
        <f>IFERROR(VLOOKUP(Table1[[#This Row],[Ticker]],[1]!Table2[[Symbol]:[Industry]],2,FALSE),"-")</f>
        <v>-</v>
      </c>
      <c r="D2276" t="s">
        <v>1387</v>
      </c>
      <c r="E2276">
        <v>241.844495628</v>
      </c>
      <c r="F2276">
        <v>112.66</v>
      </c>
      <c r="G2276">
        <v>-32.4818648993528</v>
      </c>
      <c r="H2276">
        <v>4.7273856323480103</v>
      </c>
      <c r="I2276">
        <v>-6.6372927583887202</v>
      </c>
      <c r="J2276">
        <v>-2.6625256317785602</v>
      </c>
      <c r="K2276">
        <v>112.290754142361</v>
      </c>
      <c r="L2276">
        <v>110.458605345742</v>
      </c>
      <c r="M2276">
        <v>40.628176670717899</v>
      </c>
      <c r="N2276">
        <v>1.09231455334141</v>
      </c>
      <c r="O2276">
        <v>32.700159772767599</v>
      </c>
      <c r="P2276">
        <v>28.168373151308199</v>
      </c>
      <c r="Q2276">
        <v>-5.6567897509884002E-2</v>
      </c>
    </row>
    <row r="2277" spans="1:17" hidden="1" x14ac:dyDescent="0.3">
      <c r="A2277" t="s">
        <v>4748</v>
      </c>
      <c r="B2277" t="s">
        <v>4749</v>
      </c>
      <c r="C2277" t="str">
        <f>IFERROR(VLOOKUP(Table1[[#This Row],[Ticker]],[1]!Table2[[Symbol]:[Industry]],2,FALSE),"-")</f>
        <v>-</v>
      </c>
      <c r="D2277" t="s">
        <v>420</v>
      </c>
      <c r="E2277">
        <v>241.39566239999999</v>
      </c>
      <c r="F2277">
        <v>4.5199999999999996</v>
      </c>
      <c r="G2277">
        <v>140.20311420058701</v>
      </c>
      <c r="H2277">
        <v>-7.7366556787303402</v>
      </c>
      <c r="I2277">
        <v>41.256702339650502</v>
      </c>
      <c r="J2277">
        <v>-2.0209001347134801</v>
      </c>
      <c r="K2277">
        <v>4.2604775358514697</v>
      </c>
      <c r="L2277">
        <v>3.35881540641557</v>
      </c>
      <c r="M2277">
        <v>53.1832549408552</v>
      </c>
      <c r="N2277">
        <v>0.54269488534043997</v>
      </c>
      <c r="O2277">
        <v>9.2920353982301105</v>
      </c>
      <c r="P2277">
        <v>218.309859154929</v>
      </c>
      <c r="Q2277">
        <v>6.9779640332685994E-2</v>
      </c>
    </row>
    <row r="2278" spans="1:17" hidden="1" x14ac:dyDescent="0.3">
      <c r="A2278" t="s">
        <v>4750</v>
      </c>
      <c r="B2278" t="s">
        <v>4751</v>
      </c>
      <c r="C2278" t="str">
        <f>IFERROR(VLOOKUP(Table1[[#This Row],[Ticker]],[1]!Table2[[Symbol]:[Industry]],2,FALSE),"-")</f>
        <v>-</v>
      </c>
      <c r="D2278" t="s">
        <v>4752</v>
      </c>
      <c r="E2278">
        <v>241.34592172500001</v>
      </c>
      <c r="F2278">
        <v>23.41</v>
      </c>
      <c r="G2278">
        <v>-51.246013594694197</v>
      </c>
      <c r="H2278">
        <v>-1.1849926653752001</v>
      </c>
      <c r="I2278">
        <v>-28.3524930626483</v>
      </c>
      <c r="J2278">
        <v>4.2866749150738501</v>
      </c>
      <c r="K2278">
        <v>24.914332064663402</v>
      </c>
      <c r="L2278">
        <v>28.424646958407699</v>
      </c>
      <c r="M2278">
        <v>54.2274818898495</v>
      </c>
      <c r="N2278">
        <v>1.0145336092900901</v>
      </c>
      <c r="O2278">
        <v>55.061939342161402</v>
      </c>
      <c r="P2278">
        <v>14.6986771190592</v>
      </c>
      <c r="Q2278">
        <v>1.8510275556178998E-2</v>
      </c>
    </row>
    <row r="2279" spans="1:17" hidden="1" x14ac:dyDescent="0.3">
      <c r="A2279" t="s">
        <v>4753</v>
      </c>
      <c r="B2279" t="s">
        <v>4754</v>
      </c>
      <c r="C2279" t="str">
        <f>IFERROR(VLOOKUP(Table1[[#This Row],[Ticker]],[1]!Table2[[Symbol]:[Industry]],2,FALSE),"-")</f>
        <v>-</v>
      </c>
      <c r="D2279" t="s">
        <v>173</v>
      </c>
      <c r="E2279">
        <v>241.2423</v>
      </c>
      <c r="F2279">
        <v>308.10000000000002</v>
      </c>
      <c r="G2279">
        <v>4.6385861871195804</v>
      </c>
      <c r="H2279">
        <v>7.4254062794250304</v>
      </c>
      <c r="I2279">
        <v>-11.0926309936828</v>
      </c>
      <c r="J2279">
        <v>-7.5348712804024496</v>
      </c>
      <c r="K2279">
        <v>301.991304777133</v>
      </c>
      <c r="L2279">
        <v>288.55743396547302</v>
      </c>
      <c r="M2279">
        <v>42.364414354448499</v>
      </c>
      <c r="N2279">
        <v>1.3672796577884001</v>
      </c>
      <c r="O2279">
        <v>9.8344693281401998</v>
      </c>
      <c r="P2279">
        <v>31.8921232876712</v>
      </c>
      <c r="Q2279">
        <v>8.0074221284609004E-2</v>
      </c>
    </row>
    <row r="2280" spans="1:17" hidden="1" x14ac:dyDescent="0.3">
      <c r="A2280" t="s">
        <v>4755</v>
      </c>
      <c r="B2280" t="s">
        <v>4756</v>
      </c>
      <c r="C2280" t="str">
        <f>IFERROR(VLOOKUP(Table1[[#This Row],[Ticker]],[1]!Table2[[Symbol]:[Industry]],2,FALSE),"-")</f>
        <v>-</v>
      </c>
      <c r="D2280" t="s">
        <v>333</v>
      </c>
      <c r="E2280">
        <v>240.60239999999999</v>
      </c>
      <c r="F2280">
        <v>142.19999999999999</v>
      </c>
      <c r="G2280">
        <v>120.80745762544301</v>
      </c>
      <c r="H2280">
        <v>5.1631398222921403</v>
      </c>
      <c r="I2280">
        <v>-8.3749150389548195</v>
      </c>
      <c r="J2280">
        <v>4.1341448536019296</v>
      </c>
      <c r="K2280">
        <v>141.04842382837899</v>
      </c>
      <c r="L2280">
        <v>121.98445398528899</v>
      </c>
      <c r="M2280">
        <v>63.072914299794597</v>
      </c>
      <c r="N2280">
        <v>0.59189189189189095</v>
      </c>
      <c r="O2280">
        <v>32.208157524613199</v>
      </c>
      <c r="P2280">
        <v>193.19587628865901</v>
      </c>
    </row>
    <row r="2281" spans="1:17" hidden="1" x14ac:dyDescent="0.3">
      <c r="A2281" t="s">
        <v>4757</v>
      </c>
      <c r="B2281" t="s">
        <v>4758</v>
      </c>
      <c r="C2281" t="str">
        <f>IFERROR(VLOOKUP(Table1[[#This Row],[Ticker]],[1]!Table2[[Symbol]:[Industry]],2,FALSE),"-")</f>
        <v>-</v>
      </c>
      <c r="D2281" t="s">
        <v>1177</v>
      </c>
      <c r="E2281">
        <v>239.81210085000001</v>
      </c>
      <c r="F2281">
        <v>554.75</v>
      </c>
      <c r="G2281">
        <v>-25.398105191704499</v>
      </c>
      <c r="H2281">
        <v>0.69344285259518701</v>
      </c>
      <c r="I2281">
        <v>-30.5771900693444</v>
      </c>
      <c r="J2281">
        <v>-4.9492995804745199</v>
      </c>
      <c r="K2281">
        <v>550.36928532149295</v>
      </c>
      <c r="L2281">
        <v>596.376044518703</v>
      </c>
      <c r="M2281">
        <v>57.304615593197603</v>
      </c>
      <c r="N2281">
        <v>2.9470176654166802</v>
      </c>
      <c r="O2281">
        <v>79.342045966651597</v>
      </c>
      <c r="P2281">
        <v>23.0044345898004</v>
      </c>
    </row>
    <row r="2282" spans="1:17" hidden="1" x14ac:dyDescent="0.3">
      <c r="A2282" t="s">
        <v>4759</v>
      </c>
      <c r="B2282" t="s">
        <v>4760</v>
      </c>
      <c r="C2282" t="str">
        <f>IFERROR(VLOOKUP(Table1[[#This Row],[Ticker]],[1]!Table2[[Symbol]:[Industry]],2,FALSE),"-")</f>
        <v>-</v>
      </c>
      <c r="D2282" t="s">
        <v>219</v>
      </c>
      <c r="E2282">
        <v>239.196</v>
      </c>
      <c r="F2282">
        <v>385.8</v>
      </c>
      <c r="G2282">
        <v>482.82501227865703</v>
      </c>
      <c r="H2282">
        <v>36.556700165122798</v>
      </c>
      <c r="I2282">
        <v>53.189701713476403</v>
      </c>
      <c r="J2282">
        <v>3.7274470881553698</v>
      </c>
      <c r="K2282">
        <v>318.78016986618201</v>
      </c>
      <c r="L2282">
        <v>240.63567078143799</v>
      </c>
      <c r="M2282">
        <v>71.649705056410497</v>
      </c>
      <c r="N2282">
        <v>0.62014952034402904</v>
      </c>
      <c r="O2282">
        <v>3.8880248833583701E-2</v>
      </c>
      <c r="Q2282">
        <v>0.27135305509565399</v>
      </c>
    </row>
    <row r="2283" spans="1:17" hidden="1" x14ac:dyDescent="0.3">
      <c r="A2283" t="s">
        <v>4761</v>
      </c>
      <c r="B2283" t="s">
        <v>4762</v>
      </c>
      <c r="C2283" t="str">
        <f>IFERROR(VLOOKUP(Table1[[#This Row],[Ticker]],[1]!Table2[[Symbol]:[Industry]],2,FALSE),"-")</f>
        <v>-</v>
      </c>
      <c r="D2283" t="s">
        <v>4763</v>
      </c>
      <c r="E2283">
        <v>238.90525</v>
      </c>
      <c r="F2283">
        <v>113.9</v>
      </c>
      <c r="G2283">
        <v>34.5525470504368</v>
      </c>
      <c r="H2283">
        <v>40.447090439576101</v>
      </c>
      <c r="I2283">
        <v>26.983990001881399</v>
      </c>
      <c r="J2283">
        <v>6.5767311743863397</v>
      </c>
      <c r="K2283">
        <v>95.094326573581995</v>
      </c>
      <c r="L2283">
        <v>80.829615485606197</v>
      </c>
      <c r="M2283">
        <v>63.878080981708599</v>
      </c>
      <c r="N2283">
        <v>1.0646459227467799</v>
      </c>
      <c r="O2283">
        <v>6.5847234416154397</v>
      </c>
      <c r="P2283">
        <v>102.994118695419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Row],[Ticker]],[1]!Table2[[Symbol]:[Industry]],2,FALSE),"-")</f>
        <v>-</v>
      </c>
      <c r="D2284" t="s">
        <v>54</v>
      </c>
      <c r="E2284">
        <v>238.3689</v>
      </c>
      <c r="F2284">
        <v>96.25</v>
      </c>
      <c r="G2284">
        <v>-20.1867034334423</v>
      </c>
      <c r="H2284">
        <v>-2.6362227007744301</v>
      </c>
      <c r="I2284">
        <v>-4.0108273259374201</v>
      </c>
      <c r="J2284">
        <v>3.5475853000037501</v>
      </c>
      <c r="K2284">
        <v>97.420507184479703</v>
      </c>
      <c r="M2284">
        <v>54.497202363257003</v>
      </c>
      <c r="N2284">
        <v>0.53623188405797095</v>
      </c>
      <c r="O2284">
        <v>26.597402597402599</v>
      </c>
      <c r="P2284">
        <v>17.449664429530198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471</v>
      </c>
      <c r="E2285">
        <v>237.55146959999999</v>
      </c>
      <c r="F2285">
        <v>160.35</v>
      </c>
      <c r="G2285">
        <v>260.53467548647802</v>
      </c>
      <c r="H2285">
        <v>10.913976908079</v>
      </c>
      <c r="I2285">
        <v>188.36314491668099</v>
      </c>
      <c r="J2285">
        <v>4.0486418508394904</v>
      </c>
      <c r="K2285">
        <v>112.334156684731</v>
      </c>
      <c r="M2285">
        <v>86.033071815074194</v>
      </c>
      <c r="N2285">
        <v>0.87290969899665505</v>
      </c>
      <c r="O2285">
        <v>0</v>
      </c>
      <c r="P2285">
        <v>329.31726907630502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E2286">
        <v>237.011450685</v>
      </c>
      <c r="F2286">
        <v>9.9499999999999993</v>
      </c>
      <c r="G2286">
        <v>-12.966792815473401</v>
      </c>
      <c r="H2286">
        <v>-11.330907796755399</v>
      </c>
      <c r="I2286">
        <v>-32.645258444663199</v>
      </c>
      <c r="J2286">
        <v>-1.9218331066154599</v>
      </c>
      <c r="K2286">
        <v>11.037947931140099</v>
      </c>
      <c r="L2286">
        <v>10.8263889197033</v>
      </c>
      <c r="M2286">
        <v>32.472221449341198</v>
      </c>
      <c r="N2286">
        <v>0.25854573800716901</v>
      </c>
      <c r="O2286">
        <v>49.045226130653198</v>
      </c>
      <c r="P2286">
        <v>17.7514792899408</v>
      </c>
      <c r="Q2286">
        <v>5.0969138420690001E-2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D2287" t="s">
        <v>219</v>
      </c>
      <c r="E2287">
        <v>236.85228000000001</v>
      </c>
      <c r="F2287">
        <v>130.5</v>
      </c>
      <c r="G2287">
        <v>29.589598161970098</v>
      </c>
      <c r="H2287">
        <v>-8.1716034511187203</v>
      </c>
      <c r="I2287">
        <v>45.765474269475</v>
      </c>
      <c r="J2287">
        <v>-3.0273333622763801</v>
      </c>
      <c r="K2287">
        <v>125.916525381947</v>
      </c>
      <c r="M2287">
        <v>47.030099947843297</v>
      </c>
      <c r="N2287">
        <v>0.25447954427757602</v>
      </c>
      <c r="O2287">
        <v>39.846743295019103</v>
      </c>
      <c r="P2287">
        <v>69.480519480519405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315</v>
      </c>
      <c r="E2288">
        <v>236.75352179999999</v>
      </c>
      <c r="F2288">
        <v>169.3</v>
      </c>
      <c r="G2288">
        <v>104.379727130581</v>
      </c>
      <c r="H2288">
        <v>14.999874516169699</v>
      </c>
      <c r="I2288">
        <v>66.913059727966598</v>
      </c>
      <c r="J2288">
        <v>5.1508860045954199</v>
      </c>
      <c r="K2288">
        <v>139.487962915748</v>
      </c>
      <c r="L2288">
        <v>106.149369118473</v>
      </c>
      <c r="M2288">
        <v>88.426863635798995</v>
      </c>
      <c r="N2288">
        <v>0.70310560635066499</v>
      </c>
      <c r="O2288">
        <v>0</v>
      </c>
      <c r="P2288">
        <v>175.284552845528</v>
      </c>
      <c r="Q2288">
        <v>0.18451883584900799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632</v>
      </c>
      <c r="E2289">
        <v>236.36037300000001</v>
      </c>
      <c r="F2289">
        <v>229.65</v>
      </c>
      <c r="G2289">
        <v>168.01136299353399</v>
      </c>
      <c r="H2289">
        <v>-0.42162208246975302</v>
      </c>
      <c r="I2289">
        <v>-50.966438156217201</v>
      </c>
      <c r="J2289">
        <v>-6.0159774349952997</v>
      </c>
      <c r="K2289">
        <v>240.87488369955099</v>
      </c>
      <c r="L2289">
        <v>190.930226748352</v>
      </c>
      <c r="M2289">
        <v>48.958155616654601</v>
      </c>
      <c r="N2289">
        <v>0.77410714285714199</v>
      </c>
      <c r="O2289">
        <v>68.081863705638995</v>
      </c>
      <c r="P2289">
        <v>211.60108548168199</v>
      </c>
      <c r="Q2289">
        <v>0.134826525217035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471</v>
      </c>
      <c r="E2290">
        <v>235.9564</v>
      </c>
      <c r="F2290">
        <v>159.43</v>
      </c>
      <c r="G2290">
        <v>-8.7858650075644302</v>
      </c>
      <c r="H2290">
        <v>14.116544840213299</v>
      </c>
      <c r="I2290">
        <v>-3.18807778790908</v>
      </c>
      <c r="J2290">
        <v>7.5068447649936498</v>
      </c>
      <c r="K2290">
        <v>141.82168472596601</v>
      </c>
      <c r="L2290">
        <v>135.65134614058999</v>
      </c>
      <c r="M2290">
        <v>68.703336963940501</v>
      </c>
      <c r="N2290">
        <v>1.2710335677515201</v>
      </c>
      <c r="O2290">
        <v>7.6961675970645196</v>
      </c>
      <c r="P2290">
        <v>47.962877030162403</v>
      </c>
      <c r="Q2290">
        <v>2.7914007234519998E-2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4780</v>
      </c>
      <c r="E2291">
        <v>235.94532663000001</v>
      </c>
      <c r="F2291">
        <v>711.1</v>
      </c>
      <c r="G2291">
        <v>779.69024563937205</v>
      </c>
      <c r="H2291">
        <v>153.79409220324399</v>
      </c>
      <c r="I2291">
        <v>514.63765472060197</v>
      </c>
      <c r="J2291">
        <v>13.905650388303901</v>
      </c>
      <c r="K2291">
        <v>357.78316928438102</v>
      </c>
      <c r="L2291">
        <v>182.06521953312699</v>
      </c>
      <c r="M2291">
        <v>99.109273159756</v>
      </c>
      <c r="N2291">
        <v>0.746949602122015</v>
      </c>
      <c r="O2291">
        <v>0</v>
      </c>
      <c r="P2291">
        <v>956.61218424962794</v>
      </c>
      <c r="Q2291">
        <v>0.27188890649182301</v>
      </c>
    </row>
    <row r="2292" spans="1:17" hidden="1" x14ac:dyDescent="0.3">
      <c r="A2292" t="s">
        <v>4781</v>
      </c>
      <c r="B2292" t="s">
        <v>4782</v>
      </c>
      <c r="C2292" t="str">
        <f>IFERROR(VLOOKUP(Table1[[#This Row],[Ticker]],[1]!Table2[[Symbol]:[Industry]],2,FALSE),"-")</f>
        <v>-</v>
      </c>
      <c r="D2292" t="s">
        <v>632</v>
      </c>
      <c r="E2292">
        <v>235.63378399999999</v>
      </c>
      <c r="F2292">
        <v>133.36000000000001</v>
      </c>
      <c r="G2292">
        <v>72.519875296384299</v>
      </c>
      <c r="H2292">
        <v>-19.345951086798699</v>
      </c>
      <c r="I2292">
        <v>-9.4948408702260298</v>
      </c>
      <c r="J2292">
        <v>-7.4720079506852004</v>
      </c>
      <c r="K2292">
        <v>145.96849583097901</v>
      </c>
      <c r="L2292">
        <v>122.46850511769</v>
      </c>
      <c r="M2292">
        <v>27.7242215794654</v>
      </c>
      <c r="N2292">
        <v>2.33245173201587</v>
      </c>
      <c r="O2292">
        <v>31.793641271745599</v>
      </c>
      <c r="P2292">
        <v>112.525896414342</v>
      </c>
      <c r="Q2292">
        <v>0.11049573623434</v>
      </c>
    </row>
    <row r="2293" spans="1:17" hidden="1" x14ac:dyDescent="0.3">
      <c r="A2293" t="s">
        <v>4783</v>
      </c>
      <c r="B2293" t="s">
        <v>4784</v>
      </c>
      <c r="C2293" t="str">
        <f>IFERROR(VLOOKUP(Table1[[#This Row],[Ticker]],[1]!Table2[[Symbol]:[Industry]],2,FALSE),"-")</f>
        <v>-</v>
      </c>
      <c r="D2293" t="s">
        <v>729</v>
      </c>
      <c r="E2293">
        <v>235.24006722999999</v>
      </c>
      <c r="F2293">
        <v>21.83</v>
      </c>
      <c r="G2293">
        <v>7.8424864008853996</v>
      </c>
      <c r="H2293">
        <v>2.3626395095967099</v>
      </c>
      <c r="I2293">
        <v>0.91523892501634596</v>
      </c>
      <c r="J2293">
        <v>0.18327502525065301</v>
      </c>
      <c r="K2293">
        <v>21.1953520311889</v>
      </c>
      <c r="L2293">
        <v>19.4508836696162</v>
      </c>
      <c r="M2293">
        <v>52.769297021364501</v>
      </c>
      <c r="N2293">
        <v>1.0122204122616301</v>
      </c>
      <c r="O2293">
        <v>6.5048098946404096</v>
      </c>
      <c r="P2293">
        <v>40.304646828202202</v>
      </c>
      <c r="Q2293">
        <v>2.7288076423579999E-3</v>
      </c>
    </row>
    <row r="2294" spans="1:17" hidden="1" x14ac:dyDescent="0.3">
      <c r="A2294" t="s">
        <v>4785</v>
      </c>
      <c r="B2294" t="s">
        <v>4786</v>
      </c>
      <c r="C2294" t="str">
        <f>IFERROR(VLOOKUP(Table1[[#This Row],[Ticker]],[1]!Table2[[Symbol]:[Industry]],2,FALSE),"-")</f>
        <v>-</v>
      </c>
      <c r="D2294" t="s">
        <v>315</v>
      </c>
      <c r="E2294">
        <v>235.19790599999999</v>
      </c>
      <c r="F2294">
        <v>772</v>
      </c>
      <c r="G2294">
        <v>741.30954866699096</v>
      </c>
      <c r="H2294">
        <v>-13.1499601795865</v>
      </c>
      <c r="I2294">
        <v>289.68018030803199</v>
      </c>
      <c r="J2294">
        <v>-1.1775551254995501E-2</v>
      </c>
      <c r="K2294">
        <v>822.04452493347003</v>
      </c>
      <c r="M2294">
        <v>29.072254304867201</v>
      </c>
      <c r="N2294">
        <v>0.42964709461514999</v>
      </c>
      <c r="O2294">
        <v>26.9430051813471</v>
      </c>
      <c r="P2294">
        <v>786.33754305396099</v>
      </c>
    </row>
    <row r="2295" spans="1:17" hidden="1" x14ac:dyDescent="0.3">
      <c r="A2295" t="s">
        <v>4787</v>
      </c>
      <c r="B2295" t="s">
        <v>4788</v>
      </c>
      <c r="C2295" t="str">
        <f>IFERROR(VLOOKUP(Table1[[#This Row],[Ticker]],[1]!Table2[[Symbol]:[Industry]],2,FALSE),"-")</f>
        <v>-</v>
      </c>
      <c r="D2295" t="s">
        <v>4789</v>
      </c>
      <c r="E2295">
        <v>235.05305000000001</v>
      </c>
      <c r="F2295">
        <v>126.85</v>
      </c>
      <c r="G2295">
        <v>-10.157269005949599</v>
      </c>
      <c r="H2295">
        <v>21.800960335112599</v>
      </c>
      <c r="I2295">
        <v>25.534480117428199</v>
      </c>
      <c r="J2295">
        <v>16.526895472710098</v>
      </c>
      <c r="K2295">
        <v>102.304808188412</v>
      </c>
      <c r="M2295">
        <v>81.304435969150404</v>
      </c>
      <c r="N2295">
        <v>1.9173105278678799</v>
      </c>
      <c r="O2295">
        <v>1.6554986204177999</v>
      </c>
      <c r="P2295">
        <v>62.628205128205103</v>
      </c>
    </row>
    <row r="2296" spans="1:17" hidden="1" x14ac:dyDescent="0.3">
      <c r="A2296" t="s">
        <v>4790</v>
      </c>
      <c r="B2296" t="s">
        <v>4791</v>
      </c>
      <c r="C2296" t="str">
        <f>IFERROR(VLOOKUP(Table1[[#This Row],[Ticker]],[1]!Table2[[Symbol]:[Industry]],2,FALSE),"-")</f>
        <v>-</v>
      </c>
      <c r="D2296" t="s">
        <v>372</v>
      </c>
      <c r="E2296">
        <v>235.03800000000001</v>
      </c>
      <c r="F2296">
        <v>182.2</v>
      </c>
      <c r="G2296">
        <v>33.1422297409175</v>
      </c>
      <c r="H2296">
        <v>9.4683607058262904</v>
      </c>
      <c r="I2296">
        <v>45.205420288368401</v>
      </c>
      <c r="J2296">
        <v>-2.5484298526151701</v>
      </c>
      <c r="K2296">
        <v>170.38545648868401</v>
      </c>
      <c r="L2296">
        <v>138.14284139933099</v>
      </c>
      <c r="M2296">
        <v>45.553541425114197</v>
      </c>
      <c r="N2296">
        <v>0.36253810975609702</v>
      </c>
      <c r="O2296">
        <v>15.093304061470899</v>
      </c>
      <c r="P2296">
        <v>89.7916666666666</v>
      </c>
    </row>
    <row r="2297" spans="1:17" hidden="1" x14ac:dyDescent="0.3">
      <c r="A2297" t="s">
        <v>4792</v>
      </c>
      <c r="B2297" t="s">
        <v>4793</v>
      </c>
      <c r="C2297" t="str">
        <f>IFERROR(VLOOKUP(Table1[[#This Row],[Ticker]],[1]!Table2[[Symbol]:[Industry]],2,FALSE),"-")</f>
        <v>-</v>
      </c>
      <c r="D2297" t="s">
        <v>219</v>
      </c>
      <c r="E2297">
        <v>234.99824849999999</v>
      </c>
      <c r="F2297">
        <v>171.66</v>
      </c>
      <c r="G2297">
        <v>-61.051195878665503</v>
      </c>
      <c r="H2297">
        <v>-9.7037903489858408</v>
      </c>
      <c r="I2297">
        <v>-45.744030663831197</v>
      </c>
      <c r="J2297">
        <v>-10.264507607776</v>
      </c>
      <c r="K2297">
        <v>194.96787016755999</v>
      </c>
      <c r="L2297">
        <v>218.93446800998299</v>
      </c>
      <c r="M2297">
        <v>28.124681820606</v>
      </c>
      <c r="N2297">
        <v>0.90366424853817395</v>
      </c>
      <c r="O2297">
        <v>160.981008971222</v>
      </c>
      <c r="P2297">
        <v>3.65316104099993</v>
      </c>
      <c r="Q2297">
        <v>3.7962063964872998E-2</v>
      </c>
    </row>
    <row r="2298" spans="1:17" hidden="1" x14ac:dyDescent="0.3">
      <c r="A2298" t="s">
        <v>4794</v>
      </c>
      <c r="B2298" t="s">
        <v>4795</v>
      </c>
      <c r="C2298" t="str">
        <f>IFERROR(VLOOKUP(Table1[[#This Row],[Ticker]],[1]!Table2[[Symbol]:[Industry]],2,FALSE),"-")</f>
        <v>-</v>
      </c>
      <c r="D2298" t="s">
        <v>136</v>
      </c>
      <c r="E2298">
        <v>234.58375000000001</v>
      </c>
      <c r="F2298">
        <v>9383.35</v>
      </c>
      <c r="G2298">
        <v>126.025127860251</v>
      </c>
      <c r="H2298">
        <v>112.459536831129</v>
      </c>
      <c r="I2298">
        <v>140.58364997694201</v>
      </c>
      <c r="J2298">
        <v>14.921309600531</v>
      </c>
      <c r="K2298">
        <v>5494.27723305571</v>
      </c>
      <c r="L2298">
        <v>4393.6560785484098</v>
      </c>
      <c r="M2298">
        <v>98.595146981527407</v>
      </c>
      <c r="N2298">
        <v>2.3394069192751199</v>
      </c>
      <c r="O2298">
        <v>0</v>
      </c>
      <c r="P2298">
        <v>170.803751803751</v>
      </c>
      <c r="Q2298">
        <v>1.6955161835206001E-2</v>
      </c>
    </row>
    <row r="2299" spans="1:17" hidden="1" x14ac:dyDescent="0.3">
      <c r="A2299" t="s">
        <v>4796</v>
      </c>
      <c r="B2299" t="s">
        <v>4797</v>
      </c>
      <c r="C2299" t="str">
        <f>IFERROR(VLOOKUP(Table1[[#This Row],[Ticker]],[1]!Table2[[Symbol]:[Industry]],2,FALSE),"-")</f>
        <v>-</v>
      </c>
      <c r="D2299" t="s">
        <v>57</v>
      </c>
      <c r="E2299">
        <v>233.945331477</v>
      </c>
      <c r="F2299">
        <v>138.71</v>
      </c>
      <c r="G2299">
        <v>27.349569023379701</v>
      </c>
      <c r="H2299">
        <v>11.692709714765201</v>
      </c>
      <c r="I2299">
        <v>16.165028892403399</v>
      </c>
      <c r="J2299">
        <v>-4.2647873250702002</v>
      </c>
      <c r="K2299">
        <v>127.662590850116</v>
      </c>
      <c r="L2299">
        <v>115.47545027803901</v>
      </c>
      <c r="M2299">
        <v>57.642882248056097</v>
      </c>
      <c r="N2299">
        <v>0.36570498291338599</v>
      </c>
      <c r="O2299">
        <v>12.6090404440919</v>
      </c>
      <c r="P2299">
        <v>59.345203905801199</v>
      </c>
      <c r="Q2299">
        <v>3.1981961539071999E-2</v>
      </c>
    </row>
    <row r="2300" spans="1:17" hidden="1" x14ac:dyDescent="0.3">
      <c r="A2300" t="s">
        <v>4798</v>
      </c>
      <c r="B2300" t="s">
        <v>4799</v>
      </c>
      <c r="C2300" t="str">
        <f>IFERROR(VLOOKUP(Table1[[#This Row],[Ticker]],[1]!Table2[[Symbol]:[Industry]],2,FALSE),"-")</f>
        <v>-</v>
      </c>
      <c r="D2300" t="s">
        <v>130</v>
      </c>
      <c r="E2300">
        <v>233.66321099999999</v>
      </c>
      <c r="F2300">
        <v>20.18</v>
      </c>
      <c r="G2300">
        <v>6.8338716363538001</v>
      </c>
      <c r="H2300">
        <v>-16.4009946733491</v>
      </c>
      <c r="I2300">
        <v>-5.4221807319027402</v>
      </c>
      <c r="J2300">
        <v>2.03237544247582</v>
      </c>
      <c r="K2300">
        <v>21.540340132643401</v>
      </c>
      <c r="L2300">
        <v>17.290471361612799</v>
      </c>
      <c r="M2300">
        <v>3.5564860339214599</v>
      </c>
      <c r="N2300">
        <v>7.9013571297786198</v>
      </c>
      <c r="O2300">
        <v>39.296333002973199</v>
      </c>
      <c r="P2300">
        <v>64.065040650406502</v>
      </c>
      <c r="Q2300">
        <v>7.3117885135261004E-2</v>
      </c>
    </row>
    <row r="2301" spans="1:17" hidden="1" x14ac:dyDescent="0.3">
      <c r="A2301" t="s">
        <v>4800</v>
      </c>
      <c r="B2301" t="s">
        <v>4801</v>
      </c>
      <c r="C2301" t="str">
        <f>IFERROR(VLOOKUP(Table1[[#This Row],[Ticker]],[1]!Table2[[Symbol]:[Industry]],2,FALSE),"-")</f>
        <v>-</v>
      </c>
      <c r="D2301" t="s">
        <v>57</v>
      </c>
      <c r="E2301">
        <v>233.26283018000001</v>
      </c>
      <c r="F2301">
        <v>209.62</v>
      </c>
      <c r="G2301">
        <v>-73.641288781362604</v>
      </c>
      <c r="H2301">
        <v>1.04931868408077</v>
      </c>
      <c r="I2301">
        <v>-27.715958859255899</v>
      </c>
      <c r="J2301">
        <v>-6.5013247270117596</v>
      </c>
      <c r="K2301">
        <v>214.82312699766101</v>
      </c>
      <c r="L2301">
        <v>254.969698809063</v>
      </c>
      <c r="M2301">
        <v>42.342044499217899</v>
      </c>
      <c r="N2301">
        <v>0.41802328024540902</v>
      </c>
      <c r="O2301">
        <v>113.243011163056</v>
      </c>
      <c r="P2301">
        <v>21.027713625865999</v>
      </c>
      <c r="Q2301">
        <v>-0.10842753014399099</v>
      </c>
    </row>
    <row r="2302" spans="1:17" hidden="1" x14ac:dyDescent="0.3">
      <c r="A2302" t="s">
        <v>4802</v>
      </c>
      <c r="B2302" t="s">
        <v>4803</v>
      </c>
      <c r="C2302" t="str">
        <f>IFERROR(VLOOKUP(Table1[[#This Row],[Ticker]],[1]!Table2[[Symbol]:[Industry]],2,FALSE),"-")</f>
        <v>-</v>
      </c>
      <c r="D2302" t="s">
        <v>420</v>
      </c>
      <c r="E2302">
        <v>233.17996450000001</v>
      </c>
      <c r="F2302">
        <v>787.85</v>
      </c>
      <c r="G2302">
        <v>248.39699691392801</v>
      </c>
      <c r="H2302">
        <v>-1.4235619386904801</v>
      </c>
      <c r="I2302">
        <v>35.364764826223201</v>
      </c>
      <c r="J2302">
        <v>-2.3593116715039901</v>
      </c>
      <c r="K2302">
        <v>791.27796328652698</v>
      </c>
      <c r="L2302">
        <v>635.80182123037196</v>
      </c>
      <c r="M2302">
        <v>41.401350457973699</v>
      </c>
      <c r="N2302">
        <v>0.67433503233820102</v>
      </c>
      <c r="O2302">
        <v>17.408136066510099</v>
      </c>
      <c r="P2302">
        <v>282.82312925169998</v>
      </c>
      <c r="Q2302">
        <v>0.17933828869913199</v>
      </c>
    </row>
    <row r="2303" spans="1:17" hidden="1" x14ac:dyDescent="0.3">
      <c r="A2303" t="s">
        <v>4804</v>
      </c>
      <c r="B2303" t="s">
        <v>4805</v>
      </c>
      <c r="C2303" t="str">
        <f>IFERROR(VLOOKUP(Table1[[#This Row],[Ticker]],[1]!Table2[[Symbol]:[Industry]],2,FALSE),"-")</f>
        <v>-</v>
      </c>
      <c r="D2303" t="s">
        <v>54</v>
      </c>
      <c r="E2303">
        <v>233.01524942500001</v>
      </c>
      <c r="F2303">
        <v>49.25</v>
      </c>
      <c r="G2303">
        <v>26.391975756778201</v>
      </c>
      <c r="H2303">
        <v>-3.3357460080918999</v>
      </c>
      <c r="I2303">
        <v>26.869566626596502</v>
      </c>
      <c r="J2303">
        <v>-4.3581807800131598</v>
      </c>
      <c r="K2303">
        <v>51.314484979350702</v>
      </c>
      <c r="L2303">
        <v>46.6377934145574</v>
      </c>
      <c r="M2303">
        <v>38.6089569639921</v>
      </c>
      <c r="N2303">
        <v>1.3055144333663899</v>
      </c>
      <c r="O2303">
        <v>18.5786802030456</v>
      </c>
      <c r="P2303">
        <v>48.343373493975797</v>
      </c>
      <c r="Q2303">
        <v>1.5560589103916E-2</v>
      </c>
    </row>
    <row r="2304" spans="1:17" hidden="1" x14ac:dyDescent="0.3">
      <c r="A2304" t="s">
        <v>4806</v>
      </c>
      <c r="B2304" t="s">
        <v>4807</v>
      </c>
      <c r="C2304" t="str">
        <f>IFERROR(VLOOKUP(Table1[[#This Row],[Ticker]],[1]!Table2[[Symbol]:[Industry]],2,FALSE),"-")</f>
        <v>-</v>
      </c>
      <c r="D2304" t="s">
        <v>226</v>
      </c>
      <c r="E2304">
        <v>232.94589095999899</v>
      </c>
      <c r="F2304">
        <v>297.95</v>
      </c>
      <c r="G2304">
        <v>3.8874576875446798</v>
      </c>
      <c r="H2304">
        <v>9.8963007630629907</v>
      </c>
      <c r="I2304">
        <v>-4.9795220240757203</v>
      </c>
      <c r="J2304">
        <v>7.3191769006438506E-2</v>
      </c>
      <c r="K2304">
        <v>282.75480705813601</v>
      </c>
      <c r="L2304">
        <v>268.74271904188799</v>
      </c>
      <c r="M2304">
        <v>59.889612366674001</v>
      </c>
      <c r="N2304">
        <v>1.84980107756192</v>
      </c>
      <c r="O2304">
        <v>20.490015103205199</v>
      </c>
      <c r="P2304">
        <v>33.191774698256602</v>
      </c>
      <c r="Q2304">
        <v>3.5988380254155003E-2</v>
      </c>
    </row>
    <row r="2305" spans="1:17" hidden="1" x14ac:dyDescent="0.3">
      <c r="A2305" t="s">
        <v>4808</v>
      </c>
      <c r="B2305" t="s">
        <v>4809</v>
      </c>
      <c r="C2305" t="str">
        <f>IFERROR(VLOOKUP(Table1[[#This Row],[Ticker]],[1]!Table2[[Symbol]:[Industry]],2,FALSE),"-")</f>
        <v>-</v>
      </c>
      <c r="D2305" t="s">
        <v>219</v>
      </c>
      <c r="E2305">
        <v>232.4196</v>
      </c>
      <c r="F2305">
        <v>193.2</v>
      </c>
      <c r="G2305">
        <v>-32.833454900081101</v>
      </c>
      <c r="H2305">
        <v>5.7508591205377604</v>
      </c>
      <c r="I2305">
        <v>-27.601514022181298</v>
      </c>
      <c r="J2305">
        <v>0.75740229532222503</v>
      </c>
      <c r="K2305">
        <v>187.42149111490099</v>
      </c>
      <c r="L2305">
        <v>202.52953405425001</v>
      </c>
      <c r="M2305">
        <v>54.943495349848298</v>
      </c>
      <c r="N2305">
        <v>0.85109292610035803</v>
      </c>
      <c r="O2305">
        <v>62.474120082815702</v>
      </c>
      <c r="P2305">
        <v>37.411095305832099</v>
      </c>
      <c r="Q2305">
        <v>8.2276900789612001E-2</v>
      </c>
    </row>
    <row r="2306" spans="1:17" hidden="1" x14ac:dyDescent="0.3">
      <c r="A2306" t="s">
        <v>4810</v>
      </c>
      <c r="B2306" t="s">
        <v>4811</v>
      </c>
      <c r="C2306" t="str">
        <f>IFERROR(VLOOKUP(Table1[[#This Row],[Ticker]],[1]!Table2[[Symbol]:[Industry]],2,FALSE),"-")</f>
        <v>-</v>
      </c>
      <c r="D2306" t="s">
        <v>21</v>
      </c>
      <c r="E2306">
        <v>232.268439</v>
      </c>
      <c r="F2306">
        <v>96.07</v>
      </c>
      <c r="G2306">
        <v>-26.136435672616201</v>
      </c>
      <c r="H2306">
        <v>-6.6714100560533396</v>
      </c>
      <c r="I2306">
        <v>-17.028188087108401</v>
      </c>
      <c r="J2306">
        <v>-6.6943413354565298</v>
      </c>
      <c r="K2306">
        <v>102.66051526698</v>
      </c>
      <c r="L2306">
        <v>102.464369337991</v>
      </c>
      <c r="M2306">
        <v>36.867269762343099</v>
      </c>
      <c r="N2306">
        <v>0.39888980416074699</v>
      </c>
      <c r="O2306">
        <v>36.202768814406099</v>
      </c>
      <c r="P2306">
        <v>16.873479318734699</v>
      </c>
      <c r="Q2306">
        <v>9.1450114273289002E-2</v>
      </c>
    </row>
    <row r="2307" spans="1:17" hidden="1" x14ac:dyDescent="0.3">
      <c r="A2307" t="s">
        <v>4812</v>
      </c>
      <c r="B2307" t="s">
        <v>4813</v>
      </c>
      <c r="C2307" t="str">
        <f>IFERROR(VLOOKUP(Table1[[#This Row],[Ticker]],[1]!Table2[[Symbol]:[Industry]],2,FALSE),"-")</f>
        <v>-</v>
      </c>
      <c r="D2307" t="s">
        <v>1624</v>
      </c>
      <c r="E2307">
        <v>232.05939000000001</v>
      </c>
      <c r="F2307">
        <v>25.37</v>
      </c>
      <c r="G2307">
        <v>-79.683757101187695</v>
      </c>
      <c r="H2307">
        <v>4.4762711354234597</v>
      </c>
      <c r="I2307">
        <v>-51.546666246326701</v>
      </c>
      <c r="J2307">
        <v>-0.92680823099355703</v>
      </c>
      <c r="K2307">
        <v>26.794992468604999</v>
      </c>
      <c r="L2307">
        <v>35.020008025108197</v>
      </c>
      <c r="M2307">
        <v>35.731042969261999</v>
      </c>
      <c r="N2307">
        <v>0.580988490123727</v>
      </c>
      <c r="O2307">
        <v>141.09841019576899</v>
      </c>
      <c r="P2307">
        <v>9.1182795698924792</v>
      </c>
      <c r="Q2307">
        <v>0.11182442609764</v>
      </c>
    </row>
    <row r="2308" spans="1:17" hidden="1" x14ac:dyDescent="0.3">
      <c r="A2308" t="s">
        <v>4814</v>
      </c>
      <c r="B2308" t="s">
        <v>4815</v>
      </c>
      <c r="C2308" t="str">
        <f>IFERROR(VLOOKUP(Table1[[#This Row],[Ticker]],[1]!Table2[[Symbol]:[Industry]],2,FALSE),"-")</f>
        <v>-</v>
      </c>
      <c r="D2308" t="s">
        <v>1547</v>
      </c>
      <c r="E2308">
        <v>231.124674148</v>
      </c>
      <c r="F2308">
        <v>29.21</v>
      </c>
      <c r="G2308">
        <v>15.9337674086162</v>
      </c>
      <c r="H2308">
        <v>-5.7616608672144096</v>
      </c>
      <c r="I2308">
        <v>5.9863060692541996</v>
      </c>
      <c r="J2308">
        <v>-0.85829161571435297</v>
      </c>
      <c r="K2308">
        <v>29.8494916588077</v>
      </c>
      <c r="L2308">
        <v>28.656542285291099</v>
      </c>
      <c r="M2308">
        <v>43.235872871392303</v>
      </c>
      <c r="N2308">
        <v>0.40004108019851797</v>
      </c>
      <c r="O2308">
        <v>49.263950701814402</v>
      </c>
      <c r="P2308">
        <v>49.030612244897902</v>
      </c>
      <c r="Q2308">
        <v>6.9323359402913995E-2</v>
      </c>
    </row>
    <row r="2309" spans="1:17" hidden="1" x14ac:dyDescent="0.3">
      <c r="A2309" t="s">
        <v>4816</v>
      </c>
      <c r="B2309" t="s">
        <v>4817</v>
      </c>
      <c r="C2309" t="str">
        <f>IFERROR(VLOOKUP(Table1[[#This Row],[Ticker]],[1]!Table2[[Symbol]:[Industry]],2,FALSE),"-")</f>
        <v>-</v>
      </c>
      <c r="D2309" t="s">
        <v>4818</v>
      </c>
      <c r="E2309">
        <v>230.480625</v>
      </c>
      <c r="F2309">
        <v>103.75</v>
      </c>
      <c r="G2309">
        <v>16.415039072954698</v>
      </c>
      <c r="H2309">
        <v>36.703157412441598</v>
      </c>
      <c r="I2309">
        <v>32.590915180459596</v>
      </c>
      <c r="J2309">
        <v>11.9676422586691</v>
      </c>
      <c r="O2309">
        <v>0</v>
      </c>
      <c r="P2309">
        <v>43.698060941828203</v>
      </c>
    </row>
    <row r="2310" spans="1:17" hidden="1" x14ac:dyDescent="0.3">
      <c r="A2310" t="s">
        <v>4819</v>
      </c>
      <c r="B2310" t="s">
        <v>4820</v>
      </c>
      <c r="C2310" t="str">
        <f>IFERROR(VLOOKUP(Table1[[#This Row],[Ticker]],[1]!Table2[[Symbol]:[Industry]],2,FALSE),"-")</f>
        <v>-</v>
      </c>
      <c r="D2310" t="s">
        <v>632</v>
      </c>
      <c r="E2310">
        <v>229.86778962899999</v>
      </c>
      <c r="F2310">
        <v>177.33</v>
      </c>
      <c r="G2310">
        <v>-1.1243733964523299</v>
      </c>
      <c r="H2310">
        <v>-1.7355557092093601</v>
      </c>
      <c r="I2310">
        <v>-5.8354921209344202</v>
      </c>
      <c r="J2310">
        <v>-5.3311208994571597</v>
      </c>
      <c r="K2310">
        <v>180.53245127516701</v>
      </c>
      <c r="L2310">
        <v>164.708511353429</v>
      </c>
      <c r="M2310">
        <v>39.908263864527903</v>
      </c>
      <c r="N2310">
        <v>0.78428085730622599</v>
      </c>
      <c r="O2310">
        <v>15.603676760841299</v>
      </c>
      <c r="P2310">
        <v>45.4120541205412</v>
      </c>
      <c r="Q2310">
        <v>-2.788152073763E-3</v>
      </c>
    </row>
    <row r="2311" spans="1:17" hidden="1" x14ac:dyDescent="0.3">
      <c r="A2311" t="s">
        <v>4821</v>
      </c>
      <c r="B2311" t="s">
        <v>4822</v>
      </c>
      <c r="C2311" t="str">
        <f>IFERROR(VLOOKUP(Table1[[#This Row],[Ticker]],[1]!Table2[[Symbol]:[Industry]],2,FALSE),"-")</f>
        <v>-</v>
      </c>
      <c r="D2311" t="s">
        <v>54</v>
      </c>
      <c r="E2311">
        <v>229.867005419999</v>
      </c>
      <c r="F2311">
        <v>165.65</v>
      </c>
      <c r="G2311">
        <v>13.6411099200888</v>
      </c>
      <c r="H2311">
        <v>-2.7003494392553402</v>
      </c>
      <c r="I2311">
        <v>11.190724988591899</v>
      </c>
      <c r="J2311">
        <v>-8.2036064397816908</v>
      </c>
      <c r="K2311">
        <v>179.63495519869099</v>
      </c>
      <c r="L2311">
        <v>156.51475306416901</v>
      </c>
      <c r="M2311">
        <v>27.877561643374001</v>
      </c>
      <c r="N2311">
        <v>0.58425477025671102</v>
      </c>
      <c r="O2311">
        <v>40.597645638394198</v>
      </c>
      <c r="P2311">
        <v>79.177934018388299</v>
      </c>
      <c r="Q2311">
        <v>9.3228897423991E-2</v>
      </c>
    </row>
    <row r="2312" spans="1:17" hidden="1" x14ac:dyDescent="0.3">
      <c r="A2312" t="s">
        <v>4823</v>
      </c>
      <c r="B2312" t="s">
        <v>4824</v>
      </c>
      <c r="C2312" t="str">
        <f>IFERROR(VLOOKUP(Table1[[#This Row],[Ticker]],[1]!Table2[[Symbol]:[Industry]],2,FALSE),"-")</f>
        <v>-</v>
      </c>
      <c r="D2312" t="s">
        <v>57</v>
      </c>
      <c r="E2312">
        <v>229.58337570999899</v>
      </c>
      <c r="F2312">
        <v>148.22</v>
      </c>
      <c r="G2312">
        <v>17.394215984818899</v>
      </c>
      <c r="H2312">
        <v>17.651746075604201</v>
      </c>
      <c r="I2312">
        <v>21.2871690963667</v>
      </c>
      <c r="J2312">
        <v>17.6491917690064</v>
      </c>
      <c r="K2312">
        <v>118.967770707233</v>
      </c>
      <c r="L2312">
        <v>111.273711164571</v>
      </c>
      <c r="N2312">
        <v>2.8053003593392201</v>
      </c>
      <c r="O2312">
        <v>14.019700445284</v>
      </c>
      <c r="P2312">
        <v>64.688888888888798</v>
      </c>
    </row>
    <row r="2313" spans="1:17" hidden="1" x14ac:dyDescent="0.3">
      <c r="A2313" t="s">
        <v>4825</v>
      </c>
      <c r="B2313" t="s">
        <v>4826</v>
      </c>
      <c r="C2313" t="str">
        <f>IFERROR(VLOOKUP(Table1[[#This Row],[Ticker]],[1]!Table2[[Symbol]:[Industry]],2,FALSE),"-")</f>
        <v>-</v>
      </c>
      <c r="D2313" t="s">
        <v>2988</v>
      </c>
      <c r="E2313">
        <v>229.13550000000001</v>
      </c>
      <c r="F2313">
        <v>92.58</v>
      </c>
      <c r="G2313">
        <v>91.630667035476506</v>
      </c>
      <c r="H2313">
        <v>28.9151383350268</v>
      </c>
      <c r="I2313">
        <v>56.220261555923997</v>
      </c>
      <c r="J2313">
        <v>-4.7597780035083499</v>
      </c>
      <c r="K2313">
        <v>79.738542367120502</v>
      </c>
      <c r="L2313">
        <v>63.632712486714603</v>
      </c>
      <c r="M2313">
        <v>48.508966876907699</v>
      </c>
      <c r="N2313">
        <v>1.2713809534156499</v>
      </c>
      <c r="O2313">
        <v>19.3022251026139</v>
      </c>
      <c r="P2313">
        <v>157.166666666666</v>
      </c>
      <c r="Q2313">
        <v>0.16153725048939899</v>
      </c>
    </row>
    <row r="2314" spans="1:17" hidden="1" x14ac:dyDescent="0.3">
      <c r="A2314" t="s">
        <v>4827</v>
      </c>
      <c r="B2314" t="s">
        <v>4828</v>
      </c>
      <c r="C2314" t="str">
        <f>IFERROR(VLOOKUP(Table1[[#This Row],[Ticker]],[1]!Table2[[Symbol]:[Industry]],2,FALSE),"-")</f>
        <v>-</v>
      </c>
      <c r="D2314" t="s">
        <v>160</v>
      </c>
      <c r="E2314">
        <v>229.08027100000001</v>
      </c>
      <c r="F2314">
        <v>763.55</v>
      </c>
      <c r="G2314">
        <v>104.864835960067</v>
      </c>
      <c r="H2314">
        <v>-13.6195247284522</v>
      </c>
      <c r="I2314">
        <v>-10.1265122288372</v>
      </c>
      <c r="J2314">
        <v>-9.26414316496715</v>
      </c>
      <c r="K2314">
        <v>877.24386820789005</v>
      </c>
      <c r="L2314">
        <v>771.78062548349396</v>
      </c>
      <c r="M2314">
        <v>31.044571056424601</v>
      </c>
      <c r="N2314">
        <v>1.57410663985064</v>
      </c>
      <c r="O2314">
        <v>80.079889987558104</v>
      </c>
      <c r="P2314">
        <v>134.72179526590801</v>
      </c>
      <c r="Q2314">
        <v>0.17394851106141801</v>
      </c>
    </row>
    <row r="2315" spans="1:17" hidden="1" x14ac:dyDescent="0.3">
      <c r="A2315" t="s">
        <v>4829</v>
      </c>
      <c r="B2315" t="s">
        <v>4830</v>
      </c>
      <c r="C2315" t="str">
        <f>IFERROR(VLOOKUP(Table1[[#This Row],[Ticker]],[1]!Table2[[Symbol]:[Industry]],2,FALSE),"-")</f>
        <v>-</v>
      </c>
      <c r="D2315" t="s">
        <v>98</v>
      </c>
      <c r="E2315">
        <v>228.38734226</v>
      </c>
      <c r="F2315">
        <v>172.15</v>
      </c>
      <c r="G2315">
        <v>94.333282575733307</v>
      </c>
      <c r="H2315">
        <v>-0.22824866343594799</v>
      </c>
      <c r="I2315">
        <v>-11.341414753612201</v>
      </c>
      <c r="J2315">
        <v>-2.5553796595649798</v>
      </c>
      <c r="K2315">
        <v>175.20091387870801</v>
      </c>
      <c r="L2315">
        <v>150.71014450866201</v>
      </c>
      <c r="M2315">
        <v>49.090276714861098</v>
      </c>
      <c r="N2315">
        <v>0.86433829287392305</v>
      </c>
      <c r="O2315">
        <v>52.076677316293903</v>
      </c>
      <c r="P2315">
        <v>147.519769949676</v>
      </c>
      <c r="Q2315">
        <v>0.13134890582024</v>
      </c>
    </row>
    <row r="2316" spans="1:17" hidden="1" x14ac:dyDescent="0.3">
      <c r="A2316" t="s">
        <v>4831</v>
      </c>
      <c r="B2316" t="s">
        <v>4832</v>
      </c>
      <c r="C2316" t="str">
        <f>IFERROR(VLOOKUP(Table1[[#This Row],[Ticker]],[1]!Table2[[Symbol]:[Industry]],2,FALSE),"-")</f>
        <v>-</v>
      </c>
      <c r="D2316" t="s">
        <v>21</v>
      </c>
      <c r="E2316">
        <v>227.96779131299999</v>
      </c>
      <c r="F2316">
        <v>8.77</v>
      </c>
      <c r="G2316">
        <v>17.706170584762699</v>
      </c>
      <c r="H2316">
        <v>19.475099804102001</v>
      </c>
      <c r="I2316">
        <v>-22.397385710663901</v>
      </c>
      <c r="J2316">
        <v>4.1031318887669199</v>
      </c>
      <c r="K2316">
        <v>7.9587219814133698</v>
      </c>
      <c r="L2316">
        <v>8.3499361036700908</v>
      </c>
      <c r="M2316">
        <v>66.504231545361606</v>
      </c>
      <c r="N2316">
        <v>4.0120270151747999</v>
      </c>
      <c r="O2316">
        <v>45.381984036487999</v>
      </c>
      <c r="P2316">
        <v>56.607142857142797</v>
      </c>
      <c r="Q2316">
        <v>3.585436954063E-3</v>
      </c>
    </row>
    <row r="2317" spans="1:17" hidden="1" x14ac:dyDescent="0.3">
      <c r="A2317" t="s">
        <v>4833</v>
      </c>
      <c r="B2317" t="s">
        <v>4834</v>
      </c>
      <c r="C2317" t="str">
        <f>IFERROR(VLOOKUP(Table1[[#This Row],[Ticker]],[1]!Table2[[Symbol]:[Industry]],2,FALSE),"-")</f>
        <v>-</v>
      </c>
      <c r="D2317" t="s">
        <v>130</v>
      </c>
      <c r="E2317">
        <v>227.7394625</v>
      </c>
      <c r="F2317">
        <v>48.7</v>
      </c>
      <c r="G2317">
        <v>60.807194391349597</v>
      </c>
      <c r="H2317">
        <v>23.906239609977899</v>
      </c>
      <c r="I2317">
        <v>1.42336900631716</v>
      </c>
      <c r="J2317">
        <v>-4.1077227439160104</v>
      </c>
      <c r="K2317">
        <v>46.127953309725797</v>
      </c>
      <c r="L2317">
        <v>40.696984079211298</v>
      </c>
      <c r="M2317">
        <v>48.268035958853702</v>
      </c>
      <c r="N2317">
        <v>3.8702826970062301</v>
      </c>
      <c r="O2317">
        <v>30.6365503080082</v>
      </c>
      <c r="Q2317">
        <v>5.1619084474117997E-2</v>
      </c>
    </row>
    <row r="2318" spans="1:17" hidden="1" x14ac:dyDescent="0.3">
      <c r="A2318" t="s">
        <v>4835</v>
      </c>
      <c r="B2318" t="s">
        <v>4836</v>
      </c>
      <c r="C2318" t="str">
        <f>IFERROR(VLOOKUP(Table1[[#This Row],[Ticker]],[1]!Table2[[Symbol]:[Industry]],2,FALSE),"-")</f>
        <v>-</v>
      </c>
      <c r="D2318" t="s">
        <v>130</v>
      </c>
      <c r="E2318">
        <v>227.38499999999999</v>
      </c>
      <c r="F2318">
        <v>252.65</v>
      </c>
      <c r="G2318">
        <v>-21.984965981054401</v>
      </c>
      <c r="H2318">
        <v>-3.09046248318334</v>
      </c>
      <c r="I2318">
        <v>-24.678818280080598</v>
      </c>
      <c r="J2318">
        <v>-6.8299739665615196</v>
      </c>
      <c r="K2318">
        <v>270.12684163794302</v>
      </c>
      <c r="L2318">
        <v>267.49640107094302</v>
      </c>
      <c r="M2318">
        <v>33.142883639605998</v>
      </c>
      <c r="N2318">
        <v>0.55524478582661396</v>
      </c>
      <c r="O2318">
        <v>39.718978824460699</v>
      </c>
      <c r="P2318">
        <v>21.524771524771499</v>
      </c>
      <c r="Q2318">
        <v>2.4109657517859999E-3</v>
      </c>
    </row>
    <row r="2319" spans="1:17" hidden="1" x14ac:dyDescent="0.3">
      <c r="A2319" t="s">
        <v>4837</v>
      </c>
      <c r="B2319" t="s">
        <v>4838</v>
      </c>
      <c r="C2319" t="str">
        <f>IFERROR(VLOOKUP(Table1[[#This Row],[Ticker]],[1]!Table2[[Symbol]:[Industry]],2,FALSE),"-")</f>
        <v>-</v>
      </c>
      <c r="D2319" t="s">
        <v>372</v>
      </c>
      <c r="E2319">
        <v>227.3144504</v>
      </c>
      <c r="F2319">
        <v>93.05</v>
      </c>
      <c r="G2319">
        <v>-29.8794448158447</v>
      </c>
      <c r="H2319">
        <v>-7.4447326241453098</v>
      </c>
      <c r="I2319">
        <v>-13.7035687083398</v>
      </c>
      <c r="J2319">
        <v>-8.5236304752835306</v>
      </c>
      <c r="M2319">
        <v>20.427820519760001</v>
      </c>
      <c r="O2319">
        <v>54.970445996775901</v>
      </c>
      <c r="P2319">
        <v>0.485961123110145</v>
      </c>
    </row>
    <row r="2320" spans="1:17" hidden="1" x14ac:dyDescent="0.3">
      <c r="A2320" t="s">
        <v>4839</v>
      </c>
      <c r="B2320" t="s">
        <v>4840</v>
      </c>
      <c r="C2320" t="str">
        <f>IFERROR(VLOOKUP(Table1[[#This Row],[Ticker]],[1]!Table2[[Symbol]:[Industry]],2,FALSE),"-")</f>
        <v>-</v>
      </c>
      <c r="D2320" t="s">
        <v>136</v>
      </c>
      <c r="E2320">
        <v>227.23920000000001</v>
      </c>
      <c r="F2320">
        <v>255.9</v>
      </c>
      <c r="G2320">
        <v>175.951154226043</v>
      </c>
      <c r="H2320">
        <v>36.655561925276203</v>
      </c>
      <c r="I2320">
        <v>192.12703033354799</v>
      </c>
      <c r="J2320">
        <v>-2.0694321852886</v>
      </c>
      <c r="K2320">
        <v>186.46116567519701</v>
      </c>
      <c r="M2320">
        <v>91.679280930972396</v>
      </c>
      <c r="N2320">
        <v>0.75704567541302203</v>
      </c>
      <c r="O2320">
        <v>1.6021883548261</v>
      </c>
      <c r="P2320">
        <v>202.12514757969299</v>
      </c>
    </row>
    <row r="2321" spans="1:17" hidden="1" x14ac:dyDescent="0.3">
      <c r="A2321" t="s">
        <v>4841</v>
      </c>
      <c r="B2321" t="s">
        <v>4842</v>
      </c>
      <c r="C2321" t="str">
        <f>IFERROR(VLOOKUP(Table1[[#This Row],[Ticker]],[1]!Table2[[Symbol]:[Industry]],2,FALSE),"-")</f>
        <v>-</v>
      </c>
      <c r="D2321" t="s">
        <v>207</v>
      </c>
      <c r="E2321">
        <v>227.00832</v>
      </c>
      <c r="F2321">
        <v>614.20000000000005</v>
      </c>
      <c r="G2321">
        <v>5.2752736734373897</v>
      </c>
      <c r="H2321">
        <v>5.2447211032212504</v>
      </c>
      <c r="I2321">
        <v>30.151237481828701</v>
      </c>
      <c r="J2321">
        <v>-4.9580582309935499</v>
      </c>
      <c r="K2321">
        <v>567.27343793288105</v>
      </c>
      <c r="L2321">
        <v>488.27522159776697</v>
      </c>
      <c r="M2321">
        <v>49.930337251465602</v>
      </c>
      <c r="N2321">
        <v>0.60683884097847096</v>
      </c>
      <c r="O2321">
        <v>7.13936828394659</v>
      </c>
      <c r="P2321">
        <v>65.485652701064197</v>
      </c>
      <c r="Q2321">
        <v>0.103482874795038</v>
      </c>
    </row>
    <row r="2322" spans="1:17" hidden="1" x14ac:dyDescent="0.3">
      <c r="A2322" t="s">
        <v>4843</v>
      </c>
      <c r="B2322" t="s">
        <v>4844</v>
      </c>
      <c r="C2322" t="str">
        <f>IFERROR(VLOOKUP(Table1[[#This Row],[Ticker]],[1]!Table2[[Symbol]:[Industry]],2,FALSE),"-")</f>
        <v>-</v>
      </c>
      <c r="D2322" t="s">
        <v>219</v>
      </c>
      <c r="E2322">
        <v>226.90401825000001</v>
      </c>
      <c r="F2322">
        <v>66.680000000000007</v>
      </c>
      <c r="G2322">
        <v>-2.11018617531969</v>
      </c>
      <c r="H2322">
        <v>7.8485980003795399</v>
      </c>
      <c r="I2322">
        <v>9.59558963257399</v>
      </c>
      <c r="J2322">
        <v>-15.527218067059099</v>
      </c>
      <c r="K2322">
        <v>69.728180652595896</v>
      </c>
      <c r="L2322">
        <v>60.194534971559797</v>
      </c>
      <c r="M2322">
        <v>45.925004654039697</v>
      </c>
      <c r="N2322">
        <v>3.2529281980978402</v>
      </c>
      <c r="O2322">
        <v>30.973805238952099</v>
      </c>
      <c r="P2322">
        <v>57.202357563850697</v>
      </c>
    </row>
    <row r="2323" spans="1:17" hidden="1" x14ac:dyDescent="0.3">
      <c r="A2323" t="s">
        <v>4845</v>
      </c>
      <c r="B2323" t="s">
        <v>4846</v>
      </c>
      <c r="C2323" t="str">
        <f>IFERROR(VLOOKUP(Table1[[#This Row],[Ticker]],[1]!Table2[[Symbol]:[Industry]],2,FALSE),"-")</f>
        <v>-</v>
      </c>
      <c r="D2323" t="s">
        <v>46</v>
      </c>
      <c r="E2323">
        <v>226.69918757100001</v>
      </c>
      <c r="F2323">
        <v>11.43</v>
      </c>
      <c r="G2323">
        <v>-19.567321916002498</v>
      </c>
      <c r="H2323">
        <v>3.73889739804972</v>
      </c>
      <c r="I2323">
        <v>-26.186120044777699</v>
      </c>
      <c r="J2323">
        <v>2.04616474197941</v>
      </c>
      <c r="K2323">
        <v>11.5571579333496</v>
      </c>
      <c r="L2323">
        <v>11.777639592024499</v>
      </c>
      <c r="M2323">
        <v>55.656998859860003</v>
      </c>
      <c r="N2323">
        <v>0.69545267451398896</v>
      </c>
      <c r="O2323">
        <v>32.9833770778652</v>
      </c>
      <c r="P2323">
        <v>23.567567567567501</v>
      </c>
    </row>
    <row r="2324" spans="1:17" hidden="1" x14ac:dyDescent="0.3">
      <c r="A2324" t="s">
        <v>4847</v>
      </c>
      <c r="B2324" t="s">
        <v>4848</v>
      </c>
      <c r="C2324" t="str">
        <f>IFERROR(VLOOKUP(Table1[[#This Row],[Ticker]],[1]!Table2[[Symbol]:[Industry]],2,FALSE),"-")</f>
        <v>-</v>
      </c>
      <c r="D2324" t="s">
        <v>21</v>
      </c>
      <c r="E2324">
        <v>226.24684999999999</v>
      </c>
      <c r="F2324">
        <v>248.35</v>
      </c>
      <c r="G2324">
        <v>-46.330947538851397</v>
      </c>
      <c r="H2324">
        <v>-6.5768262602403498</v>
      </c>
      <c r="I2324">
        <v>-21.834618757108998</v>
      </c>
      <c r="J2324">
        <v>2.5523584356731002</v>
      </c>
      <c r="K2324">
        <v>247.92310481186101</v>
      </c>
      <c r="M2324">
        <v>57.799854442818699</v>
      </c>
      <c r="N2324">
        <v>0.30087124878993199</v>
      </c>
      <c r="O2324">
        <v>35.292933360177102</v>
      </c>
      <c r="P2324">
        <v>34.936158652540001</v>
      </c>
    </row>
    <row r="2325" spans="1:17" hidden="1" x14ac:dyDescent="0.3">
      <c r="A2325" t="s">
        <v>4849</v>
      </c>
      <c r="B2325" t="s">
        <v>4850</v>
      </c>
      <c r="C2325" t="str">
        <f>IFERROR(VLOOKUP(Table1[[#This Row],[Ticker]],[1]!Table2[[Symbol]:[Industry]],2,FALSE),"-")</f>
        <v>-</v>
      </c>
      <c r="D2325" t="s">
        <v>539</v>
      </c>
      <c r="E2325">
        <v>225.52860335999901</v>
      </c>
      <c r="F2325">
        <v>372.8</v>
      </c>
      <c r="G2325">
        <v>-48.8458206856142</v>
      </c>
      <c r="H2325">
        <v>-3.8643293932421598</v>
      </c>
      <c r="I2325">
        <v>-19.808158087278802</v>
      </c>
      <c r="J2325">
        <v>-1.6854931770869801</v>
      </c>
      <c r="K2325">
        <v>389.15213341139503</v>
      </c>
      <c r="L2325">
        <v>392.10765437758698</v>
      </c>
      <c r="M2325">
        <v>33.870685963112201</v>
      </c>
      <c r="N2325">
        <v>1.1434398365363101</v>
      </c>
      <c r="O2325">
        <v>30.901287553648</v>
      </c>
      <c r="P2325">
        <v>16.5</v>
      </c>
      <c r="Q2325">
        <v>6.7573442075907E-2</v>
      </c>
    </row>
    <row r="2326" spans="1:17" hidden="1" x14ac:dyDescent="0.3">
      <c r="A2326" t="s">
        <v>4851</v>
      </c>
      <c r="B2326" t="s">
        <v>4852</v>
      </c>
      <c r="C2326" t="str">
        <f>IFERROR(VLOOKUP(Table1[[#This Row],[Ticker]],[1]!Table2[[Symbol]:[Industry]],2,FALSE),"-")</f>
        <v>-</v>
      </c>
      <c r="D2326" t="s">
        <v>46</v>
      </c>
      <c r="E2326">
        <v>225.16529737499999</v>
      </c>
      <c r="F2326">
        <v>292.45</v>
      </c>
      <c r="G2326">
        <v>1.58470220113787</v>
      </c>
      <c r="H2326">
        <v>3.9045395850442199</v>
      </c>
      <c r="I2326">
        <v>11.6448879936589</v>
      </c>
      <c r="J2326">
        <v>2.0485438816824901</v>
      </c>
      <c r="K2326">
        <v>278.05827924527603</v>
      </c>
      <c r="L2326">
        <v>252.82232584008199</v>
      </c>
      <c r="M2326">
        <v>57.8806340781736</v>
      </c>
      <c r="N2326">
        <v>0.499815498154981</v>
      </c>
      <c r="O2326">
        <v>15.9172508121046</v>
      </c>
      <c r="P2326">
        <v>40.196548418024904</v>
      </c>
    </row>
    <row r="2327" spans="1:17" hidden="1" x14ac:dyDescent="0.3">
      <c r="A2327" t="s">
        <v>4853</v>
      </c>
      <c r="B2327" t="s">
        <v>4854</v>
      </c>
      <c r="C2327" t="str">
        <f>IFERROR(VLOOKUP(Table1[[#This Row],[Ticker]],[1]!Table2[[Symbol]:[Industry]],2,FALSE),"-")</f>
        <v>-</v>
      </c>
      <c r="D2327" t="s">
        <v>1547</v>
      </c>
      <c r="E2327">
        <v>224.753978421</v>
      </c>
      <c r="F2327">
        <v>142.71</v>
      </c>
      <c r="G2327">
        <v>68.074411886771401</v>
      </c>
      <c r="H2327">
        <v>7.9434428525951901</v>
      </c>
      <c r="I2327">
        <v>9.63448116877729</v>
      </c>
      <c r="J2327">
        <v>3.35525241935354</v>
      </c>
      <c r="K2327">
        <v>130.57759057865201</v>
      </c>
      <c r="L2327">
        <v>110.132338469469</v>
      </c>
      <c r="M2327">
        <v>67.561122452207698</v>
      </c>
      <c r="N2327">
        <v>0.49370766671126298</v>
      </c>
      <c r="O2327">
        <v>13.0334244271599</v>
      </c>
      <c r="P2327">
        <v>126.990721860836</v>
      </c>
      <c r="Q2327">
        <v>0.10347233658702699</v>
      </c>
    </row>
    <row r="2328" spans="1:17" hidden="1" x14ac:dyDescent="0.3">
      <c r="A2328" t="s">
        <v>4855</v>
      </c>
      <c r="B2328" t="s">
        <v>4856</v>
      </c>
      <c r="C2328" t="str">
        <f>IFERROR(VLOOKUP(Table1[[#This Row],[Ticker]],[1]!Table2[[Symbol]:[Industry]],2,FALSE),"-")</f>
        <v>-</v>
      </c>
      <c r="D2328" t="s">
        <v>315</v>
      </c>
      <c r="E2328">
        <v>224.72288121599999</v>
      </c>
      <c r="F2328">
        <v>129.96</v>
      </c>
      <c r="G2328">
        <v>-23.063157988761599</v>
      </c>
      <c r="H2328">
        <v>-1.2961825554720801</v>
      </c>
      <c r="I2328">
        <v>-30.008491030515199</v>
      </c>
      <c r="J2328">
        <v>-2.1730088388962798</v>
      </c>
      <c r="K2328">
        <v>136.09594744101901</v>
      </c>
      <c r="L2328">
        <v>141.32305404582999</v>
      </c>
      <c r="M2328">
        <v>42.027297982193303</v>
      </c>
      <c r="N2328">
        <v>0.61807634590522997</v>
      </c>
      <c r="O2328">
        <v>40.735610957217602</v>
      </c>
      <c r="P2328">
        <v>7.7165354330708702</v>
      </c>
      <c r="Q2328">
        <v>1.5674621931967E-2</v>
      </c>
    </row>
    <row r="2329" spans="1:17" hidden="1" x14ac:dyDescent="0.3">
      <c r="A2329" t="s">
        <v>4857</v>
      </c>
      <c r="B2329" t="s">
        <v>4858</v>
      </c>
      <c r="C2329" t="str">
        <f>IFERROR(VLOOKUP(Table1[[#This Row],[Ticker]],[1]!Table2[[Symbol]:[Industry]],2,FALSE),"-")</f>
        <v>-</v>
      </c>
      <c r="D2329" t="s">
        <v>3180</v>
      </c>
      <c r="E2329">
        <v>224.5088193</v>
      </c>
      <c r="F2329">
        <v>304.10000000000002</v>
      </c>
      <c r="G2329">
        <v>218.66976985557201</v>
      </c>
      <c r="H2329">
        <v>-2.7022447930924498</v>
      </c>
      <c r="I2329">
        <v>6.8338167675111903</v>
      </c>
      <c r="J2329">
        <v>5.9624712066162902</v>
      </c>
      <c r="K2329">
        <v>276.28660675908702</v>
      </c>
      <c r="L2329">
        <v>250.02906765940401</v>
      </c>
      <c r="M2329">
        <v>69.317010493074406</v>
      </c>
      <c r="N2329">
        <v>0.36285998013902598</v>
      </c>
      <c r="O2329">
        <v>18.3821111476487</v>
      </c>
      <c r="P2329">
        <v>253.193960511033</v>
      </c>
    </row>
    <row r="2330" spans="1:17" hidden="1" x14ac:dyDescent="0.3">
      <c r="A2330" t="s">
        <v>4859</v>
      </c>
      <c r="B2330" t="s">
        <v>4860</v>
      </c>
      <c r="C2330" t="str">
        <f>IFERROR(VLOOKUP(Table1[[#This Row],[Ticker]],[1]!Table2[[Symbol]:[Industry]],2,FALSE),"-")</f>
        <v>-</v>
      </c>
      <c r="D2330" t="s">
        <v>54</v>
      </c>
      <c r="E2330">
        <v>224.50463999999999</v>
      </c>
      <c r="F2330">
        <v>137</v>
      </c>
      <c r="G2330">
        <v>-35.633911919647097</v>
      </c>
      <c r="H2330">
        <v>-5.6874348903515202</v>
      </c>
      <c r="I2330">
        <v>-19.458035812142199</v>
      </c>
      <c r="J2330">
        <v>9.5125307452257104</v>
      </c>
      <c r="K2330">
        <v>135.44509093314699</v>
      </c>
      <c r="M2330">
        <v>60.114599195969802</v>
      </c>
      <c r="O2330">
        <v>43.649635036496299</v>
      </c>
      <c r="P2330">
        <v>34.313725490195999</v>
      </c>
    </row>
    <row r="2331" spans="1:17" hidden="1" x14ac:dyDescent="0.3">
      <c r="A2331" t="s">
        <v>4861</v>
      </c>
      <c r="B2331" t="s">
        <v>4862</v>
      </c>
      <c r="C2331" t="str">
        <f>IFERROR(VLOOKUP(Table1[[#This Row],[Ticker]],[1]!Table2[[Symbol]:[Industry]],2,FALSE),"-")</f>
        <v>-</v>
      </c>
      <c r="D2331" t="s">
        <v>136</v>
      </c>
      <c r="E2331">
        <v>223.696</v>
      </c>
      <c r="F2331">
        <v>54.56</v>
      </c>
      <c r="G2331">
        <v>45.424912253650902</v>
      </c>
      <c r="H2331">
        <v>-0.66262466187100699</v>
      </c>
      <c r="I2331">
        <v>25.828739850306899</v>
      </c>
      <c r="J2331">
        <v>3.8954780322148999</v>
      </c>
      <c r="K2331">
        <v>49.700838229535897</v>
      </c>
      <c r="L2331">
        <v>41.527621025136398</v>
      </c>
      <c r="M2331">
        <v>58.1511565292721</v>
      </c>
      <c r="N2331">
        <v>0.111144792741406</v>
      </c>
      <c r="O2331">
        <v>19.703079178885599</v>
      </c>
      <c r="P2331">
        <v>87.491408934707906</v>
      </c>
      <c r="Q2331">
        <v>5.4299113549315998E-2</v>
      </c>
    </row>
    <row r="2332" spans="1:17" hidden="1" x14ac:dyDescent="0.3">
      <c r="A2332" t="s">
        <v>4863</v>
      </c>
      <c r="B2332" t="s">
        <v>4864</v>
      </c>
      <c r="C2332" t="str">
        <f>IFERROR(VLOOKUP(Table1[[#This Row],[Ticker]],[1]!Table2[[Symbol]:[Industry]],2,FALSE),"-")</f>
        <v>-</v>
      </c>
      <c r="D2332" t="s">
        <v>46</v>
      </c>
      <c r="E2332">
        <v>223.16338360500001</v>
      </c>
      <c r="F2332">
        <v>93.71</v>
      </c>
      <c r="G2332">
        <v>36.017716650963699</v>
      </c>
      <c r="H2332">
        <v>16.967306488958801</v>
      </c>
      <c r="I2332">
        <v>13.2484017717169</v>
      </c>
      <c r="J2332">
        <v>-5.7897523934301098</v>
      </c>
      <c r="K2332">
        <v>87.726248529143007</v>
      </c>
      <c r="L2332">
        <v>86.799353227577001</v>
      </c>
      <c r="M2332">
        <v>50.604635887740699</v>
      </c>
      <c r="N2332">
        <v>1.08250274613648</v>
      </c>
      <c r="O2332">
        <v>64.230071497172105</v>
      </c>
      <c r="P2332">
        <v>63.4001743679162</v>
      </c>
      <c r="Q2332">
        <v>4.4693728815440002E-2</v>
      </c>
    </row>
    <row r="2333" spans="1:17" hidden="1" x14ac:dyDescent="0.3">
      <c r="A2333" t="s">
        <v>4865</v>
      </c>
      <c r="B2333" t="s">
        <v>4866</v>
      </c>
      <c r="C2333" t="str">
        <f>IFERROR(VLOOKUP(Table1[[#This Row],[Ticker]],[1]!Table2[[Symbol]:[Industry]],2,FALSE),"-")</f>
        <v>-</v>
      </c>
      <c r="D2333" t="s">
        <v>237</v>
      </c>
      <c r="E2333">
        <v>222.88953867699999</v>
      </c>
      <c r="F2333">
        <v>14.17</v>
      </c>
      <c r="G2333">
        <v>78.109811739391901</v>
      </c>
      <c r="H2333">
        <v>18.905436741059599</v>
      </c>
      <c r="I2333">
        <v>-10.151364089768199</v>
      </c>
      <c r="J2333">
        <v>-2.8645244939693302</v>
      </c>
      <c r="K2333">
        <v>13.347861307326101</v>
      </c>
      <c r="L2333">
        <v>11.726508963758899</v>
      </c>
      <c r="M2333">
        <v>54.001163009244898</v>
      </c>
      <c r="N2333">
        <v>2.6921847276604298</v>
      </c>
      <c r="O2333">
        <v>37.261820748059201</v>
      </c>
      <c r="P2333">
        <v>106.861313868613</v>
      </c>
      <c r="Q2333">
        <v>1.7308898354961001E-2</v>
      </c>
    </row>
    <row r="2334" spans="1:17" hidden="1" x14ac:dyDescent="0.3">
      <c r="A2334" t="s">
        <v>4867</v>
      </c>
      <c r="B2334" t="s">
        <v>4868</v>
      </c>
      <c r="C2334" t="str">
        <f>IFERROR(VLOOKUP(Table1[[#This Row],[Ticker]],[1]!Table2[[Symbol]:[Industry]],2,FALSE),"-")</f>
        <v>-</v>
      </c>
      <c r="D2334" t="s">
        <v>136</v>
      </c>
      <c r="E2334">
        <v>222.87130425000001</v>
      </c>
      <c r="F2334">
        <v>55.3</v>
      </c>
      <c r="G2334">
        <v>22.774018097751199</v>
      </c>
      <c r="H2334">
        <v>-0.54850372541696601</v>
      </c>
      <c r="I2334">
        <v>-11.8485608182442</v>
      </c>
      <c r="J2334">
        <v>5.8299485257631902</v>
      </c>
      <c r="K2334">
        <v>52.247955740675899</v>
      </c>
      <c r="L2334">
        <v>48.704477389980802</v>
      </c>
      <c r="M2334">
        <v>60.987791226773901</v>
      </c>
      <c r="N2334">
        <v>0.56737849969804599</v>
      </c>
      <c r="O2334">
        <v>34.719710669077699</v>
      </c>
      <c r="P2334">
        <v>49.864498644986398</v>
      </c>
      <c r="Q2334">
        <v>2.1126068859429002E-2</v>
      </c>
    </row>
    <row r="2335" spans="1:17" hidden="1" x14ac:dyDescent="0.3">
      <c r="A2335" t="s">
        <v>4869</v>
      </c>
      <c r="B2335" t="s">
        <v>4870</v>
      </c>
      <c r="C2335" t="str">
        <f>IFERROR(VLOOKUP(Table1[[#This Row],[Ticker]],[1]!Table2[[Symbol]:[Industry]],2,FALSE),"-")</f>
        <v>-</v>
      </c>
      <c r="D2335" t="s">
        <v>136</v>
      </c>
      <c r="E2335">
        <v>222.795636</v>
      </c>
      <c r="F2335">
        <v>127.7</v>
      </c>
      <c r="G2335">
        <v>-34.060542815473397</v>
      </c>
      <c r="H2335">
        <v>16.029806488958801</v>
      </c>
      <c r="I2335">
        <v>18.047080346523298</v>
      </c>
      <c r="J2335">
        <v>-1.73168627977404</v>
      </c>
      <c r="K2335">
        <v>113.039948962381</v>
      </c>
      <c r="L2335">
        <v>99.916624422001902</v>
      </c>
      <c r="M2335">
        <v>58.832095971896699</v>
      </c>
      <c r="N2335">
        <v>0.42611693320663202</v>
      </c>
      <c r="O2335">
        <v>21.284259984338199</v>
      </c>
      <c r="P2335">
        <v>81.9088319088319</v>
      </c>
      <c r="Q2335">
        <v>6.8642632154125E-2</v>
      </c>
    </row>
    <row r="2336" spans="1:17" hidden="1" x14ac:dyDescent="0.3">
      <c r="A2336" t="s">
        <v>4871</v>
      </c>
      <c r="B2336" t="s">
        <v>4872</v>
      </c>
      <c r="C2336" t="str">
        <f>IFERROR(VLOOKUP(Table1[[#This Row],[Ticker]],[1]!Table2[[Symbol]:[Industry]],2,FALSE),"-")</f>
        <v>-</v>
      </c>
      <c r="D2336" t="s">
        <v>46</v>
      </c>
      <c r="E2336">
        <v>222.75348849599999</v>
      </c>
      <c r="F2336">
        <v>86.68</v>
      </c>
      <c r="G2336">
        <v>278.31353063466099</v>
      </c>
      <c r="H2336">
        <v>0.408420041868577</v>
      </c>
      <c r="I2336">
        <v>17.2517272152723</v>
      </c>
      <c r="J2336">
        <v>12.957530939977801</v>
      </c>
      <c r="K2336">
        <v>86.868437683821099</v>
      </c>
      <c r="L2336">
        <v>72.976947890926894</v>
      </c>
      <c r="M2336">
        <v>71.609162799982997</v>
      </c>
      <c r="N2336">
        <v>0.72106648089583802</v>
      </c>
      <c r="O2336">
        <v>35.002307337332603</v>
      </c>
      <c r="P2336">
        <v>346.80412371134003</v>
      </c>
      <c r="Q2336">
        <v>0.120325297458083</v>
      </c>
    </row>
    <row r="2337" spans="1:17" hidden="1" x14ac:dyDescent="0.3">
      <c r="A2337" t="s">
        <v>4873</v>
      </c>
      <c r="B2337" t="s">
        <v>4874</v>
      </c>
      <c r="C2337" t="str">
        <f>IFERROR(VLOOKUP(Table1[[#This Row],[Ticker]],[1]!Table2[[Symbol]:[Industry]],2,FALSE),"-")</f>
        <v>-</v>
      </c>
      <c r="D2337" t="s">
        <v>632</v>
      </c>
      <c r="E2337">
        <v>222.43433481599999</v>
      </c>
      <c r="F2337">
        <v>216.12</v>
      </c>
      <c r="G2337">
        <v>7.9915479676483203</v>
      </c>
      <c r="H2337">
        <v>7.9438635174730798</v>
      </c>
      <c r="I2337">
        <v>-0.127574877830745</v>
      </c>
      <c r="J2337">
        <v>-2.55630299658299</v>
      </c>
      <c r="K2337">
        <v>205.48853248259101</v>
      </c>
      <c r="L2337">
        <v>192.05562726823999</v>
      </c>
      <c r="M2337">
        <v>51.2038710592889</v>
      </c>
      <c r="N2337">
        <v>2.3094467784801198</v>
      </c>
      <c r="O2337">
        <v>19.271700906903501</v>
      </c>
      <c r="P2337">
        <v>38.582879127925601</v>
      </c>
      <c r="Q2337">
        <v>0.11735529785896701</v>
      </c>
    </row>
    <row r="2338" spans="1:17" hidden="1" x14ac:dyDescent="0.3">
      <c r="A2338" t="s">
        <v>4875</v>
      </c>
      <c r="B2338" t="s">
        <v>4876</v>
      </c>
      <c r="C2338" t="str">
        <f>IFERROR(VLOOKUP(Table1[[#This Row],[Ticker]],[1]!Table2[[Symbol]:[Industry]],2,FALSE),"-")</f>
        <v>-</v>
      </c>
      <c r="D2338" t="s">
        <v>632</v>
      </c>
      <c r="E2338">
        <v>222.26756760000001</v>
      </c>
      <c r="F2338">
        <v>67.08</v>
      </c>
      <c r="G2338">
        <v>-72.050465416798005</v>
      </c>
      <c r="H2338">
        <v>15.504922888337999</v>
      </c>
      <c r="I2338">
        <v>-37.254105396413202</v>
      </c>
      <c r="J2338">
        <v>-7.7601415643268901</v>
      </c>
      <c r="K2338">
        <v>64.255346036495297</v>
      </c>
      <c r="L2338">
        <v>90.6442153787401</v>
      </c>
      <c r="M2338">
        <v>52.5076464961532</v>
      </c>
      <c r="N2338">
        <v>4.7531824658973303</v>
      </c>
      <c r="O2338">
        <v>91.413237924865797</v>
      </c>
      <c r="P2338">
        <v>45.541332176177001</v>
      </c>
      <c r="Q2338">
        <v>0.18152697141104401</v>
      </c>
    </row>
    <row r="2339" spans="1:17" hidden="1" x14ac:dyDescent="0.3">
      <c r="A2339" t="s">
        <v>4877</v>
      </c>
      <c r="B2339" t="s">
        <v>4878</v>
      </c>
      <c r="C2339" t="str">
        <f>IFERROR(VLOOKUP(Table1[[#This Row],[Ticker]],[1]!Table2[[Symbol]:[Industry]],2,FALSE),"-")</f>
        <v>-</v>
      </c>
      <c r="D2339" t="s">
        <v>1872</v>
      </c>
      <c r="E2339">
        <v>221.641152248</v>
      </c>
      <c r="F2339">
        <v>86.96</v>
      </c>
      <c r="G2339">
        <v>116.172406209028</v>
      </c>
      <c r="H2339">
        <v>20.641142971314999</v>
      </c>
      <c r="I2339">
        <v>64.019301469862796</v>
      </c>
      <c r="J2339">
        <v>-1.54395108813642</v>
      </c>
      <c r="K2339">
        <v>73.936595516740198</v>
      </c>
      <c r="L2339">
        <v>55.788836517908699</v>
      </c>
      <c r="M2339">
        <v>49.356866699764801</v>
      </c>
      <c r="N2339">
        <v>0.95733803890748204</v>
      </c>
      <c r="O2339">
        <v>17.525298988040401</v>
      </c>
      <c r="P2339">
        <v>163.51515151515099</v>
      </c>
      <c r="Q2339">
        <v>0.102550405617583</v>
      </c>
    </row>
    <row r="2340" spans="1:17" hidden="1" x14ac:dyDescent="0.3">
      <c r="A2340" t="s">
        <v>4879</v>
      </c>
      <c r="B2340" t="s">
        <v>4880</v>
      </c>
      <c r="C2340" t="str">
        <f>IFERROR(VLOOKUP(Table1[[#This Row],[Ticker]],[1]!Table2[[Symbol]:[Industry]],2,FALSE),"-")</f>
        <v>-</v>
      </c>
      <c r="D2340" t="s">
        <v>1733</v>
      </c>
      <c r="E2340">
        <v>221.08143031999899</v>
      </c>
      <c r="F2340">
        <v>20.92</v>
      </c>
      <c r="G2340">
        <v>-29.466529241409098</v>
      </c>
      <c r="H2340">
        <v>2.9225899941134599</v>
      </c>
      <c r="I2340">
        <v>-34.810322474880003</v>
      </c>
      <c r="J2340">
        <v>-9.78401785941141</v>
      </c>
      <c r="K2340">
        <v>19.738033433468701</v>
      </c>
      <c r="L2340">
        <v>19.533951053615102</v>
      </c>
      <c r="M2340">
        <v>67.201538926558797</v>
      </c>
      <c r="N2340">
        <v>3.2871914423358199</v>
      </c>
      <c r="O2340">
        <v>43.4990439770554</v>
      </c>
      <c r="P2340">
        <v>23.058823529411701</v>
      </c>
    </row>
    <row r="2341" spans="1:17" hidden="1" x14ac:dyDescent="0.3">
      <c r="A2341" t="s">
        <v>4881</v>
      </c>
      <c r="B2341" t="s">
        <v>4882</v>
      </c>
      <c r="C2341" t="str">
        <f>IFERROR(VLOOKUP(Table1[[#This Row],[Ticker]],[1]!Table2[[Symbol]:[Industry]],2,FALSE),"-")</f>
        <v>-</v>
      </c>
      <c r="D2341" t="s">
        <v>1382</v>
      </c>
      <c r="E2341">
        <v>220.96</v>
      </c>
      <c r="F2341">
        <v>345.25</v>
      </c>
      <c r="G2341">
        <v>1590.26018325414</v>
      </c>
      <c r="H2341">
        <v>9.4503811833547609</v>
      </c>
      <c r="I2341">
        <v>281.12227940390602</v>
      </c>
      <c r="J2341">
        <v>-8.5151379954475193</v>
      </c>
      <c r="K2341">
        <v>295.39748060813798</v>
      </c>
      <c r="L2341">
        <v>172.90453120838299</v>
      </c>
      <c r="M2341">
        <v>48.844152193267803</v>
      </c>
      <c r="N2341">
        <v>4.7016203267471699</v>
      </c>
      <c r="O2341">
        <v>8.2114409847936205</v>
      </c>
      <c r="P2341">
        <v>1744.28418803418</v>
      </c>
      <c r="Q2341">
        <v>0.23745091129405499</v>
      </c>
    </row>
    <row r="2342" spans="1:17" hidden="1" x14ac:dyDescent="0.3">
      <c r="A2342" t="s">
        <v>4883</v>
      </c>
      <c r="B2342" t="s">
        <v>4884</v>
      </c>
      <c r="C2342" t="str">
        <f>IFERROR(VLOOKUP(Table1[[#This Row],[Ticker]],[1]!Table2[[Symbol]:[Industry]],2,FALSE),"-")</f>
        <v>-</v>
      </c>
      <c r="D2342" t="s">
        <v>136</v>
      </c>
      <c r="E2342">
        <v>220.57847000000001</v>
      </c>
      <c r="F2342">
        <v>13.96</v>
      </c>
      <c r="G2342">
        <v>-108.92929010573999</v>
      </c>
      <c r="H2342">
        <v>-6.9170204983491201</v>
      </c>
      <c r="I2342">
        <v>-51.667036897741802</v>
      </c>
      <c r="J2342">
        <v>-1.91971603241198</v>
      </c>
      <c r="K2342">
        <v>15.3059542147441</v>
      </c>
      <c r="L2342">
        <v>28.984941727803701</v>
      </c>
      <c r="M2342">
        <v>39.327699759659097</v>
      </c>
      <c r="N2342">
        <v>0.87779015874408794</v>
      </c>
      <c r="O2342">
        <v>551.28939828080195</v>
      </c>
      <c r="P2342">
        <v>35.6656948493683</v>
      </c>
      <c r="Q2342">
        <v>-1.4641952948449E-2</v>
      </c>
    </row>
    <row r="2343" spans="1:17" hidden="1" x14ac:dyDescent="0.3">
      <c r="A2343" t="s">
        <v>4885</v>
      </c>
      <c r="B2343" t="s">
        <v>4886</v>
      </c>
      <c r="C2343" t="str">
        <f>IFERROR(VLOOKUP(Table1[[#This Row],[Ticker]],[1]!Table2[[Symbol]:[Industry]],2,FALSE),"-")</f>
        <v>-</v>
      </c>
      <c r="D2343" t="s">
        <v>516</v>
      </c>
      <c r="E2343">
        <v>220.38214120000001</v>
      </c>
      <c r="F2343">
        <v>49.66</v>
      </c>
      <c r="G2343">
        <v>28.0526572180611</v>
      </c>
      <c r="H2343">
        <v>-8.8381258051978204E-3</v>
      </c>
      <c r="I2343">
        <v>-14.0678333397238</v>
      </c>
      <c r="J2343">
        <v>-0.78565073956384701</v>
      </c>
      <c r="K2343">
        <v>50.026451107287201</v>
      </c>
      <c r="L2343">
        <v>45.232883816157297</v>
      </c>
      <c r="M2343">
        <v>48.981795292874601</v>
      </c>
      <c r="N2343">
        <v>0.509285293844295</v>
      </c>
      <c r="O2343">
        <v>22.130487313733301</v>
      </c>
      <c r="P2343">
        <v>70.360205831903897</v>
      </c>
      <c r="Q2343">
        <v>7.0186867606689005E-2</v>
      </c>
    </row>
    <row r="2344" spans="1:17" hidden="1" x14ac:dyDescent="0.3">
      <c r="A2344" t="s">
        <v>4887</v>
      </c>
      <c r="B2344" t="s">
        <v>4888</v>
      </c>
      <c r="C2344" t="str">
        <f>IFERROR(VLOOKUP(Table1[[#This Row],[Ticker]],[1]!Table2[[Symbol]:[Industry]],2,FALSE),"-")</f>
        <v>-</v>
      </c>
      <c r="D2344" t="s">
        <v>2418</v>
      </c>
      <c r="E2344">
        <v>220.37038799999999</v>
      </c>
      <c r="F2344">
        <v>119</v>
      </c>
      <c r="G2344">
        <v>55.543191823543403</v>
      </c>
      <c r="H2344">
        <v>-12.7602579782387</v>
      </c>
      <c r="I2344">
        <v>1.8420292933985001</v>
      </c>
      <c r="J2344">
        <v>-9.9639037321774495</v>
      </c>
      <c r="K2344">
        <v>123.42269868214299</v>
      </c>
      <c r="M2344">
        <v>45.279801122880897</v>
      </c>
      <c r="N2344">
        <v>0.42114208021753902</v>
      </c>
      <c r="O2344">
        <v>61.260504201680597</v>
      </c>
      <c r="P2344">
        <v>91.935483870967701</v>
      </c>
    </row>
    <row r="2345" spans="1:17" hidden="1" x14ac:dyDescent="0.3">
      <c r="A2345" t="s">
        <v>4889</v>
      </c>
      <c r="B2345" t="s">
        <v>4890</v>
      </c>
      <c r="C2345" t="str">
        <f>IFERROR(VLOOKUP(Table1[[#This Row],[Ticker]],[1]!Table2[[Symbol]:[Industry]],2,FALSE),"-")</f>
        <v>-</v>
      </c>
      <c r="D2345" t="s">
        <v>183</v>
      </c>
      <c r="E2345">
        <v>220.32</v>
      </c>
      <c r="F2345">
        <v>27.54</v>
      </c>
      <c r="G2345">
        <v>130.13067046890501</v>
      </c>
      <c r="H2345">
        <v>6.3263262105365401</v>
      </c>
      <c r="I2345">
        <v>2.0638648740857501</v>
      </c>
      <c r="J2345">
        <v>-2.3584474579083801</v>
      </c>
      <c r="K2345">
        <v>24.635841655328299</v>
      </c>
      <c r="L2345">
        <v>21.0659332194715</v>
      </c>
      <c r="M2345">
        <v>59.889242277104699</v>
      </c>
      <c r="N2345">
        <v>0.96038958561837895</v>
      </c>
      <c r="O2345">
        <v>13.652868554829301</v>
      </c>
      <c r="P2345">
        <v>162.28571428571399</v>
      </c>
      <c r="Q2345">
        <v>8.1574691181257E-2</v>
      </c>
    </row>
    <row r="2346" spans="1:17" hidden="1" x14ac:dyDescent="0.3">
      <c r="A2346" t="s">
        <v>4891</v>
      </c>
      <c r="B2346" t="s">
        <v>4892</v>
      </c>
      <c r="C2346" t="str">
        <f>IFERROR(VLOOKUP(Table1[[#This Row],[Ticker]],[1]!Table2[[Symbol]:[Industry]],2,FALSE),"-")</f>
        <v>-</v>
      </c>
      <c r="D2346" t="s">
        <v>293</v>
      </c>
      <c r="E2346">
        <v>220.258870271999</v>
      </c>
      <c r="F2346">
        <v>48.37</v>
      </c>
      <c r="G2346">
        <v>-39.750233133568997</v>
      </c>
      <c r="H2346">
        <v>-9.1978406804976398</v>
      </c>
      <c r="I2346">
        <v>-42.450578775106699</v>
      </c>
      <c r="J2346">
        <v>-12.8211616007567</v>
      </c>
      <c r="K2346">
        <v>54.447915649213598</v>
      </c>
      <c r="L2346">
        <v>57.958563222278599</v>
      </c>
      <c r="M2346">
        <v>15.925151488610201</v>
      </c>
      <c r="N2346">
        <v>0.50212636361975105</v>
      </c>
      <c r="O2346">
        <v>106.11949555509599</v>
      </c>
      <c r="P2346">
        <v>8.9414414414414392</v>
      </c>
      <c r="Q2346">
        <v>0.104109346440805</v>
      </c>
    </row>
    <row r="2347" spans="1:17" hidden="1" x14ac:dyDescent="0.3">
      <c r="A2347" t="s">
        <v>4893</v>
      </c>
      <c r="B2347" t="s">
        <v>4894</v>
      </c>
      <c r="C2347" t="str">
        <f>IFERROR(VLOOKUP(Table1[[#This Row],[Ticker]],[1]!Table2[[Symbol]:[Industry]],2,FALSE),"-")</f>
        <v>-</v>
      </c>
      <c r="D2347" t="s">
        <v>21</v>
      </c>
      <c r="E2347">
        <v>219.949748865</v>
      </c>
      <c r="F2347">
        <v>252.35</v>
      </c>
      <c r="G2347">
        <v>218.39656565202199</v>
      </c>
      <c r="H2347">
        <v>22.3285863815893</v>
      </c>
      <c r="I2347">
        <v>234.57244175952599</v>
      </c>
      <c r="J2347">
        <v>7.7312004270151</v>
      </c>
      <c r="K2347">
        <v>192.400248590812</v>
      </c>
      <c r="M2347">
        <v>70.685450926464199</v>
      </c>
      <c r="N2347">
        <v>0.538661710037174</v>
      </c>
      <c r="O2347">
        <v>2.7541113532791801</v>
      </c>
      <c r="P2347">
        <v>307.01612903225799</v>
      </c>
    </row>
    <row r="2348" spans="1:17" hidden="1" x14ac:dyDescent="0.3">
      <c r="A2348" t="s">
        <v>4895</v>
      </c>
      <c r="B2348" t="s">
        <v>4896</v>
      </c>
      <c r="C2348" t="str">
        <f>IFERROR(VLOOKUP(Table1[[#This Row],[Ticker]],[1]!Table2[[Symbol]:[Industry]],2,FALSE),"-")</f>
        <v>-</v>
      </c>
      <c r="D2348" t="s">
        <v>404</v>
      </c>
      <c r="E2348">
        <v>219.93754000000001</v>
      </c>
      <c r="F2348">
        <v>383.3</v>
      </c>
      <c r="G2348">
        <v>502.13993953263798</v>
      </c>
      <c r="H2348">
        <v>7.80163747487431</v>
      </c>
      <c r="I2348">
        <v>76.127276210224295</v>
      </c>
      <c r="J2348">
        <v>-2.1381484371791202</v>
      </c>
      <c r="K2348">
        <v>355.60735978051298</v>
      </c>
      <c r="L2348">
        <v>218.10101344837</v>
      </c>
      <c r="M2348">
        <v>50.524678355966998</v>
      </c>
      <c r="N2348">
        <v>0.78839590443686003</v>
      </c>
      <c r="O2348">
        <v>9.57474563005478</v>
      </c>
      <c r="P2348">
        <v>529.39244663382601</v>
      </c>
    </row>
    <row r="2349" spans="1:17" hidden="1" x14ac:dyDescent="0.3">
      <c r="A2349" t="s">
        <v>4897</v>
      </c>
      <c r="B2349" t="s">
        <v>4898</v>
      </c>
      <c r="C2349" t="str">
        <f>IFERROR(VLOOKUP(Table1[[#This Row],[Ticker]],[1]!Table2[[Symbol]:[Industry]],2,FALSE),"-")</f>
        <v>-</v>
      </c>
      <c r="D2349" t="s">
        <v>207</v>
      </c>
      <c r="E2349">
        <v>219.79949909999999</v>
      </c>
      <c r="F2349">
        <v>173.4</v>
      </c>
      <c r="G2349">
        <v>-5.3643952130758201</v>
      </c>
      <c r="H2349">
        <v>0.76112197207872601</v>
      </c>
      <c r="I2349">
        <v>-14.0816393409282</v>
      </c>
      <c r="J2349">
        <v>-4.6469637001773298</v>
      </c>
      <c r="K2349">
        <v>182.594507480456</v>
      </c>
      <c r="L2349">
        <v>171.02742297943701</v>
      </c>
      <c r="M2349">
        <v>39.121987048018397</v>
      </c>
      <c r="N2349">
        <v>0.260387052577496</v>
      </c>
      <c r="O2349">
        <v>28.3448673587081</v>
      </c>
      <c r="P2349">
        <v>37.619047619047599</v>
      </c>
      <c r="Q2349">
        <v>2.268899653561E-3</v>
      </c>
    </row>
    <row r="2350" spans="1:17" hidden="1" x14ac:dyDescent="0.3">
      <c r="A2350" t="s">
        <v>4899</v>
      </c>
      <c r="B2350" t="s">
        <v>4900</v>
      </c>
      <c r="C2350" t="str">
        <f>IFERROR(VLOOKUP(Table1[[#This Row],[Ticker]],[1]!Table2[[Symbol]:[Industry]],2,FALSE),"-")</f>
        <v>-</v>
      </c>
      <c r="D2350" t="s">
        <v>1313</v>
      </c>
      <c r="E2350">
        <v>219.03305</v>
      </c>
      <c r="F2350">
        <v>505.85</v>
      </c>
      <c r="G2350">
        <v>444.32941380276702</v>
      </c>
      <c r="H2350">
        <v>44.4012350603873</v>
      </c>
      <c r="I2350">
        <v>16.4304952048141</v>
      </c>
      <c r="J2350">
        <v>2.7617163591703702</v>
      </c>
      <c r="K2350">
        <v>407.18063364140698</v>
      </c>
      <c r="L2350">
        <v>330.25034807472298</v>
      </c>
      <c r="M2350">
        <v>67.413708498043505</v>
      </c>
      <c r="N2350">
        <v>2.0090536446266198</v>
      </c>
      <c r="O2350">
        <v>13.6700602945537</v>
      </c>
      <c r="P2350">
        <v>491.63742690058399</v>
      </c>
    </row>
    <row r="2351" spans="1:17" hidden="1" x14ac:dyDescent="0.3">
      <c r="A2351" t="s">
        <v>4901</v>
      </c>
      <c r="B2351" t="s">
        <v>4902</v>
      </c>
      <c r="C2351" t="str">
        <f>IFERROR(VLOOKUP(Table1[[#This Row],[Ticker]],[1]!Table2[[Symbol]:[Industry]],2,FALSE),"-")</f>
        <v>-</v>
      </c>
      <c r="D2351" t="s">
        <v>186</v>
      </c>
      <c r="E2351">
        <v>218.5043952</v>
      </c>
      <c r="F2351">
        <v>145.6</v>
      </c>
      <c r="G2351">
        <v>4.6431359065424296</v>
      </c>
      <c r="H2351">
        <v>-6.9861935110411704</v>
      </c>
      <c r="I2351">
        <v>-3.9796267140822499</v>
      </c>
      <c r="J2351">
        <v>-7.5934748976602204</v>
      </c>
      <c r="K2351">
        <v>155.635994398354</v>
      </c>
      <c r="L2351">
        <v>141.46878626384</v>
      </c>
      <c r="M2351">
        <v>28.187868935370499</v>
      </c>
      <c r="N2351">
        <v>0.96142910587355002</v>
      </c>
      <c r="O2351">
        <v>23.626373626373599</v>
      </c>
      <c r="P2351">
        <v>38.6666666666666</v>
      </c>
      <c r="Q2351">
        <v>0.13197362707886801</v>
      </c>
    </row>
    <row r="2352" spans="1:17" hidden="1" x14ac:dyDescent="0.3">
      <c r="A2352" t="s">
        <v>4903</v>
      </c>
      <c r="B2352" t="s">
        <v>4904</v>
      </c>
      <c r="C2352" t="str">
        <f>IFERROR(VLOOKUP(Table1[[#This Row],[Ticker]],[1]!Table2[[Symbol]:[Industry]],2,FALSE),"-")</f>
        <v>-</v>
      </c>
      <c r="D2352" t="s">
        <v>399</v>
      </c>
      <c r="E2352">
        <v>218.18576749499999</v>
      </c>
      <c r="F2352">
        <v>160.94999999999999</v>
      </c>
      <c r="G2352">
        <v>-31.1216393913726</v>
      </c>
      <c r="H2352">
        <v>-13.1701935110411</v>
      </c>
      <c r="I2352">
        <v>-14.9457632838677</v>
      </c>
      <c r="J2352">
        <v>8.5629876873737807</v>
      </c>
      <c r="O2352">
        <v>20.689655172413801</v>
      </c>
      <c r="P2352">
        <v>9.4897959183673297</v>
      </c>
    </row>
    <row r="2353" spans="1:17" hidden="1" x14ac:dyDescent="0.3">
      <c r="A2353" t="s">
        <v>4905</v>
      </c>
      <c r="B2353" t="s">
        <v>4906</v>
      </c>
      <c r="C2353" t="str">
        <f>IFERROR(VLOOKUP(Table1[[#This Row],[Ticker]],[1]!Table2[[Symbol]:[Industry]],2,FALSE),"-")</f>
        <v>-</v>
      </c>
      <c r="D2353" t="s">
        <v>54</v>
      </c>
      <c r="E2353">
        <v>217.77020999999999</v>
      </c>
      <c r="F2353">
        <v>103.5</v>
      </c>
      <c r="G2353">
        <v>23.292947444266801</v>
      </c>
      <c r="H2353">
        <v>17.1235508225943</v>
      </c>
      <c r="I2353">
        <v>-14.596025506454801</v>
      </c>
      <c r="J2353">
        <v>7.6548115759724498</v>
      </c>
      <c r="K2353">
        <v>91.744927811835694</v>
      </c>
      <c r="L2353">
        <v>89.333714019567495</v>
      </c>
      <c r="M2353">
        <v>76.864038906960801</v>
      </c>
      <c r="N2353">
        <v>2.3425292075986199</v>
      </c>
      <c r="O2353">
        <v>11.1111111111111</v>
      </c>
      <c r="P2353">
        <v>51.426481346013098</v>
      </c>
      <c r="Q2353">
        <v>5.8770655696741003E-2</v>
      </c>
    </row>
    <row r="2354" spans="1:17" hidden="1" x14ac:dyDescent="0.3">
      <c r="A2354" t="s">
        <v>4907</v>
      </c>
      <c r="B2354" t="s">
        <v>4908</v>
      </c>
      <c r="C2354" t="str">
        <f>IFERROR(VLOOKUP(Table1[[#This Row],[Ticker]],[1]!Table2[[Symbol]:[Industry]],2,FALSE),"-")</f>
        <v>-</v>
      </c>
      <c r="D2354" t="s">
        <v>932</v>
      </c>
      <c r="E2354">
        <v>216.93149351999901</v>
      </c>
      <c r="F2354">
        <v>33.909999999999997</v>
      </c>
      <c r="G2354">
        <v>-7.7248370271658704</v>
      </c>
      <c r="H2354">
        <v>1.63106737157663</v>
      </c>
      <c r="I2354">
        <v>-11.7911208479269</v>
      </c>
      <c r="J2354">
        <v>-7.3819806447866698</v>
      </c>
      <c r="K2354">
        <v>33.601753517527101</v>
      </c>
      <c r="L2354">
        <v>31.852872691869699</v>
      </c>
      <c r="M2354">
        <v>39.272839713560302</v>
      </c>
      <c r="N2354">
        <v>0.95512627156289898</v>
      </c>
      <c r="O2354">
        <v>19.994102034797901</v>
      </c>
      <c r="P2354">
        <v>27.769404672192898</v>
      </c>
      <c r="Q2354">
        <v>-2.0428808792208E-2</v>
      </c>
    </row>
    <row r="2355" spans="1:17" hidden="1" x14ac:dyDescent="0.3">
      <c r="A2355" t="s">
        <v>4909</v>
      </c>
      <c r="B2355" t="s">
        <v>4910</v>
      </c>
      <c r="C2355" t="str">
        <f>IFERROR(VLOOKUP(Table1[[#This Row],[Ticker]],[1]!Table2[[Symbol]:[Industry]],2,FALSE),"-")</f>
        <v>-</v>
      </c>
      <c r="D2355" t="s">
        <v>1872</v>
      </c>
      <c r="E2355">
        <v>216.88582840999999</v>
      </c>
      <c r="F2355">
        <v>48.97</v>
      </c>
      <c r="G2355">
        <v>129.50841834868299</v>
      </c>
      <c r="H2355">
        <v>34.438970909443903</v>
      </c>
      <c r="I2355">
        <v>6.2911715915110502</v>
      </c>
      <c r="J2355">
        <v>7.2855427982588701</v>
      </c>
      <c r="K2355">
        <v>41.935277355877503</v>
      </c>
      <c r="L2355">
        <v>36.728523217050899</v>
      </c>
      <c r="M2355">
        <v>79.245288998926796</v>
      </c>
      <c r="N2355">
        <v>0.62511628398291497</v>
      </c>
      <c r="O2355">
        <v>19.665101082295202</v>
      </c>
      <c r="P2355">
        <v>178.238636363636</v>
      </c>
      <c r="Q2355">
        <v>0.14727130269900501</v>
      </c>
    </row>
    <row r="2356" spans="1:17" hidden="1" x14ac:dyDescent="0.3">
      <c r="A2356" t="s">
        <v>4911</v>
      </c>
      <c r="B2356" t="s">
        <v>4912</v>
      </c>
      <c r="C2356" t="str">
        <f>IFERROR(VLOOKUP(Table1[[#This Row],[Ticker]],[1]!Table2[[Symbol]:[Industry]],2,FALSE),"-")</f>
        <v>-</v>
      </c>
      <c r="D2356" t="s">
        <v>46</v>
      </c>
      <c r="E2356">
        <v>215.67679325</v>
      </c>
      <c r="F2356">
        <v>20.95</v>
      </c>
      <c r="G2356">
        <v>-51.053245108567701</v>
      </c>
      <c r="H2356">
        <v>4.5798064889588197</v>
      </c>
      <c r="I2356">
        <v>-23.576630993682802</v>
      </c>
      <c r="J2356">
        <v>-0.92680823099355703</v>
      </c>
      <c r="K2356">
        <v>20.453557279854099</v>
      </c>
      <c r="L2356">
        <v>22.663220534958899</v>
      </c>
      <c r="M2356">
        <v>31.652148528141801</v>
      </c>
      <c r="N2356">
        <v>0.54576271186440595</v>
      </c>
      <c r="O2356">
        <v>75.417661097852005</v>
      </c>
      <c r="P2356">
        <v>37.377049180327802</v>
      </c>
      <c r="Q2356">
        <v>0.25431368358581902</v>
      </c>
    </row>
    <row r="2357" spans="1:17" hidden="1" x14ac:dyDescent="0.3">
      <c r="A2357" t="s">
        <v>4913</v>
      </c>
      <c r="B2357" t="s">
        <v>4914</v>
      </c>
      <c r="C2357" t="str">
        <f>IFERROR(VLOOKUP(Table1[[#This Row],[Ticker]],[1]!Table2[[Symbol]:[Industry]],2,FALSE),"-")</f>
        <v>-</v>
      </c>
      <c r="D2357" t="s">
        <v>166</v>
      </c>
      <c r="E2357">
        <v>215.3844</v>
      </c>
      <c r="F2357">
        <v>16.170000000000002</v>
      </c>
      <c r="G2357">
        <v>34.9340525778494</v>
      </c>
      <c r="H2357">
        <v>78.109850590392099</v>
      </c>
      <c r="I2357">
        <v>40.848167573908903</v>
      </c>
      <c r="J2357">
        <v>2.3298967498493601</v>
      </c>
      <c r="K2357">
        <v>11.4344896794648</v>
      </c>
      <c r="L2357">
        <v>10.161816423095001</v>
      </c>
      <c r="M2357">
        <v>74.911797233527096</v>
      </c>
      <c r="N2357">
        <v>4.4120556482097202</v>
      </c>
      <c r="O2357">
        <v>5.1329622758194002</v>
      </c>
      <c r="P2357">
        <v>111.649214659685</v>
      </c>
      <c r="Q2357">
        <v>0.16083525287887701</v>
      </c>
    </row>
    <row r="2358" spans="1:17" hidden="1" x14ac:dyDescent="0.3">
      <c r="A2358" t="s">
        <v>4915</v>
      </c>
      <c r="B2358" t="s">
        <v>4916</v>
      </c>
      <c r="C2358" t="str">
        <f>IFERROR(VLOOKUP(Table1[[#This Row],[Ticker]],[1]!Table2[[Symbol]:[Industry]],2,FALSE),"-")</f>
        <v>-</v>
      </c>
      <c r="D2358" t="s">
        <v>713</v>
      </c>
      <c r="E2358">
        <v>215.26344563499899</v>
      </c>
      <c r="F2358">
        <v>241.7</v>
      </c>
      <c r="G2358">
        <v>-1.1148244908157099</v>
      </c>
      <c r="H2358">
        <v>8.3614634265430094</v>
      </c>
      <c r="I2358">
        <v>-7.2764138384168202</v>
      </c>
      <c r="J2358">
        <v>7.9225500216522304</v>
      </c>
      <c r="K2358">
        <v>227.96899597414301</v>
      </c>
      <c r="L2358">
        <v>215.87952782263099</v>
      </c>
      <c r="M2358">
        <v>63.617956429745803</v>
      </c>
      <c r="N2358">
        <v>1.0505794456000299</v>
      </c>
      <c r="O2358">
        <v>22.982878907989502</v>
      </c>
      <c r="P2358">
        <v>38.828259620907502</v>
      </c>
      <c r="Q2358">
        <v>-2.1060171573529001E-2</v>
      </c>
    </row>
    <row r="2359" spans="1:17" hidden="1" x14ac:dyDescent="0.3">
      <c r="A2359" t="s">
        <v>4917</v>
      </c>
      <c r="B2359" t="s">
        <v>4918</v>
      </c>
      <c r="C2359" t="str">
        <f>IFERROR(VLOOKUP(Table1[[#This Row],[Ticker]],[1]!Table2[[Symbol]:[Industry]],2,FALSE),"-")</f>
        <v>-</v>
      </c>
      <c r="D2359" t="s">
        <v>226</v>
      </c>
      <c r="E2359">
        <v>215.20209761999999</v>
      </c>
      <c r="F2359">
        <v>430.7</v>
      </c>
      <c r="G2359">
        <v>14.140527724682901</v>
      </c>
      <c r="H2359">
        <v>2.57312709964584</v>
      </c>
      <c r="I2359">
        <v>11.7056270708332</v>
      </c>
      <c r="J2359">
        <v>-0.99641379943903496</v>
      </c>
      <c r="K2359">
        <v>401.41359134561901</v>
      </c>
      <c r="L2359">
        <v>357.80850370338698</v>
      </c>
      <c r="M2359">
        <v>59.322073929191298</v>
      </c>
      <c r="N2359">
        <v>0.71380403565168205</v>
      </c>
      <c r="O2359">
        <v>7.8941258416531204</v>
      </c>
      <c r="P2359">
        <v>47.247863247863201</v>
      </c>
      <c r="Q2359">
        <v>-3.6565263473262999E-2</v>
      </c>
    </row>
    <row r="2360" spans="1:17" hidden="1" x14ac:dyDescent="0.3">
      <c r="A2360" t="s">
        <v>4919</v>
      </c>
      <c r="B2360" t="s">
        <v>4920</v>
      </c>
      <c r="C2360" t="str">
        <f>IFERROR(VLOOKUP(Table1[[#This Row],[Ticker]],[1]!Table2[[Symbol]:[Industry]],2,FALSE),"-")</f>
        <v>-</v>
      </c>
      <c r="D2360" t="s">
        <v>57</v>
      </c>
      <c r="E2360">
        <v>215.04479910000001</v>
      </c>
      <c r="F2360">
        <v>71.34</v>
      </c>
      <c r="G2360">
        <v>216.92913906721299</v>
      </c>
      <c r="H2360">
        <v>24.834187074205001</v>
      </c>
      <c r="I2360">
        <v>172.698720020357</v>
      </c>
      <c r="J2360">
        <v>-2.8514714149363498</v>
      </c>
      <c r="K2360">
        <v>54.9988825756461</v>
      </c>
      <c r="L2360">
        <v>37.519134931902698</v>
      </c>
      <c r="M2360">
        <v>60.990189152151899</v>
      </c>
      <c r="N2360">
        <v>0.32882340108818398</v>
      </c>
      <c r="O2360">
        <v>9.04121110176618</v>
      </c>
      <c r="P2360">
        <v>295.23545706371101</v>
      </c>
      <c r="Q2360">
        <v>0.106623221210917</v>
      </c>
    </row>
    <row r="2361" spans="1:17" hidden="1" x14ac:dyDescent="0.3">
      <c r="A2361" t="s">
        <v>4921</v>
      </c>
      <c r="B2361" t="s">
        <v>4922</v>
      </c>
      <c r="C2361" t="str">
        <f>IFERROR(VLOOKUP(Table1[[#This Row],[Ticker]],[1]!Table2[[Symbol]:[Industry]],2,FALSE),"-")</f>
        <v>-</v>
      </c>
      <c r="D2361" t="s">
        <v>399</v>
      </c>
      <c r="E2361">
        <v>214.88862942099999</v>
      </c>
      <c r="F2361">
        <v>73.510000000000005</v>
      </c>
      <c r="G2361">
        <v>-26.994705201594702</v>
      </c>
      <c r="H2361">
        <v>14.6891814889588</v>
      </c>
      <c r="I2361">
        <v>-14.108127056674901</v>
      </c>
      <c r="J2361">
        <v>-5.3972435786218798</v>
      </c>
      <c r="K2361">
        <v>69.954217578238797</v>
      </c>
      <c r="L2361">
        <v>71.087249693120896</v>
      </c>
      <c r="M2361">
        <v>49.667508093419997</v>
      </c>
      <c r="N2361">
        <v>1.64458230426036</v>
      </c>
      <c r="O2361">
        <v>39.368793361447402</v>
      </c>
      <c r="P2361">
        <v>24.277261200338099</v>
      </c>
      <c r="Q2361">
        <v>-5.4925813122544999E-2</v>
      </c>
    </row>
    <row r="2362" spans="1:17" hidden="1" x14ac:dyDescent="0.3">
      <c r="A2362" t="s">
        <v>4923</v>
      </c>
      <c r="B2362" t="s">
        <v>4924</v>
      </c>
      <c r="C2362" t="str">
        <f>IFERROR(VLOOKUP(Table1[[#This Row],[Ticker]],[1]!Table2[[Symbol]:[Industry]],2,FALSE),"-")</f>
        <v>-</v>
      </c>
      <c r="D2362" t="s">
        <v>929</v>
      </c>
      <c r="E2362">
        <v>214.59584285999901</v>
      </c>
      <c r="F2362">
        <v>76.680000000000007</v>
      </c>
      <c r="G2362">
        <v>83.597492898812206</v>
      </c>
      <c r="H2362">
        <v>86.854196732861197</v>
      </c>
      <c r="I2362">
        <v>77.603458491775697</v>
      </c>
      <c r="J2362">
        <v>72.950742789414605</v>
      </c>
      <c r="K2362">
        <v>45.167295882415303</v>
      </c>
      <c r="L2362">
        <v>42.232212680187999</v>
      </c>
      <c r="M2362">
        <v>94.961874414400299</v>
      </c>
      <c r="N2362">
        <v>3.4330867199999999</v>
      </c>
      <c r="O2362">
        <v>0</v>
      </c>
      <c r="P2362">
        <v>122.26086956521701</v>
      </c>
      <c r="Q2362">
        <v>3.7244602735710002E-2</v>
      </c>
    </row>
    <row r="2363" spans="1:17" hidden="1" x14ac:dyDescent="0.3">
      <c r="A2363" t="s">
        <v>4925</v>
      </c>
      <c r="B2363" t="s">
        <v>4926</v>
      </c>
      <c r="C2363" t="str">
        <f>IFERROR(VLOOKUP(Table1[[#This Row],[Ticker]],[1]!Table2[[Symbol]:[Industry]],2,FALSE),"-")</f>
        <v>-</v>
      </c>
      <c r="D2363" t="s">
        <v>1387</v>
      </c>
      <c r="E2363">
        <v>214.406604606</v>
      </c>
      <c r="F2363">
        <v>69.83</v>
      </c>
      <c r="G2363">
        <v>37.799636583632598</v>
      </c>
      <c r="H2363">
        <v>35.745837023309903</v>
      </c>
      <c r="I2363">
        <v>55.131070289864397</v>
      </c>
      <c r="J2363">
        <v>3.04399468871447</v>
      </c>
      <c r="K2363">
        <v>53.8478447578863</v>
      </c>
      <c r="L2363">
        <v>43.176311272389697</v>
      </c>
      <c r="M2363">
        <v>58.358308175627698</v>
      </c>
      <c r="N2363">
        <v>0.517591218289286</v>
      </c>
      <c r="O2363">
        <v>10.8262924244594</v>
      </c>
      <c r="P2363">
        <v>148.416933475631</v>
      </c>
      <c r="Q2363">
        <v>0.113686617982742</v>
      </c>
    </row>
    <row r="2364" spans="1:17" hidden="1" x14ac:dyDescent="0.3">
      <c r="A2364" t="s">
        <v>4927</v>
      </c>
      <c r="B2364" t="s">
        <v>4928</v>
      </c>
      <c r="C2364" t="str">
        <f>IFERROR(VLOOKUP(Table1[[#This Row],[Ticker]],[1]!Table2[[Symbol]:[Industry]],2,FALSE),"-")</f>
        <v>-</v>
      </c>
      <c r="D2364" t="s">
        <v>259</v>
      </c>
      <c r="E2364">
        <v>213.44736671999999</v>
      </c>
      <c r="F2364">
        <v>181.2</v>
      </c>
      <c r="G2364">
        <v>219.210208003974</v>
      </c>
      <c r="H2364">
        <v>-17.104962942663299</v>
      </c>
      <c r="I2364">
        <v>66.8723338594707</v>
      </c>
      <c r="J2364">
        <v>-6.87654954658852</v>
      </c>
      <c r="K2364">
        <v>179.53767786183101</v>
      </c>
      <c r="L2364">
        <v>135.70140466657301</v>
      </c>
      <c r="M2364">
        <v>38.4618064190974</v>
      </c>
      <c r="N2364">
        <v>0.129509514333113</v>
      </c>
      <c r="O2364">
        <v>30.0110375275938</v>
      </c>
      <c r="P2364">
        <v>247.792706333973</v>
      </c>
      <c r="Q2364">
        <v>0.116778105594746</v>
      </c>
    </row>
    <row r="2365" spans="1:17" hidden="1" x14ac:dyDescent="0.3">
      <c r="A2365" t="s">
        <v>4929</v>
      </c>
      <c r="B2365" t="s">
        <v>4930</v>
      </c>
      <c r="C2365" t="str">
        <f>IFERROR(VLOOKUP(Table1[[#This Row],[Ticker]],[1]!Table2[[Symbol]:[Industry]],2,FALSE),"-")</f>
        <v>-</v>
      </c>
      <c r="D2365" t="s">
        <v>4494</v>
      </c>
      <c r="E2365">
        <v>212.981579646</v>
      </c>
      <c r="F2365">
        <v>130.57</v>
      </c>
      <c r="G2365">
        <v>-21.837288870210401</v>
      </c>
      <c r="H2365">
        <v>5.7517664143258997</v>
      </c>
      <c r="I2365">
        <v>-26.633561686752099</v>
      </c>
      <c r="J2365">
        <v>4.3545979938088903</v>
      </c>
      <c r="K2365">
        <v>127.858212149156</v>
      </c>
      <c r="L2365">
        <v>131.07780446363299</v>
      </c>
      <c r="M2365">
        <v>63.805055447179797</v>
      </c>
      <c r="N2365">
        <v>0.82679915640322399</v>
      </c>
      <c r="O2365">
        <v>46.856092517423598</v>
      </c>
      <c r="P2365">
        <v>21.460465116279</v>
      </c>
      <c r="Q2365">
        <v>1.5383591417186E-2</v>
      </c>
    </row>
    <row r="2366" spans="1:17" hidden="1" x14ac:dyDescent="0.3">
      <c r="A2366" t="s">
        <v>4931</v>
      </c>
      <c r="B2366" t="s">
        <v>4932</v>
      </c>
      <c r="C2366" t="str">
        <f>IFERROR(VLOOKUP(Table1[[#This Row],[Ticker]],[1]!Table2[[Symbol]:[Industry]],2,FALSE),"-")</f>
        <v>-</v>
      </c>
      <c r="D2366" t="s">
        <v>4392</v>
      </c>
      <c r="E2366">
        <v>212.75303400000001</v>
      </c>
      <c r="F2366">
        <v>288.60000000000002</v>
      </c>
      <c r="G2366">
        <v>18.085838763473902</v>
      </c>
      <c r="H2366">
        <v>45.183621648868098</v>
      </c>
      <c r="I2366">
        <v>78.433172927885707</v>
      </c>
      <c r="J2366">
        <v>1.9608923037657999</v>
      </c>
      <c r="K2366">
        <v>228.15110549512801</v>
      </c>
      <c r="M2366">
        <v>62.188176010945703</v>
      </c>
      <c r="N2366">
        <v>0.665986646884273</v>
      </c>
      <c r="O2366">
        <v>5.0415800415800103</v>
      </c>
      <c r="P2366">
        <v>106.142857142857</v>
      </c>
    </row>
    <row r="2367" spans="1:17" hidden="1" x14ac:dyDescent="0.3">
      <c r="A2367" t="s">
        <v>4933</v>
      </c>
      <c r="B2367" t="s">
        <v>4934</v>
      </c>
      <c r="C2367" t="str">
        <f>IFERROR(VLOOKUP(Table1[[#This Row],[Ticker]],[1]!Table2[[Symbol]:[Industry]],2,FALSE),"-")</f>
        <v>-</v>
      </c>
      <c r="D2367" t="s">
        <v>360</v>
      </c>
      <c r="E2367">
        <v>212.45201499999999</v>
      </c>
      <c r="F2367">
        <v>72.77</v>
      </c>
      <c r="G2367">
        <v>-32.561550692599504</v>
      </c>
      <c r="H2367">
        <v>3.7721004469647998</v>
      </c>
      <c r="I2367">
        <v>-37.002930842244098</v>
      </c>
      <c r="J2367">
        <v>-0.830522123703333</v>
      </c>
      <c r="K2367">
        <v>74.485813915977204</v>
      </c>
      <c r="L2367">
        <v>76.715978259639101</v>
      </c>
      <c r="M2367">
        <v>54.987364049959297</v>
      </c>
      <c r="N2367">
        <v>0.97444559957076604</v>
      </c>
      <c r="O2367">
        <v>48.2753882094269</v>
      </c>
      <c r="P2367">
        <v>9.4285714285714306</v>
      </c>
      <c r="Q2367">
        <v>3.9859014687775002E-2</v>
      </c>
    </row>
    <row r="2368" spans="1:17" hidden="1" x14ac:dyDescent="0.3">
      <c r="A2368" t="s">
        <v>4935</v>
      </c>
      <c r="B2368" t="s">
        <v>4936</v>
      </c>
      <c r="C2368" t="str">
        <f>IFERROR(VLOOKUP(Table1[[#This Row],[Ticker]],[1]!Table2[[Symbol]:[Industry]],2,FALSE),"-")</f>
        <v>-</v>
      </c>
      <c r="D2368" t="s">
        <v>124</v>
      </c>
      <c r="E2368">
        <v>212.002206</v>
      </c>
      <c r="F2368">
        <v>23.79</v>
      </c>
      <c r="G2368">
        <v>112.33723648855501</v>
      </c>
      <c r="H2368">
        <v>1.49647315562549</v>
      </c>
      <c r="I2368">
        <v>-40.417223855146801</v>
      </c>
      <c r="J2368">
        <v>-2.1311271678706301</v>
      </c>
      <c r="K2368">
        <v>24.908923502367099</v>
      </c>
      <c r="L2368">
        <v>22.556781694762901</v>
      </c>
      <c r="M2368">
        <v>42.9553932366046</v>
      </c>
      <c r="N2368">
        <v>0.75510373387500496</v>
      </c>
      <c r="O2368">
        <v>67.969735182849902</v>
      </c>
      <c r="P2368">
        <v>156.08180839612399</v>
      </c>
      <c r="Q2368">
        <v>0.100558443514499</v>
      </c>
    </row>
    <row r="2369" spans="1:17" hidden="1" x14ac:dyDescent="0.3">
      <c r="A2369" t="s">
        <v>4937</v>
      </c>
      <c r="B2369" t="s">
        <v>4938</v>
      </c>
      <c r="C2369" t="str">
        <f>IFERROR(VLOOKUP(Table1[[#This Row],[Ticker]],[1]!Table2[[Symbol]:[Industry]],2,FALSE),"-")</f>
        <v>-</v>
      </c>
      <c r="D2369" t="s">
        <v>40</v>
      </c>
      <c r="E2369">
        <v>211.7395995</v>
      </c>
      <c r="F2369">
        <v>95.7</v>
      </c>
      <c r="G2369">
        <v>-44.429377849486997</v>
      </c>
      <c r="H2369">
        <v>6.8027794619317898</v>
      </c>
      <c r="I2369">
        <v>-28.253501741982099</v>
      </c>
      <c r="J2369">
        <v>10.881101373526199</v>
      </c>
      <c r="K2369">
        <v>94.1968968908714</v>
      </c>
      <c r="M2369">
        <v>67.514426198566596</v>
      </c>
      <c r="N2369">
        <v>1.1005434782608601</v>
      </c>
      <c r="O2369">
        <v>28.996865203761701</v>
      </c>
      <c r="P2369">
        <v>19.475655430711601</v>
      </c>
    </row>
    <row r="2370" spans="1:17" hidden="1" x14ac:dyDescent="0.3">
      <c r="A2370" t="s">
        <v>4939</v>
      </c>
      <c r="B2370" t="s">
        <v>4940</v>
      </c>
      <c r="C2370" t="str">
        <f>IFERROR(VLOOKUP(Table1[[#This Row],[Ticker]],[1]!Table2[[Symbol]:[Industry]],2,FALSE),"-")</f>
        <v>-</v>
      </c>
      <c r="D2370" t="s">
        <v>360</v>
      </c>
      <c r="E2370">
        <v>211.681467</v>
      </c>
      <c r="F2370">
        <v>71.91</v>
      </c>
      <c r="G2370">
        <v>36.213585471470999</v>
      </c>
      <c r="H2370">
        <v>-8.3897212710922204</v>
      </c>
      <c r="I2370">
        <v>-12.721708713889999</v>
      </c>
      <c r="J2370">
        <v>-11.3751270354767</v>
      </c>
      <c r="K2370">
        <v>80.499467961796299</v>
      </c>
      <c r="L2370">
        <v>73.787959595402</v>
      </c>
      <c r="M2370">
        <v>28.280005134221899</v>
      </c>
      <c r="N2370">
        <v>0.60989180730933701</v>
      </c>
      <c r="O2370">
        <v>35.377555277430098</v>
      </c>
      <c r="P2370">
        <v>61.052631578947299</v>
      </c>
      <c r="Q2370">
        <v>3.6899581648339001E-2</v>
      </c>
    </row>
    <row r="2371" spans="1:17" hidden="1" x14ac:dyDescent="0.3">
      <c r="A2371" t="s">
        <v>4941</v>
      </c>
      <c r="B2371" t="s">
        <v>4942</v>
      </c>
      <c r="C2371" t="str">
        <f>IFERROR(VLOOKUP(Table1[[#This Row],[Ticker]],[1]!Table2[[Symbol]:[Industry]],2,FALSE),"-")</f>
        <v>-</v>
      </c>
      <c r="D2371" t="s">
        <v>54</v>
      </c>
      <c r="E2371">
        <v>211.55198849999999</v>
      </c>
      <c r="F2371">
        <v>367.45</v>
      </c>
      <c r="G2371">
        <v>50.474215994338202</v>
      </c>
      <c r="H2371">
        <v>9.1573875660192101</v>
      </c>
      <c r="I2371">
        <v>3.7698394083431301</v>
      </c>
      <c r="J2371">
        <v>12.7468189925176</v>
      </c>
      <c r="K2371">
        <v>348.98800524905101</v>
      </c>
      <c r="L2371">
        <v>297.703815057881</v>
      </c>
      <c r="M2371">
        <v>58.3001269602726</v>
      </c>
      <c r="N2371">
        <v>1.72048470417723</v>
      </c>
      <c r="O2371">
        <v>10.940263981494001</v>
      </c>
      <c r="P2371">
        <v>126.82098765432001</v>
      </c>
      <c r="Q2371">
        <v>0.109902396614978</v>
      </c>
    </row>
    <row r="2372" spans="1:17" hidden="1" x14ac:dyDescent="0.3">
      <c r="A2372" t="s">
        <v>4943</v>
      </c>
      <c r="B2372" t="s">
        <v>4944</v>
      </c>
      <c r="C2372" t="str">
        <f>IFERROR(VLOOKUP(Table1[[#This Row],[Ticker]],[1]!Table2[[Symbol]:[Industry]],2,FALSE),"-")</f>
        <v>-</v>
      </c>
      <c r="D2372" t="s">
        <v>136</v>
      </c>
      <c r="E2372">
        <v>210.89410814999999</v>
      </c>
      <c r="F2372">
        <v>121.75</v>
      </c>
      <c r="G2372">
        <v>-41.958389454128799</v>
      </c>
      <c r="H2372">
        <v>-8.3180622398227708</v>
      </c>
      <c r="I2372">
        <v>-40.587640430342802</v>
      </c>
      <c r="J2372">
        <v>-3.8761904549871802</v>
      </c>
      <c r="K2372">
        <v>136.790557670618</v>
      </c>
      <c r="L2372">
        <v>143.723690483643</v>
      </c>
      <c r="M2372">
        <v>34.084164738518602</v>
      </c>
      <c r="N2372">
        <v>1.20569241608253</v>
      </c>
      <c r="O2372">
        <v>64.9281314168378</v>
      </c>
      <c r="P2372">
        <v>8.4149599287622401</v>
      </c>
      <c r="Q2372">
        <v>0.16710785677009199</v>
      </c>
    </row>
    <row r="2373" spans="1:17" hidden="1" x14ac:dyDescent="0.3">
      <c r="A2373" t="s">
        <v>4945</v>
      </c>
      <c r="B2373" t="s">
        <v>3608</v>
      </c>
      <c r="C2373" t="str">
        <f>IFERROR(VLOOKUP(Table1[[#This Row],[Ticker]],[1]!Table2[[Symbol]:[Industry]],2,FALSE),"-")</f>
        <v>-</v>
      </c>
      <c r="D2373" t="s">
        <v>1387</v>
      </c>
      <c r="E2373">
        <v>210.76413099999999</v>
      </c>
      <c r="F2373">
        <v>133.81</v>
      </c>
      <c r="G2373">
        <v>-8.2044643965613808</v>
      </c>
      <c r="H2373">
        <v>16.389039938436099</v>
      </c>
      <c r="I2373">
        <v>3.1578396974807599</v>
      </c>
      <c r="J2373">
        <v>-0.31022051763165498</v>
      </c>
      <c r="K2373">
        <v>125.431256327114</v>
      </c>
      <c r="L2373">
        <v>116.734419473385</v>
      </c>
      <c r="M2373">
        <v>59.371735357308097</v>
      </c>
      <c r="N2373">
        <v>0.71361958248895696</v>
      </c>
      <c r="O2373">
        <v>9.1099319931245706</v>
      </c>
      <c r="P2373">
        <v>35.366717248355997</v>
      </c>
      <c r="Q2373">
        <v>2.2811299158383001E-2</v>
      </c>
    </row>
    <row r="2374" spans="1:17" hidden="1" x14ac:dyDescent="0.3">
      <c r="A2374" t="s">
        <v>4946</v>
      </c>
      <c r="B2374" t="s">
        <v>4947</v>
      </c>
      <c r="C2374" t="str">
        <f>IFERROR(VLOOKUP(Table1[[#This Row],[Ticker]],[1]!Table2[[Symbol]:[Industry]],2,FALSE),"-")</f>
        <v>-</v>
      </c>
      <c r="D2374" t="s">
        <v>420</v>
      </c>
      <c r="E2374">
        <v>210.07879004</v>
      </c>
      <c r="F2374">
        <v>175.4</v>
      </c>
      <c r="G2374">
        <v>223.54749289881201</v>
      </c>
      <c r="H2374">
        <v>-0.45444592718671301</v>
      </c>
      <c r="I2374">
        <v>133.690324071904</v>
      </c>
      <c r="J2374">
        <v>-5.9105568767140202</v>
      </c>
      <c r="K2374">
        <v>156.21812626905299</v>
      </c>
      <c r="L2374">
        <v>111.934372624763</v>
      </c>
      <c r="M2374">
        <v>25.137027132701299</v>
      </c>
      <c r="N2374">
        <v>0.163661581137309</v>
      </c>
      <c r="O2374">
        <v>5.2451539338654403</v>
      </c>
      <c r="P2374">
        <v>250.8</v>
      </c>
    </row>
    <row r="2375" spans="1:17" hidden="1" x14ac:dyDescent="0.3">
      <c r="A2375" t="s">
        <v>4948</v>
      </c>
      <c r="B2375" t="s">
        <v>4949</v>
      </c>
      <c r="C2375" t="str">
        <f>IFERROR(VLOOKUP(Table1[[#This Row],[Ticker]],[1]!Table2[[Symbol]:[Industry]],2,FALSE),"-")</f>
        <v>-</v>
      </c>
      <c r="D2375" t="s">
        <v>932</v>
      </c>
      <c r="E2375">
        <v>209.44191230000001</v>
      </c>
      <c r="F2375">
        <v>108.1</v>
      </c>
      <c r="G2375">
        <v>35.229455380774702</v>
      </c>
      <c r="H2375">
        <v>0.86461363853550099</v>
      </c>
      <c r="I2375">
        <v>51.4053314882796</v>
      </c>
      <c r="J2375">
        <v>-5.8825604433829302</v>
      </c>
      <c r="M2375">
        <v>40.0073536911611</v>
      </c>
      <c r="O2375">
        <v>28.5846438482886</v>
      </c>
      <c r="P2375">
        <v>72.408293460924995</v>
      </c>
    </row>
    <row r="2376" spans="1:17" hidden="1" x14ac:dyDescent="0.3">
      <c r="A2376" t="s">
        <v>4950</v>
      </c>
      <c r="B2376" t="s">
        <v>4951</v>
      </c>
      <c r="C2376" t="str">
        <f>IFERROR(VLOOKUP(Table1[[#This Row],[Ticker]],[1]!Table2[[Symbol]:[Industry]],2,FALSE),"-")</f>
        <v>-</v>
      </c>
      <c r="D2376" t="s">
        <v>46</v>
      </c>
      <c r="E2376">
        <v>209.13902537499999</v>
      </c>
      <c r="F2376">
        <v>121.45</v>
      </c>
      <c r="G2376">
        <v>-17.053717127116801</v>
      </c>
      <c r="H2376">
        <v>10.038517922715601</v>
      </c>
      <c r="I2376">
        <v>-0.87784101961196703</v>
      </c>
      <c r="J2376">
        <v>9.2819032027632407</v>
      </c>
      <c r="M2376">
        <v>100</v>
      </c>
      <c r="O2376">
        <v>0</v>
      </c>
      <c r="P2376">
        <v>10.2087114337568</v>
      </c>
    </row>
    <row r="2377" spans="1:17" hidden="1" x14ac:dyDescent="0.3">
      <c r="A2377" t="s">
        <v>4952</v>
      </c>
      <c r="B2377" t="s">
        <v>4953</v>
      </c>
      <c r="C2377" t="str">
        <f>IFERROR(VLOOKUP(Table1[[#This Row],[Ticker]],[1]!Table2[[Symbol]:[Industry]],2,FALSE),"-")</f>
        <v>-</v>
      </c>
      <c r="D2377" t="s">
        <v>21</v>
      </c>
      <c r="E2377">
        <v>207.97425042999899</v>
      </c>
      <c r="F2377">
        <v>12.77</v>
      </c>
      <c r="G2377">
        <v>-40.888870737551301</v>
      </c>
      <c r="H2377">
        <v>-7.2298732781445203</v>
      </c>
      <c r="I2377">
        <v>-10.699272503116701</v>
      </c>
      <c r="J2377">
        <v>-1.31682383161758</v>
      </c>
      <c r="K2377">
        <v>13.242829840557199</v>
      </c>
      <c r="L2377">
        <v>13.4708511454047</v>
      </c>
      <c r="M2377">
        <v>44.382096329305497</v>
      </c>
      <c r="N2377">
        <v>0.334025603066191</v>
      </c>
      <c r="O2377">
        <v>41.738449490994498</v>
      </c>
      <c r="P2377">
        <v>29.644670050761398</v>
      </c>
    </row>
    <row r="2378" spans="1:17" hidden="1" x14ac:dyDescent="0.3">
      <c r="A2378" t="s">
        <v>4954</v>
      </c>
      <c r="B2378" t="s">
        <v>4955</v>
      </c>
      <c r="C2378" t="str">
        <f>IFERROR(VLOOKUP(Table1[[#This Row],[Ticker]],[1]!Table2[[Symbol]:[Industry]],2,FALSE),"-")</f>
        <v>-</v>
      </c>
      <c r="D2378" t="s">
        <v>46</v>
      </c>
      <c r="E2378">
        <v>207.872764827</v>
      </c>
      <c r="F2378">
        <v>130.83000000000001</v>
      </c>
      <c r="G2378">
        <v>139.80053808545199</v>
      </c>
      <c r="H2378">
        <v>5.5566787356548604</v>
      </c>
      <c r="I2378">
        <v>48.747002163283597</v>
      </c>
      <c r="J2378">
        <v>5.1825165278488798</v>
      </c>
      <c r="K2378">
        <v>122.180184169135</v>
      </c>
      <c r="L2378">
        <v>100.026302100664</v>
      </c>
      <c r="M2378">
        <v>62.344254940636702</v>
      </c>
      <c r="N2378">
        <v>1.4794509090852701</v>
      </c>
      <c r="O2378">
        <v>12.7417259038446</v>
      </c>
      <c r="P2378">
        <v>161.66</v>
      </c>
      <c r="Q2378">
        <v>4.7708118209416998E-2</v>
      </c>
    </row>
    <row r="2379" spans="1:17" hidden="1" x14ac:dyDescent="0.3">
      <c r="A2379" t="s">
        <v>4956</v>
      </c>
      <c r="B2379" t="s">
        <v>4957</v>
      </c>
      <c r="C2379" t="str">
        <f>IFERROR(VLOOKUP(Table1[[#This Row],[Ticker]],[1]!Table2[[Symbol]:[Industry]],2,FALSE),"-")</f>
        <v>-</v>
      </c>
      <c r="D2379" t="s">
        <v>1491</v>
      </c>
      <c r="E2379">
        <v>207.63387125</v>
      </c>
      <c r="F2379">
        <v>188.75</v>
      </c>
      <c r="G2379">
        <v>9.2048034504472298E-2</v>
      </c>
      <c r="H2379">
        <v>2.4113282280892498</v>
      </c>
      <c r="I2379">
        <v>-28.183071065239101</v>
      </c>
      <c r="J2379">
        <v>-1.1118954864139601</v>
      </c>
      <c r="K2379">
        <v>184.00013166493201</v>
      </c>
      <c r="L2379">
        <v>178.13542058028801</v>
      </c>
      <c r="M2379">
        <v>62.578759625469203</v>
      </c>
      <c r="N2379">
        <v>1.4020360971677901</v>
      </c>
      <c r="O2379">
        <v>34.569536423841001</v>
      </c>
      <c r="P2379">
        <v>37.7737226277372</v>
      </c>
      <c r="Q2379">
        <v>2.9105067143208999E-2</v>
      </c>
    </row>
    <row r="2380" spans="1:17" hidden="1" x14ac:dyDescent="0.3">
      <c r="A2380" t="s">
        <v>4958</v>
      </c>
      <c r="B2380" t="s">
        <v>4959</v>
      </c>
      <c r="C2380" t="str">
        <f>IFERROR(VLOOKUP(Table1[[#This Row],[Ticker]],[1]!Table2[[Symbol]:[Industry]],2,FALSE),"-")</f>
        <v>-</v>
      </c>
      <c r="D2380" t="s">
        <v>539</v>
      </c>
      <c r="E2380">
        <v>207.39186000000001</v>
      </c>
      <c r="F2380">
        <v>85.77</v>
      </c>
      <c r="G2380">
        <v>-36.9672739678333</v>
      </c>
      <c r="H2380">
        <v>9.5662445647008898</v>
      </c>
      <c r="I2380">
        <v>-33.356235958800099</v>
      </c>
      <c r="J2380">
        <v>1.61982017646698</v>
      </c>
      <c r="K2380">
        <v>83.228950605766002</v>
      </c>
      <c r="L2380">
        <v>90.029486129262395</v>
      </c>
      <c r="M2380">
        <v>64.737481575500894</v>
      </c>
      <c r="N2380">
        <v>1.01614335065074</v>
      </c>
      <c r="O2380">
        <v>39.326104698612497</v>
      </c>
      <c r="P2380">
        <v>26.1323529411764</v>
      </c>
      <c r="Q2380">
        <v>-4.71985702838E-4</v>
      </c>
    </row>
    <row r="2381" spans="1:17" hidden="1" x14ac:dyDescent="0.3">
      <c r="A2381" t="s">
        <v>4960</v>
      </c>
      <c r="B2381" t="s">
        <v>4961</v>
      </c>
      <c r="C2381" t="str">
        <f>IFERROR(VLOOKUP(Table1[[#This Row],[Ticker]],[1]!Table2[[Symbol]:[Industry]],2,FALSE),"-")</f>
        <v>-</v>
      </c>
      <c r="D2381" t="s">
        <v>293</v>
      </c>
      <c r="E2381">
        <v>207.15152876099901</v>
      </c>
      <c r="F2381">
        <v>80.27</v>
      </c>
      <c r="G2381">
        <v>-85.102519898730506</v>
      </c>
      <c r="H2381">
        <v>-13.579039249984</v>
      </c>
      <c r="I2381">
        <v>-57.626452480213104</v>
      </c>
      <c r="J2381">
        <v>-7.8061585790213996</v>
      </c>
      <c r="K2381">
        <v>95.1516993219348</v>
      </c>
      <c r="L2381">
        <v>132.36543694144899</v>
      </c>
      <c r="M2381">
        <v>9.2740046318401905</v>
      </c>
      <c r="N2381">
        <v>0.72036543577568002</v>
      </c>
      <c r="O2381">
        <v>182.73327519621199</v>
      </c>
      <c r="P2381">
        <v>0.33749999999998997</v>
      </c>
      <c r="Q2381">
        <v>1.6264596070249E-2</v>
      </c>
    </row>
    <row r="2382" spans="1:17" hidden="1" x14ac:dyDescent="0.3">
      <c r="A2382" t="s">
        <v>4962</v>
      </c>
      <c r="B2382" t="s">
        <v>4963</v>
      </c>
      <c r="C2382" t="str">
        <f>IFERROR(VLOOKUP(Table1[[#This Row],[Ticker]],[1]!Table2[[Symbol]:[Industry]],2,FALSE),"-")</f>
        <v>-</v>
      </c>
      <c r="D2382" t="s">
        <v>420</v>
      </c>
      <c r="E2382">
        <v>207.02390298</v>
      </c>
      <c r="F2382">
        <v>114.6</v>
      </c>
      <c r="G2382">
        <v>-8.0461578948384993</v>
      </c>
      <c r="H2382">
        <v>-9.0726325354314206</v>
      </c>
      <c r="I2382">
        <v>8.1297182126663703</v>
      </c>
      <c r="J2382">
        <v>3.4028007075539199</v>
      </c>
      <c r="K2382">
        <v>115.426839677047</v>
      </c>
      <c r="M2382">
        <v>52.553567170227801</v>
      </c>
      <c r="O2382">
        <v>31.762652705061001</v>
      </c>
      <c r="P2382">
        <v>36.185383244206697</v>
      </c>
    </row>
    <row r="2383" spans="1:17" hidden="1" x14ac:dyDescent="0.3">
      <c r="A2383" t="s">
        <v>4964</v>
      </c>
      <c r="B2383" t="s">
        <v>4965</v>
      </c>
      <c r="C2383" t="str">
        <f>IFERROR(VLOOKUP(Table1[[#This Row],[Ticker]],[1]!Table2[[Symbol]:[Industry]],2,FALSE),"-")</f>
        <v>-</v>
      </c>
      <c r="D2383" t="s">
        <v>632</v>
      </c>
      <c r="E2383">
        <v>206.72233873499999</v>
      </c>
      <c r="F2383">
        <v>130.35</v>
      </c>
      <c r="G2383">
        <v>21.751303459509099</v>
      </c>
      <c r="H2383">
        <v>2.2659558013360201</v>
      </c>
      <c r="I2383">
        <v>9.0286783525216396</v>
      </c>
      <c r="J2383">
        <v>9.5299327231628599</v>
      </c>
      <c r="K2383">
        <v>121.282283251001</v>
      </c>
      <c r="L2383">
        <v>115.923743735529</v>
      </c>
      <c r="M2383">
        <v>70.875970784916902</v>
      </c>
      <c r="N2383">
        <v>0.12833798035678401</v>
      </c>
      <c r="O2383">
        <v>24.273110855389302</v>
      </c>
      <c r="P2383">
        <v>52.456140350877099</v>
      </c>
      <c r="Q2383">
        <v>8.0837741734698002E-2</v>
      </c>
    </row>
    <row r="2384" spans="1:17" hidden="1" x14ac:dyDescent="0.3">
      <c r="A2384" t="s">
        <v>4966</v>
      </c>
      <c r="B2384" t="s">
        <v>4967</v>
      </c>
      <c r="C2384" t="str">
        <f>IFERROR(VLOOKUP(Table1[[#This Row],[Ticker]],[1]!Table2[[Symbol]:[Industry]],2,FALSE),"-")</f>
        <v>-</v>
      </c>
      <c r="D2384" t="s">
        <v>539</v>
      </c>
      <c r="E2384">
        <v>206.59193999999999</v>
      </c>
      <c r="F2384">
        <v>187.47</v>
      </c>
      <c r="G2384">
        <v>48.941101921368599</v>
      </c>
      <c r="H2384">
        <v>1.7156760541762099</v>
      </c>
      <c r="I2384">
        <v>17.394429561686799</v>
      </c>
      <c r="J2384">
        <v>6.1989060547207204</v>
      </c>
      <c r="K2384">
        <v>184.480486414951</v>
      </c>
      <c r="L2384">
        <v>170.09999707913599</v>
      </c>
      <c r="M2384">
        <v>57.964241297619203</v>
      </c>
      <c r="N2384">
        <v>2.38807051698031</v>
      </c>
      <c r="O2384">
        <v>68.026884301488195</v>
      </c>
      <c r="P2384">
        <v>80.259615384615302</v>
      </c>
      <c r="Q2384">
        <v>6.6727056271515997E-2</v>
      </c>
    </row>
    <row r="2385" spans="1:17" hidden="1" x14ac:dyDescent="0.3">
      <c r="A2385" t="s">
        <v>4968</v>
      </c>
      <c r="B2385" t="s">
        <v>4969</v>
      </c>
      <c r="C2385" t="str">
        <f>IFERROR(VLOOKUP(Table1[[#This Row],[Ticker]],[1]!Table2[[Symbol]:[Industry]],2,FALSE),"-")</f>
        <v>-</v>
      </c>
      <c r="D2385" t="s">
        <v>207</v>
      </c>
      <c r="E2385">
        <v>206.3505275</v>
      </c>
      <c r="F2385">
        <v>165.95</v>
      </c>
      <c r="G2385">
        <v>-17.792594320241701</v>
      </c>
      <c r="H2385">
        <v>-7.4865855802955803</v>
      </c>
      <c r="I2385">
        <v>-28.5943256347344</v>
      </c>
      <c r="J2385">
        <v>-0.351050655235988</v>
      </c>
      <c r="K2385">
        <v>169.83491700138501</v>
      </c>
      <c r="L2385">
        <v>177.460100168824</v>
      </c>
      <c r="M2385">
        <v>45.9007776054248</v>
      </c>
      <c r="N2385">
        <v>0.694955776560363</v>
      </c>
      <c r="O2385">
        <v>86.471828864115693</v>
      </c>
      <c r="P2385">
        <v>18.578063594140701</v>
      </c>
      <c r="Q2385">
        <v>0.118033671611874</v>
      </c>
    </row>
    <row r="2386" spans="1:17" hidden="1" x14ac:dyDescent="0.3">
      <c r="A2386" t="s">
        <v>4970</v>
      </c>
      <c r="B2386" t="s">
        <v>4971</v>
      </c>
      <c r="C2386" t="str">
        <f>IFERROR(VLOOKUP(Table1[[#This Row],[Ticker]],[1]!Table2[[Symbol]:[Industry]],2,FALSE),"-")</f>
        <v>-</v>
      </c>
      <c r="D2386" t="s">
        <v>632</v>
      </c>
      <c r="E2386">
        <v>206.26557984999999</v>
      </c>
      <c r="F2386">
        <v>89.87</v>
      </c>
      <c r="G2386">
        <v>-34.558629550167304</v>
      </c>
      <c r="H2386">
        <v>2.18743746845769</v>
      </c>
      <c r="I2386">
        <v>-18.5244149977582</v>
      </c>
      <c r="J2386">
        <v>-5.1369979559988703</v>
      </c>
      <c r="K2386">
        <v>89.199731080627203</v>
      </c>
      <c r="L2386">
        <v>92.907983537126</v>
      </c>
      <c r="M2386">
        <v>49.408594404159899</v>
      </c>
      <c r="N2386">
        <v>3.0782785702604598</v>
      </c>
      <c r="O2386">
        <v>36.308000445087302</v>
      </c>
      <c r="P2386">
        <v>14.411203055378699</v>
      </c>
      <c r="Q2386">
        <v>0.13916422083025801</v>
      </c>
    </row>
    <row r="2387" spans="1:17" hidden="1" x14ac:dyDescent="0.3">
      <c r="A2387" t="s">
        <v>4972</v>
      </c>
      <c r="B2387" t="s">
        <v>4973</v>
      </c>
      <c r="C2387" t="str">
        <f>IFERROR(VLOOKUP(Table1[[#This Row],[Ticker]],[1]!Table2[[Symbol]:[Industry]],2,FALSE),"-")</f>
        <v>-</v>
      </c>
      <c r="E2387">
        <v>206.02894000000001</v>
      </c>
      <c r="F2387">
        <v>40</v>
      </c>
      <c r="G2387">
        <v>-0.77660348672988899</v>
      </c>
      <c r="H2387">
        <v>7.0684123870821498</v>
      </c>
      <c r="I2387">
        <v>-12.6702564916908</v>
      </c>
      <c r="J2387">
        <v>-6.58718558948412</v>
      </c>
      <c r="K2387">
        <v>42.082246536791899</v>
      </c>
      <c r="L2387">
        <v>38.233527179816299</v>
      </c>
      <c r="M2387">
        <v>48.921208648414101</v>
      </c>
      <c r="N2387">
        <v>0.494953264961703</v>
      </c>
      <c r="O2387">
        <v>37.949999999999903</v>
      </c>
      <c r="P2387">
        <v>158.56496444731701</v>
      </c>
    </row>
    <row r="2388" spans="1:17" hidden="1" x14ac:dyDescent="0.3">
      <c r="A2388" t="s">
        <v>4974</v>
      </c>
      <c r="B2388" t="s">
        <v>4975</v>
      </c>
      <c r="C2388" t="str">
        <f>IFERROR(VLOOKUP(Table1[[#This Row],[Ticker]],[1]!Table2[[Symbol]:[Industry]],2,FALSE),"-")</f>
        <v>-</v>
      </c>
      <c r="D2388" t="s">
        <v>300</v>
      </c>
      <c r="E2388">
        <v>205.748896</v>
      </c>
      <c r="F2388">
        <v>79.760000000000005</v>
      </c>
      <c r="G2388">
        <v>-58.731072280540303</v>
      </c>
      <c r="H2388">
        <v>6.0490101112787</v>
      </c>
      <c r="I2388">
        <v>-40.9916198080005</v>
      </c>
      <c r="J2388">
        <v>0.29146588068157903</v>
      </c>
      <c r="K2388">
        <v>84.889186616284206</v>
      </c>
      <c r="L2388">
        <v>94.736072698878203</v>
      </c>
      <c r="M2388">
        <v>53.773523186866299</v>
      </c>
      <c r="N2388">
        <v>1.2683793203163101</v>
      </c>
      <c r="O2388">
        <v>68.380140421263704</v>
      </c>
      <c r="P2388">
        <v>11.4744933612858</v>
      </c>
    </row>
    <row r="2389" spans="1:17" hidden="1" x14ac:dyDescent="0.3">
      <c r="A2389" t="s">
        <v>4976</v>
      </c>
      <c r="B2389" t="s">
        <v>4977</v>
      </c>
      <c r="C2389" t="str">
        <f>IFERROR(VLOOKUP(Table1[[#This Row],[Ticker]],[1]!Table2[[Symbol]:[Industry]],2,FALSE),"-")</f>
        <v>-</v>
      </c>
      <c r="D2389" t="s">
        <v>718</v>
      </c>
      <c r="E2389">
        <v>205.364544</v>
      </c>
      <c r="F2389">
        <v>138.91</v>
      </c>
      <c r="G2389">
        <v>-15.411033922644799</v>
      </c>
      <c r="H2389">
        <v>6.2824082208922896</v>
      </c>
      <c r="I2389">
        <v>-9.2246441179992793</v>
      </c>
      <c r="J2389">
        <v>-3.8141124815528298</v>
      </c>
      <c r="K2389">
        <v>138.72890414572399</v>
      </c>
      <c r="L2389">
        <v>138.23287427703301</v>
      </c>
      <c r="M2389">
        <v>46.514111418574899</v>
      </c>
      <c r="N2389">
        <v>0.81972215674001503</v>
      </c>
      <c r="O2389">
        <v>32.639838744510797</v>
      </c>
      <c r="P2389">
        <v>22.983621071270399</v>
      </c>
      <c r="Q2389">
        <v>7.9650670425377004E-2</v>
      </c>
    </row>
    <row r="2390" spans="1:17" hidden="1" x14ac:dyDescent="0.3">
      <c r="A2390" t="s">
        <v>4978</v>
      </c>
      <c r="B2390" t="s">
        <v>4979</v>
      </c>
      <c r="C2390" t="str">
        <f>IFERROR(VLOOKUP(Table1[[#This Row],[Ticker]],[1]!Table2[[Symbol]:[Industry]],2,FALSE),"-")</f>
        <v>-</v>
      </c>
      <c r="D2390" t="s">
        <v>160</v>
      </c>
      <c r="E2390">
        <v>205.2368725</v>
      </c>
      <c r="F2390">
        <v>223.85</v>
      </c>
      <c r="G2390">
        <v>50.476750540733597</v>
      </c>
      <c r="H2390">
        <v>7.1661766639767901</v>
      </c>
      <c r="I2390">
        <v>14.303939169616299</v>
      </c>
      <c r="J2390">
        <v>10.9981917690064</v>
      </c>
      <c r="K2390">
        <v>211.840658522914</v>
      </c>
      <c r="L2390">
        <v>192.81578260097601</v>
      </c>
      <c r="M2390">
        <v>67.209575540309501</v>
      </c>
      <c r="N2390">
        <v>0.59721860972437801</v>
      </c>
      <c r="O2390">
        <v>31.337949519767601</v>
      </c>
      <c r="P2390">
        <v>80.088495575221202</v>
      </c>
      <c r="Q2390">
        <v>0.101680429731662</v>
      </c>
    </row>
    <row r="2391" spans="1:17" hidden="1" x14ac:dyDescent="0.3">
      <c r="A2391" t="s">
        <v>4980</v>
      </c>
      <c r="B2391" t="s">
        <v>4981</v>
      </c>
      <c r="C2391" t="str">
        <f>IFERROR(VLOOKUP(Table1[[#This Row],[Ticker]],[1]!Table2[[Symbol]:[Industry]],2,FALSE),"-")</f>
        <v>-</v>
      </c>
      <c r="D2391" t="s">
        <v>516</v>
      </c>
      <c r="E2391">
        <v>205.06853894</v>
      </c>
      <c r="F2391">
        <v>48.55</v>
      </c>
      <c r="G2391">
        <v>40.943211553246499</v>
      </c>
      <c r="H2391">
        <v>-8.2890428675892505</v>
      </c>
      <c r="I2391">
        <v>45.124063231624802</v>
      </c>
      <c r="J2391">
        <v>-0.82371544748840797</v>
      </c>
      <c r="K2391">
        <v>45.048567450853902</v>
      </c>
      <c r="L2391">
        <v>36.999811998427099</v>
      </c>
      <c r="M2391">
        <v>55.156882761896</v>
      </c>
      <c r="N2391">
        <v>0.54306077448318502</v>
      </c>
      <c r="O2391">
        <v>14.315139031925799</v>
      </c>
      <c r="P2391">
        <v>97.357723577235703</v>
      </c>
      <c r="Q2391">
        <v>-4.3516125470230002E-3</v>
      </c>
    </row>
    <row r="2392" spans="1:17" hidden="1" x14ac:dyDescent="0.3">
      <c r="A2392" t="s">
        <v>4982</v>
      </c>
      <c r="B2392" t="s">
        <v>4983</v>
      </c>
      <c r="C2392" t="str">
        <f>IFERROR(VLOOKUP(Table1[[#This Row],[Ticker]],[1]!Table2[[Symbol]:[Industry]],2,FALSE),"-")</f>
        <v>-</v>
      </c>
      <c r="D2392" t="s">
        <v>130</v>
      </c>
      <c r="E2392">
        <v>203.75369119999999</v>
      </c>
      <c r="F2392">
        <v>123.98</v>
      </c>
      <c r="G2392">
        <v>59.183583124376199</v>
      </c>
      <c r="H2392">
        <v>22.363904136715199</v>
      </c>
      <c r="I2392">
        <v>0.710767206059982</v>
      </c>
      <c r="J2392">
        <v>2.3640357246841899</v>
      </c>
      <c r="K2392">
        <v>108.012592037375</v>
      </c>
      <c r="L2392">
        <v>100.991956861172</v>
      </c>
      <c r="M2392">
        <v>84.890296230991595</v>
      </c>
      <c r="N2392">
        <v>2.3705852383996899</v>
      </c>
      <c r="O2392">
        <v>16.510727536699399</v>
      </c>
      <c r="P2392">
        <v>92.366175329712902</v>
      </c>
      <c r="Q2392">
        <v>2.2238329290903001E-2</v>
      </c>
    </row>
    <row r="2393" spans="1:17" hidden="1" x14ac:dyDescent="0.3">
      <c r="A2393" t="s">
        <v>4984</v>
      </c>
      <c r="B2393" t="s">
        <v>4985</v>
      </c>
      <c r="C2393" t="str">
        <f>IFERROR(VLOOKUP(Table1[[#This Row],[Ticker]],[1]!Table2[[Symbol]:[Industry]],2,FALSE),"-")</f>
        <v>-</v>
      </c>
      <c r="D2393" t="s">
        <v>516</v>
      </c>
      <c r="E2393">
        <v>203.56692269499999</v>
      </c>
      <c r="F2393">
        <v>290.05</v>
      </c>
      <c r="G2393">
        <v>148.22473225270301</v>
      </c>
      <c r="H2393">
        <v>9.4108257945615996</v>
      </c>
      <c r="I2393">
        <v>48.086264933918898</v>
      </c>
      <c r="J2393">
        <v>16.526117462466601</v>
      </c>
      <c r="K2393">
        <v>232.89314854430199</v>
      </c>
      <c r="L2393">
        <v>178.70212918654701</v>
      </c>
      <c r="M2393">
        <v>69.817461813531807</v>
      </c>
      <c r="N2393">
        <v>0.83119813648001195</v>
      </c>
      <c r="O2393">
        <v>15.3938976038613</v>
      </c>
      <c r="P2393">
        <v>185.482283464566</v>
      </c>
      <c r="Q2393">
        <v>0.109741686573628</v>
      </c>
    </row>
    <row r="2394" spans="1:17" hidden="1" x14ac:dyDescent="0.3">
      <c r="A2394" t="s">
        <v>4986</v>
      </c>
      <c r="B2394" t="s">
        <v>4987</v>
      </c>
      <c r="C2394" t="str">
        <f>IFERROR(VLOOKUP(Table1[[#This Row],[Ticker]],[1]!Table2[[Symbol]:[Industry]],2,FALSE),"-")</f>
        <v>-</v>
      </c>
      <c r="D2394" t="s">
        <v>54</v>
      </c>
      <c r="E2394">
        <v>203.31235000000001</v>
      </c>
      <c r="F2394">
        <v>161.5</v>
      </c>
      <c r="G2394">
        <v>112.042203226268</v>
      </c>
      <c r="H2394">
        <v>-6.0559743968220596</v>
      </c>
      <c r="I2394">
        <v>23.1576032405513</v>
      </c>
      <c r="J2394">
        <v>-10.6529121996911</v>
      </c>
      <c r="K2394">
        <v>169.00953801020299</v>
      </c>
      <c r="L2394">
        <v>139.56330827289199</v>
      </c>
      <c r="M2394">
        <v>35.9716829266427</v>
      </c>
      <c r="N2394">
        <v>0.50358348984207002</v>
      </c>
      <c r="O2394">
        <v>23.839009287925698</v>
      </c>
      <c r="P2394">
        <v>185.68901468246901</v>
      </c>
      <c r="Q2394">
        <v>0.119887855290729</v>
      </c>
    </row>
    <row r="2395" spans="1:17" hidden="1" x14ac:dyDescent="0.3">
      <c r="A2395" t="s">
        <v>4988</v>
      </c>
      <c r="B2395" t="s">
        <v>4989</v>
      </c>
      <c r="C2395" t="str">
        <f>IFERROR(VLOOKUP(Table1[[#This Row],[Ticker]],[1]!Table2[[Symbol]:[Industry]],2,FALSE),"-")</f>
        <v>-</v>
      </c>
      <c r="D2395" t="s">
        <v>127</v>
      </c>
      <c r="E2395">
        <v>203.31056318399999</v>
      </c>
      <c r="F2395">
        <v>35.04</v>
      </c>
      <c r="G2395">
        <v>68.148562417528794</v>
      </c>
      <c r="H2395">
        <v>-4.3015204604255697</v>
      </c>
      <c r="I2395">
        <v>53.517963600911699</v>
      </c>
      <c r="J2395">
        <v>-0.64060330826888201</v>
      </c>
      <c r="K2395">
        <v>31.8123939616782</v>
      </c>
      <c r="L2395">
        <v>25.163838421291501</v>
      </c>
      <c r="M2395">
        <v>65.820986588534495</v>
      </c>
      <c r="N2395">
        <v>0.35391459048792701</v>
      </c>
      <c r="O2395">
        <v>17.0662100456621</v>
      </c>
      <c r="P2395">
        <v>94.6666666666666</v>
      </c>
      <c r="Q2395">
        <v>0.109444738130166</v>
      </c>
    </row>
    <row r="2396" spans="1:17" hidden="1" x14ac:dyDescent="0.3">
      <c r="A2396" t="s">
        <v>4990</v>
      </c>
      <c r="B2396" t="s">
        <v>4991</v>
      </c>
      <c r="C2396" t="str">
        <f>IFERROR(VLOOKUP(Table1[[#This Row],[Ticker]],[1]!Table2[[Symbol]:[Industry]],2,FALSE),"-")</f>
        <v>-</v>
      </c>
      <c r="D2396" t="s">
        <v>632</v>
      </c>
      <c r="E2396">
        <v>203.1889626</v>
      </c>
      <c r="F2396">
        <v>9.15</v>
      </c>
      <c r="G2396">
        <v>-20.234963241538502</v>
      </c>
      <c r="H2396">
        <v>1.15871014344388</v>
      </c>
      <c r="I2396">
        <v>-34.996896774413699</v>
      </c>
      <c r="J2396">
        <v>-1.47028649186311</v>
      </c>
      <c r="K2396">
        <v>9.2295634024307898</v>
      </c>
      <c r="L2396">
        <v>9.5948735937911902</v>
      </c>
      <c r="M2396">
        <v>50.4550548131065</v>
      </c>
      <c r="N2396">
        <v>1.3173415250818199</v>
      </c>
      <c r="O2396">
        <v>51.912568306010897</v>
      </c>
      <c r="P2396">
        <v>14.375</v>
      </c>
      <c r="Q2396">
        <v>7.9164721651670007E-3</v>
      </c>
    </row>
    <row r="2397" spans="1:17" hidden="1" x14ac:dyDescent="0.3">
      <c r="A2397" t="s">
        <v>4992</v>
      </c>
      <c r="B2397" t="s">
        <v>4993</v>
      </c>
      <c r="C2397" t="str">
        <f>IFERROR(VLOOKUP(Table1[[#This Row],[Ticker]],[1]!Table2[[Symbol]:[Industry]],2,FALSE),"-")</f>
        <v>-</v>
      </c>
      <c r="E2397">
        <v>203.01</v>
      </c>
      <c r="F2397">
        <v>201</v>
      </c>
      <c r="G2397">
        <v>730.62201274516303</v>
      </c>
      <c r="H2397">
        <v>10.0573908048348</v>
      </c>
      <c r="I2397">
        <v>594.92969145099505</v>
      </c>
      <c r="J2397">
        <v>7.8216894634583006E-2</v>
      </c>
      <c r="K2397">
        <v>181.332332241286</v>
      </c>
      <c r="L2397">
        <v>101.980024283887</v>
      </c>
      <c r="M2397">
        <v>63.965054584152</v>
      </c>
      <c r="N2397">
        <v>0.51332352941176396</v>
      </c>
      <c r="O2397">
        <v>4.5273631840795998</v>
      </c>
      <c r="P2397">
        <v>757.87451984635004</v>
      </c>
    </row>
    <row r="2398" spans="1:17" hidden="1" x14ac:dyDescent="0.3">
      <c r="A2398" t="s">
        <v>4994</v>
      </c>
      <c r="B2398" t="s">
        <v>4995</v>
      </c>
      <c r="C2398" t="str">
        <f>IFERROR(VLOOKUP(Table1[[#This Row],[Ticker]],[1]!Table2[[Symbol]:[Industry]],2,FALSE),"-")</f>
        <v>-</v>
      </c>
      <c r="D2398" t="s">
        <v>63</v>
      </c>
      <c r="E2398">
        <v>202.74543552</v>
      </c>
      <c r="F2398">
        <v>20.49</v>
      </c>
      <c r="G2398">
        <v>0.92392476188009098</v>
      </c>
      <c r="H2398">
        <v>-35.143217947727898</v>
      </c>
      <c r="I2398">
        <v>-0.827480370806286</v>
      </c>
      <c r="J2398">
        <v>-9.57593885961594</v>
      </c>
      <c r="K2398">
        <v>25.474097630601001</v>
      </c>
      <c r="L2398">
        <v>21.162060360672999</v>
      </c>
      <c r="M2398">
        <v>3.9922482703340401</v>
      </c>
      <c r="N2398">
        <v>0.36642235875533402</v>
      </c>
      <c r="O2398">
        <v>109.90727183992099</v>
      </c>
      <c r="P2398">
        <v>47.942238267147999</v>
      </c>
      <c r="Q2398">
        <v>2.4466125628659998E-3</v>
      </c>
    </row>
    <row r="2399" spans="1:17" hidden="1" x14ac:dyDescent="0.3">
      <c r="A2399" t="s">
        <v>4996</v>
      </c>
      <c r="B2399" t="s">
        <v>4997</v>
      </c>
      <c r="C2399" t="str">
        <f>IFERROR(VLOOKUP(Table1[[#This Row],[Ticker]],[1]!Table2[[Symbol]:[Industry]],2,FALSE),"-")</f>
        <v>-</v>
      </c>
      <c r="D2399" t="s">
        <v>72</v>
      </c>
      <c r="E2399">
        <v>202.69024528</v>
      </c>
      <c r="F2399">
        <v>145.30000000000001</v>
      </c>
      <c r="G2399">
        <v>-45.796463145143697</v>
      </c>
      <c r="H2399">
        <v>8.9548534285006909</v>
      </c>
      <c r="I2399">
        <v>-8.6232792314160704</v>
      </c>
      <c r="J2399">
        <v>4.4393991656706904</v>
      </c>
      <c r="K2399">
        <v>131.13155971507899</v>
      </c>
      <c r="L2399">
        <v>137.377780149214</v>
      </c>
      <c r="M2399">
        <v>73.9021803695194</v>
      </c>
      <c r="N2399">
        <v>3.2882449814020802</v>
      </c>
      <c r="O2399">
        <v>36.958017894012301</v>
      </c>
      <c r="P2399">
        <v>30.430879712746801</v>
      </c>
      <c r="Q2399">
        <v>4.6045582424982003E-2</v>
      </c>
    </row>
    <row r="2400" spans="1:17" hidden="1" x14ac:dyDescent="0.3">
      <c r="A2400" t="s">
        <v>4998</v>
      </c>
      <c r="B2400" t="s">
        <v>4999</v>
      </c>
      <c r="C2400" t="str">
        <f>IFERROR(VLOOKUP(Table1[[#This Row],[Ticker]],[1]!Table2[[Symbol]:[Industry]],2,FALSE),"-")</f>
        <v>-</v>
      </c>
      <c r="D2400" t="s">
        <v>315</v>
      </c>
      <c r="E2400">
        <v>202.29302225000001</v>
      </c>
      <c r="F2400">
        <v>113.65</v>
      </c>
      <c r="G2400">
        <v>-27.2525071011877</v>
      </c>
      <c r="I2400">
        <v>-11.0766309936828</v>
      </c>
      <c r="M2400">
        <v>0</v>
      </c>
      <c r="O2400">
        <v>0</v>
      </c>
      <c r="P2400">
        <v>0</v>
      </c>
    </row>
    <row r="2401" spans="1:17" hidden="1" x14ac:dyDescent="0.3">
      <c r="A2401" t="s">
        <v>5000</v>
      </c>
      <c r="B2401" t="s">
        <v>5001</v>
      </c>
      <c r="C2401" t="str">
        <f>IFERROR(VLOOKUP(Table1[[#This Row],[Ticker]],[1]!Table2[[Symbol]:[Industry]],2,FALSE),"-")</f>
        <v>-</v>
      </c>
      <c r="D2401" t="s">
        <v>160</v>
      </c>
      <c r="E2401">
        <v>202.274</v>
      </c>
      <c r="F2401">
        <v>475</v>
      </c>
      <c r="G2401">
        <v>-32.014411863092398</v>
      </c>
      <c r="H2401">
        <v>-7.5234215196232004</v>
      </c>
      <c r="I2401">
        <v>-11.0766309936828</v>
      </c>
      <c r="J2401">
        <v>-6.3994450469139501</v>
      </c>
      <c r="K2401">
        <v>495.00164234597798</v>
      </c>
      <c r="M2401">
        <v>30.443933139418</v>
      </c>
      <c r="O2401">
        <v>40.336842105263102</v>
      </c>
      <c r="P2401">
        <v>45.371078806426901</v>
      </c>
    </row>
    <row r="2402" spans="1:17" hidden="1" x14ac:dyDescent="0.3">
      <c r="A2402" t="s">
        <v>5002</v>
      </c>
      <c r="B2402" t="s">
        <v>5003</v>
      </c>
      <c r="C2402" t="str">
        <f>IFERROR(VLOOKUP(Table1[[#This Row],[Ticker]],[1]!Table2[[Symbol]:[Industry]],2,FALSE),"-")</f>
        <v>-</v>
      </c>
      <c r="D2402" t="s">
        <v>2661</v>
      </c>
      <c r="E2402">
        <v>202.04950567500001</v>
      </c>
      <c r="F2402">
        <v>15.33</v>
      </c>
      <c r="G2402">
        <v>23.283934776490501</v>
      </c>
      <c r="H2402">
        <v>9.8800577452402294</v>
      </c>
      <c r="I2402">
        <v>-25.330652069667298</v>
      </c>
      <c r="J2402">
        <v>-2.46823404987602</v>
      </c>
      <c r="K2402">
        <v>15.633330195172601</v>
      </c>
      <c r="L2402">
        <v>15.342530646697201</v>
      </c>
      <c r="M2402">
        <v>45.0686974964241</v>
      </c>
      <c r="N2402">
        <v>1.1835960640602301</v>
      </c>
      <c r="O2402">
        <v>27.8538812785388</v>
      </c>
      <c r="P2402">
        <v>56.309388315633903</v>
      </c>
      <c r="Q2402">
        <v>6.8818995426062998E-2</v>
      </c>
    </row>
    <row r="2403" spans="1:17" hidden="1" x14ac:dyDescent="0.3">
      <c r="A2403" t="s">
        <v>5004</v>
      </c>
      <c r="B2403" t="s">
        <v>5005</v>
      </c>
      <c r="C2403" t="str">
        <f>IFERROR(VLOOKUP(Table1[[#This Row],[Ticker]],[1]!Table2[[Symbol]:[Industry]],2,FALSE),"-")</f>
        <v>-</v>
      </c>
      <c r="D2403" t="s">
        <v>127</v>
      </c>
      <c r="E2403">
        <v>201.885406464</v>
      </c>
      <c r="F2403">
        <v>52.48</v>
      </c>
      <c r="G2403">
        <v>-73.919173767854303</v>
      </c>
      <c r="H2403">
        <v>61.755138176709501</v>
      </c>
      <c r="I2403">
        <v>-20.9838666152041</v>
      </c>
      <c r="J2403">
        <v>-3.1986890503604202</v>
      </c>
      <c r="K2403">
        <v>38.844199691648903</v>
      </c>
      <c r="M2403">
        <v>77.716074980572998</v>
      </c>
      <c r="N2403">
        <v>3.3754167073374699</v>
      </c>
      <c r="O2403">
        <v>107.12652439024301</v>
      </c>
      <c r="P2403">
        <v>70.113452188006406</v>
      </c>
    </row>
    <row r="2404" spans="1:17" hidden="1" x14ac:dyDescent="0.3">
      <c r="A2404" t="s">
        <v>5006</v>
      </c>
      <c r="B2404" t="s">
        <v>5007</v>
      </c>
      <c r="C2404" t="str">
        <f>IFERROR(VLOOKUP(Table1[[#This Row],[Ticker]],[1]!Table2[[Symbol]:[Industry]],2,FALSE),"-")</f>
        <v>-</v>
      </c>
      <c r="D2404" t="s">
        <v>136</v>
      </c>
      <c r="E2404">
        <v>201.45169999999999</v>
      </c>
      <c r="F2404">
        <v>4.25</v>
      </c>
      <c r="G2404">
        <v>30.154900306219599</v>
      </c>
      <c r="H2404">
        <v>15.0059582504764</v>
      </c>
      <c r="I2404">
        <v>-26.925687597456399</v>
      </c>
      <c r="J2404">
        <v>6.6681284778671897</v>
      </c>
      <c r="K2404">
        <v>4.2106158757725503</v>
      </c>
      <c r="L2404">
        <v>4.241150236148</v>
      </c>
      <c r="M2404">
        <v>72.459685661062593</v>
      </c>
      <c r="N2404">
        <v>1.19106953488889</v>
      </c>
      <c r="O2404">
        <v>36.470588235294102</v>
      </c>
      <c r="P2404">
        <v>80.851063829787194</v>
      </c>
      <c r="Q2404">
        <v>1.9063199115619E-2</v>
      </c>
    </row>
    <row r="2405" spans="1:17" hidden="1" x14ac:dyDescent="0.3">
      <c r="A2405" t="s">
        <v>5008</v>
      </c>
      <c r="B2405" t="s">
        <v>5009</v>
      </c>
      <c r="C2405" t="str">
        <f>IFERROR(VLOOKUP(Table1[[#This Row],[Ticker]],[1]!Table2[[Symbol]:[Industry]],2,FALSE),"-")</f>
        <v>-</v>
      </c>
      <c r="D2405" t="s">
        <v>293</v>
      </c>
      <c r="E2405">
        <v>201.432517125</v>
      </c>
      <c r="F2405">
        <v>126.95</v>
      </c>
      <c r="G2405">
        <v>85.637476478451006</v>
      </c>
      <c r="H2405">
        <v>-18.240538783709699</v>
      </c>
      <c r="I2405">
        <v>45.808654582309401</v>
      </c>
      <c r="J2405">
        <v>-1.16256461606231</v>
      </c>
      <c r="K2405">
        <v>135.197184381309</v>
      </c>
      <c r="L2405">
        <v>107.41496933068299</v>
      </c>
      <c r="M2405">
        <v>43.239280674669999</v>
      </c>
      <c r="N2405">
        <v>0.36140872032568899</v>
      </c>
      <c r="O2405">
        <v>41.866876723119297</v>
      </c>
      <c r="P2405">
        <v>112.646566164154</v>
      </c>
      <c r="Q2405">
        <v>8.4411771504723995E-2</v>
      </c>
    </row>
    <row r="2406" spans="1:17" hidden="1" x14ac:dyDescent="0.3">
      <c r="A2406" t="s">
        <v>5010</v>
      </c>
      <c r="B2406" t="s">
        <v>5011</v>
      </c>
      <c r="C2406" t="str">
        <f>IFERROR(VLOOKUP(Table1[[#This Row],[Ticker]],[1]!Table2[[Symbol]:[Industry]],2,FALSE),"-")</f>
        <v>-</v>
      </c>
      <c r="D2406" t="s">
        <v>116</v>
      </c>
      <c r="E2406">
        <v>200.15455</v>
      </c>
      <c r="F2406">
        <v>280.25</v>
      </c>
      <c r="G2406">
        <v>126.882495133948</v>
      </c>
      <c r="H2406">
        <v>7.8884145475668799</v>
      </c>
      <c r="I2406">
        <v>-9.2314142254993907</v>
      </c>
      <c r="J2406">
        <v>-0.75702894406656196</v>
      </c>
      <c r="K2406">
        <v>276.75075570941402</v>
      </c>
      <c r="L2406">
        <v>242.076570185799</v>
      </c>
      <c r="M2406">
        <v>52.646921221356003</v>
      </c>
      <c r="N2406">
        <v>0.55024752475247496</v>
      </c>
      <c r="O2406">
        <v>49.134701159678798</v>
      </c>
      <c r="P2406">
        <v>172.087378640776</v>
      </c>
    </row>
    <row r="2407" spans="1:17" hidden="1" x14ac:dyDescent="0.3">
      <c r="A2407" t="s">
        <v>5012</v>
      </c>
      <c r="B2407" t="s">
        <v>5013</v>
      </c>
      <c r="C2407" t="str">
        <f>IFERROR(VLOOKUP(Table1[[#This Row],[Ticker]],[1]!Table2[[Symbol]:[Industry]],2,FALSE),"-")</f>
        <v>-</v>
      </c>
      <c r="D2407" t="s">
        <v>160</v>
      </c>
      <c r="E2407">
        <v>200.09762162000001</v>
      </c>
      <c r="F2407">
        <v>86.65</v>
      </c>
      <c r="G2407">
        <v>92.875698027017293</v>
      </c>
      <c r="H2407">
        <v>1.7949747638470299</v>
      </c>
      <c r="I2407">
        <v>51.272083075908597</v>
      </c>
      <c r="J2407">
        <v>5.3922101739144201</v>
      </c>
      <c r="K2407">
        <v>80.046525089578395</v>
      </c>
      <c r="L2407">
        <v>65.179686507513097</v>
      </c>
      <c r="M2407">
        <v>64.655163592389599</v>
      </c>
      <c r="N2407">
        <v>0.97216558777491802</v>
      </c>
      <c r="O2407">
        <v>14.2296595499134</v>
      </c>
      <c r="P2407">
        <v>147.57142857142799</v>
      </c>
      <c r="Q2407">
        <v>0.15620967603239799</v>
      </c>
    </row>
    <row r="2408" spans="1:17" hidden="1" x14ac:dyDescent="0.3">
      <c r="A2408" t="s">
        <v>5014</v>
      </c>
      <c r="B2408" t="s">
        <v>5015</v>
      </c>
      <c r="C2408" t="str">
        <f>IFERROR(VLOOKUP(Table1[[#This Row],[Ticker]],[1]!Table2[[Symbol]:[Industry]],2,FALSE),"-")</f>
        <v>-</v>
      </c>
      <c r="D2408" t="s">
        <v>632</v>
      </c>
      <c r="E2408">
        <v>200.06149547999999</v>
      </c>
      <c r="F2408">
        <v>57.53</v>
      </c>
      <c r="G2408">
        <v>155.604635755955</v>
      </c>
      <c r="H2408">
        <v>-7.3798709303960104</v>
      </c>
      <c r="I2408">
        <v>133.36781345076099</v>
      </c>
      <c r="J2408">
        <v>-8.1364856503483907</v>
      </c>
      <c r="K2408">
        <v>62.066510694764503</v>
      </c>
      <c r="M2408">
        <v>24.045264593686799</v>
      </c>
      <c r="N2408">
        <v>0.66335861735537505</v>
      </c>
      <c r="O2408">
        <v>31.2358769337736</v>
      </c>
      <c r="P2408">
        <v>173.95238095238</v>
      </c>
    </row>
    <row r="2409" spans="1:17" hidden="1" x14ac:dyDescent="0.3">
      <c r="A2409" t="s">
        <v>5016</v>
      </c>
      <c r="B2409" t="s">
        <v>5017</v>
      </c>
      <c r="C2409" t="str">
        <f>IFERROR(VLOOKUP(Table1[[#This Row],[Ticker]],[1]!Table2[[Symbol]:[Industry]],2,FALSE),"-")</f>
        <v>-</v>
      </c>
      <c r="D2409" t="s">
        <v>713</v>
      </c>
      <c r="E2409">
        <v>199.6875</v>
      </c>
      <c r="F2409">
        <v>106.5</v>
      </c>
      <c r="G2409">
        <v>-41.496327796621301</v>
      </c>
      <c r="H2409">
        <v>-6.6506993066154596</v>
      </c>
      <c r="I2409">
        <v>3.28091090575849</v>
      </c>
      <c r="J2409">
        <v>-4.3281687752112399</v>
      </c>
      <c r="K2409">
        <v>103.06877935791</v>
      </c>
      <c r="L2409">
        <v>96.117886951006497</v>
      </c>
      <c r="M2409">
        <v>43.154247680947499</v>
      </c>
      <c r="N2409">
        <v>0.74180387540062098</v>
      </c>
      <c r="O2409">
        <v>17.3239436619718</v>
      </c>
      <c r="P2409">
        <v>55.247813411078702</v>
      </c>
      <c r="Q2409">
        <v>-6.7303705940396003E-2</v>
      </c>
    </row>
    <row r="2410" spans="1:17" hidden="1" x14ac:dyDescent="0.3">
      <c r="A2410" t="s">
        <v>5018</v>
      </c>
      <c r="B2410" t="s">
        <v>5019</v>
      </c>
      <c r="C2410" t="str">
        <f>IFERROR(VLOOKUP(Table1[[#This Row],[Ticker]],[1]!Table2[[Symbol]:[Industry]],2,FALSE),"-")</f>
        <v>-</v>
      </c>
      <c r="D2410" t="s">
        <v>300</v>
      </c>
      <c r="E2410">
        <v>199.24340337000001</v>
      </c>
      <c r="F2410">
        <v>20.61</v>
      </c>
      <c r="G2410">
        <v>241.14127528223199</v>
      </c>
      <c r="H2410">
        <v>11.114903681183399</v>
      </c>
      <c r="I2410">
        <v>42.708516807326497</v>
      </c>
      <c r="J2410">
        <v>11.881073542405399</v>
      </c>
      <c r="K2410">
        <v>17.4607111854062</v>
      </c>
      <c r="L2410">
        <v>13.0393555403343</v>
      </c>
      <c r="M2410">
        <v>71.021331604836305</v>
      </c>
      <c r="N2410">
        <v>1.2783774240860399</v>
      </c>
      <c r="O2410">
        <v>9.7040271712760706</v>
      </c>
      <c r="P2410">
        <v>281.666666666666</v>
      </c>
    </row>
    <row r="2411" spans="1:17" hidden="1" x14ac:dyDescent="0.3">
      <c r="A2411" t="s">
        <v>5020</v>
      </c>
      <c r="B2411" t="s">
        <v>5021</v>
      </c>
      <c r="C2411" t="str">
        <f>IFERROR(VLOOKUP(Table1[[#This Row],[Ticker]],[1]!Table2[[Symbol]:[Industry]],2,FALSE),"-")</f>
        <v>-</v>
      </c>
      <c r="D2411" t="s">
        <v>54</v>
      </c>
      <c r="E2411">
        <v>199.19246935499999</v>
      </c>
      <c r="F2411">
        <v>163.35</v>
      </c>
      <c r="G2411">
        <v>0.41206970132013099</v>
      </c>
      <c r="H2411">
        <v>5.40762448275406</v>
      </c>
      <c r="I2411">
        <v>-7.9753651708980202</v>
      </c>
      <c r="J2411">
        <v>2.26333706275248</v>
      </c>
      <c r="K2411">
        <v>158.13033806997601</v>
      </c>
      <c r="L2411">
        <v>153.48361054012099</v>
      </c>
      <c r="M2411">
        <v>53.329696831974999</v>
      </c>
      <c r="N2411">
        <v>1.80681643237692</v>
      </c>
      <c r="O2411">
        <v>24.640342822160999</v>
      </c>
      <c r="P2411">
        <v>38.256453660600897</v>
      </c>
      <c r="Q2411">
        <v>0.13473794310849299</v>
      </c>
    </row>
    <row r="2412" spans="1:17" hidden="1" x14ac:dyDescent="0.3">
      <c r="A2412" t="s">
        <v>5022</v>
      </c>
      <c r="B2412" t="s">
        <v>5023</v>
      </c>
      <c r="C2412" t="str">
        <f>IFERROR(VLOOKUP(Table1[[#This Row],[Ticker]],[1]!Table2[[Symbol]:[Industry]],2,FALSE),"-")</f>
        <v>-</v>
      </c>
      <c r="D2412" t="s">
        <v>544</v>
      </c>
      <c r="E2412">
        <v>196.93388010799899</v>
      </c>
      <c r="F2412">
        <v>4.0599999999999996</v>
      </c>
      <c r="G2412">
        <v>86.431703425128006</v>
      </c>
      <c r="H2412">
        <v>12.2951804501776</v>
      </c>
      <c r="I2412">
        <v>-7.1741919692925897</v>
      </c>
      <c r="J2412">
        <v>2.1188770481942498</v>
      </c>
      <c r="K2412">
        <v>3.8409678166974</v>
      </c>
      <c r="L2412">
        <v>3.5587394489667998</v>
      </c>
      <c r="M2412">
        <v>59.343448055580403</v>
      </c>
      <c r="N2412">
        <v>1.5330762683863299</v>
      </c>
      <c r="O2412">
        <v>42.857142857142797</v>
      </c>
      <c r="P2412">
        <v>131.99999999999901</v>
      </c>
      <c r="Q2412">
        <v>3.1005734652197001E-2</v>
      </c>
    </row>
    <row r="2413" spans="1:17" hidden="1" x14ac:dyDescent="0.3">
      <c r="A2413" t="s">
        <v>5024</v>
      </c>
      <c r="B2413" t="s">
        <v>5025</v>
      </c>
      <c r="C2413" t="str">
        <f>IFERROR(VLOOKUP(Table1[[#This Row],[Ticker]],[1]!Table2[[Symbol]:[Industry]],2,FALSE),"-")</f>
        <v>-</v>
      </c>
      <c r="D2413" t="s">
        <v>471</v>
      </c>
      <c r="E2413">
        <v>196.80702280200001</v>
      </c>
      <c r="F2413">
        <v>22.23</v>
      </c>
      <c r="G2413">
        <v>34.269232029247</v>
      </c>
      <c r="H2413">
        <v>-6.33313145954265</v>
      </c>
      <c r="I2413">
        <v>-29.874445201333099</v>
      </c>
      <c r="J2413">
        <v>-6.3310635501424901</v>
      </c>
      <c r="K2413">
        <v>23.435386315420399</v>
      </c>
      <c r="L2413">
        <v>22.718532320628</v>
      </c>
      <c r="M2413">
        <v>34.1340602344941</v>
      </c>
      <c r="N2413">
        <v>0.96984653462327897</v>
      </c>
      <c r="O2413">
        <v>46.198830409356702</v>
      </c>
      <c r="P2413">
        <v>109.71698113207501</v>
      </c>
    </row>
    <row r="2414" spans="1:17" hidden="1" x14ac:dyDescent="0.3">
      <c r="A2414" t="s">
        <v>5026</v>
      </c>
      <c r="B2414" t="s">
        <v>5027</v>
      </c>
      <c r="C2414" t="str">
        <f>IFERROR(VLOOKUP(Table1[[#This Row],[Ticker]],[1]!Table2[[Symbol]:[Industry]],2,FALSE),"-")</f>
        <v>-</v>
      </c>
      <c r="D2414" t="s">
        <v>300</v>
      </c>
      <c r="E2414">
        <v>196.467479838</v>
      </c>
      <c r="F2414">
        <v>190.26</v>
      </c>
      <c r="G2414">
        <v>8.3193711779308703</v>
      </c>
      <c r="H2414">
        <v>-0.70344319736489502</v>
      </c>
      <c r="I2414">
        <v>-14.4905358030523</v>
      </c>
      <c r="J2414">
        <v>-2.3464973501645399</v>
      </c>
      <c r="K2414">
        <v>191.289426678193</v>
      </c>
      <c r="L2414">
        <v>187.02163883995999</v>
      </c>
      <c r="M2414">
        <v>48.870063114964502</v>
      </c>
      <c r="N2414">
        <v>0.190414523967225</v>
      </c>
      <c r="O2414">
        <v>52.4230001051193</v>
      </c>
      <c r="P2414">
        <v>37.869565217391198</v>
      </c>
      <c r="Q2414">
        <v>4.6077853268312999E-2</v>
      </c>
    </row>
    <row r="2415" spans="1:17" hidden="1" x14ac:dyDescent="0.3">
      <c r="A2415" t="s">
        <v>5028</v>
      </c>
      <c r="B2415" t="s">
        <v>5029</v>
      </c>
      <c r="C2415" t="str">
        <f>IFERROR(VLOOKUP(Table1[[#This Row],[Ticker]],[1]!Table2[[Symbol]:[Industry]],2,FALSE),"-")</f>
        <v>-</v>
      </c>
      <c r="D2415" t="s">
        <v>300</v>
      </c>
      <c r="E2415">
        <v>196.39902000000001</v>
      </c>
      <c r="F2415">
        <v>82</v>
      </c>
      <c r="G2415">
        <v>-47.640856615750799</v>
      </c>
      <c r="H2415">
        <v>-8.6092448072353296</v>
      </c>
      <c r="I2415">
        <v>-12.8730381793115</v>
      </c>
      <c r="J2415">
        <v>0.292703964128393</v>
      </c>
      <c r="K2415">
        <v>85.570424566222599</v>
      </c>
      <c r="L2415">
        <v>87.8774918399629</v>
      </c>
      <c r="M2415">
        <v>45.604693755763698</v>
      </c>
      <c r="N2415">
        <v>0.35966559108242802</v>
      </c>
      <c r="O2415">
        <v>43.841463414634099</v>
      </c>
      <c r="P2415">
        <v>22.296793437733001</v>
      </c>
    </row>
    <row r="2416" spans="1:17" hidden="1" x14ac:dyDescent="0.3">
      <c r="A2416" t="s">
        <v>5030</v>
      </c>
      <c r="B2416" t="s">
        <v>5031</v>
      </c>
      <c r="C2416" t="str">
        <f>IFERROR(VLOOKUP(Table1[[#This Row],[Ticker]],[1]!Table2[[Symbol]:[Industry]],2,FALSE),"-")</f>
        <v>-</v>
      </c>
      <c r="D2416" t="s">
        <v>632</v>
      </c>
      <c r="E2416">
        <v>196.37608754999999</v>
      </c>
      <c r="F2416">
        <v>21.99</v>
      </c>
      <c r="G2416">
        <v>33.929243085797999</v>
      </c>
      <c r="H2416">
        <v>5.9079541011151004</v>
      </c>
      <c r="I2416">
        <v>-35.223058308008703</v>
      </c>
      <c r="J2416">
        <v>-7.8671383198636402</v>
      </c>
      <c r="K2416">
        <v>22.4343699977514</v>
      </c>
      <c r="L2416">
        <v>21.4281081173723</v>
      </c>
      <c r="M2416">
        <v>40.880164904200399</v>
      </c>
      <c r="N2416">
        <v>1.01560136189968</v>
      </c>
      <c r="O2416">
        <v>40.018190086402903</v>
      </c>
      <c r="P2416">
        <v>78.635255889520593</v>
      </c>
      <c r="Q2416">
        <v>3.5723094180109001E-2</v>
      </c>
    </row>
    <row r="2417" spans="1:17" hidden="1" x14ac:dyDescent="0.3">
      <c r="A2417" t="s">
        <v>5032</v>
      </c>
      <c r="B2417" t="s">
        <v>5033</v>
      </c>
      <c r="C2417" t="str">
        <f>IFERROR(VLOOKUP(Table1[[#This Row],[Ticker]],[1]!Table2[[Symbol]:[Industry]],2,FALSE),"-")</f>
        <v>-</v>
      </c>
      <c r="D2417" t="s">
        <v>95</v>
      </c>
      <c r="E2417">
        <v>196.11676800000001</v>
      </c>
      <c r="F2417">
        <v>48.99</v>
      </c>
      <c r="G2417">
        <v>82.823250474569804</v>
      </c>
      <c r="H2417">
        <v>2.6635596375734298</v>
      </c>
      <c r="I2417">
        <v>25.3563333359604</v>
      </c>
      <c r="J2417">
        <v>-10.170972736365901</v>
      </c>
      <c r="K2417">
        <v>47.142097477098602</v>
      </c>
      <c r="L2417">
        <v>40.641845941784602</v>
      </c>
      <c r="M2417">
        <v>39.628303658542599</v>
      </c>
      <c r="N2417">
        <v>1.0233407241750201</v>
      </c>
      <c r="O2417">
        <v>21.249234537660701</v>
      </c>
      <c r="P2417">
        <v>99.959183673469298</v>
      </c>
      <c r="Q2417">
        <v>0.112093904107107</v>
      </c>
    </row>
    <row r="2418" spans="1:17" hidden="1" x14ac:dyDescent="0.3">
      <c r="A2418" t="s">
        <v>5034</v>
      </c>
      <c r="B2418" t="s">
        <v>5035</v>
      </c>
      <c r="C2418" t="str">
        <f>IFERROR(VLOOKUP(Table1[[#This Row],[Ticker]],[1]!Table2[[Symbol]:[Industry]],2,FALSE),"-")</f>
        <v>-</v>
      </c>
      <c r="D2418" t="s">
        <v>372</v>
      </c>
      <c r="E2418">
        <v>196.09651199999999</v>
      </c>
      <c r="F2418">
        <v>206.4</v>
      </c>
      <c r="G2418">
        <v>-61.967041341263602</v>
      </c>
      <c r="H2418">
        <v>2.3633385306875798</v>
      </c>
      <c r="I2418">
        <v>-22.585860092488399</v>
      </c>
      <c r="J2418">
        <v>-4.9044774563948002</v>
      </c>
      <c r="K2418">
        <v>209.561694698889</v>
      </c>
      <c r="L2418">
        <v>224.323196063658</v>
      </c>
      <c r="M2418">
        <v>43.6553069335827</v>
      </c>
      <c r="N2418">
        <v>0.90026859227051104</v>
      </c>
      <c r="O2418">
        <v>63.614341085271299</v>
      </c>
      <c r="P2418">
        <v>10.670241286863201</v>
      </c>
      <c r="Q2418">
        <v>0.15361301229619101</v>
      </c>
    </row>
    <row r="2419" spans="1:17" hidden="1" x14ac:dyDescent="0.3">
      <c r="A2419" t="s">
        <v>5036</v>
      </c>
      <c r="B2419" t="s">
        <v>5037</v>
      </c>
      <c r="C2419" t="str">
        <f>IFERROR(VLOOKUP(Table1[[#This Row],[Ticker]],[1]!Table2[[Symbol]:[Industry]],2,FALSE),"-")</f>
        <v>-</v>
      </c>
      <c r="D2419" t="s">
        <v>259</v>
      </c>
      <c r="E2419">
        <v>195.68487300000001</v>
      </c>
      <c r="F2419">
        <v>186.64</v>
      </c>
      <c r="G2419">
        <v>-32.405622201504499</v>
      </c>
      <c r="H2419">
        <v>3.3346867019135602</v>
      </c>
      <c r="I2419">
        <v>-8.0720438377195407</v>
      </c>
      <c r="J2419">
        <v>3.8976792725166698</v>
      </c>
      <c r="K2419">
        <v>187.26935209430201</v>
      </c>
      <c r="L2419">
        <v>190.515935100344</v>
      </c>
      <c r="M2419">
        <v>39.212197251877903</v>
      </c>
      <c r="N2419">
        <v>0.94886073108852798</v>
      </c>
      <c r="O2419">
        <v>29.339905700814398</v>
      </c>
      <c r="P2419">
        <v>37.235294117647001</v>
      </c>
    </row>
    <row r="2420" spans="1:17" hidden="1" x14ac:dyDescent="0.3">
      <c r="A2420" t="s">
        <v>5038</v>
      </c>
      <c r="B2420" t="s">
        <v>5039</v>
      </c>
      <c r="C2420" t="str">
        <f>IFERROR(VLOOKUP(Table1[[#This Row],[Ticker]],[1]!Table2[[Symbol]:[Industry]],2,FALSE),"-")</f>
        <v>-</v>
      </c>
      <c r="D2420" t="s">
        <v>1560</v>
      </c>
      <c r="E2420">
        <v>195.5556</v>
      </c>
      <c r="F2420">
        <v>190.6</v>
      </c>
      <c r="G2420">
        <v>-37.252507101187703</v>
      </c>
      <c r="H2420">
        <v>-7.1701935110411696</v>
      </c>
      <c r="I2420">
        <v>-6.6567414909203997</v>
      </c>
      <c r="J2420">
        <v>8.1641008599155303</v>
      </c>
      <c r="K2420">
        <v>184.00930069826501</v>
      </c>
      <c r="M2420">
        <v>53.798645397889501</v>
      </c>
      <c r="N2420">
        <v>0.36668730650154702</v>
      </c>
      <c r="O2420">
        <v>13.8509968520461</v>
      </c>
      <c r="P2420">
        <v>64.310344827586107</v>
      </c>
    </row>
    <row r="2421" spans="1:17" hidden="1" x14ac:dyDescent="0.3">
      <c r="A2421" t="s">
        <v>5040</v>
      </c>
      <c r="B2421" t="s">
        <v>5041</v>
      </c>
      <c r="C2421" t="str">
        <f>IFERROR(VLOOKUP(Table1[[#This Row],[Ticker]],[1]!Table2[[Symbol]:[Industry]],2,FALSE),"-")</f>
        <v>-</v>
      </c>
      <c r="D2421" t="s">
        <v>2226</v>
      </c>
      <c r="E2421">
        <v>195.43199999999999</v>
      </c>
      <c r="F2421">
        <v>239.5</v>
      </c>
      <c r="G2421">
        <v>-12.3151637427917</v>
      </c>
      <c r="H2421">
        <v>0.43892222094789601</v>
      </c>
      <c r="I2421">
        <v>-10.063415134651899</v>
      </c>
      <c r="J2421">
        <v>2.7528454486601199</v>
      </c>
      <c r="K2421">
        <v>239.07624855438701</v>
      </c>
      <c r="M2421">
        <v>56.473543025777197</v>
      </c>
      <c r="N2421">
        <v>0.31802415608547502</v>
      </c>
      <c r="O2421">
        <v>34.864300626304797</v>
      </c>
      <c r="P2421">
        <v>82.824427480916</v>
      </c>
    </row>
    <row r="2422" spans="1:17" hidden="1" x14ac:dyDescent="0.3">
      <c r="A2422" t="s">
        <v>5042</v>
      </c>
      <c r="B2422" t="s">
        <v>5043</v>
      </c>
      <c r="C2422" t="str">
        <f>IFERROR(VLOOKUP(Table1[[#This Row],[Ticker]],[1]!Table2[[Symbol]:[Industry]],2,FALSE),"-")</f>
        <v>-</v>
      </c>
      <c r="D2422" t="s">
        <v>111</v>
      </c>
      <c r="E2422">
        <v>195.36925453999999</v>
      </c>
      <c r="F2422">
        <v>104.6</v>
      </c>
      <c r="G2422">
        <v>17.2309784926281</v>
      </c>
      <c r="H2422">
        <v>9.8298064889588108</v>
      </c>
      <c r="I2422">
        <v>2.8291861808323899</v>
      </c>
      <c r="J2422">
        <v>-7.4754807973652397</v>
      </c>
      <c r="K2422">
        <v>95.768819337705395</v>
      </c>
      <c r="L2422">
        <v>84.113432444814293</v>
      </c>
      <c r="M2422">
        <v>45.910868956764297</v>
      </c>
      <c r="N2422">
        <v>0.71421960614319002</v>
      </c>
      <c r="O2422">
        <v>8.7954110898661604</v>
      </c>
      <c r="P2422">
        <v>56.821589205397203</v>
      </c>
      <c r="Q2422">
        <v>6.5942464265708003E-2</v>
      </c>
    </row>
    <row r="2423" spans="1:17" hidden="1" x14ac:dyDescent="0.3">
      <c r="A2423" t="s">
        <v>5044</v>
      </c>
      <c r="B2423" t="s">
        <v>5045</v>
      </c>
      <c r="C2423" t="str">
        <f>IFERROR(VLOOKUP(Table1[[#This Row],[Ticker]],[1]!Table2[[Symbol]:[Industry]],2,FALSE),"-")</f>
        <v>-</v>
      </c>
      <c r="D2423" t="s">
        <v>1006</v>
      </c>
      <c r="E2423">
        <v>195.22125</v>
      </c>
      <c r="F2423">
        <v>371.85</v>
      </c>
      <c r="G2423">
        <v>167.86654051785899</v>
      </c>
      <c r="H2423">
        <v>19.165493266879199</v>
      </c>
      <c r="I2423">
        <v>-12.793654819052099</v>
      </c>
      <c r="J2423">
        <v>-5.82450644071222</v>
      </c>
      <c r="K2423">
        <v>334.26286446380999</v>
      </c>
      <c r="L2423">
        <v>272.32914574922398</v>
      </c>
      <c r="M2423">
        <v>60.282460298477297</v>
      </c>
      <c r="N2423">
        <v>1.1079139600214001</v>
      </c>
      <c r="O2423">
        <v>5.1499260454484102</v>
      </c>
      <c r="P2423">
        <v>223.06689834926101</v>
      </c>
      <c r="Q2423">
        <v>8.3833763880692996E-2</v>
      </c>
    </row>
    <row r="2424" spans="1:17" hidden="1" x14ac:dyDescent="0.3">
      <c r="A2424" t="s">
        <v>5046</v>
      </c>
      <c r="B2424" t="s">
        <v>5047</v>
      </c>
      <c r="C2424" t="str">
        <f>IFERROR(VLOOKUP(Table1[[#This Row],[Ticker]],[1]!Table2[[Symbol]:[Industry]],2,FALSE),"-")</f>
        <v>-</v>
      </c>
      <c r="D2424" t="s">
        <v>136</v>
      </c>
      <c r="E2424">
        <v>194.39192750000001</v>
      </c>
      <c r="F2424">
        <v>107.5</v>
      </c>
      <c r="G2424">
        <v>31.987433286293601</v>
      </c>
      <c r="H2424">
        <v>-0.596277245757732</v>
      </c>
      <c r="I2424">
        <v>-3.6789025787667602</v>
      </c>
      <c r="J2424">
        <v>-4.0799613841467099</v>
      </c>
      <c r="K2424">
        <v>103.932538572487</v>
      </c>
      <c r="L2424">
        <v>95.858865358042493</v>
      </c>
      <c r="M2424">
        <v>54.301488909157001</v>
      </c>
      <c r="N2424">
        <v>0.86632366697848395</v>
      </c>
      <c r="O2424">
        <v>16.232558139534799</v>
      </c>
      <c r="P2424">
        <v>71.451355661881905</v>
      </c>
      <c r="Q2424">
        <v>3.4196377417081002E-2</v>
      </c>
    </row>
    <row r="2425" spans="1:17" hidden="1" x14ac:dyDescent="0.3">
      <c r="A2425" t="s">
        <v>5048</v>
      </c>
      <c r="B2425" t="s">
        <v>5049</v>
      </c>
      <c r="C2425" t="str">
        <f>IFERROR(VLOOKUP(Table1[[#This Row],[Ticker]],[1]!Table2[[Symbol]:[Industry]],2,FALSE),"-")</f>
        <v>-</v>
      </c>
      <c r="D2425" t="s">
        <v>54</v>
      </c>
      <c r="E2425">
        <v>194.21851035</v>
      </c>
      <c r="F2425">
        <v>82.1</v>
      </c>
      <c r="G2425">
        <v>-53.0356396313082</v>
      </c>
      <c r="H2425">
        <v>-6.9883753292229898</v>
      </c>
      <c r="I2425">
        <v>-22.098853215904999</v>
      </c>
      <c r="J2425">
        <v>-4.4221595314525404</v>
      </c>
      <c r="K2425">
        <v>86.191402370490806</v>
      </c>
      <c r="L2425">
        <v>90.251771910043502</v>
      </c>
      <c r="M2425">
        <v>41.459807477197998</v>
      </c>
      <c r="N2425">
        <v>0.51565271285117997</v>
      </c>
      <c r="O2425">
        <v>44.945188794153403</v>
      </c>
      <c r="P2425">
        <v>12.081911262798601</v>
      </c>
      <c r="Q2425">
        <v>-5.4885319018789E-2</v>
      </c>
    </row>
    <row r="2426" spans="1:17" hidden="1" x14ac:dyDescent="0.3">
      <c r="A2426" t="s">
        <v>5050</v>
      </c>
      <c r="B2426" t="s">
        <v>5051</v>
      </c>
      <c r="C2426" t="str">
        <f>IFERROR(VLOOKUP(Table1[[#This Row],[Ticker]],[1]!Table2[[Symbol]:[Industry]],2,FALSE),"-")</f>
        <v>-</v>
      </c>
      <c r="D2426" t="s">
        <v>130</v>
      </c>
      <c r="E2426">
        <v>194.025744</v>
      </c>
      <c r="F2426">
        <v>564.79999999999995</v>
      </c>
      <c r="G2426">
        <v>130.304284739331</v>
      </c>
      <c r="H2426">
        <v>39.407219067730601</v>
      </c>
      <c r="I2426">
        <v>87.015720584138506</v>
      </c>
      <c r="J2426">
        <v>-7.2695658796130704</v>
      </c>
      <c r="K2426">
        <v>458.85034877117499</v>
      </c>
      <c r="L2426">
        <v>347.90705569922801</v>
      </c>
      <c r="M2426">
        <v>57.910908760012603</v>
      </c>
      <c r="N2426">
        <v>1.96037624795939</v>
      </c>
      <c r="O2426">
        <v>14.5538243626062</v>
      </c>
      <c r="P2426">
        <v>180.995024875621</v>
      </c>
      <c r="Q2426">
        <v>0.156933130641636</v>
      </c>
    </row>
    <row r="2427" spans="1:17" hidden="1" x14ac:dyDescent="0.3">
      <c r="A2427" t="s">
        <v>5052</v>
      </c>
      <c r="B2427" t="s">
        <v>5053</v>
      </c>
      <c r="C2427" t="str">
        <f>IFERROR(VLOOKUP(Table1[[#This Row],[Ticker]],[1]!Table2[[Symbol]:[Industry]],2,FALSE),"-")</f>
        <v>-</v>
      </c>
      <c r="D2427" t="s">
        <v>551</v>
      </c>
      <c r="E2427">
        <v>193.75156509999999</v>
      </c>
      <c r="F2427">
        <v>191</v>
      </c>
      <c r="G2427">
        <v>111.39986655884201</v>
      </c>
      <c r="H2427">
        <v>-1.1740545149021699</v>
      </c>
      <c r="I2427">
        <v>39.116121512099703</v>
      </c>
      <c r="J2427">
        <v>-5.7287884290133499</v>
      </c>
      <c r="K2427">
        <v>191.75855230129301</v>
      </c>
      <c r="L2427">
        <v>151.878696266557</v>
      </c>
      <c r="M2427">
        <v>32.152770151745102</v>
      </c>
      <c r="N2427">
        <v>0.49638930709594498</v>
      </c>
      <c r="O2427">
        <v>20.602094240837602</v>
      </c>
      <c r="P2427">
        <v>151.97889182058</v>
      </c>
      <c r="Q2427">
        <v>0.12442263213468401</v>
      </c>
    </row>
    <row r="2428" spans="1:17" hidden="1" x14ac:dyDescent="0.3">
      <c r="A2428" t="s">
        <v>5054</v>
      </c>
      <c r="B2428" t="s">
        <v>5055</v>
      </c>
      <c r="C2428" t="str">
        <f>IFERROR(VLOOKUP(Table1[[#This Row],[Ticker]],[1]!Table2[[Symbol]:[Industry]],2,FALSE),"-")</f>
        <v>-</v>
      </c>
      <c r="D2428" t="s">
        <v>1443</v>
      </c>
      <c r="E2428">
        <v>193.66081800000001</v>
      </c>
      <c r="F2428">
        <v>129.09</v>
      </c>
      <c r="G2428">
        <v>-11.8851778012741</v>
      </c>
      <c r="H2428">
        <v>-5.5177870939288596</v>
      </c>
      <c r="I2428">
        <v>-40.934749753535698</v>
      </c>
      <c r="J2428">
        <v>-1.92290048446071</v>
      </c>
      <c r="K2428">
        <v>135.338358518863</v>
      </c>
      <c r="L2428">
        <v>137.60360110948301</v>
      </c>
      <c r="M2428">
        <v>53.821258135242999</v>
      </c>
      <c r="N2428">
        <v>0.825088922605268</v>
      </c>
      <c r="O2428">
        <v>52.451777829421303</v>
      </c>
      <c r="P2428">
        <v>28.3838886126305</v>
      </c>
      <c r="Q2428">
        <v>8.0046622263023004E-2</v>
      </c>
    </row>
    <row r="2429" spans="1:17" hidden="1" x14ac:dyDescent="0.3">
      <c r="A2429" t="s">
        <v>5056</v>
      </c>
      <c r="B2429" t="s">
        <v>5057</v>
      </c>
      <c r="C2429" t="str">
        <f>IFERROR(VLOOKUP(Table1[[#This Row],[Ticker]],[1]!Table2[[Symbol]:[Industry]],2,FALSE),"-")</f>
        <v>-</v>
      </c>
      <c r="D2429" t="s">
        <v>1387</v>
      </c>
      <c r="E2429">
        <v>193.4341038</v>
      </c>
      <c r="F2429">
        <v>186</v>
      </c>
      <c r="G2429">
        <v>39.858012206402101</v>
      </c>
      <c r="H2429">
        <v>-1.1550218315096299</v>
      </c>
      <c r="I2429">
        <v>-18.570488487540299</v>
      </c>
      <c r="J2429">
        <v>-6.5105645761712196</v>
      </c>
      <c r="K2429">
        <v>186.64638059635899</v>
      </c>
      <c r="L2429">
        <v>172.18613056325199</v>
      </c>
      <c r="M2429">
        <v>36.047967953766602</v>
      </c>
      <c r="N2429">
        <v>0.44653894168010899</v>
      </c>
      <c r="O2429">
        <v>33.790322580645103</v>
      </c>
      <c r="P2429">
        <v>68.1735985533454</v>
      </c>
      <c r="Q2429">
        <v>4.2371043680235997E-2</v>
      </c>
    </row>
    <row r="2430" spans="1:17" hidden="1" x14ac:dyDescent="0.3">
      <c r="A2430" t="s">
        <v>5058</v>
      </c>
      <c r="B2430" t="s">
        <v>5059</v>
      </c>
      <c r="C2430" t="str">
        <f>IFERROR(VLOOKUP(Table1[[#This Row],[Ticker]],[1]!Table2[[Symbol]:[Industry]],2,FALSE),"-")</f>
        <v>-</v>
      </c>
      <c r="D2430" t="s">
        <v>21</v>
      </c>
      <c r="E2430">
        <v>193.31304520500001</v>
      </c>
      <c r="F2430">
        <v>148.05000000000001</v>
      </c>
      <c r="G2430">
        <v>-1.4666107545436899</v>
      </c>
      <c r="H2430">
        <v>31.899387220448499</v>
      </c>
      <c r="I2430">
        <v>16.408500697056301</v>
      </c>
      <c r="J2430">
        <v>27.812322203789002</v>
      </c>
      <c r="O2430">
        <v>0.236406619385332</v>
      </c>
      <c r="P2430">
        <v>45.075943165115099</v>
      </c>
    </row>
    <row r="2431" spans="1:17" hidden="1" x14ac:dyDescent="0.3">
      <c r="A2431" t="s">
        <v>5060</v>
      </c>
      <c r="B2431" t="s">
        <v>5061</v>
      </c>
      <c r="C2431" t="str">
        <f>IFERROR(VLOOKUP(Table1[[#This Row],[Ticker]],[1]!Table2[[Symbol]:[Industry]],2,FALSE),"-")</f>
        <v>-</v>
      </c>
      <c r="D2431" t="s">
        <v>524</v>
      </c>
      <c r="E2431">
        <v>193.20372</v>
      </c>
      <c r="F2431">
        <v>90</v>
      </c>
      <c r="G2431">
        <v>-68.158613470196201</v>
      </c>
      <c r="H2431">
        <v>-12.3376811957702</v>
      </c>
      <c r="I2431">
        <v>-52.606506239907397</v>
      </c>
      <c r="J2431">
        <v>-2.0360705715370901</v>
      </c>
      <c r="M2431">
        <v>43.425923295136599</v>
      </c>
      <c r="O2431">
        <v>80.8333333333333</v>
      </c>
      <c r="P2431">
        <v>8.4337349397590309</v>
      </c>
    </row>
    <row r="2432" spans="1:17" hidden="1" x14ac:dyDescent="0.3">
      <c r="A2432" t="s">
        <v>5062</v>
      </c>
      <c r="B2432" t="s">
        <v>5063</v>
      </c>
      <c r="C2432" t="str">
        <f>IFERROR(VLOOKUP(Table1[[#This Row],[Ticker]],[1]!Table2[[Symbol]:[Industry]],2,FALSE),"-")</f>
        <v>-</v>
      </c>
      <c r="D2432" t="s">
        <v>1387</v>
      </c>
      <c r="E2432">
        <v>193.00062750000001</v>
      </c>
      <c r="F2432">
        <v>109.1</v>
      </c>
      <c r="G2432">
        <v>1.3939339723245301</v>
      </c>
      <c r="H2432">
        <v>4.0721149162471804</v>
      </c>
      <c r="I2432">
        <v>-15.0400456278291</v>
      </c>
      <c r="J2432">
        <v>5.1500026586515499</v>
      </c>
      <c r="K2432">
        <v>106.456769248707</v>
      </c>
      <c r="L2432">
        <v>104.790479718909</v>
      </c>
      <c r="M2432">
        <v>63.145158115275898</v>
      </c>
      <c r="N2432">
        <v>0.82114938603578702</v>
      </c>
      <c r="O2432">
        <v>27.222731439046701</v>
      </c>
      <c r="P2432">
        <v>29.418742586002299</v>
      </c>
      <c r="Q2432">
        <v>-2.6721669943093999E-2</v>
      </c>
    </row>
    <row r="2433" spans="1:17" hidden="1" x14ac:dyDescent="0.3">
      <c r="A2433" t="s">
        <v>5064</v>
      </c>
      <c r="B2433" t="s">
        <v>5065</v>
      </c>
      <c r="C2433" t="str">
        <f>IFERROR(VLOOKUP(Table1[[#This Row],[Ticker]],[1]!Table2[[Symbol]:[Industry]],2,FALSE),"-")</f>
        <v>-</v>
      </c>
      <c r="D2433" t="s">
        <v>279</v>
      </c>
      <c r="E2433">
        <v>192.78</v>
      </c>
      <c r="F2433">
        <v>108</v>
      </c>
      <c r="G2433">
        <v>-53.520864911601599</v>
      </c>
      <c r="H2433">
        <v>-10.7487059077353</v>
      </c>
      <c r="I2433">
        <v>-37.1228311945532</v>
      </c>
      <c r="J2433">
        <v>-3.7120732804095402</v>
      </c>
      <c r="K2433">
        <v>116.45800345649</v>
      </c>
      <c r="L2433">
        <v>126.038623891537</v>
      </c>
      <c r="M2433">
        <v>31.358347341763402</v>
      </c>
      <c r="N2433">
        <v>0.53691931540342297</v>
      </c>
      <c r="O2433">
        <v>75</v>
      </c>
      <c r="P2433">
        <v>19.6675900277008</v>
      </c>
    </row>
    <row r="2434" spans="1:17" hidden="1" x14ac:dyDescent="0.3">
      <c r="A2434" t="s">
        <v>5066</v>
      </c>
      <c r="B2434" t="s">
        <v>5067</v>
      </c>
      <c r="C2434" t="str">
        <f>IFERROR(VLOOKUP(Table1[[#This Row],[Ticker]],[1]!Table2[[Symbol]:[Industry]],2,FALSE),"-")</f>
        <v>-</v>
      </c>
      <c r="D2434" t="s">
        <v>1624</v>
      </c>
      <c r="E2434">
        <v>192.73254</v>
      </c>
      <c r="F2434">
        <v>273</v>
      </c>
      <c r="G2434">
        <v>-53.568296574871901</v>
      </c>
      <c r="H2434">
        <v>0.91283897993355201</v>
      </c>
      <c r="I2434">
        <v>-36.409964327016098</v>
      </c>
      <c r="J2434">
        <v>3.9421056266843402</v>
      </c>
      <c r="K2434">
        <v>286.50544579352601</v>
      </c>
      <c r="L2434">
        <v>328.07534785450099</v>
      </c>
      <c r="M2434">
        <v>44.217190230350603</v>
      </c>
      <c r="N2434">
        <v>0.61912658927584296</v>
      </c>
      <c r="O2434">
        <v>89.377289377289301</v>
      </c>
      <c r="P2434">
        <v>6.5989847715735896</v>
      </c>
      <c r="Q2434">
        <v>7.2572345188499005E-2</v>
      </c>
    </row>
    <row r="2435" spans="1:17" hidden="1" x14ac:dyDescent="0.3">
      <c r="A2435" t="s">
        <v>5068</v>
      </c>
      <c r="B2435" t="s">
        <v>5069</v>
      </c>
      <c r="C2435" t="str">
        <f>IFERROR(VLOOKUP(Table1[[#This Row],[Ticker]],[1]!Table2[[Symbol]:[Industry]],2,FALSE),"-")</f>
        <v>-</v>
      </c>
      <c r="D2435" t="s">
        <v>360</v>
      </c>
      <c r="E2435">
        <v>192.42738464999999</v>
      </c>
      <c r="F2435">
        <v>205.5</v>
      </c>
      <c r="G2435">
        <v>39.821657527989103</v>
      </c>
      <c r="H2435">
        <v>7.2068556692866999</v>
      </c>
      <c r="I2435">
        <v>28.950691410688702</v>
      </c>
      <c r="J2435">
        <v>-6.0436306609000896</v>
      </c>
      <c r="K2435">
        <v>196.729482165712</v>
      </c>
      <c r="L2435">
        <v>162.02921413573199</v>
      </c>
      <c r="M2435">
        <v>39.293966065008398</v>
      </c>
      <c r="N2435">
        <v>9.51306614790393E-2</v>
      </c>
      <c r="O2435">
        <v>14.2189781021897</v>
      </c>
      <c r="P2435">
        <v>75.716117999144899</v>
      </c>
      <c r="Q2435">
        <v>8.4769112014918005E-2</v>
      </c>
    </row>
    <row r="2436" spans="1:17" hidden="1" x14ac:dyDescent="0.3">
      <c r="A2436" t="s">
        <v>5070</v>
      </c>
      <c r="B2436" t="s">
        <v>5071</v>
      </c>
      <c r="C2436" t="str">
        <f>IFERROR(VLOOKUP(Table1[[#This Row],[Ticker]],[1]!Table2[[Symbol]:[Industry]],2,FALSE),"-")</f>
        <v>-</v>
      </c>
      <c r="D2436" t="s">
        <v>186</v>
      </c>
      <c r="E2436">
        <v>192.09529970399899</v>
      </c>
      <c r="F2436">
        <v>22.44</v>
      </c>
      <c r="G2436">
        <v>-35.050335573173399</v>
      </c>
      <c r="H2436">
        <v>-1.2720004744611799</v>
      </c>
      <c r="I2436">
        <v>-19.704081974074899</v>
      </c>
      <c r="J2436">
        <v>-7.46575033844878</v>
      </c>
      <c r="K2436">
        <v>21.7179138456126</v>
      </c>
      <c r="L2436">
        <v>21.7824835316544</v>
      </c>
      <c r="M2436">
        <v>48.692108776281998</v>
      </c>
      <c r="N2436">
        <v>2.7948907698693901</v>
      </c>
      <c r="O2436">
        <v>76.024955436720106</v>
      </c>
      <c r="P2436">
        <v>44.308681672025699</v>
      </c>
      <c r="Q2436">
        <v>-6.7139766962799998E-3</v>
      </c>
    </row>
    <row r="2437" spans="1:17" hidden="1" x14ac:dyDescent="0.3">
      <c r="A2437" t="s">
        <v>5072</v>
      </c>
      <c r="B2437" t="s">
        <v>5073</v>
      </c>
      <c r="C2437" t="str">
        <f>IFERROR(VLOOKUP(Table1[[#This Row],[Ticker]],[1]!Table2[[Symbol]:[Industry]],2,FALSE),"-")</f>
        <v>-</v>
      </c>
      <c r="D2437" t="s">
        <v>207</v>
      </c>
      <c r="E2437">
        <v>191.64705749999999</v>
      </c>
      <c r="F2437">
        <v>195.15</v>
      </c>
      <c r="G2437">
        <v>7.4399357810618296</v>
      </c>
      <c r="H2437">
        <v>-13.6867013772055</v>
      </c>
      <c r="I2437">
        <v>1.46375079780027</v>
      </c>
      <c r="J2437">
        <v>-0.72141670339406805</v>
      </c>
      <c r="K2437">
        <v>210.62328808721799</v>
      </c>
      <c r="L2437">
        <v>178.61464174649601</v>
      </c>
      <c r="M2437">
        <v>28.232631064195001</v>
      </c>
      <c r="N2437">
        <v>1.0633798019507199</v>
      </c>
      <c r="O2437">
        <v>32.897770945426601</v>
      </c>
      <c r="P2437">
        <v>46.729323308270601</v>
      </c>
      <c r="Q2437">
        <v>-1.0437362120662E-2</v>
      </c>
    </row>
    <row r="2438" spans="1:17" hidden="1" x14ac:dyDescent="0.3">
      <c r="A2438" t="s">
        <v>5074</v>
      </c>
      <c r="B2438" t="s">
        <v>5075</v>
      </c>
      <c r="C2438" t="str">
        <f>IFERROR(VLOOKUP(Table1[[#This Row],[Ticker]],[1]!Table2[[Symbol]:[Industry]],2,FALSE),"-")</f>
        <v>-</v>
      </c>
      <c r="E2438">
        <v>190.61322000000001</v>
      </c>
      <c r="F2438">
        <v>62.17</v>
      </c>
      <c r="G2438">
        <v>57.299379691265102</v>
      </c>
      <c r="H2438">
        <v>-18.432092012224398</v>
      </c>
      <c r="I2438">
        <v>-21.902841819893599</v>
      </c>
      <c r="J2438">
        <v>0.90775360356828405</v>
      </c>
      <c r="K2438">
        <v>71.726832246946501</v>
      </c>
      <c r="L2438">
        <v>66.193770049784902</v>
      </c>
      <c r="M2438">
        <v>42.776017432524398</v>
      </c>
      <c r="N2438">
        <v>1.0810559571738101</v>
      </c>
      <c r="O2438">
        <v>57.3105999678301</v>
      </c>
      <c r="P2438">
        <v>90.764038048481098</v>
      </c>
      <c r="Q2438">
        <v>0.21171462914164699</v>
      </c>
    </row>
    <row r="2439" spans="1:17" hidden="1" x14ac:dyDescent="0.3">
      <c r="A2439" t="s">
        <v>5076</v>
      </c>
      <c r="B2439" t="s">
        <v>5077</v>
      </c>
      <c r="C2439" t="str">
        <f>IFERROR(VLOOKUP(Table1[[#This Row],[Ticker]],[1]!Table2[[Symbol]:[Industry]],2,FALSE),"-")</f>
        <v>-</v>
      </c>
      <c r="D2439" t="s">
        <v>372</v>
      </c>
      <c r="E2439">
        <v>190.47589582000001</v>
      </c>
      <c r="F2439">
        <v>472.85</v>
      </c>
      <c r="G2439">
        <v>-0.79085182404269705</v>
      </c>
      <c r="H2439">
        <v>-3.6504956135110498</v>
      </c>
      <c r="I2439">
        <v>-10.1576247323215</v>
      </c>
      <c r="J2439">
        <v>1.6436906844077399</v>
      </c>
      <c r="K2439">
        <v>490.25039372892502</v>
      </c>
      <c r="L2439">
        <v>495.90888765773002</v>
      </c>
      <c r="M2439">
        <v>44.583629149597897</v>
      </c>
      <c r="N2439">
        <v>1.6100879698389099</v>
      </c>
      <c r="O2439">
        <v>46.558105107327897</v>
      </c>
      <c r="P2439">
        <v>22.658884565499299</v>
      </c>
    </row>
    <row r="2440" spans="1:17" hidden="1" x14ac:dyDescent="0.3">
      <c r="A2440" t="s">
        <v>5078</v>
      </c>
      <c r="B2440" t="s">
        <v>5079</v>
      </c>
      <c r="C2440" t="str">
        <f>IFERROR(VLOOKUP(Table1[[#This Row],[Ticker]],[1]!Table2[[Symbol]:[Industry]],2,FALSE),"-")</f>
        <v>-</v>
      </c>
      <c r="D2440" t="s">
        <v>72</v>
      </c>
      <c r="E2440">
        <v>190.41666744599999</v>
      </c>
      <c r="F2440">
        <v>68.61</v>
      </c>
      <c r="G2440">
        <v>68.597075071514197</v>
      </c>
      <c r="H2440">
        <v>-9.7264689570935703E-2</v>
      </c>
      <c r="I2440">
        <v>30.534647958985801</v>
      </c>
      <c r="J2440">
        <v>-2.9749407464146602E-2</v>
      </c>
      <c r="K2440">
        <v>62.406974375026202</v>
      </c>
      <c r="L2440">
        <v>52.704260887217401</v>
      </c>
      <c r="M2440">
        <v>54.343705449946398</v>
      </c>
      <c r="N2440">
        <v>0.21892596565521799</v>
      </c>
      <c r="O2440">
        <v>8.5118787348782998</v>
      </c>
      <c r="P2440">
        <v>101.20234604105499</v>
      </c>
      <c r="Q2440">
        <v>0.113386237845882</v>
      </c>
    </row>
    <row r="2441" spans="1:17" hidden="1" x14ac:dyDescent="0.3">
      <c r="A2441" t="s">
        <v>5080</v>
      </c>
      <c r="B2441" t="s">
        <v>5081</v>
      </c>
      <c r="C2441" t="str">
        <f>IFERROR(VLOOKUP(Table1[[#This Row],[Ticker]],[1]!Table2[[Symbol]:[Industry]],2,FALSE),"-")</f>
        <v>-</v>
      </c>
      <c r="D2441" t="s">
        <v>72</v>
      </c>
      <c r="E2441">
        <v>190.38107812499999</v>
      </c>
      <c r="F2441">
        <v>154.35</v>
      </c>
      <c r="G2441">
        <v>47.551235236698098</v>
      </c>
      <c r="H2441">
        <v>3.3856602293143898</v>
      </c>
      <c r="I2441">
        <v>-4.62607434666252</v>
      </c>
      <c r="J2441">
        <v>-2.6147063201655301</v>
      </c>
      <c r="K2441">
        <v>149.87135573021899</v>
      </c>
      <c r="L2441">
        <v>136.580945987994</v>
      </c>
      <c r="M2441">
        <v>59.304674085024999</v>
      </c>
      <c r="N2441">
        <v>0.96141235038335604</v>
      </c>
      <c r="O2441">
        <v>7.2238419177194704</v>
      </c>
      <c r="P2441">
        <v>81.140711184133295</v>
      </c>
      <c r="Q2441">
        <v>6.8753495658678998E-2</v>
      </c>
    </row>
    <row r="2442" spans="1:17" hidden="1" x14ac:dyDescent="0.3">
      <c r="A2442" t="s">
        <v>5082</v>
      </c>
      <c r="B2442" t="s">
        <v>5083</v>
      </c>
      <c r="C2442" t="str">
        <f>IFERROR(VLOOKUP(Table1[[#This Row],[Ticker]],[1]!Table2[[Symbol]:[Industry]],2,FALSE),"-")</f>
        <v>-</v>
      </c>
      <c r="D2442" t="s">
        <v>246</v>
      </c>
      <c r="E2442">
        <v>190.38033540000001</v>
      </c>
      <c r="F2442">
        <v>38.69</v>
      </c>
      <c r="G2442">
        <v>33.286911985949097</v>
      </c>
      <c r="H2442">
        <v>-8.1606810259044291</v>
      </c>
      <c r="I2442">
        <v>6.4233690063171602</v>
      </c>
      <c r="J2442">
        <v>4.1519533116462997</v>
      </c>
      <c r="K2442">
        <v>38.460076191353203</v>
      </c>
      <c r="L2442">
        <v>35.332984793566801</v>
      </c>
      <c r="M2442">
        <v>57.834135101338298</v>
      </c>
      <c r="N2442">
        <v>1.5308115144122201</v>
      </c>
      <c r="O2442">
        <v>21.219953476350401</v>
      </c>
      <c r="P2442">
        <v>82.070588235294096</v>
      </c>
      <c r="Q2442">
        <v>9.3337863993192993E-2</v>
      </c>
    </row>
    <row r="2443" spans="1:17" hidden="1" x14ac:dyDescent="0.3">
      <c r="A2443" t="s">
        <v>5084</v>
      </c>
      <c r="B2443" t="s">
        <v>5085</v>
      </c>
      <c r="C2443" t="str">
        <f>IFERROR(VLOOKUP(Table1[[#This Row],[Ticker]],[1]!Table2[[Symbol]:[Industry]],2,FALSE),"-")</f>
        <v>-</v>
      </c>
      <c r="D2443" t="s">
        <v>929</v>
      </c>
      <c r="E2443">
        <v>190.20409799999999</v>
      </c>
      <c r="F2443">
        <v>159.6</v>
      </c>
      <c r="G2443">
        <v>-43.919173767854303</v>
      </c>
      <c r="H2443">
        <v>-25.764599105446699</v>
      </c>
      <c r="I2443">
        <v>-76.151104542732597</v>
      </c>
      <c r="J2443">
        <v>-0.92680823099355703</v>
      </c>
      <c r="K2443">
        <v>200.422384087029</v>
      </c>
      <c r="L2443">
        <v>257.88531022241</v>
      </c>
      <c r="M2443">
        <v>2.0209373737698</v>
      </c>
      <c r="N2443">
        <v>3.1746031746031703E-2</v>
      </c>
      <c r="O2443">
        <v>205.01253132831999</v>
      </c>
      <c r="P2443">
        <v>0</v>
      </c>
      <c r="Q2443">
        <v>1.3886636623359001E-2</v>
      </c>
    </row>
    <row r="2444" spans="1:17" hidden="1" x14ac:dyDescent="0.3">
      <c r="A2444" t="s">
        <v>5086</v>
      </c>
      <c r="B2444" t="s">
        <v>5087</v>
      </c>
      <c r="C2444" t="str">
        <f>IFERROR(VLOOKUP(Table1[[#This Row],[Ticker]],[1]!Table2[[Symbol]:[Industry]],2,FALSE),"-")</f>
        <v>-</v>
      </c>
      <c r="D2444" t="s">
        <v>1698</v>
      </c>
      <c r="E2444">
        <v>190.10935748</v>
      </c>
      <c r="F2444">
        <v>66.709999999999994</v>
      </c>
      <c r="G2444">
        <v>213.800124477759</v>
      </c>
      <c r="H2444">
        <v>81.501919778719099</v>
      </c>
      <c r="I2444">
        <v>1.98418655367509</v>
      </c>
      <c r="J2444">
        <v>5.1641586901260199</v>
      </c>
      <c r="K2444">
        <v>49.2842418140456</v>
      </c>
      <c r="L2444">
        <v>45.959812046295703</v>
      </c>
      <c r="M2444">
        <v>98.902424589199796</v>
      </c>
      <c r="N2444">
        <v>1.6470697434977399</v>
      </c>
      <c r="O2444">
        <v>19.817118872732699</v>
      </c>
      <c r="P2444">
        <v>270.19977802441701</v>
      </c>
      <c r="Q2444">
        <v>0.100196015928799</v>
      </c>
    </row>
    <row r="2445" spans="1:17" hidden="1" x14ac:dyDescent="0.3">
      <c r="A2445" t="s">
        <v>5088</v>
      </c>
      <c r="B2445" t="s">
        <v>5089</v>
      </c>
      <c r="C2445" t="str">
        <f>IFERROR(VLOOKUP(Table1[[#This Row],[Ticker]],[1]!Table2[[Symbol]:[Industry]],2,FALSE),"-")</f>
        <v>-</v>
      </c>
      <c r="D2445" t="s">
        <v>632</v>
      </c>
      <c r="E2445">
        <v>189.8997024</v>
      </c>
      <c r="F2445">
        <v>182.99</v>
      </c>
      <c r="G2445">
        <v>-3.5693655981409802</v>
      </c>
      <c r="H2445">
        <v>16.726446325422302</v>
      </c>
      <c r="I2445">
        <v>-7.6045267739150599</v>
      </c>
      <c r="J2445">
        <v>-1.35667002226572</v>
      </c>
      <c r="K2445">
        <v>170.77505269030701</v>
      </c>
      <c r="L2445">
        <v>161.033418374501</v>
      </c>
      <c r="M2445">
        <v>48.520985933071699</v>
      </c>
      <c r="N2445">
        <v>2.6015197782145698</v>
      </c>
      <c r="O2445">
        <v>24.596972512159098</v>
      </c>
      <c r="P2445">
        <v>42.793601248536802</v>
      </c>
      <c r="Q2445">
        <v>7.6545708204428006E-2</v>
      </c>
    </row>
    <row r="2446" spans="1:17" hidden="1" x14ac:dyDescent="0.3">
      <c r="A2446" t="s">
        <v>5090</v>
      </c>
      <c r="B2446" t="s">
        <v>5091</v>
      </c>
      <c r="C2446" t="str">
        <f>IFERROR(VLOOKUP(Table1[[#This Row],[Ticker]],[1]!Table2[[Symbol]:[Industry]],2,FALSE),"-")</f>
        <v>-</v>
      </c>
      <c r="D2446" t="s">
        <v>300</v>
      </c>
      <c r="E2446">
        <v>189.88786815</v>
      </c>
      <c r="F2446">
        <v>213.81</v>
      </c>
      <c r="G2446">
        <v>-13.2901400436474</v>
      </c>
      <c r="H2446">
        <v>11.8308541578954</v>
      </c>
      <c r="I2446">
        <v>-10.2320363990882</v>
      </c>
      <c r="J2446">
        <v>2.8644539049287698</v>
      </c>
      <c r="K2446">
        <v>200.63839053505299</v>
      </c>
      <c r="L2446">
        <v>199.00152827564699</v>
      </c>
      <c r="M2446">
        <v>62.498390542352098</v>
      </c>
      <c r="N2446">
        <v>2.02884375948023</v>
      </c>
      <c r="O2446">
        <v>23.216874795378999</v>
      </c>
      <c r="P2446">
        <v>31.454042422379299</v>
      </c>
      <c r="Q2446">
        <v>-4.4976740353296997E-2</v>
      </c>
    </row>
    <row r="2447" spans="1:17" hidden="1" x14ac:dyDescent="0.3">
      <c r="A2447" t="s">
        <v>5092</v>
      </c>
      <c r="B2447" t="s">
        <v>5093</v>
      </c>
      <c r="C2447" t="str">
        <f>IFERROR(VLOOKUP(Table1[[#This Row],[Ticker]],[1]!Table2[[Symbol]:[Industry]],2,FALSE),"-")</f>
        <v>-</v>
      </c>
      <c r="D2447" t="s">
        <v>315</v>
      </c>
      <c r="E2447">
        <v>189.83573827000001</v>
      </c>
      <c r="F2447">
        <v>34.630000000000003</v>
      </c>
      <c r="G2447">
        <v>6.1262650505305702E-2</v>
      </c>
      <c r="H2447">
        <v>-14.685128095094401</v>
      </c>
      <c r="I2447">
        <v>-26.645493269131901</v>
      </c>
      <c r="J2447">
        <v>-4.7323637865490999</v>
      </c>
      <c r="K2447">
        <v>36.023005008015303</v>
      </c>
      <c r="L2447">
        <v>34.369491295231001</v>
      </c>
      <c r="M2447">
        <v>37.838660274127598</v>
      </c>
      <c r="N2447">
        <v>0.311204150732379</v>
      </c>
      <c r="O2447">
        <v>37.886225815766601</v>
      </c>
      <c r="P2447">
        <v>54.598214285714299</v>
      </c>
      <c r="Q2447">
        <v>0.11885326334660901</v>
      </c>
    </row>
    <row r="2448" spans="1:17" hidden="1" x14ac:dyDescent="0.3">
      <c r="A2448" t="s">
        <v>5094</v>
      </c>
      <c r="B2448" t="s">
        <v>5095</v>
      </c>
      <c r="C2448" t="str">
        <f>IFERROR(VLOOKUP(Table1[[#This Row],[Ticker]],[1]!Table2[[Symbol]:[Industry]],2,FALSE),"-")</f>
        <v>-</v>
      </c>
      <c r="D2448" t="s">
        <v>21</v>
      </c>
      <c r="E2448">
        <v>189.73559897600001</v>
      </c>
      <c r="F2448">
        <v>98.56</v>
      </c>
      <c r="G2448">
        <v>56.202208118233301</v>
      </c>
      <c r="H2448">
        <v>-17.0112329980475</v>
      </c>
      <c r="I2448">
        <v>-19.3492733839722</v>
      </c>
      <c r="J2448">
        <v>-12.926808230993499</v>
      </c>
      <c r="K2448">
        <v>109.98316719056901</v>
      </c>
      <c r="L2448">
        <v>94.043124001662306</v>
      </c>
      <c r="M2448">
        <v>26.251743158461998</v>
      </c>
      <c r="N2448">
        <v>0.21256504628974199</v>
      </c>
      <c r="O2448">
        <v>49.756493506493399</v>
      </c>
      <c r="P2448">
        <v>85.263157894736807</v>
      </c>
      <c r="Q2448">
        <v>6.2401358008743003E-2</v>
      </c>
    </row>
    <row r="2449" spans="1:17" hidden="1" x14ac:dyDescent="0.3">
      <c r="A2449" t="s">
        <v>5096</v>
      </c>
      <c r="B2449" t="s">
        <v>5097</v>
      </c>
      <c r="C2449" t="str">
        <f>IFERROR(VLOOKUP(Table1[[#This Row],[Ticker]],[1]!Table2[[Symbol]:[Industry]],2,FALSE),"-")</f>
        <v>-</v>
      </c>
      <c r="D2449" t="s">
        <v>259</v>
      </c>
      <c r="E2449">
        <v>189.73336030999999</v>
      </c>
      <c r="F2449">
        <v>406.9</v>
      </c>
      <c r="G2449">
        <v>11.479166952682</v>
      </c>
      <c r="H2449">
        <v>9.4472633855105403</v>
      </c>
      <c r="I2449">
        <v>-34.691576695873103</v>
      </c>
      <c r="J2449">
        <v>5.1748866842606702</v>
      </c>
      <c r="K2449">
        <v>384.825080836653</v>
      </c>
      <c r="L2449">
        <v>387.43631258356203</v>
      </c>
      <c r="M2449">
        <v>71.587444165780198</v>
      </c>
      <c r="N2449">
        <v>0.70910448567275597</v>
      </c>
      <c r="O2449">
        <v>49.766527402310103</v>
      </c>
      <c r="P2449">
        <v>50.3417698134121</v>
      </c>
      <c r="Q2449">
        <v>0.13697529692171201</v>
      </c>
    </row>
    <row r="2450" spans="1:17" hidden="1" x14ac:dyDescent="0.3">
      <c r="A2450" t="s">
        <v>5098</v>
      </c>
      <c r="B2450" t="s">
        <v>5099</v>
      </c>
      <c r="C2450" t="str">
        <f>IFERROR(VLOOKUP(Table1[[#This Row],[Ticker]],[1]!Table2[[Symbol]:[Industry]],2,FALSE),"-")</f>
        <v>-</v>
      </c>
      <c r="D2450" t="s">
        <v>300</v>
      </c>
      <c r="E2450">
        <v>189.52152596400001</v>
      </c>
      <c r="F2450">
        <v>139.44999999999999</v>
      </c>
      <c r="G2450">
        <v>-46.348813078369901</v>
      </c>
      <c r="H2450">
        <v>-6.0743770468036598</v>
      </c>
      <c r="I2450">
        <v>-33.982426104916001</v>
      </c>
      <c r="J2450">
        <v>-3.40932571351104</v>
      </c>
      <c r="K2450">
        <v>147.60703366200499</v>
      </c>
      <c r="L2450">
        <v>160.27256735950601</v>
      </c>
      <c r="M2450">
        <v>35.297882169884502</v>
      </c>
      <c r="N2450">
        <v>0.51543107390690501</v>
      </c>
      <c r="O2450">
        <v>52.541568231269899</v>
      </c>
      <c r="P2450">
        <v>9.8031496062992005</v>
      </c>
      <c r="Q2450">
        <v>-7.2848411314656997E-2</v>
      </c>
    </row>
    <row r="2451" spans="1:17" hidden="1" x14ac:dyDescent="0.3">
      <c r="A2451" t="s">
        <v>5100</v>
      </c>
      <c r="B2451" t="s">
        <v>5101</v>
      </c>
      <c r="C2451" t="str">
        <f>IFERROR(VLOOKUP(Table1[[#This Row],[Ticker]],[1]!Table2[[Symbol]:[Industry]],2,FALSE),"-")</f>
        <v>-</v>
      </c>
      <c r="D2451" t="s">
        <v>745</v>
      </c>
      <c r="E2451">
        <v>189.500370745</v>
      </c>
      <c r="F2451">
        <v>171.01</v>
      </c>
      <c r="G2451">
        <v>-27.0166437809578</v>
      </c>
      <c r="H2451">
        <v>28.013600807225799</v>
      </c>
      <c r="I2451">
        <v>-10.4757205232731</v>
      </c>
      <c r="J2451">
        <v>4.3749159069374599</v>
      </c>
      <c r="K2451">
        <v>148.026815198854</v>
      </c>
      <c r="L2451">
        <v>151.72641344912</v>
      </c>
      <c r="M2451">
        <v>64.874760066205098</v>
      </c>
      <c r="N2451">
        <v>4.3356324683074501</v>
      </c>
      <c r="O2451">
        <v>29.758493655341798</v>
      </c>
      <c r="P2451">
        <v>44.739737621667302</v>
      </c>
      <c r="Q2451">
        <v>3.5135195633322999E-2</v>
      </c>
    </row>
    <row r="2452" spans="1:17" hidden="1" x14ac:dyDescent="0.3">
      <c r="A2452" t="s">
        <v>5102</v>
      </c>
      <c r="B2452" t="s">
        <v>5103</v>
      </c>
      <c r="C2452" t="str">
        <f>IFERROR(VLOOKUP(Table1[[#This Row],[Ticker]],[1]!Table2[[Symbol]:[Industry]],2,FALSE),"-")</f>
        <v>-</v>
      </c>
      <c r="D2452" t="s">
        <v>420</v>
      </c>
      <c r="E2452">
        <v>189.42</v>
      </c>
      <c r="F2452">
        <v>2.31</v>
      </c>
      <c r="G2452">
        <v>78.792612717544898</v>
      </c>
      <c r="H2452">
        <v>-0.170193511041176</v>
      </c>
      <c r="I2452">
        <v>79.892016643191198</v>
      </c>
      <c r="J2452">
        <v>11.7561185982747</v>
      </c>
      <c r="K2452">
        <v>2.0244902724317901</v>
      </c>
      <c r="L2452">
        <v>1.5555170060833701</v>
      </c>
      <c r="M2452">
        <v>64.788287968077796</v>
      </c>
      <c r="N2452">
        <v>1.71150463971329</v>
      </c>
      <c r="O2452">
        <v>10.8225108225108</v>
      </c>
      <c r="P2452">
        <v>134.891436593355</v>
      </c>
      <c r="Q2452">
        <v>1.0242130763378E-2</v>
      </c>
    </row>
    <row r="2453" spans="1:17" hidden="1" x14ac:dyDescent="0.3">
      <c r="A2453" t="s">
        <v>5104</v>
      </c>
      <c r="B2453" t="s">
        <v>5105</v>
      </c>
      <c r="C2453" t="str">
        <f>IFERROR(VLOOKUP(Table1[[#This Row],[Ticker]],[1]!Table2[[Symbol]:[Industry]],2,FALSE),"-")</f>
        <v>-</v>
      </c>
      <c r="D2453" t="s">
        <v>130</v>
      </c>
      <c r="E2453">
        <v>189.13442800000001</v>
      </c>
      <c r="F2453">
        <v>519.79999999999995</v>
      </c>
      <c r="G2453">
        <v>53.071607748204499</v>
      </c>
      <c r="H2453">
        <v>-11.2851045917525</v>
      </c>
      <c r="I2453">
        <v>12.9931787263511</v>
      </c>
      <c r="J2453">
        <v>0.16226216962875001</v>
      </c>
      <c r="K2453">
        <v>531.74882401675904</v>
      </c>
      <c r="L2453">
        <v>462.442934933456</v>
      </c>
      <c r="M2453">
        <v>44.242105044945397</v>
      </c>
      <c r="N2453">
        <v>0.149483586287155</v>
      </c>
      <c r="O2453">
        <v>39.919199692189302</v>
      </c>
      <c r="Q2453">
        <v>8.1557284779010003E-2</v>
      </c>
    </row>
    <row r="2454" spans="1:17" hidden="1" x14ac:dyDescent="0.3">
      <c r="A2454" t="s">
        <v>5106</v>
      </c>
      <c r="B2454" t="s">
        <v>5107</v>
      </c>
      <c r="C2454" t="str">
        <f>IFERROR(VLOOKUP(Table1[[#This Row],[Ticker]],[1]!Table2[[Symbol]:[Industry]],2,FALSE),"-")</f>
        <v>-</v>
      </c>
      <c r="D2454" t="s">
        <v>932</v>
      </c>
      <c r="E2454">
        <v>188.70751755999899</v>
      </c>
      <c r="F2454">
        <v>222.34</v>
      </c>
      <c r="G2454">
        <v>40.516723668042999</v>
      </c>
      <c r="H2454">
        <v>39.315377379799401</v>
      </c>
      <c r="I2454">
        <v>8.7585338414819898</v>
      </c>
      <c r="J2454">
        <v>-0.32047338936459602</v>
      </c>
      <c r="K2454">
        <v>171.92673416571699</v>
      </c>
      <c r="L2454">
        <v>158.87950871790099</v>
      </c>
      <c r="M2454">
        <v>80.634776225426506</v>
      </c>
      <c r="N2454">
        <v>3.1065724087700999</v>
      </c>
      <c r="O2454">
        <v>12.170549608707301</v>
      </c>
      <c r="P2454">
        <v>121.89620758482999</v>
      </c>
      <c r="Q2454">
        <v>0.117309699909034</v>
      </c>
    </row>
    <row r="2455" spans="1:17" hidden="1" x14ac:dyDescent="0.3">
      <c r="A2455" t="s">
        <v>5108</v>
      </c>
      <c r="B2455" t="s">
        <v>5109</v>
      </c>
      <c r="C2455" t="str">
        <f>IFERROR(VLOOKUP(Table1[[#This Row],[Ticker]],[1]!Table2[[Symbol]:[Industry]],2,FALSE),"-")</f>
        <v>-</v>
      </c>
      <c r="D2455" t="s">
        <v>420</v>
      </c>
      <c r="E2455">
        <v>188.51458</v>
      </c>
      <c r="F2455">
        <v>3.32</v>
      </c>
      <c r="G2455">
        <v>-96.461546649210305</v>
      </c>
      <c r="H2455">
        <v>-6.9117665447490397</v>
      </c>
      <c r="I2455">
        <v>-59.6615366540602</v>
      </c>
      <c r="J2455">
        <v>0.60224375677402098</v>
      </c>
      <c r="K2455">
        <v>3.54875428668411</v>
      </c>
      <c r="L2455">
        <v>4.9415500687167704</v>
      </c>
      <c r="M2455">
        <v>43.257230602482799</v>
      </c>
      <c r="N2455">
        <v>1.1870306964481001</v>
      </c>
      <c r="O2455">
        <v>235.84337349397501</v>
      </c>
      <c r="P2455">
        <v>5.3968253968253999</v>
      </c>
      <c r="Q2455">
        <v>3.5395972209307999E-2</v>
      </c>
    </row>
    <row r="2456" spans="1:17" hidden="1" x14ac:dyDescent="0.3">
      <c r="A2456" t="s">
        <v>5110</v>
      </c>
      <c r="B2456" t="s">
        <v>5111</v>
      </c>
      <c r="C2456" t="str">
        <f>IFERROR(VLOOKUP(Table1[[#This Row],[Ticker]],[1]!Table2[[Symbol]:[Industry]],2,FALSE),"-")</f>
        <v>-</v>
      </c>
      <c r="D2456" t="s">
        <v>300</v>
      </c>
      <c r="E2456">
        <v>188.40681399499999</v>
      </c>
      <c r="F2456">
        <v>143.44999999999999</v>
      </c>
      <c r="G2456">
        <v>-55.303066167789503</v>
      </c>
      <c r="H2456">
        <v>-1.5113214340123</v>
      </c>
      <c r="I2456">
        <v>-32.436886041504302</v>
      </c>
      <c r="J2456">
        <v>-2.5048528279060802</v>
      </c>
      <c r="K2456">
        <v>148.86014043396</v>
      </c>
      <c r="L2456">
        <v>166.04641069903599</v>
      </c>
      <c r="M2456">
        <v>48.226847619974798</v>
      </c>
      <c r="N2456">
        <v>1.1637485795724001</v>
      </c>
      <c r="O2456">
        <v>85.4304635761589</v>
      </c>
      <c r="P2456">
        <v>9.50381679389311</v>
      </c>
      <c r="Q2456">
        <v>-1.1172132477891001E-2</v>
      </c>
    </row>
    <row r="2457" spans="1:17" hidden="1" x14ac:dyDescent="0.3">
      <c r="A2457" t="s">
        <v>5112</v>
      </c>
      <c r="B2457" t="s">
        <v>5113</v>
      </c>
      <c r="C2457" t="str">
        <f>IFERROR(VLOOKUP(Table1[[#This Row],[Ticker]],[1]!Table2[[Symbol]:[Industry]],2,FALSE),"-")</f>
        <v>-</v>
      </c>
      <c r="D2457" t="s">
        <v>1698</v>
      </c>
      <c r="E2457">
        <v>188.30798999999999</v>
      </c>
      <c r="F2457">
        <v>298.05</v>
      </c>
      <c r="G2457">
        <v>163.811946023812</v>
      </c>
      <c r="H2457">
        <v>-5.0984231761129397</v>
      </c>
      <c r="I2457">
        <v>32.573004042813501</v>
      </c>
      <c r="J2457">
        <v>-2.3326964215327499</v>
      </c>
      <c r="K2457">
        <v>301.053422752534</v>
      </c>
      <c r="L2457">
        <v>236.39275619787699</v>
      </c>
      <c r="M2457">
        <v>39.422071434043701</v>
      </c>
      <c r="N2457">
        <v>0.66899291941861205</v>
      </c>
      <c r="O2457">
        <v>14.091595369904301</v>
      </c>
      <c r="P2457">
        <v>222.56493506493501</v>
      </c>
      <c r="Q2457">
        <v>0.113183248921608</v>
      </c>
    </row>
    <row r="2458" spans="1:17" hidden="1" x14ac:dyDescent="0.3">
      <c r="A2458" t="s">
        <v>5114</v>
      </c>
      <c r="B2458" t="s">
        <v>5115</v>
      </c>
      <c r="C2458" t="str">
        <f>IFERROR(VLOOKUP(Table1[[#This Row],[Ticker]],[1]!Table2[[Symbol]:[Industry]],2,FALSE),"-")</f>
        <v>-</v>
      </c>
      <c r="D2458" t="s">
        <v>372</v>
      </c>
      <c r="E2458">
        <v>188.19832294</v>
      </c>
      <c r="F2458">
        <v>208.15</v>
      </c>
      <c r="G2458">
        <v>18.292398827104801</v>
      </c>
      <c r="H2458">
        <v>7.7914247462202297</v>
      </c>
      <c r="I2458">
        <v>-19.107137947473699</v>
      </c>
      <c r="J2458">
        <v>2.6304056993547</v>
      </c>
      <c r="K2458">
        <v>204.705902599632</v>
      </c>
      <c r="L2458">
        <v>193.95263421424201</v>
      </c>
      <c r="M2458">
        <v>47.987272320896899</v>
      </c>
      <c r="N2458">
        <v>1.1517441083261799</v>
      </c>
      <c r="O2458">
        <v>43.6464088397789</v>
      </c>
      <c r="P2458">
        <v>54.185185185185098</v>
      </c>
      <c r="Q2458">
        <v>9.5468409635676002E-2</v>
      </c>
    </row>
    <row r="2459" spans="1:17" hidden="1" x14ac:dyDescent="0.3">
      <c r="A2459" t="s">
        <v>5116</v>
      </c>
      <c r="B2459" t="s">
        <v>5117</v>
      </c>
      <c r="C2459" t="str">
        <f>IFERROR(VLOOKUP(Table1[[#This Row],[Ticker]],[1]!Table2[[Symbol]:[Industry]],2,FALSE),"-")</f>
        <v>-</v>
      </c>
      <c r="D2459" t="s">
        <v>1339</v>
      </c>
      <c r="E2459">
        <v>188.116958055</v>
      </c>
      <c r="F2459">
        <v>143.65</v>
      </c>
      <c r="G2459">
        <v>83.637853458047005</v>
      </c>
      <c r="H2459">
        <v>-7.3730358883021596</v>
      </c>
      <c r="I2459">
        <v>19.255338083170201</v>
      </c>
      <c r="J2459">
        <v>-3.8659974201827398</v>
      </c>
      <c r="K2459">
        <v>140.03176228696699</v>
      </c>
      <c r="L2459">
        <v>121.75430791632699</v>
      </c>
      <c r="M2459">
        <v>54.997864094116402</v>
      </c>
      <c r="N2459">
        <v>0.33365738096937603</v>
      </c>
      <c r="O2459">
        <v>32.265924121127703</v>
      </c>
      <c r="P2459">
        <v>119.984686064318</v>
      </c>
      <c r="Q2459">
        <v>9.0059715175683994E-2</v>
      </c>
    </row>
    <row r="2460" spans="1:17" hidden="1" x14ac:dyDescent="0.3">
      <c r="A2460" t="s">
        <v>5118</v>
      </c>
      <c r="B2460" t="s">
        <v>5119</v>
      </c>
      <c r="C2460" t="str">
        <f>IFERROR(VLOOKUP(Table1[[#This Row],[Ticker]],[1]!Table2[[Symbol]:[Industry]],2,FALSE),"-")</f>
        <v>-</v>
      </c>
      <c r="D2460" t="s">
        <v>279</v>
      </c>
      <c r="E2460">
        <v>187.8794144</v>
      </c>
      <c r="F2460">
        <v>122</v>
      </c>
      <c r="G2460">
        <v>-36.688597326751598</v>
      </c>
      <c r="H2460">
        <v>1.4427097147652701</v>
      </c>
      <c r="I2460">
        <v>-32.067119678497498</v>
      </c>
      <c r="J2460">
        <v>-0.12680823099355701</v>
      </c>
      <c r="K2460">
        <v>123.137318584317</v>
      </c>
      <c r="L2460">
        <v>131.50000680067799</v>
      </c>
      <c r="M2460">
        <v>49.2116863527812</v>
      </c>
      <c r="N2460">
        <v>1.01546840958605</v>
      </c>
      <c r="O2460">
        <v>35.983606557377001</v>
      </c>
      <c r="P2460">
        <v>11.9266055045871</v>
      </c>
    </row>
    <row r="2461" spans="1:17" hidden="1" x14ac:dyDescent="0.3">
      <c r="A2461" t="s">
        <v>5120</v>
      </c>
      <c r="B2461" t="s">
        <v>5121</v>
      </c>
      <c r="C2461" t="str">
        <f>IFERROR(VLOOKUP(Table1[[#This Row],[Ticker]],[1]!Table2[[Symbol]:[Industry]],2,FALSE),"-")</f>
        <v>-</v>
      </c>
      <c r="D2461" t="s">
        <v>392</v>
      </c>
      <c r="E2461">
        <v>186.96719999999999</v>
      </c>
      <c r="F2461">
        <v>111.29</v>
      </c>
      <c r="G2461">
        <v>74.833054396138394</v>
      </c>
      <c r="H2461">
        <v>7.1489964600292204</v>
      </c>
      <c r="I2461">
        <v>32.8852737682219</v>
      </c>
      <c r="J2461">
        <v>-0.755791129283375</v>
      </c>
      <c r="K2461">
        <v>102.083511185212</v>
      </c>
      <c r="L2461">
        <v>86.888555148075298</v>
      </c>
      <c r="M2461">
        <v>52.8693077026875</v>
      </c>
      <c r="N2461">
        <v>0.45778084777551498</v>
      </c>
      <c r="O2461">
        <v>6.9278461676700296</v>
      </c>
      <c r="P2461">
        <v>104.014665444546</v>
      </c>
      <c r="Q2461">
        <v>0.12698081753109799</v>
      </c>
    </row>
    <row r="2462" spans="1:17" hidden="1" x14ac:dyDescent="0.3">
      <c r="A2462" t="s">
        <v>5122</v>
      </c>
      <c r="B2462" t="s">
        <v>5123</v>
      </c>
      <c r="C2462" t="str">
        <f>IFERROR(VLOOKUP(Table1[[#This Row],[Ticker]],[1]!Table2[[Symbol]:[Industry]],2,FALSE),"-")</f>
        <v>-</v>
      </c>
      <c r="D2462" t="s">
        <v>207</v>
      </c>
      <c r="E2462">
        <v>186.73796999999999</v>
      </c>
      <c r="F2462">
        <v>103</v>
      </c>
      <c r="G2462">
        <v>-53.479121997057803</v>
      </c>
      <c r="H2462">
        <v>-7.69231740484648</v>
      </c>
      <c r="I2462">
        <v>-21.760391677443501</v>
      </c>
      <c r="J2462">
        <v>-4.2570579997262001</v>
      </c>
      <c r="K2462">
        <v>107.601815678653</v>
      </c>
      <c r="L2462">
        <v>109.47458307988801</v>
      </c>
      <c r="M2462">
        <v>43.035689478227397</v>
      </c>
      <c r="N2462">
        <v>1.0385</v>
      </c>
      <c r="O2462">
        <v>61.941747572815501</v>
      </c>
      <c r="P2462">
        <v>14.827201783723501</v>
      </c>
      <c r="Q2462">
        <v>5.1901748730456998E-2</v>
      </c>
    </row>
    <row r="2463" spans="1:17" hidden="1" x14ac:dyDescent="0.3">
      <c r="A2463" t="s">
        <v>5124</v>
      </c>
      <c r="B2463" t="s">
        <v>5125</v>
      </c>
      <c r="C2463" t="str">
        <f>IFERROR(VLOOKUP(Table1[[#This Row],[Ticker]],[1]!Table2[[Symbol]:[Industry]],2,FALSE),"-")</f>
        <v>-</v>
      </c>
      <c r="D2463" t="s">
        <v>420</v>
      </c>
      <c r="E2463">
        <v>186.5587768</v>
      </c>
      <c r="F2463">
        <v>144.1</v>
      </c>
      <c r="G2463">
        <v>58.232352528578097</v>
      </c>
      <c r="H2463">
        <v>-15.2055708695317</v>
      </c>
      <c r="I2463">
        <v>35.588743182354399</v>
      </c>
      <c r="J2463">
        <v>8.9665656142782102E-2</v>
      </c>
      <c r="K2463">
        <v>135.011376582954</v>
      </c>
      <c r="L2463">
        <v>110.12342875474</v>
      </c>
      <c r="M2463">
        <v>55.736432934669402</v>
      </c>
      <c r="N2463">
        <v>0.38834701217263001</v>
      </c>
      <c r="O2463">
        <v>59.611380985426798</v>
      </c>
      <c r="P2463">
        <v>89.605263157894697</v>
      </c>
      <c r="Q2463">
        <v>0.10602058908694</v>
      </c>
    </row>
    <row r="2464" spans="1:17" hidden="1" x14ac:dyDescent="0.3">
      <c r="A2464" t="s">
        <v>5126</v>
      </c>
      <c r="B2464" t="s">
        <v>5127</v>
      </c>
      <c r="C2464" t="str">
        <f>IFERROR(VLOOKUP(Table1[[#This Row],[Ticker]],[1]!Table2[[Symbol]:[Industry]],2,FALSE),"-")</f>
        <v>-</v>
      </c>
      <c r="D2464" t="s">
        <v>1039</v>
      </c>
      <c r="E2464">
        <v>186.52033530899999</v>
      </c>
      <c r="F2464">
        <v>5.67</v>
      </c>
      <c r="G2464">
        <v>78.929311080630399</v>
      </c>
      <c r="H2464">
        <v>-22.4989606343288</v>
      </c>
      <c r="I2464">
        <v>9.12538920833736</v>
      </c>
      <c r="J2464">
        <v>-0.39489333737653098</v>
      </c>
      <c r="K2464">
        <v>6.1384688644945804</v>
      </c>
      <c r="L2464">
        <v>5.2653110407432102</v>
      </c>
      <c r="M2464">
        <v>33.149540548634</v>
      </c>
      <c r="N2464">
        <v>0.52470459791237201</v>
      </c>
      <c r="O2464">
        <v>52.028218694885297</v>
      </c>
      <c r="Q2464">
        <v>3.5442571198146998E-2</v>
      </c>
    </row>
    <row r="2465" spans="1:17" hidden="1" x14ac:dyDescent="0.3">
      <c r="A2465" t="s">
        <v>5128</v>
      </c>
      <c r="B2465" t="s">
        <v>5129</v>
      </c>
      <c r="C2465" t="str">
        <f>IFERROR(VLOOKUP(Table1[[#This Row],[Ticker]],[1]!Table2[[Symbol]:[Industry]],2,FALSE),"-")</f>
        <v>-</v>
      </c>
      <c r="D2465" t="s">
        <v>333</v>
      </c>
      <c r="E2465">
        <v>186.40743839999999</v>
      </c>
      <c r="F2465">
        <v>80.099999999999994</v>
      </c>
      <c r="G2465">
        <v>-53.072763877221902</v>
      </c>
      <c r="H2465">
        <v>0.219416878569209</v>
      </c>
      <c r="I2465">
        <v>-32.998552915604698</v>
      </c>
      <c r="J2465">
        <v>4.1003656820499197</v>
      </c>
      <c r="K2465">
        <v>75.454089065820995</v>
      </c>
      <c r="L2465">
        <v>88.691385084982798</v>
      </c>
      <c r="M2465">
        <v>68.762049750241204</v>
      </c>
      <c r="N2465">
        <v>0.91002515271289897</v>
      </c>
      <c r="O2465">
        <v>91.011235955056193</v>
      </c>
      <c r="P2465">
        <v>27.1428571428571</v>
      </c>
    </row>
    <row r="2466" spans="1:17" hidden="1" x14ac:dyDescent="0.3">
      <c r="A2466" t="s">
        <v>5130</v>
      </c>
      <c r="B2466" t="s">
        <v>5131</v>
      </c>
      <c r="C2466" t="str">
        <f>IFERROR(VLOOKUP(Table1[[#This Row],[Ticker]],[1]!Table2[[Symbol]:[Industry]],2,FALSE),"-")</f>
        <v>-</v>
      </c>
      <c r="D2466" t="s">
        <v>1184</v>
      </c>
      <c r="E2466">
        <v>186.118685664</v>
      </c>
      <c r="F2466">
        <v>139.38</v>
      </c>
      <c r="G2466">
        <v>-46.594800495525703</v>
      </c>
      <c r="H2466">
        <v>1.49282618261309</v>
      </c>
      <c r="I2466">
        <v>-35.940775905776597</v>
      </c>
      <c r="J2466">
        <v>-9.5300869195181495</v>
      </c>
      <c r="K2466">
        <v>150.82307176701801</v>
      </c>
      <c r="L2466">
        <v>168.807891933116</v>
      </c>
      <c r="M2466">
        <v>31.6153819820147</v>
      </c>
      <c r="N2466">
        <v>0.94499725414648705</v>
      </c>
      <c r="O2466">
        <v>115.27478834839999</v>
      </c>
      <c r="P2466">
        <v>11.0597609561752</v>
      </c>
      <c r="Q2466">
        <v>9.7131377309277997E-2</v>
      </c>
    </row>
    <row r="2467" spans="1:17" hidden="1" x14ac:dyDescent="0.3">
      <c r="A2467" t="s">
        <v>5132</v>
      </c>
      <c r="B2467" t="s">
        <v>5133</v>
      </c>
      <c r="C2467" t="str">
        <f>IFERROR(VLOOKUP(Table1[[#This Row],[Ticker]],[1]!Table2[[Symbol]:[Industry]],2,FALSE),"-")</f>
        <v>-</v>
      </c>
      <c r="D2467" t="s">
        <v>315</v>
      </c>
      <c r="E2467">
        <v>185.89787999999999</v>
      </c>
      <c r="F2467">
        <v>155.85</v>
      </c>
      <c r="G2467">
        <v>65.961734308066696</v>
      </c>
      <c r="H2467">
        <v>7.7965539777014596</v>
      </c>
      <c r="I2467">
        <v>1.86753144286538</v>
      </c>
      <c r="J2467">
        <v>4.6626226633153802</v>
      </c>
      <c r="K2467">
        <v>141.96412248494599</v>
      </c>
      <c r="L2467">
        <v>125.1935964627</v>
      </c>
      <c r="M2467">
        <v>68.743108042112894</v>
      </c>
      <c r="N2467">
        <v>0.92812220588163397</v>
      </c>
      <c r="O2467">
        <v>5.1652229708052602</v>
      </c>
      <c r="P2467">
        <v>102.009073233959</v>
      </c>
      <c r="Q2467">
        <v>0.12264912530649399</v>
      </c>
    </row>
    <row r="2468" spans="1:17" hidden="1" x14ac:dyDescent="0.3">
      <c r="A2468" t="s">
        <v>5134</v>
      </c>
      <c r="B2468" t="s">
        <v>5135</v>
      </c>
      <c r="C2468" t="str">
        <f>IFERROR(VLOOKUP(Table1[[#This Row],[Ticker]],[1]!Table2[[Symbol]:[Industry]],2,FALSE),"-")</f>
        <v>-</v>
      </c>
      <c r="D2468" t="s">
        <v>1184</v>
      </c>
      <c r="E2468">
        <v>185.737526</v>
      </c>
      <c r="F2468">
        <v>109</v>
      </c>
      <c r="G2468">
        <v>113.36559444406601</v>
      </c>
      <c r="H2468">
        <v>-6.6079617513845204</v>
      </c>
      <c r="I2468">
        <v>12.7870053699535</v>
      </c>
      <c r="J2468">
        <v>-5.6054265082126102</v>
      </c>
      <c r="K2468">
        <v>109.037188016345</v>
      </c>
      <c r="L2468">
        <v>91.261745997678702</v>
      </c>
      <c r="M2468">
        <v>50.227480277916001</v>
      </c>
      <c r="N2468">
        <v>0.85121457489878505</v>
      </c>
      <c r="O2468">
        <v>19.2660550458715</v>
      </c>
      <c r="P2468">
        <v>183.116883116883</v>
      </c>
    </row>
    <row r="2469" spans="1:17" hidden="1" x14ac:dyDescent="0.3">
      <c r="A2469" t="s">
        <v>5136</v>
      </c>
      <c r="B2469" t="s">
        <v>5137</v>
      </c>
      <c r="C2469" t="str">
        <f>IFERROR(VLOOKUP(Table1[[#This Row],[Ticker]],[1]!Table2[[Symbol]:[Industry]],2,FALSE),"-")</f>
        <v>-</v>
      </c>
      <c r="D2469" t="s">
        <v>72</v>
      </c>
      <c r="E2469">
        <v>185.62992</v>
      </c>
      <c r="F2469">
        <v>80.8</v>
      </c>
      <c r="G2469">
        <v>154.37872329267699</v>
      </c>
      <c r="H2469">
        <v>-0.170193511041176</v>
      </c>
      <c r="I2469">
        <v>-6.0870260040778401</v>
      </c>
      <c r="J2469">
        <v>-0.92680823099355703</v>
      </c>
      <c r="K2469">
        <v>80.703280585946601</v>
      </c>
      <c r="L2469">
        <v>72.963471409529504</v>
      </c>
      <c r="M2469">
        <v>99.999999971025503</v>
      </c>
      <c r="O2469">
        <v>0</v>
      </c>
      <c r="P2469">
        <v>181.631230393865</v>
      </c>
    </row>
    <row r="2470" spans="1:17" hidden="1" x14ac:dyDescent="0.3">
      <c r="A2470" t="s">
        <v>5138</v>
      </c>
      <c r="B2470" t="s">
        <v>5139</v>
      </c>
      <c r="C2470" t="str">
        <f>IFERROR(VLOOKUP(Table1[[#This Row],[Ticker]],[1]!Table2[[Symbol]:[Industry]],2,FALSE),"-")</f>
        <v>-</v>
      </c>
      <c r="D2470" t="s">
        <v>130</v>
      </c>
      <c r="E2470">
        <v>185.462308568</v>
      </c>
      <c r="F2470">
        <v>20.56</v>
      </c>
      <c r="G2470">
        <v>126.080826232145</v>
      </c>
      <c r="H2470">
        <v>32.304033293082497</v>
      </c>
      <c r="I2470">
        <v>9.3844641071816994</v>
      </c>
      <c r="J2470">
        <v>-13.6231988891676</v>
      </c>
      <c r="K2470">
        <v>17.8412979777762</v>
      </c>
      <c r="L2470">
        <v>14.9268039405433</v>
      </c>
      <c r="M2470">
        <v>50.041363983319101</v>
      </c>
      <c r="N2470">
        <v>3.05273503307395</v>
      </c>
      <c r="O2470">
        <v>21.692607003890998</v>
      </c>
      <c r="P2470">
        <v>156.35910224438899</v>
      </c>
      <c r="Q2470">
        <v>7.1959153484247002E-2</v>
      </c>
    </row>
    <row r="2471" spans="1:17" hidden="1" x14ac:dyDescent="0.3">
      <c r="A2471" t="s">
        <v>5140</v>
      </c>
      <c r="B2471" t="s">
        <v>5141</v>
      </c>
      <c r="C2471" t="str">
        <f>IFERROR(VLOOKUP(Table1[[#This Row],[Ticker]],[1]!Table2[[Symbol]:[Industry]],2,FALSE),"-")</f>
        <v>-</v>
      </c>
      <c r="D2471" t="s">
        <v>3409</v>
      </c>
      <c r="E2471">
        <v>185.40960000000001</v>
      </c>
      <c r="F2471">
        <v>180.5</v>
      </c>
      <c r="G2471">
        <v>-6.16269882671748</v>
      </c>
      <c r="H2471">
        <v>2.9137585163717299</v>
      </c>
      <c r="I2471">
        <v>-20.396530238015298</v>
      </c>
      <c r="J2471">
        <v>-2.29292844957279</v>
      </c>
      <c r="K2471">
        <v>179.458736566867</v>
      </c>
      <c r="L2471">
        <v>179.10225868539999</v>
      </c>
      <c r="M2471">
        <v>46.896472089571098</v>
      </c>
      <c r="N2471">
        <v>0.53128825520270695</v>
      </c>
      <c r="O2471">
        <v>48.975069252077503</v>
      </c>
      <c r="P2471">
        <v>25.3472222222222</v>
      </c>
    </row>
    <row r="2472" spans="1:17" hidden="1" x14ac:dyDescent="0.3">
      <c r="A2472" t="s">
        <v>5142</v>
      </c>
      <c r="B2472" t="s">
        <v>5143</v>
      </c>
      <c r="C2472" t="str">
        <f>IFERROR(VLOOKUP(Table1[[#This Row],[Ticker]],[1]!Table2[[Symbol]:[Industry]],2,FALSE),"-")</f>
        <v>-</v>
      </c>
      <c r="D2472" t="s">
        <v>293</v>
      </c>
      <c r="E2472">
        <v>185.24133599999999</v>
      </c>
      <c r="F2472">
        <v>366.8</v>
      </c>
      <c r="G2472">
        <v>-52.601036662600102</v>
      </c>
      <c r="H2472">
        <v>-14.177930001487701</v>
      </c>
      <c r="I2472">
        <v>-25.088692008227</v>
      </c>
      <c r="J2472">
        <v>-1.0629367363025599</v>
      </c>
      <c r="K2472">
        <v>366.94058857155898</v>
      </c>
      <c r="L2472">
        <v>390.916784559034</v>
      </c>
      <c r="M2472">
        <v>44.996233419214299</v>
      </c>
      <c r="N2472">
        <v>1.1346592771756101</v>
      </c>
      <c r="O2472">
        <v>62.200109051254103</v>
      </c>
      <c r="P2472">
        <v>26.482758620689602</v>
      </c>
      <c r="Q2472">
        <v>7.7761915599426995E-2</v>
      </c>
    </row>
    <row r="2473" spans="1:17" hidden="1" x14ac:dyDescent="0.3">
      <c r="A2473" t="s">
        <v>5144</v>
      </c>
      <c r="B2473" t="s">
        <v>5145</v>
      </c>
      <c r="C2473" t="str">
        <f>IFERROR(VLOOKUP(Table1[[#This Row],[Ticker]],[1]!Table2[[Symbol]:[Industry]],2,FALSE),"-")</f>
        <v>-</v>
      </c>
      <c r="D2473" t="s">
        <v>57</v>
      </c>
      <c r="E2473">
        <v>184.98824442</v>
      </c>
      <c r="F2473">
        <v>1.46</v>
      </c>
      <c r="G2473">
        <v>-40.365075980746802</v>
      </c>
      <c r="H2473">
        <v>-2.1836163298331202</v>
      </c>
      <c r="I2473">
        <v>-51.876630993682802</v>
      </c>
      <c r="J2473">
        <v>-4.2380665091392498</v>
      </c>
      <c r="K2473">
        <v>1.5027926894302299</v>
      </c>
      <c r="L2473">
        <v>1.6648194749998999</v>
      </c>
      <c r="M2473">
        <v>44.524160309670897</v>
      </c>
      <c r="N2473">
        <v>0.868007617531664</v>
      </c>
      <c r="O2473">
        <v>103.42465753424599</v>
      </c>
      <c r="P2473">
        <v>12.307692307692299</v>
      </c>
      <c r="Q2473">
        <v>3.5036778922384E-2</v>
      </c>
    </row>
    <row r="2474" spans="1:17" hidden="1" x14ac:dyDescent="0.3">
      <c r="A2474" t="s">
        <v>5146</v>
      </c>
      <c r="B2474" t="s">
        <v>5147</v>
      </c>
      <c r="C2474" t="str">
        <f>IFERROR(VLOOKUP(Table1[[#This Row],[Ticker]],[1]!Table2[[Symbol]:[Industry]],2,FALSE),"-")</f>
        <v>-</v>
      </c>
      <c r="D2474" t="s">
        <v>130</v>
      </c>
      <c r="E2474">
        <v>184.63094459999999</v>
      </c>
      <c r="F2474">
        <v>76.5</v>
      </c>
      <c r="G2474">
        <v>-6.7500759828732999</v>
      </c>
      <c r="H2474">
        <v>10.981948291026701</v>
      </c>
      <c r="I2474">
        <v>-38.148725157488599</v>
      </c>
      <c r="J2474">
        <v>-2.2382836408296201</v>
      </c>
      <c r="K2474">
        <v>71.8593546789334</v>
      </c>
      <c r="L2474">
        <v>73.816179444161804</v>
      </c>
      <c r="M2474">
        <v>68.125173077691798</v>
      </c>
      <c r="N2474">
        <v>1.5516419491525399</v>
      </c>
      <c r="O2474">
        <v>49.869281045751599</v>
      </c>
      <c r="P2474">
        <v>31.8965517241379</v>
      </c>
    </row>
    <row r="2475" spans="1:17" hidden="1" x14ac:dyDescent="0.3">
      <c r="A2475" t="s">
        <v>5148</v>
      </c>
      <c r="B2475" t="s">
        <v>5149</v>
      </c>
      <c r="C2475" t="str">
        <f>IFERROR(VLOOKUP(Table1[[#This Row],[Ticker]],[1]!Table2[[Symbol]:[Industry]],2,FALSE),"-")</f>
        <v>-</v>
      </c>
      <c r="D2475" t="s">
        <v>632</v>
      </c>
      <c r="E2475">
        <v>184.60162005000001</v>
      </c>
      <c r="F2475">
        <v>173.82</v>
      </c>
      <c r="G2475">
        <v>39.640364799638697</v>
      </c>
      <c r="H2475">
        <v>-8.1974462132592993</v>
      </c>
      <c r="I2475">
        <v>-18.872413688187802</v>
      </c>
      <c r="J2475">
        <v>-4.8647429554451396</v>
      </c>
      <c r="K2475">
        <v>196.20229557987901</v>
      </c>
      <c r="L2475">
        <v>191.59388050496099</v>
      </c>
      <c r="M2475">
        <v>28.472397494568099</v>
      </c>
      <c r="N2475">
        <v>0.97046208965491398</v>
      </c>
      <c r="O2475">
        <v>67.184443677367398</v>
      </c>
      <c r="P2475">
        <v>69.742971025601605</v>
      </c>
      <c r="Q2475">
        <v>0.10310666945376901</v>
      </c>
    </row>
    <row r="2476" spans="1:17" hidden="1" x14ac:dyDescent="0.3">
      <c r="A2476" t="s">
        <v>5150</v>
      </c>
      <c r="B2476" t="s">
        <v>5151</v>
      </c>
      <c r="C2476" t="str">
        <f>IFERROR(VLOOKUP(Table1[[#This Row],[Ticker]],[1]!Table2[[Symbol]:[Industry]],2,FALSE),"-")</f>
        <v>-</v>
      </c>
      <c r="D2476" t="s">
        <v>183</v>
      </c>
      <c r="E2476">
        <v>184.47835075</v>
      </c>
      <c r="F2476">
        <v>28.15</v>
      </c>
      <c r="G2476">
        <v>-12.821612792244601</v>
      </c>
      <c r="H2476">
        <v>-12.964493387125399</v>
      </c>
      <c r="I2476">
        <v>-26.8176381879274</v>
      </c>
      <c r="J2476">
        <v>-3.8578427137521798</v>
      </c>
      <c r="K2476">
        <v>29.8075829878258</v>
      </c>
      <c r="L2476">
        <v>28.255309415914802</v>
      </c>
      <c r="M2476">
        <v>29.077570292480701</v>
      </c>
      <c r="N2476">
        <v>0.19167274576601101</v>
      </c>
      <c r="O2476">
        <v>63.410301953818802</v>
      </c>
      <c r="P2476">
        <v>24.2825607064017</v>
      </c>
      <c r="Q2476">
        <v>4.6777158394179001E-2</v>
      </c>
    </row>
    <row r="2477" spans="1:17" hidden="1" x14ac:dyDescent="0.3">
      <c r="A2477" t="s">
        <v>5152</v>
      </c>
      <c r="B2477" t="s">
        <v>5153</v>
      </c>
      <c r="C2477" t="str">
        <f>IFERROR(VLOOKUP(Table1[[#This Row],[Ticker]],[1]!Table2[[Symbol]:[Industry]],2,FALSE),"-")</f>
        <v>-</v>
      </c>
      <c r="D2477" t="s">
        <v>5154</v>
      </c>
      <c r="E2477">
        <v>183.92744150999999</v>
      </c>
      <c r="F2477">
        <v>172.3</v>
      </c>
      <c r="G2477">
        <v>-59.336675437860997</v>
      </c>
      <c r="H2477">
        <v>11.350842087664301</v>
      </c>
      <c r="I2477">
        <v>-24.666636093121902</v>
      </c>
      <c r="J2477">
        <v>-10.7173841472239</v>
      </c>
      <c r="K2477">
        <v>174.71209903703101</v>
      </c>
      <c r="L2477">
        <v>194.31772135186901</v>
      </c>
      <c r="M2477">
        <v>41.080507667964199</v>
      </c>
      <c r="N2477">
        <v>2.6265871667734499</v>
      </c>
      <c r="O2477">
        <v>70.632617527568101</v>
      </c>
      <c r="P2477">
        <v>17.051630434782599</v>
      </c>
      <c r="Q2477">
        <v>1.0939373277177001E-2</v>
      </c>
    </row>
    <row r="2478" spans="1:17" hidden="1" x14ac:dyDescent="0.3">
      <c r="A2478" t="s">
        <v>5155</v>
      </c>
      <c r="B2478" t="s">
        <v>5156</v>
      </c>
      <c r="C2478" t="str">
        <f>IFERROR(VLOOKUP(Table1[[#This Row],[Ticker]],[1]!Table2[[Symbol]:[Industry]],2,FALSE),"-")</f>
        <v>-</v>
      </c>
      <c r="D2478" t="s">
        <v>54</v>
      </c>
      <c r="E2478">
        <v>183.76843</v>
      </c>
      <c r="F2478">
        <v>46.1</v>
      </c>
      <c r="G2478">
        <v>-38.084144360007301</v>
      </c>
      <c r="H2478">
        <v>8.8390285272657501</v>
      </c>
      <c r="I2478">
        <v>-35.654826970321302</v>
      </c>
      <c r="J2478">
        <v>-0.92680823099355703</v>
      </c>
      <c r="K2478">
        <v>46.196907384004497</v>
      </c>
      <c r="L2478">
        <v>50.682055960573301</v>
      </c>
      <c r="M2478">
        <v>61.717139076670897</v>
      </c>
      <c r="N2478">
        <v>0.81143624059988595</v>
      </c>
      <c r="O2478">
        <v>60.303687635574803</v>
      </c>
      <c r="P2478">
        <v>16.856780735107701</v>
      </c>
      <c r="Q2478">
        <v>0.14899525085977899</v>
      </c>
    </row>
    <row r="2479" spans="1:17" hidden="1" x14ac:dyDescent="0.3">
      <c r="A2479" t="s">
        <v>5157</v>
      </c>
      <c r="B2479" t="s">
        <v>5158</v>
      </c>
      <c r="C2479" t="str">
        <f>IFERROR(VLOOKUP(Table1[[#This Row],[Ticker]],[1]!Table2[[Symbol]:[Industry]],2,FALSE),"-")</f>
        <v>-</v>
      </c>
      <c r="D2479" t="s">
        <v>130</v>
      </c>
      <c r="E2479">
        <v>183.73612252500001</v>
      </c>
      <c r="F2479">
        <v>255.25</v>
      </c>
      <c r="G2479">
        <v>313.41981774487601</v>
      </c>
      <c r="H2479">
        <v>23.677453262369699</v>
      </c>
      <c r="I2479">
        <v>230.82136771516099</v>
      </c>
      <c r="J2479">
        <v>8.3879669296060104</v>
      </c>
      <c r="K2479">
        <v>212.846556974219</v>
      </c>
      <c r="L2479">
        <v>152.48843729787001</v>
      </c>
      <c r="M2479">
        <v>79.288236661155196</v>
      </c>
      <c r="N2479">
        <v>1.21063401526351</v>
      </c>
      <c r="O2479">
        <v>0</v>
      </c>
      <c r="P2479">
        <v>448.92473118279497</v>
      </c>
      <c r="Q2479">
        <v>0.13694105826821201</v>
      </c>
    </row>
    <row r="2480" spans="1:17" hidden="1" x14ac:dyDescent="0.3">
      <c r="A2480" t="s">
        <v>5159</v>
      </c>
      <c r="B2480" t="s">
        <v>5160</v>
      </c>
      <c r="C2480" t="str">
        <f>IFERROR(VLOOKUP(Table1[[#This Row],[Ticker]],[1]!Table2[[Symbol]:[Industry]],2,FALSE),"-")</f>
        <v>-</v>
      </c>
      <c r="D2480" t="s">
        <v>1332</v>
      </c>
      <c r="E2480">
        <v>183.70820789999999</v>
      </c>
      <c r="F2480">
        <v>123.66</v>
      </c>
      <c r="G2480">
        <v>-19.228084946804799</v>
      </c>
      <c r="H2480">
        <v>0.35821881316010001</v>
      </c>
      <c r="I2480">
        <v>-6.6411811243852599</v>
      </c>
      <c r="J2480">
        <v>-0.34933771452345203</v>
      </c>
      <c r="K2480">
        <v>122.481382059041</v>
      </c>
      <c r="L2480">
        <v>119.701508244199</v>
      </c>
      <c r="M2480">
        <v>62.4894939835931</v>
      </c>
      <c r="N2480">
        <v>0.77762886759515504</v>
      </c>
      <c r="O2480">
        <v>3.02442180171438</v>
      </c>
      <c r="P2480">
        <v>10.9555854643337</v>
      </c>
    </row>
    <row r="2481" spans="1:17" hidden="1" x14ac:dyDescent="0.3">
      <c r="A2481" t="s">
        <v>5161</v>
      </c>
      <c r="B2481" t="s">
        <v>5162</v>
      </c>
      <c r="C2481" t="str">
        <f>IFERROR(VLOOKUP(Table1[[#This Row],[Ticker]],[1]!Table2[[Symbol]:[Industry]],2,FALSE),"-")</f>
        <v>-</v>
      </c>
      <c r="D2481" t="s">
        <v>1387</v>
      </c>
      <c r="E2481">
        <v>183.59842549999999</v>
      </c>
      <c r="F2481">
        <v>358.85</v>
      </c>
      <c r="G2481">
        <v>-3.99782061120708</v>
      </c>
      <c r="H2481">
        <v>-12.000660341508</v>
      </c>
      <c r="I2481">
        <v>-14.3118504811225</v>
      </c>
      <c r="J2481">
        <v>-15.476159344221299</v>
      </c>
      <c r="K2481">
        <v>405.619584594066</v>
      </c>
      <c r="L2481">
        <v>368.57532562195399</v>
      </c>
      <c r="M2481">
        <v>28.392763787720799</v>
      </c>
      <c r="N2481">
        <v>0.85355720583449202</v>
      </c>
      <c r="O2481">
        <v>50.146300682736403</v>
      </c>
      <c r="P2481">
        <v>47.129971299712999</v>
      </c>
      <c r="Q2481">
        <v>3.5131557842683001E-2</v>
      </c>
    </row>
    <row r="2482" spans="1:17" hidden="1" x14ac:dyDescent="0.3">
      <c r="A2482" t="s">
        <v>5163</v>
      </c>
      <c r="B2482" t="s">
        <v>5164</v>
      </c>
      <c r="C2482" t="str">
        <f>IFERROR(VLOOKUP(Table1[[#This Row],[Ticker]],[1]!Table2[[Symbol]:[Industry]],2,FALSE),"-")</f>
        <v>-</v>
      </c>
      <c r="D2482" t="s">
        <v>420</v>
      </c>
      <c r="E2482">
        <v>183.10160160000001</v>
      </c>
      <c r="F2482">
        <v>120.84</v>
      </c>
      <c r="G2482">
        <v>191.71747219487801</v>
      </c>
      <c r="H2482">
        <v>48.263659823929899</v>
      </c>
      <c r="I2482">
        <v>133.17624256953499</v>
      </c>
      <c r="J2482">
        <v>5.1755712579870297</v>
      </c>
      <c r="K2482">
        <v>84.1390270358864</v>
      </c>
      <c r="L2482">
        <v>58.739986847194103</v>
      </c>
      <c r="M2482">
        <v>99.969263670438806</v>
      </c>
      <c r="N2482">
        <v>1.0789440365713201</v>
      </c>
      <c r="O2482">
        <v>0</v>
      </c>
      <c r="P2482">
        <v>299.47107438016502</v>
      </c>
      <c r="Q2482">
        <v>0.11151036851663799</v>
      </c>
    </row>
    <row r="2483" spans="1:17" hidden="1" x14ac:dyDescent="0.3">
      <c r="A2483" t="s">
        <v>5165</v>
      </c>
      <c r="B2483" t="s">
        <v>5166</v>
      </c>
      <c r="C2483" t="str">
        <f>IFERROR(VLOOKUP(Table1[[#This Row],[Ticker]],[1]!Table2[[Symbol]:[Industry]],2,FALSE),"-")</f>
        <v>-</v>
      </c>
      <c r="D2483" t="s">
        <v>1184</v>
      </c>
      <c r="E2483">
        <v>182.81854863999999</v>
      </c>
      <c r="F2483">
        <v>14.6</v>
      </c>
      <c r="G2483">
        <v>-61.048803397484001</v>
      </c>
      <c r="H2483">
        <v>30.356122278432501</v>
      </c>
      <c r="I2483">
        <v>-47.941973157038198</v>
      </c>
      <c r="J2483">
        <v>-1.72680823099355</v>
      </c>
      <c r="K2483">
        <v>15.241810183287001</v>
      </c>
      <c r="L2483">
        <v>19.550826825424799</v>
      </c>
      <c r="M2483">
        <v>38.208006984223303</v>
      </c>
      <c r="N2483">
        <v>0.63224466069877605</v>
      </c>
      <c r="O2483">
        <v>160.27397260273901</v>
      </c>
      <c r="P2483">
        <v>30.941704035874402</v>
      </c>
      <c r="Q2483">
        <v>5.6303905524619996E-3</v>
      </c>
    </row>
    <row r="2484" spans="1:17" hidden="1" x14ac:dyDescent="0.3">
      <c r="A2484" t="s">
        <v>5167</v>
      </c>
      <c r="B2484" t="s">
        <v>5168</v>
      </c>
      <c r="C2484" t="str">
        <f>IFERROR(VLOOKUP(Table1[[#This Row],[Ticker]],[1]!Table2[[Symbol]:[Industry]],2,FALSE),"-")</f>
        <v>-</v>
      </c>
      <c r="D2484" t="s">
        <v>72</v>
      </c>
      <c r="E2484">
        <v>182.6944215</v>
      </c>
      <c r="F2484">
        <v>32.1</v>
      </c>
      <c r="G2484">
        <v>-57.767971018713403</v>
      </c>
      <c r="H2484">
        <v>-2.8974662383138998</v>
      </c>
      <c r="I2484">
        <v>-51.953823976138899</v>
      </c>
      <c r="J2484">
        <v>-1.54600327743317</v>
      </c>
      <c r="K2484">
        <v>34.430650796818597</v>
      </c>
      <c r="L2484">
        <v>42.302313543742699</v>
      </c>
      <c r="M2484">
        <v>50.128913523167</v>
      </c>
      <c r="N2484">
        <v>0.62354349100819395</v>
      </c>
      <c r="O2484">
        <v>111.838006230529</v>
      </c>
      <c r="P2484">
        <v>7</v>
      </c>
      <c r="Q2484">
        <v>-3.7830404877600997E-2</v>
      </c>
    </row>
    <row r="2485" spans="1:17" hidden="1" x14ac:dyDescent="0.3">
      <c r="A2485" t="s">
        <v>5169</v>
      </c>
      <c r="B2485" t="s">
        <v>5170</v>
      </c>
      <c r="C2485" t="str">
        <f>IFERROR(VLOOKUP(Table1[[#This Row],[Ticker]],[1]!Table2[[Symbol]:[Industry]],2,FALSE),"-")</f>
        <v>-</v>
      </c>
      <c r="D2485" t="s">
        <v>372</v>
      </c>
      <c r="E2485">
        <v>182.5694</v>
      </c>
      <c r="F2485">
        <v>7.1</v>
      </c>
      <c r="G2485">
        <v>-110.70798122954599</v>
      </c>
      <c r="H2485">
        <v>-5.5035268443745098</v>
      </c>
      <c r="I2485">
        <v>-80.518796703280799</v>
      </c>
      <c r="J2485">
        <v>1.52629422210889</v>
      </c>
      <c r="K2485">
        <v>9.1066258734512395</v>
      </c>
      <c r="L2485">
        <v>18.820837135463499</v>
      </c>
      <c r="M2485">
        <v>59.019557783949899</v>
      </c>
      <c r="N2485">
        <v>0.86861460712890104</v>
      </c>
      <c r="O2485">
        <v>602.81690140845001</v>
      </c>
      <c r="P2485">
        <v>18.3333333333333</v>
      </c>
      <c r="Q2485">
        <v>5.7984499987862002E-2</v>
      </c>
    </row>
    <row r="2486" spans="1:17" hidden="1" x14ac:dyDescent="0.3">
      <c r="A2486" t="s">
        <v>5171</v>
      </c>
      <c r="B2486" t="s">
        <v>5172</v>
      </c>
      <c r="C2486" t="str">
        <f>IFERROR(VLOOKUP(Table1[[#This Row],[Ticker]],[1]!Table2[[Symbol]:[Industry]],2,FALSE),"-")</f>
        <v>-</v>
      </c>
      <c r="D2486" t="s">
        <v>516</v>
      </c>
      <c r="E2486">
        <v>182.45</v>
      </c>
      <c r="F2486">
        <v>178</v>
      </c>
      <c r="G2486">
        <v>284.47749053865101</v>
      </c>
      <c r="H2486">
        <v>11.393579600835899</v>
      </c>
      <c r="I2486">
        <v>63.199093282041403</v>
      </c>
      <c r="J2486">
        <v>-4.2927148542291604</v>
      </c>
      <c r="K2486">
        <v>152.44600514780399</v>
      </c>
      <c r="L2486">
        <v>115.158381681211</v>
      </c>
      <c r="M2486">
        <v>61.348292380674401</v>
      </c>
      <c r="N2486">
        <v>0.52340657428444504</v>
      </c>
      <c r="O2486">
        <v>11.797752808988699</v>
      </c>
      <c r="P2486">
        <v>324.415832141154</v>
      </c>
      <c r="Q2486">
        <v>0.177378764837264</v>
      </c>
    </row>
    <row r="2487" spans="1:17" hidden="1" x14ac:dyDescent="0.3">
      <c r="A2487" t="s">
        <v>5173</v>
      </c>
      <c r="B2487" t="s">
        <v>5174</v>
      </c>
      <c r="C2487" t="str">
        <f>IFERROR(VLOOKUP(Table1[[#This Row],[Ticker]],[1]!Table2[[Symbol]:[Industry]],2,FALSE),"-")</f>
        <v>-</v>
      </c>
      <c r="D2487" t="s">
        <v>259</v>
      </c>
      <c r="E2487">
        <v>182.234375</v>
      </c>
      <c r="F2487">
        <v>2725</v>
      </c>
      <c r="G2487">
        <v>156.04946126257801</v>
      </c>
      <c r="H2487">
        <v>19.1667746730662</v>
      </c>
      <c r="I2487">
        <v>38.537916805076101</v>
      </c>
      <c r="J2487">
        <v>1.90338044825172</v>
      </c>
      <c r="K2487">
        <v>2395.2427152789001</v>
      </c>
      <c r="L2487">
        <v>1988.69549859171</v>
      </c>
      <c r="M2487">
        <v>74.042831289576597</v>
      </c>
      <c r="N2487">
        <v>0.45257121563431602</v>
      </c>
      <c r="O2487">
        <v>22.772477064220102</v>
      </c>
      <c r="P2487">
        <v>178.06122448979499</v>
      </c>
      <c r="Q2487">
        <v>0.12724802253019299</v>
      </c>
    </row>
    <row r="2488" spans="1:17" hidden="1" x14ac:dyDescent="0.3">
      <c r="A2488" t="s">
        <v>5175</v>
      </c>
      <c r="B2488" t="s">
        <v>5176</v>
      </c>
      <c r="C2488" t="str">
        <f>IFERROR(VLOOKUP(Table1[[#This Row],[Ticker]],[1]!Table2[[Symbol]:[Industry]],2,FALSE),"-")</f>
        <v>-</v>
      </c>
      <c r="D2488" t="s">
        <v>632</v>
      </c>
      <c r="E2488">
        <v>182.12598</v>
      </c>
      <c r="F2488">
        <v>91.89</v>
      </c>
      <c r="G2488">
        <v>47.636183905045499</v>
      </c>
      <c r="H2488">
        <v>12.0002166452088</v>
      </c>
      <c r="I2488">
        <v>13.955199920501</v>
      </c>
      <c r="J2488">
        <v>-1.0355156991966099</v>
      </c>
      <c r="K2488">
        <v>84.340934488946701</v>
      </c>
      <c r="L2488">
        <v>78.476138510290397</v>
      </c>
      <c r="M2488">
        <v>67.371237295579704</v>
      </c>
      <c r="N2488">
        <v>1.2315625804638699</v>
      </c>
      <c r="O2488">
        <v>14.81118728915</v>
      </c>
      <c r="P2488">
        <v>66.4673913043478</v>
      </c>
      <c r="Q2488">
        <v>5.3062248153905998E-2</v>
      </c>
    </row>
    <row r="2489" spans="1:17" hidden="1" x14ac:dyDescent="0.3">
      <c r="A2489" t="s">
        <v>5177</v>
      </c>
      <c r="B2489" t="s">
        <v>5178</v>
      </c>
      <c r="C2489" t="str">
        <f>IFERROR(VLOOKUP(Table1[[#This Row],[Ticker]],[1]!Table2[[Symbol]:[Industry]],2,FALSE),"-")</f>
        <v>-</v>
      </c>
      <c r="D2489" t="s">
        <v>372</v>
      </c>
      <c r="E2489">
        <v>182.087709375</v>
      </c>
      <c r="F2489">
        <v>46.15</v>
      </c>
      <c r="G2489">
        <v>-14.269317830432</v>
      </c>
      <c r="H2489">
        <v>6.5350088010975398</v>
      </c>
      <c r="I2489">
        <v>-3.6312210385750299</v>
      </c>
      <c r="J2489">
        <v>-2.71442261703314</v>
      </c>
      <c r="K2489">
        <v>46.7181542727715</v>
      </c>
      <c r="L2489">
        <v>43.073307524144603</v>
      </c>
      <c r="M2489">
        <v>34.4474971892583</v>
      </c>
      <c r="N2489">
        <v>0.356945431316187</v>
      </c>
      <c r="O2489">
        <v>40.680094553333902</v>
      </c>
      <c r="P2489">
        <v>41.658786140609202</v>
      </c>
      <c r="Q2489">
        <v>6.4883282987475005E-2</v>
      </c>
    </row>
    <row r="2490" spans="1:17" hidden="1" x14ac:dyDescent="0.3">
      <c r="A2490" t="s">
        <v>5179</v>
      </c>
      <c r="B2490" t="s">
        <v>5180</v>
      </c>
      <c r="C2490" t="str">
        <f>IFERROR(VLOOKUP(Table1[[#This Row],[Ticker]],[1]!Table2[[Symbol]:[Industry]],2,FALSE),"-")</f>
        <v>-</v>
      </c>
      <c r="D2490" t="s">
        <v>111</v>
      </c>
      <c r="E2490">
        <v>181.772760882</v>
      </c>
      <c r="F2490">
        <v>85.17</v>
      </c>
      <c r="G2490">
        <v>-7.5872351346605198</v>
      </c>
      <c r="H2490">
        <v>-0.22763176491825499</v>
      </c>
      <c r="I2490">
        <v>-33.4646906951753</v>
      </c>
      <c r="J2490">
        <v>-3.8719220194808401</v>
      </c>
      <c r="K2490">
        <v>88.097431089198096</v>
      </c>
      <c r="L2490">
        <v>90.2955651556764</v>
      </c>
      <c r="M2490">
        <v>42.807694414500297</v>
      </c>
      <c r="N2490">
        <v>0.40618018049131599</v>
      </c>
      <c r="O2490">
        <v>87.624750499002005</v>
      </c>
      <c r="P2490">
        <v>25.4344624447717</v>
      </c>
      <c r="Q2490">
        <v>5.1843135249942003E-2</v>
      </c>
    </row>
    <row r="2491" spans="1:17" hidden="1" x14ac:dyDescent="0.3">
      <c r="A2491" t="s">
        <v>5181</v>
      </c>
      <c r="B2491" t="s">
        <v>5182</v>
      </c>
      <c r="C2491" t="str">
        <f>IFERROR(VLOOKUP(Table1[[#This Row],[Ticker]],[1]!Table2[[Symbol]:[Industry]],2,FALSE),"-")</f>
        <v>-</v>
      </c>
      <c r="D2491" t="s">
        <v>632</v>
      </c>
      <c r="E2491">
        <v>181.72925832499999</v>
      </c>
      <c r="F2491">
        <v>28.25</v>
      </c>
      <c r="G2491">
        <v>0.286996284816808</v>
      </c>
      <c r="H2491">
        <v>6.4738230990003496</v>
      </c>
      <c r="I2491">
        <v>10.245330626786201</v>
      </c>
      <c r="J2491">
        <v>-9.7977759729290401</v>
      </c>
      <c r="K2491">
        <v>28.7243829828926</v>
      </c>
      <c r="L2491">
        <v>25.653447024938298</v>
      </c>
      <c r="M2491">
        <v>33.800338275671301</v>
      </c>
      <c r="N2491">
        <v>0.30819652342618797</v>
      </c>
      <c r="O2491">
        <v>37.699115044247698</v>
      </c>
      <c r="P2491">
        <v>39.851485148514797</v>
      </c>
      <c r="Q2491">
        <v>5.6420917987343999E-2</v>
      </c>
    </row>
    <row r="2492" spans="1:17" hidden="1" x14ac:dyDescent="0.3">
      <c r="A2492" t="s">
        <v>5183</v>
      </c>
      <c r="B2492" t="s">
        <v>5184</v>
      </c>
      <c r="C2492" t="str">
        <f>IFERROR(VLOOKUP(Table1[[#This Row],[Ticker]],[1]!Table2[[Symbol]:[Industry]],2,FALSE),"-")</f>
        <v>-</v>
      </c>
      <c r="D2492" t="s">
        <v>54</v>
      </c>
      <c r="E2492">
        <v>181.43419055999999</v>
      </c>
      <c r="F2492">
        <v>114.8</v>
      </c>
      <c r="G2492">
        <v>-0.45339010339521801</v>
      </c>
      <c r="H2492">
        <v>-0.30068502909250799</v>
      </c>
      <c r="I2492">
        <v>-14.7815765091899</v>
      </c>
      <c r="J2492">
        <v>-6.7512544984258804</v>
      </c>
      <c r="K2492">
        <v>116.177905824871</v>
      </c>
      <c r="L2492">
        <v>108.490047052996</v>
      </c>
      <c r="M2492">
        <v>42.888278359749499</v>
      </c>
      <c r="N2492">
        <v>1.1353718434148301</v>
      </c>
      <c r="O2492">
        <v>15.3745644599303</v>
      </c>
      <c r="P2492">
        <v>41.379310344827502</v>
      </c>
      <c r="Q2492">
        <v>-1.215092264087E-3</v>
      </c>
    </row>
    <row r="2493" spans="1:17" hidden="1" x14ac:dyDescent="0.3">
      <c r="A2493" t="s">
        <v>5185</v>
      </c>
      <c r="B2493" t="s">
        <v>5186</v>
      </c>
      <c r="C2493" t="str">
        <f>IFERROR(VLOOKUP(Table1[[#This Row],[Ticker]],[1]!Table2[[Symbol]:[Industry]],2,FALSE),"-")</f>
        <v>-</v>
      </c>
      <c r="D2493" t="s">
        <v>420</v>
      </c>
      <c r="E2493">
        <v>181.10574628000001</v>
      </c>
      <c r="F2493">
        <v>79.06</v>
      </c>
      <c r="G2493">
        <v>-1.14680695748661</v>
      </c>
      <c r="H2493">
        <v>-10.664929161443</v>
      </c>
      <c r="I2493">
        <v>-19.706894760457399</v>
      </c>
      <c r="J2493">
        <v>-8.9965756728540196</v>
      </c>
      <c r="K2493">
        <v>86.309754566413702</v>
      </c>
      <c r="L2493">
        <v>85.713302135419895</v>
      </c>
      <c r="M2493">
        <v>37.079564971468002</v>
      </c>
      <c r="N2493">
        <v>1.51618015574262</v>
      </c>
      <c r="O2493">
        <v>70.022767518340402</v>
      </c>
      <c r="P2493">
        <v>30.4620462046204</v>
      </c>
      <c r="Q2493">
        <v>1.2693303068289001E-2</v>
      </c>
    </row>
    <row r="2494" spans="1:17" hidden="1" x14ac:dyDescent="0.3">
      <c r="A2494" t="s">
        <v>5187</v>
      </c>
      <c r="B2494" t="s">
        <v>5188</v>
      </c>
      <c r="C2494" t="str">
        <f>IFERROR(VLOOKUP(Table1[[#This Row],[Ticker]],[1]!Table2[[Symbol]:[Industry]],2,FALSE),"-")</f>
        <v>-</v>
      </c>
      <c r="D2494" t="s">
        <v>471</v>
      </c>
      <c r="E2494">
        <v>180.84402494400001</v>
      </c>
      <c r="F2494">
        <v>62.36</v>
      </c>
      <c r="G2494">
        <v>-28.581621025238299</v>
      </c>
      <c r="H2494">
        <v>0.41045165024914498</v>
      </c>
      <c r="I2494">
        <v>-20.148642871930701</v>
      </c>
      <c r="J2494">
        <v>-2.42736106624865</v>
      </c>
      <c r="K2494">
        <v>62.294989396195</v>
      </c>
      <c r="L2494">
        <v>63.358343917012498</v>
      </c>
      <c r="M2494">
        <v>50.114848560822303</v>
      </c>
      <c r="N2494">
        <v>1.1178747299945799</v>
      </c>
      <c r="O2494">
        <v>29.329698524695299</v>
      </c>
      <c r="P2494">
        <v>19.2351816443594</v>
      </c>
      <c r="Q2494">
        <v>6.5943907120969997E-3</v>
      </c>
    </row>
    <row r="2495" spans="1:17" hidden="1" x14ac:dyDescent="0.3">
      <c r="A2495" t="s">
        <v>5189</v>
      </c>
      <c r="B2495" t="s">
        <v>5190</v>
      </c>
      <c r="C2495" t="str">
        <f>IFERROR(VLOOKUP(Table1[[#This Row],[Ticker]],[1]!Table2[[Symbol]:[Industry]],2,FALSE),"-")</f>
        <v>-</v>
      </c>
      <c r="D2495" t="s">
        <v>300</v>
      </c>
      <c r="E2495">
        <v>180.71123499999999</v>
      </c>
      <c r="F2495">
        <v>19.940000000000001</v>
      </c>
      <c r="G2495">
        <v>-37.067905570345701</v>
      </c>
      <c r="H2495">
        <v>-1.5061658019862501</v>
      </c>
      <c r="I2495">
        <v>-26.0957230598686</v>
      </c>
      <c r="J2495">
        <v>-0.72580320586791502</v>
      </c>
      <c r="K2495">
        <v>20.779982698085</v>
      </c>
      <c r="L2495">
        <v>21.132667457719201</v>
      </c>
      <c r="M2495">
        <v>44.9994739697322</v>
      </c>
      <c r="N2495">
        <v>0.46449465963641101</v>
      </c>
      <c r="O2495">
        <v>44.934804413239597</v>
      </c>
      <c r="P2495">
        <v>12.910532276330599</v>
      </c>
      <c r="Q2495">
        <v>4.2008600909810997E-2</v>
      </c>
    </row>
    <row r="2496" spans="1:17" hidden="1" x14ac:dyDescent="0.3">
      <c r="A2496" t="s">
        <v>5191</v>
      </c>
      <c r="B2496" t="s">
        <v>5192</v>
      </c>
      <c r="C2496" t="str">
        <f>IFERROR(VLOOKUP(Table1[[#This Row],[Ticker]],[1]!Table2[[Symbol]:[Industry]],2,FALSE),"-")</f>
        <v>-</v>
      </c>
      <c r="D2496" t="s">
        <v>360</v>
      </c>
      <c r="E2496">
        <v>180.51629700000001</v>
      </c>
      <c r="F2496">
        <v>258.05</v>
      </c>
      <c r="G2496">
        <v>-34.801007983021897</v>
      </c>
      <c r="H2496">
        <v>0.752315714051074</v>
      </c>
      <c r="I2496">
        <v>-18.625131875516999</v>
      </c>
      <c r="J2496">
        <v>0.36948806530273798</v>
      </c>
      <c r="K2496">
        <v>268.27903568679801</v>
      </c>
      <c r="M2496">
        <v>41.3892914896782</v>
      </c>
      <c r="N2496">
        <v>0.66910994764397902</v>
      </c>
      <c r="O2496">
        <v>22.456888199961199</v>
      </c>
      <c r="P2496">
        <v>28.383084577114399</v>
      </c>
    </row>
    <row r="2497" spans="1:17" hidden="1" x14ac:dyDescent="0.3">
      <c r="A2497" t="s">
        <v>5193</v>
      </c>
      <c r="B2497" t="s">
        <v>5194</v>
      </c>
      <c r="C2497" t="str">
        <f>IFERROR(VLOOKUP(Table1[[#This Row],[Ticker]],[1]!Table2[[Symbol]:[Industry]],2,FALSE),"-")</f>
        <v>-</v>
      </c>
      <c r="D2497" t="s">
        <v>300</v>
      </c>
      <c r="E2497">
        <v>180.41399999999999</v>
      </c>
      <c r="F2497">
        <v>15034.5</v>
      </c>
      <c r="G2497">
        <v>-3.8299155345518199</v>
      </c>
      <c r="H2497">
        <v>4.3376613478494104</v>
      </c>
      <c r="I2497">
        <v>0.430786149725157</v>
      </c>
      <c r="J2497">
        <v>0.52056019005907395</v>
      </c>
      <c r="K2497">
        <v>14477.775653861499</v>
      </c>
      <c r="L2497">
        <v>13622.444036228801</v>
      </c>
      <c r="M2497">
        <v>61.606587114847997</v>
      </c>
      <c r="N2497">
        <v>0.27756748371082801</v>
      </c>
      <c r="O2497">
        <v>16.0663806578203</v>
      </c>
      <c r="P2497">
        <v>48.690079416098797</v>
      </c>
      <c r="Q2497">
        <v>1.2238210025017E-2</v>
      </c>
    </row>
    <row r="2498" spans="1:17" hidden="1" x14ac:dyDescent="0.3">
      <c r="A2498" t="s">
        <v>5195</v>
      </c>
      <c r="B2498" t="s">
        <v>5196</v>
      </c>
      <c r="C2498" t="str">
        <f>IFERROR(VLOOKUP(Table1[[#This Row],[Ticker]],[1]!Table2[[Symbol]:[Industry]],2,FALSE),"-")</f>
        <v>-</v>
      </c>
      <c r="D2498" t="s">
        <v>54</v>
      </c>
      <c r="E2498">
        <v>180.39454245599899</v>
      </c>
      <c r="F2498">
        <v>113.97</v>
      </c>
      <c r="G2498">
        <v>-17.613257461938002</v>
      </c>
      <c r="H2498">
        <v>7.2473371204385604</v>
      </c>
      <c r="I2498">
        <v>-15.661766660218399</v>
      </c>
      <c r="J2498">
        <v>-11.080533102889399</v>
      </c>
      <c r="K2498">
        <v>110.037884730047</v>
      </c>
      <c r="L2498">
        <v>107.077062172539</v>
      </c>
      <c r="M2498">
        <v>49.307848344722203</v>
      </c>
      <c r="N2498">
        <v>1.39252947739368</v>
      </c>
      <c r="O2498">
        <v>16.214793366675401</v>
      </c>
      <c r="P2498">
        <v>25.517621145374399</v>
      </c>
      <c r="Q2498">
        <v>-6.2584178669311999E-2</v>
      </c>
    </row>
    <row r="2499" spans="1:17" hidden="1" x14ac:dyDescent="0.3">
      <c r="A2499" t="s">
        <v>5197</v>
      </c>
      <c r="B2499" t="s">
        <v>5198</v>
      </c>
      <c r="C2499" t="str">
        <f>IFERROR(VLOOKUP(Table1[[#This Row],[Ticker]],[1]!Table2[[Symbol]:[Industry]],2,FALSE),"-")</f>
        <v>-</v>
      </c>
      <c r="D2499" t="s">
        <v>196</v>
      </c>
      <c r="E2499">
        <v>180.37419030000001</v>
      </c>
      <c r="F2499">
        <v>142.77000000000001</v>
      </c>
      <c r="G2499">
        <v>247.47190234763099</v>
      </c>
      <c r="H2499">
        <v>81.854806488958801</v>
      </c>
      <c r="I2499">
        <v>82.1814977388984</v>
      </c>
      <c r="J2499">
        <v>7.30061651817031</v>
      </c>
      <c r="K2499">
        <v>99.804683465513506</v>
      </c>
      <c r="L2499">
        <v>75.009045260425594</v>
      </c>
      <c r="M2499">
        <v>99.139145991800106</v>
      </c>
      <c r="N2499">
        <v>0.81457299153142404</v>
      </c>
      <c r="O2499">
        <v>0</v>
      </c>
      <c r="P2499">
        <v>293.84827586206899</v>
      </c>
      <c r="Q2499">
        <v>8.4247683750254002E-2</v>
      </c>
    </row>
    <row r="2500" spans="1:17" hidden="1" x14ac:dyDescent="0.3">
      <c r="A2500" t="s">
        <v>5199</v>
      </c>
      <c r="B2500" t="s">
        <v>5200</v>
      </c>
      <c r="C2500" t="str">
        <f>IFERROR(VLOOKUP(Table1[[#This Row],[Ticker]],[1]!Table2[[Symbol]:[Industry]],2,FALSE),"-")</f>
        <v>-</v>
      </c>
      <c r="D2500" t="s">
        <v>450</v>
      </c>
      <c r="E2500">
        <v>179.85410684999999</v>
      </c>
      <c r="F2500">
        <v>90.26</v>
      </c>
      <c r="G2500">
        <v>46.242885958996503</v>
      </c>
      <c r="H2500">
        <v>-23.090774211297301</v>
      </c>
      <c r="I2500">
        <v>9.9241893508618695</v>
      </c>
      <c r="J2500">
        <v>-3.1369924130087101</v>
      </c>
      <c r="K2500">
        <v>95.398942852232693</v>
      </c>
      <c r="L2500">
        <v>77.774874093680495</v>
      </c>
      <c r="M2500">
        <v>24.708143550567101</v>
      </c>
      <c r="N2500">
        <v>0.16384106236773599</v>
      </c>
      <c r="O2500">
        <v>48.404608907600199</v>
      </c>
      <c r="P2500">
        <v>87.845993756503603</v>
      </c>
      <c r="Q2500">
        <v>0.148711723039615</v>
      </c>
    </row>
    <row r="2501" spans="1:17" hidden="1" x14ac:dyDescent="0.3">
      <c r="A2501" t="s">
        <v>5201</v>
      </c>
      <c r="B2501" t="s">
        <v>5202</v>
      </c>
      <c r="C2501" t="str">
        <f>IFERROR(VLOOKUP(Table1[[#This Row],[Ticker]],[1]!Table2[[Symbol]:[Industry]],2,FALSE),"-")</f>
        <v>-</v>
      </c>
      <c r="D2501" t="s">
        <v>1177</v>
      </c>
      <c r="E2501">
        <v>179.647144887</v>
      </c>
      <c r="F2501">
        <v>18.73</v>
      </c>
      <c r="G2501">
        <v>-28.4134569692615</v>
      </c>
      <c r="H2501">
        <v>1.1278054072930599</v>
      </c>
      <c r="I2501">
        <v>-36.196630993682803</v>
      </c>
      <c r="J2501">
        <v>-2.8126123169024</v>
      </c>
      <c r="K2501">
        <v>19.384244004870201</v>
      </c>
      <c r="L2501">
        <v>20.924050709066499</v>
      </c>
      <c r="M2501">
        <v>45.989196238777403</v>
      </c>
      <c r="N2501">
        <v>0.83198066305458396</v>
      </c>
      <c r="O2501">
        <v>56.9674319273892</v>
      </c>
      <c r="P2501">
        <v>10.176470588235199</v>
      </c>
      <c r="Q2501">
        <v>1.6653233573463998E-2</v>
      </c>
    </row>
    <row r="2502" spans="1:17" hidden="1" x14ac:dyDescent="0.3">
      <c r="A2502" t="s">
        <v>5203</v>
      </c>
      <c r="B2502" t="s">
        <v>5204</v>
      </c>
      <c r="C2502" t="str">
        <f>IFERROR(VLOOKUP(Table1[[#This Row],[Ticker]],[1]!Table2[[Symbol]:[Industry]],2,FALSE),"-")</f>
        <v>-</v>
      </c>
      <c r="D2502" t="s">
        <v>300</v>
      </c>
      <c r="E2502">
        <v>179.49629999999999</v>
      </c>
      <c r="F2502">
        <v>123.45</v>
      </c>
      <c r="G2502">
        <v>-60.036691615191003</v>
      </c>
      <c r="H2502">
        <v>-3.1058352122079098</v>
      </c>
      <c r="I2502">
        <v>2.9429311861029199</v>
      </c>
      <c r="J2502">
        <v>3.9105901429901699</v>
      </c>
      <c r="K2502">
        <v>130.26033532186301</v>
      </c>
      <c r="L2502">
        <v>126.421414957701</v>
      </c>
      <c r="M2502">
        <v>42.653960559266402</v>
      </c>
      <c r="N2502">
        <v>0.47509819324430402</v>
      </c>
      <c r="O2502">
        <v>52.288375860672303</v>
      </c>
      <c r="P2502">
        <v>45.149911816578403</v>
      </c>
    </row>
    <row r="2503" spans="1:17" hidden="1" x14ac:dyDescent="0.3">
      <c r="A2503" t="s">
        <v>5205</v>
      </c>
      <c r="B2503" t="s">
        <v>5206</v>
      </c>
      <c r="C2503" t="str">
        <f>IFERROR(VLOOKUP(Table1[[#This Row],[Ticker]],[1]!Table2[[Symbol]:[Industry]],2,FALSE),"-")</f>
        <v>-</v>
      </c>
      <c r="D2503" t="s">
        <v>54</v>
      </c>
      <c r="E2503">
        <v>179.42625000000001</v>
      </c>
      <c r="F2503">
        <v>175.05</v>
      </c>
      <c r="G2503">
        <v>-24.7041766969697</v>
      </c>
      <c r="H2503">
        <v>-0.31280617504573999</v>
      </c>
      <c r="I2503">
        <v>-13.4197272279924</v>
      </c>
      <c r="J2503">
        <v>-1.8605943090920101</v>
      </c>
      <c r="K2503">
        <v>178.988557516394</v>
      </c>
      <c r="L2503">
        <v>180.71096696577499</v>
      </c>
      <c r="M2503">
        <v>47.856826408862901</v>
      </c>
      <c r="N2503">
        <v>0.873473102255793</v>
      </c>
      <c r="O2503">
        <v>31.3910311339617</v>
      </c>
      <c r="P2503">
        <v>17.799461641991901</v>
      </c>
      <c r="Q2503">
        <v>-2.9762418308832E-2</v>
      </c>
    </row>
    <row r="2504" spans="1:17" hidden="1" x14ac:dyDescent="0.3">
      <c r="A2504" t="s">
        <v>5207</v>
      </c>
      <c r="B2504" t="s">
        <v>4704</v>
      </c>
      <c r="C2504" t="str">
        <f>IFERROR(VLOOKUP(Table1[[#This Row],[Ticker]],[1]!Table2[[Symbol]:[Industry]],2,FALSE),"-")</f>
        <v>-</v>
      </c>
      <c r="D2504" t="s">
        <v>372</v>
      </c>
      <c r="E2504">
        <v>179.391918</v>
      </c>
      <c r="F2504">
        <v>14.23</v>
      </c>
      <c r="G2504">
        <v>76.324030810114095</v>
      </c>
      <c r="H2504">
        <v>16.087976423599301</v>
      </c>
      <c r="I2504">
        <v>1.37316820310431</v>
      </c>
      <c r="J2504">
        <v>-4.7781595823449097</v>
      </c>
      <c r="K2504">
        <v>13.444134880294801</v>
      </c>
      <c r="L2504">
        <v>11.152861612048801</v>
      </c>
      <c r="M2504">
        <v>41.031895733827099</v>
      </c>
      <c r="N2504">
        <v>0.58596594656106205</v>
      </c>
      <c r="O2504">
        <v>29.725931131412501</v>
      </c>
      <c r="P2504">
        <v>106.231884057971</v>
      </c>
      <c r="Q2504">
        <v>2.2664892617691001E-2</v>
      </c>
    </row>
    <row r="2505" spans="1:17" hidden="1" x14ac:dyDescent="0.3">
      <c r="A2505" t="s">
        <v>5208</v>
      </c>
      <c r="B2505" t="s">
        <v>5209</v>
      </c>
      <c r="C2505" t="str">
        <f>IFERROR(VLOOKUP(Table1[[#This Row],[Ticker]],[1]!Table2[[Symbol]:[Industry]],2,FALSE),"-")</f>
        <v>-</v>
      </c>
      <c r="D2505" t="s">
        <v>77</v>
      </c>
      <c r="E2505">
        <v>178.87724230000001</v>
      </c>
      <c r="F2505">
        <v>223</v>
      </c>
      <c r="G2505">
        <v>1712.39395754527</v>
      </c>
      <c r="H2505">
        <v>-4.4620390046034002</v>
      </c>
      <c r="I2505">
        <v>23.044264986679199</v>
      </c>
      <c r="J2505">
        <v>-6.7743910893427204</v>
      </c>
      <c r="K2505">
        <v>216.656808686857</v>
      </c>
      <c r="L2505">
        <v>147.79186724263701</v>
      </c>
      <c r="M2505">
        <v>48.467001958938901</v>
      </c>
      <c r="N2505">
        <v>1.0621278755074399</v>
      </c>
      <c r="O2505">
        <v>18.049327354260001</v>
      </c>
      <c r="P2505">
        <v>1869.96466431095</v>
      </c>
    </row>
    <row r="2506" spans="1:17" hidden="1" x14ac:dyDescent="0.3">
      <c r="A2506" t="s">
        <v>5210</v>
      </c>
      <c r="B2506" t="s">
        <v>5211</v>
      </c>
      <c r="C2506" t="str">
        <f>IFERROR(VLOOKUP(Table1[[#This Row],[Ticker]],[1]!Table2[[Symbol]:[Industry]],2,FALSE),"-")</f>
        <v>-</v>
      </c>
      <c r="D2506" t="s">
        <v>1006</v>
      </c>
      <c r="E2506">
        <v>178.80625329</v>
      </c>
      <c r="F2506">
        <v>102.9</v>
      </c>
      <c r="G2506">
        <v>9.8780186639182297</v>
      </c>
      <c r="H2506">
        <v>-4.9365054036834604</v>
      </c>
      <c r="I2506">
        <v>-11.4850656441387</v>
      </c>
      <c r="J2506">
        <v>-5.6048999401181501</v>
      </c>
      <c r="K2506">
        <v>105.793992425296</v>
      </c>
      <c r="L2506">
        <v>94.680785189151706</v>
      </c>
      <c r="M2506">
        <v>42.633991541196998</v>
      </c>
      <c r="N2506">
        <v>0.47422885347987798</v>
      </c>
      <c r="O2506">
        <v>21.477162293488799</v>
      </c>
      <c r="P2506">
        <v>44.725738396624401</v>
      </c>
      <c r="Q2506">
        <v>6.5684080409127002E-2</v>
      </c>
    </row>
    <row r="2507" spans="1:17" hidden="1" x14ac:dyDescent="0.3">
      <c r="A2507" t="s">
        <v>5212</v>
      </c>
      <c r="B2507" t="s">
        <v>5213</v>
      </c>
      <c r="C2507" t="str">
        <f>IFERROR(VLOOKUP(Table1[[#This Row],[Ticker]],[1]!Table2[[Symbol]:[Industry]],2,FALSE),"-")</f>
        <v>-</v>
      </c>
      <c r="D2507" t="s">
        <v>207</v>
      </c>
      <c r="E2507">
        <v>178.51951199999999</v>
      </c>
      <c r="F2507">
        <v>290.89999999999998</v>
      </c>
      <c r="G2507">
        <v>57.649453683125998</v>
      </c>
      <c r="H2507">
        <v>29.147432628100798</v>
      </c>
      <c r="I2507">
        <v>10.7317651311826</v>
      </c>
      <c r="J2507">
        <v>1.2868249383669299</v>
      </c>
      <c r="K2507">
        <v>264.90128884713801</v>
      </c>
      <c r="L2507">
        <v>230.189831501192</v>
      </c>
      <c r="M2507">
        <v>55.028654771188897</v>
      </c>
      <c r="N2507">
        <v>0.43813777022487399</v>
      </c>
      <c r="O2507">
        <v>16.3286352698521</v>
      </c>
      <c r="P2507">
        <v>99.246575342465704</v>
      </c>
      <c r="Q2507">
        <v>7.8945275256040004E-2</v>
      </c>
    </row>
    <row r="2508" spans="1:17" hidden="1" x14ac:dyDescent="0.3">
      <c r="A2508" t="s">
        <v>5214</v>
      </c>
      <c r="B2508" t="s">
        <v>5215</v>
      </c>
      <c r="C2508" t="str">
        <f>IFERROR(VLOOKUP(Table1[[#This Row],[Ticker]],[1]!Table2[[Symbol]:[Industry]],2,FALSE),"-")</f>
        <v>-</v>
      </c>
      <c r="D2508" t="s">
        <v>136</v>
      </c>
      <c r="E2508">
        <v>178.11815999999999</v>
      </c>
      <c r="F2508">
        <v>583</v>
      </c>
      <c r="G2508">
        <v>14.942614850031701</v>
      </c>
      <c r="H2508">
        <v>-9.6843949699888601</v>
      </c>
      <c r="I2508">
        <v>20.8238214950049</v>
      </c>
      <c r="J2508">
        <v>-5.3530377391902704</v>
      </c>
      <c r="K2508">
        <v>662.59676311054295</v>
      </c>
      <c r="L2508">
        <v>589.91538006042299</v>
      </c>
      <c r="M2508">
        <v>34.177240708171901</v>
      </c>
      <c r="N2508">
        <v>0.85735940579050995</v>
      </c>
      <c r="O2508">
        <v>67.975986277873005</v>
      </c>
      <c r="P2508">
        <v>69.083526682134504</v>
      </c>
    </row>
    <row r="2509" spans="1:17" hidden="1" x14ac:dyDescent="0.3">
      <c r="A2509" t="s">
        <v>5216</v>
      </c>
      <c r="B2509" t="s">
        <v>5217</v>
      </c>
      <c r="C2509" t="str">
        <f>IFERROR(VLOOKUP(Table1[[#This Row],[Ticker]],[1]!Table2[[Symbol]:[Industry]],2,FALSE),"-")</f>
        <v>-</v>
      </c>
      <c r="D2509" t="s">
        <v>1547</v>
      </c>
      <c r="E2509">
        <v>178.0592</v>
      </c>
      <c r="F2509">
        <v>101.17</v>
      </c>
      <c r="G2509">
        <v>69.727492898812201</v>
      </c>
      <c r="H2509">
        <v>16.130530710133598</v>
      </c>
      <c r="I2509">
        <v>-32.4858234609665</v>
      </c>
      <c r="J2509">
        <v>1.8882324194129401</v>
      </c>
      <c r="K2509">
        <v>93.996426959439006</v>
      </c>
      <c r="L2509">
        <v>91.468396614006394</v>
      </c>
      <c r="M2509">
        <v>68.686013407432</v>
      </c>
      <c r="N2509">
        <v>0.20167471351449101</v>
      </c>
      <c r="O2509">
        <v>56.568152614411296</v>
      </c>
      <c r="P2509">
        <v>108.727047658345</v>
      </c>
      <c r="Q2509">
        <v>4.0194535851811999E-2</v>
      </c>
    </row>
    <row r="2510" spans="1:17" hidden="1" x14ac:dyDescent="0.3">
      <c r="A2510" t="s">
        <v>5218</v>
      </c>
      <c r="B2510" t="s">
        <v>5219</v>
      </c>
      <c r="C2510" t="str">
        <f>IFERROR(VLOOKUP(Table1[[#This Row],[Ticker]],[1]!Table2[[Symbol]:[Industry]],2,FALSE),"-")</f>
        <v>-</v>
      </c>
      <c r="D2510" t="s">
        <v>46</v>
      </c>
      <c r="E2510">
        <v>177.84782369999999</v>
      </c>
      <c r="F2510">
        <v>44.29</v>
      </c>
      <c r="G2510">
        <v>-4.0221700225360397</v>
      </c>
      <c r="H2510">
        <v>-8.5293906970539997</v>
      </c>
      <c r="I2510">
        <v>-25.974788122683801</v>
      </c>
      <c r="J2510">
        <v>-9.6824736615662808</v>
      </c>
      <c r="K2510">
        <v>47.671984206362701</v>
      </c>
      <c r="L2510">
        <v>44.675916063813503</v>
      </c>
      <c r="M2510">
        <v>38.228660178729697</v>
      </c>
      <c r="N2510">
        <v>1.1893054345126599</v>
      </c>
      <c r="O2510">
        <v>46.759990968615902</v>
      </c>
      <c r="P2510">
        <v>33.203007518796902</v>
      </c>
      <c r="Q2510">
        <v>-8.5261985019380003E-3</v>
      </c>
    </row>
    <row r="2511" spans="1:17" hidden="1" x14ac:dyDescent="0.3">
      <c r="A2511" t="s">
        <v>5220</v>
      </c>
      <c r="B2511" t="s">
        <v>5221</v>
      </c>
      <c r="C2511" t="str">
        <f>IFERROR(VLOOKUP(Table1[[#This Row],[Ticker]],[1]!Table2[[Symbol]:[Industry]],2,FALSE),"-")</f>
        <v>-</v>
      </c>
      <c r="D2511" t="s">
        <v>57</v>
      </c>
      <c r="E2511">
        <v>177.70108400000001</v>
      </c>
      <c r="F2511">
        <v>14.8</v>
      </c>
      <c r="G2511">
        <v>-88.351983540978296</v>
      </c>
      <c r="H2511">
        <v>-15.7434964203395</v>
      </c>
      <c r="I2511">
        <v>-54.895156513531603</v>
      </c>
      <c r="J2511">
        <v>-2.8486107492175399</v>
      </c>
      <c r="K2511">
        <v>17.341407278355199</v>
      </c>
      <c r="L2511">
        <v>22.027867968234101</v>
      </c>
      <c r="M2511">
        <v>38.4129854169705</v>
      </c>
      <c r="N2511">
        <v>0.50262329984826803</v>
      </c>
      <c r="O2511">
        <v>176.013513513513</v>
      </c>
      <c r="P2511">
        <v>6.0931899641577001</v>
      </c>
    </row>
    <row r="2512" spans="1:17" hidden="1" x14ac:dyDescent="0.3">
      <c r="A2512" t="s">
        <v>5222</v>
      </c>
      <c r="B2512" t="s">
        <v>5223</v>
      </c>
      <c r="C2512" t="str">
        <f>IFERROR(VLOOKUP(Table1[[#This Row],[Ticker]],[1]!Table2[[Symbol]:[Industry]],2,FALSE),"-")</f>
        <v>-</v>
      </c>
      <c r="D2512" t="s">
        <v>551</v>
      </c>
      <c r="E2512">
        <v>177.04632168000001</v>
      </c>
      <c r="F2512">
        <v>165.6</v>
      </c>
      <c r="G2512">
        <v>-35.751498746246703</v>
      </c>
      <c r="H2512">
        <v>1.12946922256007E-2</v>
      </c>
      <c r="I2512">
        <v>-19.575622638741802</v>
      </c>
      <c r="J2512">
        <v>3.85016108251481</v>
      </c>
      <c r="M2512">
        <v>39.8702161460658</v>
      </c>
      <c r="O2512">
        <v>38.556763285024097</v>
      </c>
      <c r="P2512">
        <v>10.399999999999901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D2513" t="s">
        <v>21</v>
      </c>
      <c r="E2513">
        <v>176.39065127000001</v>
      </c>
      <c r="F2513">
        <v>0.89</v>
      </c>
      <c r="G2513">
        <v>147.438850923503</v>
      </c>
      <c r="H2513">
        <v>0.96617012532246005</v>
      </c>
      <c r="I2513">
        <v>-45.635454523094602</v>
      </c>
      <c r="J2513">
        <v>-0.92680823099355703</v>
      </c>
      <c r="K2513">
        <v>0.93603379348792204</v>
      </c>
      <c r="L2513">
        <v>0.88024830429756196</v>
      </c>
      <c r="M2513">
        <v>44.2980906685465</v>
      </c>
      <c r="N2513">
        <v>0.51160618194002605</v>
      </c>
      <c r="O2513">
        <v>92.134831460674107</v>
      </c>
      <c r="P2513">
        <v>244.96124031007699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413</v>
      </c>
      <c r="E2514">
        <v>176.19084000000001</v>
      </c>
      <c r="F2514">
        <v>70.42</v>
      </c>
      <c r="G2514">
        <v>-75.731089080508198</v>
      </c>
      <c r="H2514">
        <v>-31.400662261041099</v>
      </c>
      <c r="I2514">
        <v>-58.782777920219502</v>
      </c>
      <c r="J2514">
        <v>-0.89839914008447197</v>
      </c>
      <c r="K2514">
        <v>92.7997688895056</v>
      </c>
      <c r="L2514">
        <v>108.483487442713</v>
      </c>
      <c r="M2514">
        <v>19.495390813121499</v>
      </c>
      <c r="N2514">
        <v>1.8116938310945101</v>
      </c>
      <c r="O2514">
        <v>123.16103379721601</v>
      </c>
      <c r="P2514">
        <v>5.1044776119403004</v>
      </c>
      <c r="Q2514">
        <v>3.6712679324934001E-2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77</v>
      </c>
      <c r="E2515">
        <v>176.15562227999999</v>
      </c>
      <c r="F2515">
        <v>226.6</v>
      </c>
      <c r="G2515">
        <v>-15.8032678894141</v>
      </c>
      <c r="H2515">
        <v>-0.78422859876047701</v>
      </c>
      <c r="I2515">
        <v>-12.662534077383199</v>
      </c>
      <c r="J2515">
        <v>-2.3622149295581498</v>
      </c>
      <c r="K2515">
        <v>229.55034053530201</v>
      </c>
      <c r="L2515">
        <v>224.55941040993801</v>
      </c>
      <c r="M2515">
        <v>38.231428918660001</v>
      </c>
      <c r="N2515">
        <v>0.481092895556824</v>
      </c>
      <c r="O2515">
        <v>22.7714033539276</v>
      </c>
      <c r="P2515">
        <v>22.1563342318059</v>
      </c>
      <c r="Q2515">
        <v>-4.9809569612422999E-2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1387</v>
      </c>
      <c r="E2516">
        <v>176.10896034000001</v>
      </c>
      <c r="F2516">
        <v>1909.8</v>
      </c>
      <c r="G2516">
        <v>-48.296390079911099</v>
      </c>
      <c r="H2516">
        <v>1.4041070952772901</v>
      </c>
      <c r="I2516">
        <v>-24.056387337000601</v>
      </c>
      <c r="J2516">
        <v>0.36197458523555698</v>
      </c>
      <c r="K2516">
        <v>1948.7049092054001</v>
      </c>
      <c r="L2516">
        <v>2108.5677223389198</v>
      </c>
      <c r="M2516">
        <v>51.335810989355998</v>
      </c>
      <c r="N2516">
        <v>0.38609310548025899</v>
      </c>
      <c r="O2516">
        <v>30.935176458267801</v>
      </c>
      <c r="P2516">
        <v>7.0515695067264499</v>
      </c>
      <c r="Q2516">
        <v>1.9235378518076E-2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399</v>
      </c>
      <c r="E2517">
        <v>176.05626749999999</v>
      </c>
      <c r="F2517">
        <v>70.650000000000006</v>
      </c>
      <c r="G2517">
        <v>33.616329172266902</v>
      </c>
      <c r="H2517">
        <v>17.299686007031099</v>
      </c>
      <c r="I2517">
        <v>-8.5766309936828193</v>
      </c>
      <c r="J2517">
        <v>4.9692352135370799</v>
      </c>
      <c r="K2517">
        <v>60.456378171920903</v>
      </c>
      <c r="L2517">
        <v>51.259384714463799</v>
      </c>
      <c r="M2517">
        <v>53.1865685518191</v>
      </c>
      <c r="N2517">
        <v>0.83480941704035805</v>
      </c>
      <c r="O2517">
        <v>11.111111111111001</v>
      </c>
      <c r="P2517">
        <v>104.19075144508599</v>
      </c>
      <c r="Q2517">
        <v>0.16944631947828401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E2518">
        <v>175.63</v>
      </c>
      <c r="F2518">
        <v>27.02</v>
      </c>
      <c r="G2518">
        <v>91.131011123851906</v>
      </c>
      <c r="H2518">
        <v>26.268739572721099</v>
      </c>
      <c r="I2518">
        <v>42.546557412114197</v>
      </c>
      <c r="J2518">
        <v>1.3829229314449101</v>
      </c>
      <c r="K2518">
        <v>21.5874189542441</v>
      </c>
      <c r="L2518">
        <v>19.054454734560501</v>
      </c>
      <c r="M2518">
        <v>77.139942070795598</v>
      </c>
      <c r="N2518">
        <v>0.29544206524896899</v>
      </c>
      <c r="O2518">
        <v>3.7009622501860101E-2</v>
      </c>
      <c r="P2518">
        <v>165.683382497541</v>
      </c>
      <c r="Q2518">
        <v>8.2802700334814003E-2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173</v>
      </c>
      <c r="E2519">
        <v>175.32581617</v>
      </c>
      <c r="F2519">
        <v>153.47</v>
      </c>
      <c r="G2519">
        <v>8.4636791515839107</v>
      </c>
      <c r="H2519">
        <v>-3.0987197602505301</v>
      </c>
      <c r="I2519">
        <v>-11.8418709418021</v>
      </c>
      <c r="J2519">
        <v>0.16000510058331299</v>
      </c>
      <c r="K2519">
        <v>157.845570337346</v>
      </c>
      <c r="L2519">
        <v>144.94533126007099</v>
      </c>
      <c r="M2519">
        <v>48.083166690821798</v>
      </c>
      <c r="N2519">
        <v>0.37074483636301098</v>
      </c>
      <c r="O2519">
        <v>37.225516387567502</v>
      </c>
      <c r="Q2519">
        <v>7.1460580463517998E-2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E2520">
        <v>175.3022</v>
      </c>
      <c r="F2520">
        <v>73</v>
      </c>
      <c r="G2520">
        <v>237.473694260185</v>
      </c>
      <c r="H2520">
        <v>9.6537872321512399</v>
      </c>
      <c r="I2520">
        <v>27.533407616355699</v>
      </c>
      <c r="J2520">
        <v>-0.23715305857976399</v>
      </c>
      <c r="K2520">
        <v>69.125849198678907</v>
      </c>
      <c r="L2520">
        <v>53.718593823844103</v>
      </c>
      <c r="M2520">
        <v>57.231409551096199</v>
      </c>
      <c r="N2520">
        <v>0.88713466389644002</v>
      </c>
      <c r="O2520">
        <v>6.0958904109588996</v>
      </c>
      <c r="P2520">
        <v>292.47311827956901</v>
      </c>
      <c r="Q2520">
        <v>0.24911129936913901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E2521">
        <v>175.1481235</v>
      </c>
      <c r="F2521">
        <v>75.489999999999995</v>
      </c>
      <c r="G2521">
        <v>1385.5731442014101</v>
      </c>
      <c r="H2521">
        <v>48.169362393851699</v>
      </c>
      <c r="I2521">
        <v>1163.5922431785</v>
      </c>
      <c r="J2521">
        <v>5.1878951707494698</v>
      </c>
      <c r="K2521">
        <v>51.005294283206197</v>
      </c>
      <c r="M2521">
        <v>99.9999782698019</v>
      </c>
      <c r="N2521">
        <v>2.7537966571735901</v>
      </c>
      <c r="O2521">
        <v>0</v>
      </c>
      <c r="P2521">
        <v>1412.8256513025999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54</v>
      </c>
      <c r="E2522">
        <v>175.136640078</v>
      </c>
      <c r="F2522">
        <v>81.23</v>
      </c>
      <c r="G2522">
        <v>-23.532456659825701</v>
      </c>
      <c r="H2522">
        <v>-21.363256213537799</v>
      </c>
      <c r="I2522">
        <v>1.67182685415814</v>
      </c>
      <c r="J2522">
        <v>1.56420676466886</v>
      </c>
      <c r="K2522">
        <v>82.376717249417297</v>
      </c>
      <c r="L2522">
        <v>76.894333665305894</v>
      </c>
      <c r="M2522">
        <v>39.119232787310203</v>
      </c>
      <c r="N2522">
        <v>0.100741009649278</v>
      </c>
      <c r="O2522">
        <v>49.636833682137102</v>
      </c>
      <c r="P2522">
        <v>34.598177299088597</v>
      </c>
      <c r="Q2522">
        <v>-5.5947721414700002E-2</v>
      </c>
    </row>
    <row r="2523" spans="1:17" hidden="1" x14ac:dyDescent="0.3">
      <c r="A2523" t="s">
        <v>5244</v>
      </c>
      <c r="B2523" t="s">
        <v>5245</v>
      </c>
      <c r="C2523" t="str">
        <f>IFERROR(VLOOKUP(Table1[[#This Row],[Ticker]],[1]!Table2[[Symbol]:[Industry]],2,FALSE),"-")</f>
        <v>-</v>
      </c>
      <c r="E2523">
        <v>175.09665000000001</v>
      </c>
      <c r="F2523">
        <v>962.4</v>
      </c>
      <c r="G2523">
        <v>119.603684472637</v>
      </c>
      <c r="H2523">
        <v>13.3471454840048</v>
      </c>
      <c r="I2523">
        <v>-3.9107426236583702</v>
      </c>
      <c r="J2523">
        <v>1.4507248789474001</v>
      </c>
      <c r="K2523">
        <v>927.08456932830597</v>
      </c>
      <c r="L2523">
        <v>694.14687333712402</v>
      </c>
      <c r="M2523">
        <v>61.593829125256001</v>
      </c>
      <c r="N2523">
        <v>0.45475561426684202</v>
      </c>
      <c r="O2523">
        <v>0.155860349127179</v>
      </c>
      <c r="P2523">
        <v>146.48482520169</v>
      </c>
    </row>
    <row r="2524" spans="1:17" hidden="1" x14ac:dyDescent="0.3">
      <c r="A2524" t="s">
        <v>5246</v>
      </c>
      <c r="B2524" t="s">
        <v>5247</v>
      </c>
      <c r="C2524" t="str">
        <f>IFERROR(VLOOKUP(Table1[[#This Row],[Ticker]],[1]!Table2[[Symbol]:[Industry]],2,FALSE),"-")</f>
        <v>-</v>
      </c>
      <c r="D2524" t="s">
        <v>713</v>
      </c>
      <c r="E2524">
        <v>174.83282249999999</v>
      </c>
      <c r="F2524">
        <v>352.45</v>
      </c>
      <c r="G2524">
        <v>55.143326232145597</v>
      </c>
      <c r="H2524">
        <v>34.868120665204003</v>
      </c>
      <c r="I2524">
        <v>45.332480216678903</v>
      </c>
      <c r="J2524">
        <v>-10.5318351609756</v>
      </c>
      <c r="K2524">
        <v>285.56165008135599</v>
      </c>
      <c r="L2524">
        <v>246.81289775267101</v>
      </c>
      <c r="M2524">
        <v>67.341424286161001</v>
      </c>
      <c r="N2524">
        <v>1.8545728895967799</v>
      </c>
      <c r="O2524">
        <v>13.462902539367199</v>
      </c>
      <c r="P2524">
        <v>93.600659159571507</v>
      </c>
      <c r="Q2524">
        <v>4.0185186324020003E-2</v>
      </c>
    </row>
    <row r="2525" spans="1:17" hidden="1" x14ac:dyDescent="0.3">
      <c r="A2525" t="s">
        <v>5248</v>
      </c>
      <c r="B2525" t="s">
        <v>5249</v>
      </c>
      <c r="C2525" t="str">
        <f>IFERROR(VLOOKUP(Table1[[#This Row],[Ticker]],[1]!Table2[[Symbol]:[Industry]],2,FALSE),"-")</f>
        <v>-</v>
      </c>
      <c r="D2525" t="s">
        <v>2547</v>
      </c>
      <c r="E2525">
        <v>174.75224800000001</v>
      </c>
      <c r="F2525">
        <v>169.15</v>
      </c>
      <c r="G2525">
        <v>-31.652507101187702</v>
      </c>
      <c r="H2525">
        <v>20.092870833075398</v>
      </c>
      <c r="I2525">
        <v>-7.5814253023744502</v>
      </c>
      <c r="J2525">
        <v>-0.92680823099355703</v>
      </c>
      <c r="K2525">
        <v>153.15760940689501</v>
      </c>
      <c r="L2525">
        <v>156.98007620155099</v>
      </c>
      <c r="M2525">
        <v>88.430566380001594</v>
      </c>
      <c r="N2525">
        <v>0.881174899866488</v>
      </c>
      <c r="O2525">
        <v>16.937629323086</v>
      </c>
      <c r="P2525">
        <v>60.636277302943903</v>
      </c>
    </row>
    <row r="2526" spans="1:17" hidden="1" x14ac:dyDescent="0.3">
      <c r="A2526" t="s">
        <v>5250</v>
      </c>
      <c r="B2526" t="s">
        <v>5251</v>
      </c>
      <c r="C2526" t="str">
        <f>IFERROR(VLOOKUP(Table1[[#This Row],[Ticker]],[1]!Table2[[Symbol]:[Industry]],2,FALSE),"-")</f>
        <v>-</v>
      </c>
      <c r="D2526" t="s">
        <v>207</v>
      </c>
      <c r="E2526">
        <v>174.70421535999901</v>
      </c>
      <c r="F2526">
        <v>222.1</v>
      </c>
      <c r="G2526">
        <v>47.0376523698352</v>
      </c>
      <c r="H2526">
        <v>34.232227063845301</v>
      </c>
      <c r="I2526">
        <v>23.004757396502601</v>
      </c>
      <c r="J2526">
        <v>-4.3615908396892102</v>
      </c>
      <c r="K2526">
        <v>187.42385193139199</v>
      </c>
      <c r="L2526">
        <v>157.763743614155</v>
      </c>
      <c r="M2526">
        <v>63.9701575351638</v>
      </c>
      <c r="N2526">
        <v>0.64466825725166899</v>
      </c>
      <c r="O2526">
        <v>6.70868977937866</v>
      </c>
      <c r="P2526">
        <v>117.74509803921499</v>
      </c>
      <c r="Q2526">
        <v>6.5753602775006997E-2</v>
      </c>
    </row>
    <row r="2527" spans="1:17" hidden="1" x14ac:dyDescent="0.3">
      <c r="A2527" t="s">
        <v>5252</v>
      </c>
      <c r="B2527" t="s">
        <v>5253</v>
      </c>
      <c r="C2527" t="str">
        <f>IFERROR(VLOOKUP(Table1[[#This Row],[Ticker]],[1]!Table2[[Symbol]:[Industry]],2,FALSE),"-")</f>
        <v>-</v>
      </c>
      <c r="D2527" t="s">
        <v>136</v>
      </c>
      <c r="E2527">
        <v>174.67500000000001</v>
      </c>
      <c r="F2527">
        <v>127.5</v>
      </c>
      <c r="G2527">
        <v>-6.9694882332631796</v>
      </c>
      <c r="H2527">
        <v>-14.599723712383399</v>
      </c>
      <c r="I2527">
        <v>-6.56843427237136</v>
      </c>
      <c r="J2527">
        <v>-0.92680823099355703</v>
      </c>
      <c r="K2527">
        <v>141.67164701753501</v>
      </c>
      <c r="L2527">
        <v>132.97058362890201</v>
      </c>
      <c r="M2527">
        <v>21.813536049213301</v>
      </c>
      <c r="N2527">
        <v>0.20111502548141</v>
      </c>
      <c r="O2527">
        <v>41.176470588235297</v>
      </c>
      <c r="P2527">
        <v>37.987012987012903</v>
      </c>
      <c r="Q2527">
        <v>6.6866733125494002E-2</v>
      </c>
    </row>
    <row r="2528" spans="1:17" hidden="1" x14ac:dyDescent="0.3">
      <c r="A2528" t="s">
        <v>5254</v>
      </c>
      <c r="B2528" t="s">
        <v>5255</v>
      </c>
      <c r="C2528" t="str">
        <f>IFERROR(VLOOKUP(Table1[[#This Row],[Ticker]],[1]!Table2[[Symbol]:[Industry]],2,FALSE),"-")</f>
        <v>-</v>
      </c>
      <c r="D2528" t="s">
        <v>632</v>
      </c>
      <c r="E2528">
        <v>174.40049999999999</v>
      </c>
      <c r="F2528">
        <v>69.900000000000006</v>
      </c>
      <c r="G2528">
        <v>-56.8877654598503</v>
      </c>
      <c r="H2528">
        <v>-4.7313545338469698</v>
      </c>
      <c r="I2528">
        <v>-20.8818257988776</v>
      </c>
      <c r="J2528">
        <v>6.4604390473890199</v>
      </c>
      <c r="K2528">
        <v>68.607185562699996</v>
      </c>
      <c r="L2528">
        <v>74.3219688265538</v>
      </c>
      <c r="M2528">
        <v>56.564952512235301</v>
      </c>
      <c r="N2528">
        <v>1.6808823529411701</v>
      </c>
      <c r="O2528">
        <v>51.645207439198799</v>
      </c>
      <c r="P2528">
        <v>35.728155339805802</v>
      </c>
    </row>
    <row r="2529" spans="1:17" hidden="1" x14ac:dyDescent="0.3">
      <c r="A2529" t="s">
        <v>5256</v>
      </c>
      <c r="B2529" t="s">
        <v>5257</v>
      </c>
      <c r="C2529" t="str">
        <f>IFERROR(VLOOKUP(Table1[[#This Row],[Ticker]],[1]!Table2[[Symbol]:[Industry]],2,FALSE),"-")</f>
        <v>-</v>
      </c>
      <c r="D2529" t="s">
        <v>1387</v>
      </c>
      <c r="E2529">
        <v>174.36079105499999</v>
      </c>
      <c r="F2529">
        <v>19.47</v>
      </c>
      <c r="G2529">
        <v>-3.6334594821401001</v>
      </c>
      <c r="H2529">
        <v>-12.269516310138201</v>
      </c>
      <c r="I2529">
        <v>-18.8017494770951</v>
      </c>
      <c r="J2529">
        <v>-3.1858443755718802</v>
      </c>
      <c r="K2529">
        <v>20.1839720164566</v>
      </c>
      <c r="L2529">
        <v>17.702443225639598</v>
      </c>
      <c r="M2529">
        <v>31.979026512412201</v>
      </c>
      <c r="N2529">
        <v>1.4021854655341299</v>
      </c>
      <c r="O2529">
        <v>32.7683615819209</v>
      </c>
      <c r="P2529">
        <v>50.3474903474903</v>
      </c>
      <c r="Q2529">
        <v>-2.2647654395707002E-2</v>
      </c>
    </row>
    <row r="2530" spans="1:17" hidden="1" x14ac:dyDescent="0.3">
      <c r="A2530" t="s">
        <v>5258</v>
      </c>
      <c r="B2530" t="s">
        <v>5259</v>
      </c>
      <c r="C2530" t="str">
        <f>IFERROR(VLOOKUP(Table1[[#This Row],[Ticker]],[1]!Table2[[Symbol]:[Industry]],2,FALSE),"-")</f>
        <v>-</v>
      </c>
      <c r="D2530" t="s">
        <v>1547</v>
      </c>
      <c r="E2530">
        <v>174.31800000000001</v>
      </c>
      <c r="F2530">
        <v>85.45</v>
      </c>
      <c r="G2530">
        <v>-48.4471121108216</v>
      </c>
      <c r="H2530">
        <v>-19.887174643116602</v>
      </c>
      <c r="I2530">
        <v>-32.271236003316702</v>
      </c>
      <c r="J2530">
        <v>2.6641838566509799</v>
      </c>
      <c r="O2530">
        <v>22.878876535985899</v>
      </c>
      <c r="P2530">
        <v>12.2127380170715</v>
      </c>
    </row>
    <row r="2531" spans="1:17" hidden="1" x14ac:dyDescent="0.3">
      <c r="A2531" t="s">
        <v>5260</v>
      </c>
      <c r="B2531" t="s">
        <v>5261</v>
      </c>
      <c r="C2531" t="str">
        <f>IFERROR(VLOOKUP(Table1[[#This Row],[Ticker]],[1]!Table2[[Symbol]:[Industry]],2,FALSE),"-")</f>
        <v>-</v>
      </c>
      <c r="D2531" t="s">
        <v>963</v>
      </c>
      <c r="E2531">
        <v>174.19654444599999</v>
      </c>
      <c r="F2531">
        <v>93.23</v>
      </c>
      <c r="G2531">
        <v>33.0742340853987</v>
      </c>
      <c r="H2531">
        <v>15.213469855295401</v>
      </c>
      <c r="I2531">
        <v>-4.8186041402093904</v>
      </c>
      <c r="J2531">
        <v>9.9293154313132295</v>
      </c>
      <c r="K2531">
        <v>82.021328676754607</v>
      </c>
      <c r="L2531">
        <v>75.514551604189606</v>
      </c>
      <c r="M2531">
        <v>81.386238651251205</v>
      </c>
      <c r="N2531">
        <v>1.49277336920556</v>
      </c>
      <c r="O2531">
        <v>24.637992062640699</v>
      </c>
      <c r="P2531">
        <v>69.048050770625494</v>
      </c>
      <c r="Q2531">
        <v>5.4473235885906003E-2</v>
      </c>
    </row>
    <row r="2532" spans="1:17" hidden="1" x14ac:dyDescent="0.3">
      <c r="A2532" t="s">
        <v>5262</v>
      </c>
      <c r="B2532" t="s">
        <v>5263</v>
      </c>
      <c r="C2532" t="str">
        <f>IFERROR(VLOOKUP(Table1[[#This Row],[Ticker]],[1]!Table2[[Symbol]:[Industry]],2,FALSE),"-")</f>
        <v>-</v>
      </c>
      <c r="D2532" t="s">
        <v>136</v>
      </c>
      <c r="E2532">
        <v>174.167924</v>
      </c>
      <c r="F2532">
        <v>69.790000000000006</v>
      </c>
      <c r="G2532">
        <v>8.5412239402682992</v>
      </c>
      <c r="H2532">
        <v>-5.21781255866021</v>
      </c>
      <c r="I2532">
        <v>-20.881869408726399</v>
      </c>
      <c r="J2532">
        <v>3.0201682360901501</v>
      </c>
      <c r="K2532">
        <v>67.313649165452603</v>
      </c>
      <c r="L2532">
        <v>63.448340572908599</v>
      </c>
      <c r="M2532">
        <v>48.150617204805698</v>
      </c>
      <c r="N2532">
        <v>2.6980457326005198</v>
      </c>
      <c r="O2532">
        <v>39.991402779767803</v>
      </c>
      <c r="P2532">
        <v>52.713347921225299</v>
      </c>
      <c r="Q2532">
        <v>7.9804539738702995E-2</v>
      </c>
    </row>
    <row r="2533" spans="1:17" hidden="1" x14ac:dyDescent="0.3">
      <c r="A2533" t="s">
        <v>5264</v>
      </c>
      <c r="B2533" t="s">
        <v>5265</v>
      </c>
      <c r="C2533" t="str">
        <f>IFERROR(VLOOKUP(Table1[[#This Row],[Ticker]],[1]!Table2[[Symbol]:[Industry]],2,FALSE),"-")</f>
        <v>-</v>
      </c>
      <c r="D2533" t="s">
        <v>21</v>
      </c>
      <c r="E2533">
        <v>173.62408612999999</v>
      </c>
      <c r="F2533">
        <v>0.46</v>
      </c>
      <c r="G2533">
        <v>-12.2525071011877</v>
      </c>
      <c r="H2533">
        <v>14.8298064889588</v>
      </c>
      <c r="I2533">
        <v>-45.362345279397097</v>
      </c>
      <c r="J2533">
        <v>3.6186463144609902</v>
      </c>
      <c r="K2533">
        <v>0.48116994807911201</v>
      </c>
      <c r="L2533">
        <v>0.51738175601498004</v>
      </c>
      <c r="M2533">
        <v>98.814091486711703</v>
      </c>
      <c r="N2533">
        <v>0.87694667039606</v>
      </c>
      <c r="O2533">
        <v>106.521739130434</v>
      </c>
      <c r="P2533">
        <v>31.428571428571399</v>
      </c>
      <c r="Q2533">
        <v>6.3979132640068007E-2</v>
      </c>
    </row>
    <row r="2534" spans="1:17" hidden="1" x14ac:dyDescent="0.3">
      <c r="A2534" t="s">
        <v>5266</v>
      </c>
      <c r="B2534" t="s">
        <v>5267</v>
      </c>
      <c r="C2534" t="str">
        <f>IFERROR(VLOOKUP(Table1[[#This Row],[Ticker]],[1]!Table2[[Symbol]:[Industry]],2,FALSE),"-")</f>
        <v>-</v>
      </c>
      <c r="D2534" t="s">
        <v>632</v>
      </c>
      <c r="E2534">
        <v>173.569841067</v>
      </c>
      <c r="F2534">
        <v>230.09</v>
      </c>
      <c r="G2534">
        <v>2.1933438130176302</v>
      </c>
      <c r="H2534">
        <v>-1.0361995429239801</v>
      </c>
      <c r="I2534">
        <v>-2.3384098950848098</v>
      </c>
      <c r="J2534">
        <v>-2.8868406141372698</v>
      </c>
      <c r="K2534">
        <v>231.48779760251099</v>
      </c>
      <c r="L2534">
        <v>228.341646421234</v>
      </c>
      <c r="M2534">
        <v>44.892622235323103</v>
      </c>
      <c r="N2534">
        <v>0.29352027249623402</v>
      </c>
      <c r="O2534">
        <v>51.679777478378</v>
      </c>
      <c r="P2534">
        <v>32.197644355070302</v>
      </c>
      <c r="Q2534">
        <v>-4.2062504871202E-2</v>
      </c>
    </row>
    <row r="2535" spans="1:17" hidden="1" x14ac:dyDescent="0.3">
      <c r="A2535" t="s">
        <v>5268</v>
      </c>
      <c r="B2535" t="s">
        <v>5269</v>
      </c>
      <c r="C2535" t="str">
        <f>IFERROR(VLOOKUP(Table1[[#This Row],[Ticker]],[1]!Table2[[Symbol]:[Industry]],2,FALSE),"-")</f>
        <v>-</v>
      </c>
      <c r="D2535" t="s">
        <v>1177</v>
      </c>
      <c r="E2535">
        <v>173.37624683999999</v>
      </c>
      <c r="F2535">
        <v>8.76</v>
      </c>
      <c r="G2535">
        <v>26.431703425127999</v>
      </c>
      <c r="H2535">
        <v>0.51946166137262195</v>
      </c>
      <c r="I2535">
        <v>-34.146806432279298</v>
      </c>
      <c r="J2535">
        <v>-0.81252251670784503</v>
      </c>
      <c r="K2535">
        <v>8.8576507202283601</v>
      </c>
      <c r="L2535">
        <v>8.5815936231260093</v>
      </c>
      <c r="M2535">
        <v>49.012470646500198</v>
      </c>
      <c r="N2535">
        <v>1.82286453562854</v>
      </c>
      <c r="O2535">
        <v>75.799086757990807</v>
      </c>
      <c r="P2535">
        <v>70.097087378640694</v>
      </c>
      <c r="Q2535">
        <v>0.100059730994772</v>
      </c>
    </row>
    <row r="2536" spans="1:17" hidden="1" x14ac:dyDescent="0.3">
      <c r="A2536" t="s">
        <v>5270</v>
      </c>
      <c r="B2536" t="s">
        <v>5271</v>
      </c>
      <c r="C2536" t="str">
        <f>IFERROR(VLOOKUP(Table1[[#This Row],[Ticker]],[1]!Table2[[Symbol]:[Industry]],2,FALSE),"-")</f>
        <v>-</v>
      </c>
      <c r="D2536" t="s">
        <v>136</v>
      </c>
      <c r="E2536">
        <v>173.23771199999999</v>
      </c>
      <c r="F2536">
        <v>3.44</v>
      </c>
      <c r="G2536">
        <v>-19.415516505576399</v>
      </c>
      <c r="H2536">
        <v>-2.9950522681033198</v>
      </c>
      <c r="I2536">
        <v>-17.3436609664348</v>
      </c>
      <c r="J2536">
        <v>-2.35947298744055</v>
      </c>
      <c r="K2536">
        <v>3.4870486081944798</v>
      </c>
      <c r="L2536">
        <v>3.6681614594580498</v>
      </c>
      <c r="M2536">
        <v>44.5107314021094</v>
      </c>
      <c r="N2536">
        <v>0.62212177708973904</v>
      </c>
      <c r="O2536">
        <v>41.5697674418604</v>
      </c>
      <c r="P2536">
        <v>23.2974910394265</v>
      </c>
      <c r="Q2536">
        <v>0.107476528174148</v>
      </c>
    </row>
    <row r="2537" spans="1:17" hidden="1" x14ac:dyDescent="0.3">
      <c r="A2537" t="s">
        <v>5272</v>
      </c>
      <c r="B2537" t="s">
        <v>5273</v>
      </c>
      <c r="C2537" t="str">
        <f>IFERROR(VLOOKUP(Table1[[#This Row],[Ticker]],[1]!Table2[[Symbol]:[Industry]],2,FALSE),"-")</f>
        <v>-</v>
      </c>
      <c r="D2537" t="s">
        <v>5274</v>
      </c>
      <c r="E2537">
        <v>172.88640000000001</v>
      </c>
      <c r="F2537">
        <v>165.6</v>
      </c>
      <c r="G2537">
        <v>-59.705570851961397</v>
      </c>
      <c r="H2537">
        <v>-20.073458323616698</v>
      </c>
      <c r="I2537">
        <v>-15.7636761174091</v>
      </c>
      <c r="J2537">
        <v>-4.3670414671451603</v>
      </c>
      <c r="K2537">
        <v>167.73635656965101</v>
      </c>
      <c r="L2537">
        <v>169.50346390947701</v>
      </c>
      <c r="M2537">
        <v>41.9486007721123</v>
      </c>
      <c r="N2537">
        <v>0.28467583497053001</v>
      </c>
      <c r="O2537">
        <v>57.004830917874401</v>
      </c>
      <c r="P2537">
        <v>43.999999999999901</v>
      </c>
    </row>
    <row r="2538" spans="1:17" hidden="1" x14ac:dyDescent="0.3">
      <c r="A2538" t="s">
        <v>5275</v>
      </c>
      <c r="B2538" t="s">
        <v>5276</v>
      </c>
      <c r="C2538" t="str">
        <f>IFERROR(VLOOKUP(Table1[[#This Row],[Ticker]],[1]!Table2[[Symbol]:[Industry]],2,FALSE),"-")</f>
        <v>-</v>
      </c>
      <c r="D2538" t="s">
        <v>1177</v>
      </c>
      <c r="E2538">
        <v>172.81968000000001</v>
      </c>
      <c r="F2538">
        <v>13.83</v>
      </c>
      <c r="G2538">
        <v>-32.219044614396502</v>
      </c>
      <c r="H2538">
        <v>2.7315922032445399</v>
      </c>
      <c r="I2538">
        <v>-40.337249766624602</v>
      </c>
      <c r="J2538">
        <v>13.844976001371499</v>
      </c>
      <c r="K2538">
        <v>13.879489047738501</v>
      </c>
      <c r="L2538">
        <v>15.6123577774142</v>
      </c>
      <c r="M2538">
        <v>72.593666113856003</v>
      </c>
      <c r="N2538">
        <v>0.20564468631334501</v>
      </c>
      <c r="O2538">
        <v>60.448300795372298</v>
      </c>
      <c r="P2538">
        <v>34.271844660194098</v>
      </c>
      <c r="Q2538">
        <v>9.6485425693891E-2</v>
      </c>
    </row>
    <row r="2539" spans="1:17" hidden="1" x14ac:dyDescent="0.3">
      <c r="A2539" t="s">
        <v>5277</v>
      </c>
      <c r="B2539" t="s">
        <v>5278</v>
      </c>
      <c r="C2539" t="str">
        <f>IFERROR(VLOOKUP(Table1[[#This Row],[Ticker]],[1]!Table2[[Symbol]:[Industry]],2,FALSE),"-")</f>
        <v>-</v>
      </c>
      <c r="D2539" t="s">
        <v>259</v>
      </c>
      <c r="E2539">
        <v>172.809</v>
      </c>
      <c r="F2539">
        <v>82.29</v>
      </c>
      <c r="G2539">
        <v>-71.875656495534898</v>
      </c>
      <c r="H2539">
        <v>-5.0372455341625502</v>
      </c>
      <c r="I2539">
        <v>-48.4227112996101</v>
      </c>
      <c r="J2539">
        <v>-3.6112926207759499</v>
      </c>
      <c r="K2539">
        <v>93.058173069497002</v>
      </c>
      <c r="L2539">
        <v>114.552863581907</v>
      </c>
      <c r="M2539">
        <v>35.204604277090397</v>
      </c>
      <c r="N2539">
        <v>0.228635555062672</v>
      </c>
      <c r="O2539">
        <v>107.74091627172101</v>
      </c>
      <c r="P2539">
        <v>5.6218713900654604</v>
      </c>
      <c r="Q2539">
        <v>0.16034434024944799</v>
      </c>
    </row>
    <row r="2540" spans="1:17" hidden="1" x14ac:dyDescent="0.3">
      <c r="A2540" t="s">
        <v>5279</v>
      </c>
      <c r="B2540" t="s">
        <v>5280</v>
      </c>
      <c r="C2540" t="str">
        <f>IFERROR(VLOOKUP(Table1[[#This Row],[Ticker]],[1]!Table2[[Symbol]:[Industry]],2,FALSE),"-")</f>
        <v>-</v>
      </c>
      <c r="D2540" t="s">
        <v>929</v>
      </c>
      <c r="E2540">
        <v>172.74375000000001</v>
      </c>
      <c r="F2540">
        <v>138.75</v>
      </c>
      <c r="G2540">
        <v>25.994676464087199</v>
      </c>
      <c r="H2540">
        <v>13.6059442503364</v>
      </c>
      <c r="I2540">
        <v>23.5055015711586</v>
      </c>
      <c r="J2540">
        <v>0.35056403178016499</v>
      </c>
      <c r="K2540">
        <v>134.512682001488</v>
      </c>
      <c r="L2540">
        <v>119.756527018909</v>
      </c>
      <c r="M2540">
        <v>42.175943230993802</v>
      </c>
      <c r="N2540">
        <v>1.1422425017326401</v>
      </c>
      <c r="O2540">
        <v>18.198198198198099</v>
      </c>
      <c r="P2540">
        <v>62.015413358243798</v>
      </c>
      <c r="Q2540">
        <v>9.2209938641459998E-3</v>
      </c>
    </row>
    <row r="2541" spans="1:17" hidden="1" x14ac:dyDescent="0.3">
      <c r="A2541" t="s">
        <v>5281</v>
      </c>
      <c r="B2541" t="s">
        <v>5282</v>
      </c>
      <c r="C2541" t="str">
        <f>IFERROR(VLOOKUP(Table1[[#This Row],[Ticker]],[1]!Table2[[Symbol]:[Industry]],2,FALSE),"-")</f>
        <v>-</v>
      </c>
      <c r="D2541" t="s">
        <v>963</v>
      </c>
      <c r="E2541">
        <v>172.34473184000001</v>
      </c>
      <c r="F2541">
        <v>124.45</v>
      </c>
      <c r="G2541">
        <v>163.080826232145</v>
      </c>
      <c r="H2541">
        <v>-16.926046353850499</v>
      </c>
      <c r="I2541">
        <v>29.256344301698402</v>
      </c>
      <c r="J2541">
        <v>-12.0339510881364</v>
      </c>
      <c r="K2541">
        <v>152.21041843172301</v>
      </c>
      <c r="L2541">
        <v>121.17362793329799</v>
      </c>
      <c r="M2541">
        <v>18.901431040710701</v>
      </c>
      <c r="N2541">
        <v>2.2192320467680799</v>
      </c>
      <c r="O2541">
        <v>52.511048613901103</v>
      </c>
      <c r="P2541">
        <v>191.111111111111</v>
      </c>
      <c r="Q2541">
        <v>0.140482601016025</v>
      </c>
    </row>
    <row r="2542" spans="1:17" hidden="1" x14ac:dyDescent="0.3">
      <c r="A2542" t="s">
        <v>5283</v>
      </c>
      <c r="B2542" t="s">
        <v>5284</v>
      </c>
      <c r="C2542" t="str">
        <f>IFERROR(VLOOKUP(Table1[[#This Row],[Ticker]],[1]!Table2[[Symbol]:[Industry]],2,FALSE),"-")</f>
        <v>-</v>
      </c>
      <c r="D2542" t="s">
        <v>539</v>
      </c>
      <c r="E2542">
        <v>172.00831700500001</v>
      </c>
      <c r="F2542">
        <v>68.95</v>
      </c>
      <c r="G2542">
        <v>-47.924776008750698</v>
      </c>
      <c r="H2542">
        <v>-15.766523786270501</v>
      </c>
      <c r="I2542">
        <v>-31.7488999012458</v>
      </c>
      <c r="J2542">
        <v>2.2893473411829599</v>
      </c>
      <c r="M2542">
        <v>50.598766110077499</v>
      </c>
      <c r="O2542">
        <v>40.971718636693197</v>
      </c>
      <c r="P2542">
        <v>13.2183908045977</v>
      </c>
    </row>
    <row r="2543" spans="1:17" hidden="1" x14ac:dyDescent="0.3">
      <c r="A2543" t="s">
        <v>5285</v>
      </c>
      <c r="B2543" t="s">
        <v>5286</v>
      </c>
      <c r="C2543" t="str">
        <f>IFERROR(VLOOKUP(Table1[[#This Row],[Ticker]],[1]!Table2[[Symbol]:[Industry]],2,FALSE),"-")</f>
        <v>-</v>
      </c>
      <c r="D2543" t="s">
        <v>3180</v>
      </c>
      <c r="E2543">
        <v>171.73396</v>
      </c>
      <c r="F2543">
        <v>91.36</v>
      </c>
      <c r="G2543">
        <v>30.946627097946401</v>
      </c>
      <c r="H2543">
        <v>1.20574967582077</v>
      </c>
      <c r="I2543">
        <v>-14.869995307959201</v>
      </c>
      <c r="J2543">
        <v>-2.4785323689245802</v>
      </c>
      <c r="K2543">
        <v>85.797436901461097</v>
      </c>
      <c r="M2543">
        <v>58.1309561517349</v>
      </c>
      <c r="N2543">
        <v>0.55523833167825198</v>
      </c>
      <c r="O2543">
        <v>57.344570928196099</v>
      </c>
      <c r="P2543">
        <v>66.109090909090895</v>
      </c>
    </row>
    <row r="2544" spans="1:17" hidden="1" x14ac:dyDescent="0.3">
      <c r="A2544" t="s">
        <v>5287</v>
      </c>
      <c r="B2544" t="s">
        <v>5288</v>
      </c>
      <c r="C2544" t="str">
        <f>IFERROR(VLOOKUP(Table1[[#This Row],[Ticker]],[1]!Table2[[Symbol]:[Industry]],2,FALSE),"-")</f>
        <v>-</v>
      </c>
      <c r="D2544" t="s">
        <v>54</v>
      </c>
      <c r="E2544">
        <v>171.69233435999999</v>
      </c>
      <c r="F2544">
        <v>61.2</v>
      </c>
      <c r="G2544">
        <v>-1.8766059683349801</v>
      </c>
      <c r="H2544">
        <v>22.229806488958801</v>
      </c>
      <c r="I2544">
        <v>9.1010590359321597</v>
      </c>
      <c r="J2544">
        <v>12.511560629062</v>
      </c>
      <c r="K2544">
        <v>51.073324225230003</v>
      </c>
      <c r="L2544">
        <v>48.043468291225203</v>
      </c>
      <c r="M2544">
        <v>75.707071615536705</v>
      </c>
      <c r="N2544">
        <v>3.4829008528154701</v>
      </c>
      <c r="O2544">
        <v>11.1111111111111</v>
      </c>
      <c r="P2544">
        <v>63.855421686746901</v>
      </c>
      <c r="Q2544">
        <v>4.7260827282475E-2</v>
      </c>
    </row>
    <row r="2545" spans="1:17" hidden="1" x14ac:dyDescent="0.3">
      <c r="A2545" t="s">
        <v>5289</v>
      </c>
      <c r="B2545" t="s">
        <v>5290</v>
      </c>
      <c r="C2545" t="str">
        <f>IFERROR(VLOOKUP(Table1[[#This Row],[Ticker]],[1]!Table2[[Symbol]:[Industry]],2,FALSE),"-")</f>
        <v>-</v>
      </c>
      <c r="D2545" t="s">
        <v>46</v>
      </c>
      <c r="E2545">
        <v>171.18696882</v>
      </c>
      <c r="F2545">
        <v>549.15</v>
      </c>
      <c r="G2545">
        <v>-77.155456510814105</v>
      </c>
      <c r="H2545">
        <v>-3.9968134760149101</v>
      </c>
      <c r="I2545">
        <v>-84.376402982766194</v>
      </c>
      <c r="J2545">
        <v>-2.7503534173706101</v>
      </c>
      <c r="K2545">
        <v>700.36288657442799</v>
      </c>
      <c r="L2545">
        <v>1176.1684973071399</v>
      </c>
      <c r="M2545">
        <v>40.428941274456399</v>
      </c>
      <c r="N2545">
        <v>0.43819210772606398</v>
      </c>
      <c r="O2545">
        <v>331.92024037148298</v>
      </c>
      <c r="Q2545">
        <v>3.4720785661955002E-2</v>
      </c>
    </row>
    <row r="2546" spans="1:17" hidden="1" x14ac:dyDescent="0.3">
      <c r="A2546" t="s">
        <v>5291</v>
      </c>
      <c r="B2546" t="s">
        <v>5292</v>
      </c>
      <c r="C2546" t="str">
        <f>IFERROR(VLOOKUP(Table1[[#This Row],[Ticker]],[1]!Table2[[Symbol]:[Industry]],2,FALSE),"-")</f>
        <v>-</v>
      </c>
      <c r="D2546" t="s">
        <v>929</v>
      </c>
      <c r="E2546">
        <v>170.722606756</v>
      </c>
      <c r="F2546">
        <v>50.18</v>
      </c>
      <c r="G2546">
        <v>224.23599086904201</v>
      </c>
      <c r="H2546">
        <v>62.540571728906897</v>
      </c>
      <c r="I2546">
        <v>88.961874974742202</v>
      </c>
      <c r="J2546">
        <v>13.1186463144609</v>
      </c>
      <c r="K2546">
        <v>35.496190585534002</v>
      </c>
      <c r="L2546">
        <v>27.089466932511499</v>
      </c>
      <c r="M2546">
        <v>83.906976286994293</v>
      </c>
      <c r="N2546">
        <v>1.26514628240244</v>
      </c>
      <c r="O2546">
        <v>3.9856516540459602E-2</v>
      </c>
      <c r="P2546">
        <v>257.91726105563401</v>
      </c>
      <c r="Q2546">
        <v>0.180036117223735</v>
      </c>
    </row>
    <row r="2547" spans="1:17" hidden="1" x14ac:dyDescent="0.3">
      <c r="A2547" t="s">
        <v>5293</v>
      </c>
      <c r="B2547" t="s">
        <v>5294</v>
      </c>
      <c r="C2547" t="str">
        <f>IFERROR(VLOOKUP(Table1[[#This Row],[Ticker]],[1]!Table2[[Symbol]:[Industry]],2,FALSE),"-")</f>
        <v>-</v>
      </c>
      <c r="D2547" t="s">
        <v>268</v>
      </c>
      <c r="E2547">
        <v>170.664973653</v>
      </c>
      <c r="F2547">
        <v>73.39</v>
      </c>
      <c r="G2547">
        <v>250.62880726860101</v>
      </c>
      <c r="H2547">
        <v>13.4366176344696</v>
      </c>
      <c r="I2547">
        <v>21.3116851575199</v>
      </c>
      <c r="J2547">
        <v>-6.8370646412499596</v>
      </c>
      <c r="K2547">
        <v>72.505096649694195</v>
      </c>
      <c r="L2547">
        <v>60.602342528131899</v>
      </c>
      <c r="M2547">
        <v>46.517529435141199</v>
      </c>
      <c r="N2547">
        <v>1.3184885707831999</v>
      </c>
      <c r="O2547">
        <v>26.025344052323099</v>
      </c>
      <c r="P2547">
        <v>282.23958333333297</v>
      </c>
      <c r="Q2547">
        <v>0.132058976978251</v>
      </c>
    </row>
    <row r="2548" spans="1:17" hidden="1" x14ac:dyDescent="0.3">
      <c r="A2548" t="s">
        <v>5295</v>
      </c>
      <c r="B2548" t="s">
        <v>5296</v>
      </c>
      <c r="C2548" t="str">
        <f>IFERROR(VLOOKUP(Table1[[#This Row],[Ticker]],[1]!Table2[[Symbol]:[Industry]],2,FALSE),"-")</f>
        <v>-</v>
      </c>
      <c r="D2548" t="s">
        <v>5297</v>
      </c>
      <c r="E2548">
        <v>170.59363309599999</v>
      </c>
      <c r="F2548">
        <v>69.97</v>
      </c>
      <c r="G2548">
        <v>131.37143257835899</v>
      </c>
      <c r="H2548">
        <v>-25.9550895653475</v>
      </c>
      <c r="I2548">
        <v>-0.64520794152572702</v>
      </c>
      <c r="J2548">
        <v>-6.7798760458482299</v>
      </c>
      <c r="K2548">
        <v>77.329621673348598</v>
      </c>
      <c r="L2548">
        <v>62.542938380276098</v>
      </c>
      <c r="M2548">
        <v>14.9459311073519</v>
      </c>
      <c r="N2548">
        <v>0.12890143138186</v>
      </c>
      <c r="O2548">
        <v>52.6654280405888</v>
      </c>
      <c r="P2548">
        <v>189.13223140495799</v>
      </c>
    </row>
    <row r="2549" spans="1:17" hidden="1" x14ac:dyDescent="0.3">
      <c r="A2549" t="s">
        <v>5298</v>
      </c>
      <c r="B2549" t="s">
        <v>5299</v>
      </c>
      <c r="C2549" t="str">
        <f>IFERROR(VLOOKUP(Table1[[#This Row],[Ticker]],[1]!Table2[[Symbol]:[Industry]],2,FALSE),"-")</f>
        <v>-</v>
      </c>
      <c r="D2549" t="s">
        <v>315</v>
      </c>
      <c r="E2549">
        <v>170.583410504</v>
      </c>
      <c r="F2549">
        <v>37.96</v>
      </c>
      <c r="G2549">
        <v>196.59431622344201</v>
      </c>
      <c r="H2549">
        <v>-22.5582532125337</v>
      </c>
      <c r="I2549">
        <v>123.53875362170101</v>
      </c>
      <c r="J2549">
        <v>-6.7799828341681598</v>
      </c>
      <c r="K2549">
        <v>39.3814099419399</v>
      </c>
      <c r="L2549">
        <v>26.269323834884599</v>
      </c>
      <c r="M2549">
        <v>20.724235807471999</v>
      </c>
      <c r="N2549">
        <v>5.0444440470970499E-2</v>
      </c>
      <c r="O2549">
        <v>35.142255005268602</v>
      </c>
      <c r="P2549">
        <v>268.54368932038801</v>
      </c>
      <c r="Q2549">
        <v>6.9576528707293001E-2</v>
      </c>
    </row>
    <row r="2550" spans="1:17" hidden="1" x14ac:dyDescent="0.3">
      <c r="A2550" t="s">
        <v>5300</v>
      </c>
      <c r="B2550" t="s">
        <v>5301</v>
      </c>
      <c r="C2550" t="str">
        <f>IFERROR(VLOOKUP(Table1[[#This Row],[Ticker]],[1]!Table2[[Symbol]:[Industry]],2,FALSE),"-")</f>
        <v>-</v>
      </c>
      <c r="D2550" t="s">
        <v>929</v>
      </c>
      <c r="E2550">
        <v>170.5</v>
      </c>
      <c r="F2550">
        <v>550</v>
      </c>
      <c r="G2550">
        <v>68.477030265360298</v>
      </c>
      <c r="H2550">
        <v>-4.0415559160049002</v>
      </c>
      <c r="I2550">
        <v>13.3577581465886</v>
      </c>
      <c r="J2550">
        <v>-3.5989016657838602</v>
      </c>
      <c r="K2550">
        <v>588.94524115386605</v>
      </c>
      <c r="L2550">
        <v>507.27670711882098</v>
      </c>
      <c r="M2550">
        <v>41.453378608046201</v>
      </c>
      <c r="N2550">
        <v>0.86677352951101805</v>
      </c>
      <c r="O2550">
        <v>33.527272727272702</v>
      </c>
      <c r="P2550">
        <v>100.510390083849</v>
      </c>
      <c r="Q2550">
        <v>8.7147631134163003E-2</v>
      </c>
    </row>
    <row r="2551" spans="1:17" hidden="1" x14ac:dyDescent="0.3">
      <c r="A2551" t="s">
        <v>5302</v>
      </c>
      <c r="B2551" t="s">
        <v>5303</v>
      </c>
      <c r="C2551" t="str">
        <f>IFERROR(VLOOKUP(Table1[[#This Row],[Ticker]],[1]!Table2[[Symbol]:[Industry]],2,FALSE),"-")</f>
        <v>-</v>
      </c>
      <c r="D2551" t="s">
        <v>632</v>
      </c>
      <c r="E2551">
        <v>169.8</v>
      </c>
      <c r="F2551">
        <v>84.9</v>
      </c>
      <c r="G2551">
        <v>-20.651521879512799</v>
      </c>
      <c r="H2551">
        <v>4.6446213037736399</v>
      </c>
      <c r="I2551">
        <v>-21.1441634612153</v>
      </c>
      <c r="J2551">
        <v>-2.3551753693812998E-2</v>
      </c>
      <c r="K2551">
        <v>83.252376038222806</v>
      </c>
      <c r="L2551">
        <v>87.068868812091907</v>
      </c>
      <c r="M2551">
        <v>57.941486031116199</v>
      </c>
      <c r="N2551">
        <v>1.25460157884083</v>
      </c>
      <c r="O2551">
        <v>29.328621908127101</v>
      </c>
      <c r="P2551">
        <v>17.753120665741999</v>
      </c>
      <c r="Q2551">
        <v>0.123197658006736</v>
      </c>
    </row>
    <row r="2552" spans="1:17" hidden="1" x14ac:dyDescent="0.3">
      <c r="A2552" t="s">
        <v>5304</v>
      </c>
      <c r="B2552" t="s">
        <v>5305</v>
      </c>
      <c r="C2552" t="str">
        <f>IFERROR(VLOOKUP(Table1[[#This Row],[Ticker]],[1]!Table2[[Symbol]:[Industry]],2,FALSE),"-")</f>
        <v>-</v>
      </c>
      <c r="D2552" t="s">
        <v>290</v>
      </c>
      <c r="E2552">
        <v>169.64599049</v>
      </c>
      <c r="F2552">
        <v>2.2999999999999998</v>
      </c>
      <c r="K2552">
        <v>2.2860694928582501</v>
      </c>
      <c r="L2552">
        <v>2.4904968111465999</v>
      </c>
      <c r="M2552">
        <v>41.368652020141496</v>
      </c>
      <c r="N2552">
        <v>1</v>
      </c>
      <c r="Q2552">
        <v>-6.0412528129999996E-4</v>
      </c>
    </row>
    <row r="2553" spans="1:17" hidden="1" x14ac:dyDescent="0.3">
      <c r="A2553" t="s">
        <v>5306</v>
      </c>
      <c r="B2553" t="s">
        <v>5307</v>
      </c>
      <c r="C2553" t="str">
        <f>IFERROR(VLOOKUP(Table1[[#This Row],[Ticker]],[1]!Table2[[Symbol]:[Industry]],2,FALSE),"-")</f>
        <v>-</v>
      </c>
      <c r="D2553" t="s">
        <v>54</v>
      </c>
      <c r="E2553">
        <v>169.56225000000001</v>
      </c>
      <c r="F2553">
        <v>153.44999999999999</v>
      </c>
      <c r="G2553">
        <v>-11.5631251677487</v>
      </c>
      <c r="H2553">
        <v>-6.7086550495027</v>
      </c>
      <c r="I2553">
        <v>1.2310613140094699</v>
      </c>
      <c r="J2553">
        <v>-12.5631718673571</v>
      </c>
      <c r="K2553">
        <v>147.46858414750201</v>
      </c>
      <c r="L2553">
        <v>132.13112573625099</v>
      </c>
      <c r="M2553">
        <v>44.202613657522598</v>
      </c>
      <c r="N2553">
        <v>1.1806375442739001</v>
      </c>
      <c r="O2553">
        <v>32.160312805474099</v>
      </c>
      <c r="P2553">
        <v>76.176808266360496</v>
      </c>
    </row>
    <row r="2554" spans="1:17" hidden="1" x14ac:dyDescent="0.3">
      <c r="A2554" t="s">
        <v>5308</v>
      </c>
      <c r="B2554" t="s">
        <v>5309</v>
      </c>
      <c r="C2554" t="str">
        <f>IFERROR(VLOOKUP(Table1[[#This Row],[Ticker]],[1]!Table2[[Symbol]:[Industry]],2,FALSE),"-")</f>
        <v>-</v>
      </c>
      <c r="D2554" t="s">
        <v>632</v>
      </c>
      <c r="E2554">
        <v>169.55866898599999</v>
      </c>
      <c r="F2554">
        <v>12.53</v>
      </c>
      <c r="G2554">
        <v>-15.7756387737855</v>
      </c>
      <c r="H2554">
        <v>-0.80461064030366702</v>
      </c>
      <c r="I2554">
        <v>-33.105255760328703</v>
      </c>
      <c r="J2554">
        <v>-3.7950252852571298</v>
      </c>
      <c r="K2554">
        <v>12.853739519695599</v>
      </c>
      <c r="L2554">
        <v>13.186911607892799</v>
      </c>
      <c r="M2554">
        <v>45.0810925253855</v>
      </c>
      <c r="N2554">
        <v>0.76646752914507799</v>
      </c>
      <c r="O2554">
        <v>54.828411811652003</v>
      </c>
      <c r="P2554">
        <v>19.904306220095599</v>
      </c>
      <c r="Q2554">
        <v>-2.2091508298520999E-2</v>
      </c>
    </row>
    <row r="2555" spans="1:17" hidden="1" x14ac:dyDescent="0.3">
      <c r="A2555" t="s">
        <v>5310</v>
      </c>
      <c r="B2555" t="s">
        <v>5311</v>
      </c>
      <c r="C2555" t="str">
        <f>IFERROR(VLOOKUP(Table1[[#This Row],[Ticker]],[1]!Table2[[Symbol]:[Industry]],2,FALSE),"-")</f>
        <v>-</v>
      </c>
      <c r="D2555" t="s">
        <v>136</v>
      </c>
      <c r="E2555">
        <v>169.51559831700001</v>
      </c>
      <c r="F2555">
        <v>87.11</v>
      </c>
      <c r="G2555">
        <v>93.164780529214596</v>
      </c>
      <c r="H2555">
        <v>24.0419838738155</v>
      </c>
      <c r="I2555">
        <v>7.44881310942921</v>
      </c>
      <c r="J2555">
        <v>-4.9906848829759296</v>
      </c>
      <c r="K2555">
        <v>78.442370649691</v>
      </c>
      <c r="L2555">
        <v>64.913863844583702</v>
      </c>
      <c r="M2555">
        <v>57.473916672285398</v>
      </c>
      <c r="N2555">
        <v>1.4210814696795999</v>
      </c>
      <c r="O2555">
        <v>17.8969119504075</v>
      </c>
      <c r="P2555">
        <v>140.96818810511701</v>
      </c>
      <c r="Q2555">
        <v>0.16118921875269099</v>
      </c>
    </row>
    <row r="2556" spans="1:17" hidden="1" x14ac:dyDescent="0.3">
      <c r="A2556" t="s">
        <v>5312</v>
      </c>
      <c r="B2556" t="s">
        <v>5313</v>
      </c>
      <c r="C2556" t="str">
        <f>IFERROR(VLOOKUP(Table1[[#This Row],[Ticker]],[1]!Table2[[Symbol]:[Industry]],2,FALSE),"-")</f>
        <v>-</v>
      </c>
      <c r="D2556" t="s">
        <v>57</v>
      </c>
      <c r="E2556">
        <v>169.15274475999999</v>
      </c>
      <c r="F2556">
        <v>144.4</v>
      </c>
      <c r="G2556">
        <v>-72.372507101187693</v>
      </c>
      <c r="H2556">
        <v>1.9891512395172499</v>
      </c>
      <c r="I2556">
        <v>-52.941037773343801</v>
      </c>
      <c r="J2556">
        <v>-5.9129578154811</v>
      </c>
      <c r="K2556">
        <v>178.38576885080499</v>
      </c>
      <c r="L2556">
        <v>157.94568410101499</v>
      </c>
      <c r="M2556">
        <v>34.4603109828359</v>
      </c>
      <c r="N2556">
        <v>1.05</v>
      </c>
      <c r="O2556">
        <v>92.278393351800503</v>
      </c>
      <c r="P2556">
        <v>30.560578661844399</v>
      </c>
    </row>
    <row r="2557" spans="1:17" hidden="1" x14ac:dyDescent="0.3">
      <c r="A2557" t="s">
        <v>5314</v>
      </c>
      <c r="B2557" t="s">
        <v>5315</v>
      </c>
      <c r="C2557" t="str">
        <f>IFERROR(VLOOKUP(Table1[[#This Row],[Ticker]],[1]!Table2[[Symbol]:[Industry]],2,FALSE),"-")</f>
        <v>-</v>
      </c>
      <c r="D2557" t="s">
        <v>246</v>
      </c>
      <c r="E2557">
        <v>168.97890624999999</v>
      </c>
      <c r="F2557">
        <v>728.75</v>
      </c>
      <c r="G2557">
        <v>164.39986568326</v>
      </c>
      <c r="H2557">
        <v>100.656578142502</v>
      </c>
      <c r="I2557">
        <v>128.07011068470399</v>
      </c>
      <c r="J2557">
        <v>19.569254761132399</v>
      </c>
      <c r="K2557">
        <v>469.774595556392</v>
      </c>
      <c r="L2557">
        <v>331.16780249263797</v>
      </c>
      <c r="M2557">
        <v>97.505709173741593</v>
      </c>
      <c r="N2557">
        <v>1.7688863375430499</v>
      </c>
      <c r="O2557">
        <v>0</v>
      </c>
      <c r="P2557">
        <v>385.83333333333297</v>
      </c>
    </row>
    <row r="2558" spans="1:17" hidden="1" x14ac:dyDescent="0.3">
      <c r="A2558" t="s">
        <v>5316</v>
      </c>
      <c r="B2558" t="s">
        <v>5317</v>
      </c>
      <c r="C2558" t="str">
        <f>IFERROR(VLOOKUP(Table1[[#This Row],[Ticker]],[1]!Table2[[Symbol]:[Industry]],2,FALSE),"-")</f>
        <v>-</v>
      </c>
      <c r="D2558" t="s">
        <v>124</v>
      </c>
      <c r="E2558">
        <v>168.92307</v>
      </c>
      <c r="F2558">
        <v>156.15</v>
      </c>
      <c r="G2558">
        <v>-18.395171063324199</v>
      </c>
      <c r="H2558">
        <v>6.0181777912369503</v>
      </c>
      <c r="I2558">
        <v>-8.9516706384655809</v>
      </c>
      <c r="J2558">
        <v>6.3190708898855696</v>
      </c>
      <c r="K2558">
        <v>159.3431371561</v>
      </c>
      <c r="L2558">
        <v>154.521873675156</v>
      </c>
      <c r="M2558">
        <v>47.142891781846501</v>
      </c>
      <c r="N2558">
        <v>0.56029198167665994</v>
      </c>
      <c r="O2558">
        <v>28.242074927953801</v>
      </c>
      <c r="P2558">
        <v>30.125</v>
      </c>
      <c r="Q2558">
        <v>0.1100667120447</v>
      </c>
    </row>
    <row r="2559" spans="1:17" hidden="1" x14ac:dyDescent="0.3">
      <c r="A2559" t="s">
        <v>5318</v>
      </c>
      <c r="B2559" t="s">
        <v>5319</v>
      </c>
      <c r="C2559" t="str">
        <f>IFERROR(VLOOKUP(Table1[[#This Row],[Ticker]],[1]!Table2[[Symbol]:[Industry]],2,FALSE),"-")</f>
        <v>-</v>
      </c>
      <c r="D2559" t="s">
        <v>54</v>
      </c>
      <c r="E2559">
        <v>168.66108315</v>
      </c>
      <c r="F2559">
        <v>147.35</v>
      </c>
      <c r="G2559">
        <v>-37.1054942766647</v>
      </c>
      <c r="H2559">
        <v>-8.1052138171955104</v>
      </c>
      <c r="I2559">
        <v>-23.8226194889901</v>
      </c>
      <c r="J2559">
        <v>-5.8316162335750299</v>
      </c>
      <c r="K2559">
        <v>158.546734343705</v>
      </c>
      <c r="L2559">
        <v>163.38782064125999</v>
      </c>
      <c r="M2559">
        <v>25.4005231220833</v>
      </c>
      <c r="N2559">
        <v>0.54318477100220397</v>
      </c>
      <c r="O2559">
        <v>48.489989820156097</v>
      </c>
      <c r="P2559">
        <v>6.0071942446043103</v>
      </c>
      <c r="Q2559">
        <v>-8.8381937976041006E-2</v>
      </c>
    </row>
    <row r="2560" spans="1:17" hidden="1" x14ac:dyDescent="0.3">
      <c r="A2560" t="s">
        <v>5320</v>
      </c>
      <c r="B2560" t="s">
        <v>5321</v>
      </c>
      <c r="C2560" t="str">
        <f>IFERROR(VLOOKUP(Table1[[#This Row],[Ticker]],[1]!Table2[[Symbol]:[Industry]],2,FALSE),"-")</f>
        <v>-</v>
      </c>
      <c r="D2560" t="s">
        <v>259</v>
      </c>
      <c r="E2560">
        <v>168.54957440000001</v>
      </c>
      <c r="F2560">
        <v>283.7</v>
      </c>
      <c r="G2560">
        <v>5.59990538698636</v>
      </c>
      <c r="H2560">
        <v>6.8864102625437198</v>
      </c>
      <c r="I2560">
        <v>-10.4135485564068</v>
      </c>
      <c r="J2560">
        <v>0.46704452097212401</v>
      </c>
      <c r="K2560">
        <v>274.44129620086397</v>
      </c>
      <c r="L2560">
        <v>265.92114091085301</v>
      </c>
      <c r="M2560">
        <v>58.979103779923697</v>
      </c>
      <c r="N2560">
        <v>1.1246786863554901</v>
      </c>
      <c r="O2560">
        <v>24.4272118434966</v>
      </c>
      <c r="P2560">
        <v>38.390243902439003</v>
      </c>
      <c r="Q2560">
        <v>5.5083208796105003E-2</v>
      </c>
    </row>
    <row r="2561" spans="1:17" hidden="1" x14ac:dyDescent="0.3">
      <c r="A2561" t="s">
        <v>5322</v>
      </c>
      <c r="B2561" t="s">
        <v>5323</v>
      </c>
      <c r="C2561" t="str">
        <f>IFERROR(VLOOKUP(Table1[[#This Row],[Ticker]],[1]!Table2[[Symbol]:[Industry]],2,FALSE),"-")</f>
        <v>-</v>
      </c>
      <c r="D2561" t="s">
        <v>632</v>
      </c>
      <c r="E2561">
        <v>168.43982500000001</v>
      </c>
      <c r="F2561">
        <v>394.75</v>
      </c>
      <c r="G2561">
        <v>-70.927672617457603</v>
      </c>
      <c r="H2561">
        <v>-4.57750674508888</v>
      </c>
      <c r="I2561">
        <v>-15.3729450195325</v>
      </c>
      <c r="J2561">
        <v>-2.4117096535041598</v>
      </c>
      <c r="K2561">
        <v>411.43533202652497</v>
      </c>
      <c r="L2561">
        <v>450.637941986192</v>
      </c>
      <c r="M2561">
        <v>38.395274370943199</v>
      </c>
      <c r="N2561">
        <v>0.753161623933153</v>
      </c>
      <c r="O2561">
        <v>98.543381887270399</v>
      </c>
      <c r="P2561">
        <v>22.365158090514502</v>
      </c>
      <c r="Q2561">
        <v>4.0181631904838998E-2</v>
      </c>
    </row>
    <row r="2562" spans="1:17" hidden="1" x14ac:dyDescent="0.3">
      <c r="A2562" t="s">
        <v>5324</v>
      </c>
      <c r="B2562" t="s">
        <v>5325</v>
      </c>
      <c r="C2562" t="str">
        <f>IFERROR(VLOOKUP(Table1[[#This Row],[Ticker]],[1]!Table2[[Symbol]:[Industry]],2,FALSE),"-")</f>
        <v>-</v>
      </c>
      <c r="D2562" t="s">
        <v>632</v>
      </c>
      <c r="E2562">
        <v>168.42017723999999</v>
      </c>
      <c r="F2562">
        <v>89.56</v>
      </c>
      <c r="G2562">
        <v>12.466681666363</v>
      </c>
      <c r="H2562">
        <v>7.2158976160571404</v>
      </c>
      <c r="I2562">
        <v>8.6595499108397895</v>
      </c>
      <c r="J2562">
        <v>-10.2790349516413</v>
      </c>
      <c r="K2562">
        <v>85.967125998326097</v>
      </c>
      <c r="L2562">
        <v>75.812045405548105</v>
      </c>
      <c r="M2562">
        <v>43.845023727353698</v>
      </c>
      <c r="N2562">
        <v>1.2003010129762799</v>
      </c>
      <c r="O2562">
        <v>21.482804823581901</v>
      </c>
      <c r="P2562">
        <v>54.680483592400698</v>
      </c>
      <c r="Q2562">
        <v>4.7320398508125E-2</v>
      </c>
    </row>
    <row r="2563" spans="1:17" hidden="1" x14ac:dyDescent="0.3">
      <c r="A2563" t="s">
        <v>5326</v>
      </c>
      <c r="B2563" t="s">
        <v>5327</v>
      </c>
      <c r="C2563" t="str">
        <f>IFERROR(VLOOKUP(Table1[[#This Row],[Ticker]],[1]!Table2[[Symbol]:[Industry]],2,FALSE),"-")</f>
        <v>-</v>
      </c>
      <c r="D2563" t="s">
        <v>399</v>
      </c>
      <c r="E2563">
        <v>168.32607999999999</v>
      </c>
      <c r="F2563">
        <v>11.18</v>
      </c>
      <c r="G2563">
        <v>6.8046357559551502</v>
      </c>
      <c r="H2563">
        <v>-10.226508877091</v>
      </c>
      <c r="I2563">
        <v>-27.290916707968499</v>
      </c>
      <c r="J2563">
        <v>-2.3377429752616301</v>
      </c>
      <c r="K2563">
        <v>11.5334498549092</v>
      </c>
      <c r="L2563">
        <v>11.2202281334961</v>
      </c>
      <c r="M2563">
        <v>41.988998827795001</v>
      </c>
      <c r="N2563">
        <v>0.51178477455689197</v>
      </c>
      <c r="O2563">
        <v>63.237924865831801</v>
      </c>
      <c r="P2563">
        <v>58.581560283687899</v>
      </c>
      <c r="Q2563">
        <v>4.5743277309729996E-3</v>
      </c>
    </row>
    <row r="2564" spans="1:17" hidden="1" x14ac:dyDescent="0.3">
      <c r="A2564" t="s">
        <v>5328</v>
      </c>
      <c r="B2564" t="s">
        <v>5329</v>
      </c>
      <c r="C2564" t="str">
        <f>IFERROR(VLOOKUP(Table1[[#This Row],[Ticker]],[1]!Table2[[Symbol]:[Industry]],2,FALSE),"-")</f>
        <v>-</v>
      </c>
      <c r="D2564" t="s">
        <v>1177</v>
      </c>
      <c r="E2564">
        <v>168.1242288</v>
      </c>
      <c r="F2564">
        <v>74.44</v>
      </c>
      <c r="G2564">
        <v>5.1880215331735098</v>
      </c>
      <c r="H2564">
        <v>8.8801662011890397</v>
      </c>
      <c r="I2564">
        <v>-25.570373883330099</v>
      </c>
      <c r="J2564">
        <v>-3.7601415643268798</v>
      </c>
      <c r="K2564">
        <v>72.350899142860698</v>
      </c>
      <c r="L2564">
        <v>71.860249602851695</v>
      </c>
      <c r="M2564">
        <v>49.511093032124599</v>
      </c>
      <c r="N2564">
        <v>1.8970832129133599</v>
      </c>
      <c r="O2564">
        <v>33.060182697474403</v>
      </c>
      <c r="P2564">
        <v>34.126126126126103</v>
      </c>
      <c r="Q2564">
        <v>6.7455639009589993E-2</v>
      </c>
    </row>
    <row r="2565" spans="1:17" hidden="1" x14ac:dyDescent="0.3">
      <c r="A2565" t="s">
        <v>5330</v>
      </c>
      <c r="B2565" t="s">
        <v>5331</v>
      </c>
      <c r="C2565" t="str">
        <f>IFERROR(VLOOKUP(Table1[[#This Row],[Ticker]],[1]!Table2[[Symbol]:[Industry]],2,FALSE),"-")</f>
        <v>-</v>
      </c>
      <c r="D2565" t="s">
        <v>420</v>
      </c>
      <c r="E2565">
        <v>168.03995345999999</v>
      </c>
      <c r="F2565">
        <v>167.4</v>
      </c>
      <c r="G2565">
        <v>305.94936620420998</v>
      </c>
      <c r="H2565">
        <v>-7.8370440350345598</v>
      </c>
      <c r="I2565">
        <v>51.669919612854798</v>
      </c>
      <c r="J2565">
        <v>-8.3894947981577292</v>
      </c>
      <c r="K2565">
        <v>168.02988673225201</v>
      </c>
      <c r="L2565">
        <v>129.998173673439</v>
      </c>
      <c r="M2565">
        <v>38.384269102005703</v>
      </c>
      <c r="N2565">
        <v>0.79535695725444699</v>
      </c>
      <c r="O2565">
        <v>16.427718040621201</v>
      </c>
      <c r="P2565">
        <v>312.620162681784</v>
      </c>
    </row>
    <row r="2566" spans="1:17" hidden="1" x14ac:dyDescent="0.3">
      <c r="A2566" t="s">
        <v>5332</v>
      </c>
      <c r="B2566" t="s">
        <v>5333</v>
      </c>
      <c r="C2566" t="str">
        <f>IFERROR(VLOOKUP(Table1[[#This Row],[Ticker]],[1]!Table2[[Symbol]:[Industry]],2,FALSE),"-")</f>
        <v>-</v>
      </c>
      <c r="D2566" t="s">
        <v>300</v>
      </c>
      <c r="E2566">
        <v>168.01466100499999</v>
      </c>
      <c r="F2566">
        <v>183.35</v>
      </c>
      <c r="G2566">
        <v>9.0979635722373509</v>
      </c>
      <c r="H2566">
        <v>1.26825738799063</v>
      </c>
      <c r="I2566">
        <v>-5.1413286026842302</v>
      </c>
      <c r="J2566">
        <v>-2.2985134488526202</v>
      </c>
      <c r="K2566">
        <v>177.35033037542999</v>
      </c>
      <c r="L2566">
        <v>162.605409603379</v>
      </c>
      <c r="M2566">
        <v>63.012102194562203</v>
      </c>
      <c r="N2566">
        <v>0.65781171882811695</v>
      </c>
      <c r="O2566">
        <v>22.9070084537769</v>
      </c>
      <c r="P2566">
        <v>66.681818181818102</v>
      </c>
      <c r="Q2566">
        <v>4.8975048562575001E-2</v>
      </c>
    </row>
    <row r="2567" spans="1:17" hidden="1" x14ac:dyDescent="0.3">
      <c r="A2567" t="s">
        <v>5334</v>
      </c>
      <c r="B2567" t="s">
        <v>5335</v>
      </c>
      <c r="C2567" t="str">
        <f>IFERROR(VLOOKUP(Table1[[#This Row],[Ticker]],[1]!Table2[[Symbol]:[Industry]],2,FALSE),"-")</f>
        <v>-</v>
      </c>
      <c r="D2567" t="s">
        <v>420</v>
      </c>
      <c r="E2567">
        <v>167.76183098999999</v>
      </c>
      <c r="F2567">
        <v>167.7</v>
      </c>
      <c r="G2567">
        <v>21.459416310474499</v>
      </c>
      <c r="H2567">
        <v>1.4661701253224499</v>
      </c>
      <c r="I2567">
        <v>22.676793663851399</v>
      </c>
      <c r="J2567">
        <v>-5.9395524960742803</v>
      </c>
      <c r="K2567">
        <v>166.24585338802501</v>
      </c>
      <c r="L2567">
        <v>145.72535900301</v>
      </c>
      <c r="M2567">
        <v>46.346109756761301</v>
      </c>
      <c r="N2567">
        <v>0.46392408985282702</v>
      </c>
      <c r="O2567">
        <v>12.7012522361359</v>
      </c>
      <c r="P2567">
        <v>54.776188278726302</v>
      </c>
      <c r="Q2567">
        <v>6.4838160815976001E-2</v>
      </c>
    </row>
    <row r="2568" spans="1:17" hidden="1" x14ac:dyDescent="0.3">
      <c r="A2568" t="s">
        <v>5336</v>
      </c>
      <c r="B2568" t="s">
        <v>5337</v>
      </c>
      <c r="C2568" t="str">
        <f>IFERROR(VLOOKUP(Table1[[#This Row],[Ticker]],[1]!Table2[[Symbol]:[Industry]],2,FALSE),"-")</f>
        <v>-</v>
      </c>
      <c r="D2568" t="s">
        <v>471</v>
      </c>
      <c r="E2568">
        <v>167.31460744399999</v>
      </c>
      <c r="F2568">
        <v>6.97</v>
      </c>
      <c r="G2568">
        <v>0.54582183509570803</v>
      </c>
      <c r="H2568">
        <v>-0.170193511041176</v>
      </c>
      <c r="I2568">
        <v>-37.009947992323497</v>
      </c>
      <c r="J2568">
        <v>0.52879584469784902</v>
      </c>
      <c r="K2568">
        <v>7.2456924190023004</v>
      </c>
      <c r="L2568">
        <v>7.0361753772935396</v>
      </c>
      <c r="M2568">
        <v>49.6299699521619</v>
      </c>
      <c r="N2568">
        <v>1.44929090106522</v>
      </c>
      <c r="O2568">
        <v>62.493473895424302</v>
      </c>
      <c r="P2568">
        <v>50.923740839039397</v>
      </c>
      <c r="Q2568">
        <v>9.143255264953E-2</v>
      </c>
    </row>
    <row r="2569" spans="1:17" hidden="1" x14ac:dyDescent="0.3">
      <c r="A2569" t="s">
        <v>5338</v>
      </c>
      <c r="B2569" t="s">
        <v>5339</v>
      </c>
      <c r="C2569" t="str">
        <f>IFERROR(VLOOKUP(Table1[[#This Row],[Ticker]],[1]!Table2[[Symbol]:[Industry]],2,FALSE),"-")</f>
        <v>-</v>
      </c>
      <c r="D2569" t="s">
        <v>420</v>
      </c>
      <c r="E2569">
        <v>167.19641915999901</v>
      </c>
      <c r="F2569">
        <v>20.399999999999999</v>
      </c>
      <c r="G2569">
        <v>32.122492898812197</v>
      </c>
      <c r="H2569">
        <v>-4.3505598802285901</v>
      </c>
      <c r="I2569">
        <v>-12.6285223612871</v>
      </c>
      <c r="J2569">
        <v>-1.89768201740133</v>
      </c>
      <c r="K2569">
        <v>21.433247656267302</v>
      </c>
      <c r="L2569">
        <v>19.465971142748099</v>
      </c>
      <c r="M2569">
        <v>31.481764721966599</v>
      </c>
      <c r="N2569">
        <v>0.60189792351120996</v>
      </c>
      <c r="O2569">
        <v>39.705882352941103</v>
      </c>
      <c r="P2569">
        <v>83.783783783783704</v>
      </c>
      <c r="Q2569">
        <v>3.8636774443622998E-2</v>
      </c>
    </row>
    <row r="2570" spans="1:17" hidden="1" x14ac:dyDescent="0.3">
      <c r="A2570" t="s">
        <v>5340</v>
      </c>
      <c r="B2570" t="s">
        <v>5341</v>
      </c>
      <c r="C2570" t="str">
        <f>IFERROR(VLOOKUP(Table1[[#This Row],[Ticker]],[1]!Table2[[Symbol]:[Industry]],2,FALSE),"-")</f>
        <v>-</v>
      </c>
      <c r="D2570" t="s">
        <v>937</v>
      </c>
      <c r="E2570">
        <v>166.476</v>
      </c>
      <c r="F2570">
        <v>138.72999999999999</v>
      </c>
      <c r="G2570">
        <v>52.4637174515575</v>
      </c>
      <c r="H2570">
        <v>5.6901651306985999</v>
      </c>
      <c r="I2570">
        <v>86.562446346887</v>
      </c>
      <c r="J2570">
        <v>10.057191769006399</v>
      </c>
      <c r="K2570">
        <v>122.765856054171</v>
      </c>
      <c r="L2570">
        <v>96.587650271983307</v>
      </c>
      <c r="M2570">
        <v>73.2642016544239</v>
      </c>
      <c r="N2570">
        <v>0.1142684323682</v>
      </c>
      <c r="O2570">
        <v>8.2606501838102808</v>
      </c>
      <c r="Q2570">
        <v>7.3962084714444001E-2</v>
      </c>
    </row>
    <row r="2571" spans="1:17" hidden="1" x14ac:dyDescent="0.3">
      <c r="A2571" t="s">
        <v>5342</v>
      </c>
      <c r="B2571" t="s">
        <v>5343</v>
      </c>
      <c r="C2571" t="str">
        <f>IFERROR(VLOOKUP(Table1[[#This Row],[Ticker]],[1]!Table2[[Symbol]:[Industry]],2,FALSE),"-")</f>
        <v>-</v>
      </c>
      <c r="D2571" t="s">
        <v>399</v>
      </c>
      <c r="E2571">
        <v>166.39810741400001</v>
      </c>
      <c r="F2571">
        <v>103.18</v>
      </c>
      <c r="G2571">
        <v>-46.356037446288802</v>
      </c>
      <c r="H2571">
        <v>-9.62506393105906</v>
      </c>
      <c r="I2571">
        <v>-23.284982263592401</v>
      </c>
      <c r="J2571">
        <v>-5.2697085331083597</v>
      </c>
      <c r="K2571">
        <v>109.338919998081</v>
      </c>
      <c r="L2571">
        <v>114.02520084783799</v>
      </c>
      <c r="M2571">
        <v>29.121354508529102</v>
      </c>
      <c r="N2571">
        <v>0.21478771160124199</v>
      </c>
      <c r="O2571">
        <v>53.9057956968404</v>
      </c>
      <c r="P2571">
        <v>17.050482132728298</v>
      </c>
      <c r="Q2571">
        <v>6.4654482852690001E-2</v>
      </c>
    </row>
    <row r="2572" spans="1:17" hidden="1" x14ac:dyDescent="0.3">
      <c r="A2572" t="s">
        <v>5344</v>
      </c>
      <c r="B2572" t="s">
        <v>5345</v>
      </c>
      <c r="C2572" t="str">
        <f>IFERROR(VLOOKUP(Table1[[#This Row],[Ticker]],[1]!Table2[[Symbol]:[Industry]],2,FALSE),"-")</f>
        <v>-</v>
      </c>
      <c r="D2572" t="s">
        <v>21</v>
      </c>
      <c r="E2572">
        <v>165.92185377600001</v>
      </c>
      <c r="F2572">
        <v>9.8699999999999992</v>
      </c>
      <c r="G2572">
        <v>38.729423207695</v>
      </c>
      <c r="H2572">
        <v>20.637640026290502</v>
      </c>
      <c r="I2572">
        <v>111.194111364395</v>
      </c>
      <c r="J2572">
        <v>-11.199535503720799</v>
      </c>
      <c r="K2572">
        <v>8.8058732006812903</v>
      </c>
      <c r="L2572">
        <v>6.8763260290995296</v>
      </c>
      <c r="M2572">
        <v>45.979165917083499</v>
      </c>
      <c r="N2572">
        <v>0.80484267102308005</v>
      </c>
      <c r="O2572">
        <v>13.8804457953394</v>
      </c>
      <c r="P2572">
        <v>163.19999999999899</v>
      </c>
      <c r="Q2572">
        <v>1.1784064343163999E-2</v>
      </c>
    </row>
    <row r="2573" spans="1:17" hidden="1" x14ac:dyDescent="0.3">
      <c r="A2573" t="s">
        <v>5346</v>
      </c>
      <c r="B2573" t="s">
        <v>5347</v>
      </c>
      <c r="C2573" t="str">
        <f>IFERROR(VLOOKUP(Table1[[#This Row],[Ticker]],[1]!Table2[[Symbol]:[Industry]],2,FALSE),"-")</f>
        <v>-</v>
      </c>
      <c r="D2573" t="s">
        <v>420</v>
      </c>
      <c r="E2573">
        <v>165.90799386699999</v>
      </c>
      <c r="F2573">
        <v>30.91</v>
      </c>
      <c r="G2573">
        <v>186.37933369483201</v>
      </c>
      <c r="H2573">
        <v>25.059347407122399</v>
      </c>
      <c r="I2573">
        <v>163.010325528056</v>
      </c>
      <c r="J2573">
        <v>0.99002087881800704</v>
      </c>
      <c r="K2573">
        <v>26.188789192887</v>
      </c>
      <c r="L2573">
        <v>18.021290798126699</v>
      </c>
      <c r="M2573">
        <v>57.377328007407399</v>
      </c>
      <c r="N2573">
        <v>0.58348810686100605</v>
      </c>
      <c r="O2573">
        <v>13.6848916208346</v>
      </c>
      <c r="P2573">
        <v>274.666666666666</v>
      </c>
      <c r="Q2573">
        <v>0.163581933670542</v>
      </c>
    </row>
    <row r="2574" spans="1:17" hidden="1" x14ac:dyDescent="0.3">
      <c r="A2574" t="s">
        <v>5348</v>
      </c>
      <c r="B2574" t="s">
        <v>5349</v>
      </c>
      <c r="C2574" t="str">
        <f>IFERROR(VLOOKUP(Table1[[#This Row],[Ticker]],[1]!Table2[[Symbol]:[Industry]],2,FALSE),"-")</f>
        <v>-</v>
      </c>
      <c r="D2574" t="s">
        <v>46</v>
      </c>
      <c r="E2574">
        <v>165.73125257999999</v>
      </c>
      <c r="F2574">
        <v>99.1</v>
      </c>
      <c r="G2574">
        <v>50.088720024754103</v>
      </c>
      <c r="H2574">
        <v>-1.02061872364748</v>
      </c>
      <c r="I2574">
        <v>-35.008912640470001</v>
      </c>
      <c r="J2574">
        <v>-6.8147474522661096</v>
      </c>
      <c r="K2574">
        <v>102.411182827323</v>
      </c>
      <c r="L2574">
        <v>98.2150214180609</v>
      </c>
      <c r="M2574">
        <v>42.802863793127401</v>
      </c>
      <c r="N2574">
        <v>0.85092726065896895</v>
      </c>
      <c r="O2574">
        <v>60.292633703329898</v>
      </c>
      <c r="P2574">
        <v>88.690022848438602</v>
      </c>
      <c r="Q2574">
        <v>5.7233159103168001E-2</v>
      </c>
    </row>
    <row r="2575" spans="1:17" hidden="1" x14ac:dyDescent="0.3">
      <c r="A2575" t="s">
        <v>5350</v>
      </c>
      <c r="B2575" t="s">
        <v>5351</v>
      </c>
      <c r="C2575" t="str">
        <f>IFERROR(VLOOKUP(Table1[[#This Row],[Ticker]],[1]!Table2[[Symbol]:[Industry]],2,FALSE),"-")</f>
        <v>-</v>
      </c>
      <c r="D2575" t="s">
        <v>2661</v>
      </c>
      <c r="E2575">
        <v>165.71979450000001</v>
      </c>
      <c r="F2575">
        <v>15.21</v>
      </c>
      <c r="G2575">
        <v>-5.8638399024646501</v>
      </c>
      <c r="H2575">
        <v>-10.4885897374562</v>
      </c>
      <c r="I2575">
        <v>-26.9215063399432</v>
      </c>
      <c r="J2575">
        <v>-2.7977759729290299</v>
      </c>
      <c r="K2575">
        <v>17.293687135150499</v>
      </c>
      <c r="L2575">
        <v>17.674085230018498</v>
      </c>
      <c r="M2575">
        <v>34.402337611938897</v>
      </c>
      <c r="N2575">
        <v>0.53838165902754398</v>
      </c>
      <c r="O2575">
        <v>108.57988165680401</v>
      </c>
      <c r="P2575">
        <v>43.085606773283097</v>
      </c>
      <c r="Q2575">
        <v>0.105603587684477</v>
      </c>
    </row>
    <row r="2576" spans="1:17" hidden="1" x14ac:dyDescent="0.3">
      <c r="A2576" t="s">
        <v>5352</v>
      </c>
      <c r="B2576" t="s">
        <v>5353</v>
      </c>
      <c r="C2576" t="str">
        <f>IFERROR(VLOOKUP(Table1[[#This Row],[Ticker]],[1]!Table2[[Symbol]:[Industry]],2,FALSE),"-")</f>
        <v>-</v>
      </c>
      <c r="D2576" t="s">
        <v>207</v>
      </c>
      <c r="E2576">
        <v>165.40468477600001</v>
      </c>
      <c r="F2576">
        <v>107.72</v>
      </c>
      <c r="G2576">
        <v>-37.746898459725301</v>
      </c>
      <c r="H2576">
        <v>-0.31850645134521499</v>
      </c>
      <c r="I2576">
        <v>-24.823609237034901</v>
      </c>
      <c r="J2576">
        <v>-1.65485172928865</v>
      </c>
      <c r="K2576">
        <v>110.13821605376501</v>
      </c>
      <c r="L2576">
        <v>113.769137847999</v>
      </c>
      <c r="M2576">
        <v>42.760853491588001</v>
      </c>
      <c r="N2576">
        <v>0.73032700898170599</v>
      </c>
      <c r="O2576">
        <v>25.092833271444398</v>
      </c>
      <c r="P2576">
        <v>11.6269430051813</v>
      </c>
      <c r="Q2576">
        <v>2.0752343320688999E-2</v>
      </c>
    </row>
    <row r="2577" spans="1:17" hidden="1" x14ac:dyDescent="0.3">
      <c r="A2577" t="s">
        <v>5354</v>
      </c>
      <c r="B2577" t="s">
        <v>5355</v>
      </c>
      <c r="C2577" t="str">
        <f>IFERROR(VLOOKUP(Table1[[#This Row],[Ticker]],[1]!Table2[[Symbol]:[Industry]],2,FALSE),"-")</f>
        <v>-</v>
      </c>
      <c r="D2577" t="s">
        <v>952</v>
      </c>
      <c r="E2577">
        <v>165.31649999999999</v>
      </c>
      <c r="F2577">
        <v>648.29999999999995</v>
      </c>
      <c r="G2577">
        <v>49.777655311805297</v>
      </c>
      <c r="H2577">
        <v>10.897135596377</v>
      </c>
      <c r="I2577">
        <v>5.9795913689198104</v>
      </c>
      <c r="J2577">
        <v>0.204148792639544</v>
      </c>
      <c r="K2577">
        <v>614.121778044709</v>
      </c>
      <c r="L2577">
        <v>538.67371518429195</v>
      </c>
      <c r="M2577">
        <v>59.375619102618103</v>
      </c>
      <c r="N2577">
        <v>1.0187599009900901</v>
      </c>
      <c r="O2577">
        <v>15.5329322844362</v>
      </c>
      <c r="P2577">
        <v>98.469309658656002</v>
      </c>
      <c r="Q2577">
        <v>0.118562683071073</v>
      </c>
    </row>
    <row r="2578" spans="1:17" hidden="1" x14ac:dyDescent="0.3">
      <c r="A2578" t="s">
        <v>5356</v>
      </c>
      <c r="B2578" t="s">
        <v>5357</v>
      </c>
      <c r="C2578" t="str">
        <f>IFERROR(VLOOKUP(Table1[[#This Row],[Ticker]],[1]!Table2[[Symbol]:[Industry]],2,FALSE),"-")</f>
        <v>-</v>
      </c>
      <c r="D2578" t="s">
        <v>372</v>
      </c>
      <c r="E2578">
        <v>165.26591225000001</v>
      </c>
      <c r="F2578">
        <v>143.9</v>
      </c>
      <c r="G2578">
        <v>47.171735323054698</v>
      </c>
      <c r="H2578">
        <v>2.6155207746731102</v>
      </c>
      <c r="I2578">
        <v>-19.362163179788599</v>
      </c>
      <c r="J2578">
        <v>-4.9294766766239704</v>
      </c>
      <c r="K2578">
        <v>151.32997296266799</v>
      </c>
      <c r="L2578">
        <v>153.12972030023499</v>
      </c>
      <c r="M2578">
        <v>57.791023141553303</v>
      </c>
      <c r="N2578">
        <v>1.0990990990990901</v>
      </c>
      <c r="O2578">
        <v>56.358582348853297</v>
      </c>
      <c r="P2578">
        <v>74.424242424242394</v>
      </c>
      <c r="Q2578">
        <v>9.7700820785889E-2</v>
      </c>
    </row>
    <row r="2579" spans="1:17" hidden="1" x14ac:dyDescent="0.3">
      <c r="A2579" t="s">
        <v>5358</v>
      </c>
      <c r="B2579" t="s">
        <v>5359</v>
      </c>
      <c r="C2579" t="str">
        <f>IFERROR(VLOOKUP(Table1[[#This Row],[Ticker]],[1]!Table2[[Symbol]:[Industry]],2,FALSE),"-")</f>
        <v>-</v>
      </c>
      <c r="D2579" t="s">
        <v>72</v>
      </c>
      <c r="E2579">
        <v>165.2640327</v>
      </c>
      <c r="F2579">
        <v>88.67</v>
      </c>
      <c r="G2579">
        <v>221.472323970573</v>
      </c>
      <c r="H2579">
        <v>36.077501633396402</v>
      </c>
      <c r="I2579">
        <v>105.43499691329301</v>
      </c>
      <c r="J2579">
        <v>10.327896913297501</v>
      </c>
      <c r="K2579">
        <v>71.894490374961606</v>
      </c>
      <c r="L2579">
        <v>57.826491748975897</v>
      </c>
      <c r="M2579">
        <v>88.023409206379597</v>
      </c>
      <c r="N2579">
        <v>2.0641477777443198</v>
      </c>
      <c r="O2579">
        <v>2.2668320739821901</v>
      </c>
      <c r="P2579">
        <v>269.653031152344</v>
      </c>
      <c r="Q2579">
        <v>0.255353637779766</v>
      </c>
    </row>
    <row r="2580" spans="1:17" hidden="1" x14ac:dyDescent="0.3">
      <c r="A2580" t="s">
        <v>5360</v>
      </c>
      <c r="B2580" t="s">
        <v>5361</v>
      </c>
      <c r="C2580" t="str">
        <f>IFERROR(VLOOKUP(Table1[[#This Row],[Ticker]],[1]!Table2[[Symbol]:[Industry]],2,FALSE),"-")</f>
        <v>-</v>
      </c>
      <c r="E2580">
        <v>164.7442006</v>
      </c>
      <c r="F2580">
        <v>231.8</v>
      </c>
      <c r="G2580">
        <v>27.277970658285099</v>
      </c>
      <c r="H2580">
        <v>15.729806488958801</v>
      </c>
      <c r="I2580">
        <v>9.6751712720226202</v>
      </c>
      <c r="J2580">
        <v>-1.4418296902210199</v>
      </c>
      <c r="K2580">
        <v>197.09677902214301</v>
      </c>
      <c r="L2580">
        <v>170.70735833425701</v>
      </c>
      <c r="M2580">
        <v>77.441175454883293</v>
      </c>
      <c r="N2580">
        <v>0.74344790333182198</v>
      </c>
      <c r="O2580">
        <v>1.38050043140638</v>
      </c>
      <c r="P2580">
        <v>72.920552032823494</v>
      </c>
      <c r="Q2580">
        <v>0.202713820477018</v>
      </c>
    </row>
    <row r="2581" spans="1:17" hidden="1" x14ac:dyDescent="0.3">
      <c r="A2581" t="s">
        <v>5362</v>
      </c>
      <c r="B2581" t="s">
        <v>5363</v>
      </c>
      <c r="C2581" t="str">
        <f>IFERROR(VLOOKUP(Table1[[#This Row],[Ticker]],[1]!Table2[[Symbol]:[Industry]],2,FALSE),"-")</f>
        <v>-</v>
      </c>
      <c r="D2581" t="s">
        <v>130</v>
      </c>
      <c r="E2581">
        <v>164.66546460000001</v>
      </c>
      <c r="F2581">
        <v>19.38</v>
      </c>
      <c r="G2581">
        <v>-3.9191737678543799</v>
      </c>
      <c r="H2581">
        <v>-2.6852840543007299</v>
      </c>
      <c r="I2581">
        <v>-35.6535540706059</v>
      </c>
      <c r="J2581">
        <v>-1.54219284637817</v>
      </c>
      <c r="K2581">
        <v>20.462980959146101</v>
      </c>
      <c r="L2581">
        <v>20.2764110248831</v>
      </c>
      <c r="M2581">
        <v>40.111650691541101</v>
      </c>
      <c r="N2581">
        <v>0.87061710355896105</v>
      </c>
      <c r="O2581">
        <v>57.1207430340557</v>
      </c>
      <c r="P2581">
        <v>40.434782608695599</v>
      </c>
      <c r="Q2581">
        <v>5.6567391366892997E-2</v>
      </c>
    </row>
    <row r="2582" spans="1:17" hidden="1" x14ac:dyDescent="0.3">
      <c r="A2582" t="s">
        <v>5364</v>
      </c>
      <c r="B2582" t="s">
        <v>5365</v>
      </c>
      <c r="C2582" t="str">
        <f>IFERROR(VLOOKUP(Table1[[#This Row],[Ticker]],[1]!Table2[[Symbol]:[Industry]],2,FALSE),"-")</f>
        <v>-</v>
      </c>
      <c r="D2582" t="s">
        <v>4818</v>
      </c>
      <c r="E2582">
        <v>164.52502275000001</v>
      </c>
      <c r="F2582">
        <v>114.9</v>
      </c>
      <c r="G2582">
        <v>178.10608559164001</v>
      </c>
      <c r="H2582">
        <v>8.2260329040531595</v>
      </c>
      <c r="I2582">
        <v>23.2447975777457</v>
      </c>
      <c r="J2582">
        <v>1.6166991317909201</v>
      </c>
      <c r="K2582">
        <v>108.52637217215</v>
      </c>
      <c r="L2582">
        <v>89.273512453975997</v>
      </c>
      <c r="M2582">
        <v>48.956091333386802</v>
      </c>
      <c r="N2582">
        <v>1.2937003546383801</v>
      </c>
      <c r="O2582">
        <v>11.0095735422106</v>
      </c>
      <c r="P2582">
        <v>226.42045454545399</v>
      </c>
      <c r="Q2582">
        <v>0.143232935427659</v>
      </c>
    </row>
    <row r="2583" spans="1:17" hidden="1" x14ac:dyDescent="0.3">
      <c r="A2583" t="s">
        <v>5366</v>
      </c>
      <c r="B2583" t="s">
        <v>5367</v>
      </c>
      <c r="C2583" t="str">
        <f>IFERROR(VLOOKUP(Table1[[#This Row],[Ticker]],[1]!Table2[[Symbol]:[Industry]],2,FALSE),"-")</f>
        <v>-</v>
      </c>
      <c r="D2583" t="s">
        <v>1177</v>
      </c>
      <c r="E2583">
        <v>164.08724930399899</v>
      </c>
      <c r="F2583">
        <v>0.88</v>
      </c>
      <c r="G2583">
        <v>82.271302422621801</v>
      </c>
      <c r="H2583">
        <v>7.14687965969053</v>
      </c>
      <c r="I2583">
        <v>-14.337500558900199</v>
      </c>
      <c r="J2583">
        <v>-6.3031523170150603</v>
      </c>
      <c r="K2583">
        <v>0.84146315163998298</v>
      </c>
      <c r="L2583">
        <v>0.76593159194174798</v>
      </c>
      <c r="M2583">
        <v>48.849253641555201</v>
      </c>
      <c r="N2583">
        <v>0.93910180915511399</v>
      </c>
      <c r="O2583">
        <v>36.363636363636303</v>
      </c>
      <c r="P2583">
        <v>114.63414634146299</v>
      </c>
      <c r="Q2583">
        <v>2.2418330724289998E-3</v>
      </c>
    </row>
    <row r="2584" spans="1:17" hidden="1" x14ac:dyDescent="0.3">
      <c r="A2584" t="s">
        <v>5368</v>
      </c>
      <c r="B2584" t="s">
        <v>5369</v>
      </c>
      <c r="C2584" t="str">
        <f>IFERROR(VLOOKUP(Table1[[#This Row],[Ticker]],[1]!Table2[[Symbol]:[Industry]],2,FALSE),"-")</f>
        <v>-</v>
      </c>
      <c r="D2584" t="s">
        <v>516</v>
      </c>
      <c r="E2584">
        <v>163.83500000000001</v>
      </c>
      <c r="F2584">
        <v>46.81</v>
      </c>
      <c r="G2584">
        <v>40.247492898812297</v>
      </c>
      <c r="H2584">
        <v>9.9709829595470598</v>
      </c>
      <c r="I2584">
        <v>-21.3219140125507</v>
      </c>
      <c r="J2584">
        <v>-4.6099358030100097</v>
      </c>
      <c r="K2584">
        <v>47.980431897006198</v>
      </c>
      <c r="L2584">
        <v>44.324741453749098</v>
      </c>
      <c r="M2584">
        <v>44.611316806749002</v>
      </c>
      <c r="N2584">
        <v>2.00263121007871</v>
      </c>
      <c r="O2584">
        <v>44.7340311899166</v>
      </c>
      <c r="Q2584">
        <v>7.6708204290091994E-2</v>
      </c>
    </row>
    <row r="2585" spans="1:17" hidden="1" x14ac:dyDescent="0.3">
      <c r="A2585" t="s">
        <v>5370</v>
      </c>
      <c r="B2585" t="s">
        <v>5371</v>
      </c>
      <c r="C2585" t="str">
        <f>IFERROR(VLOOKUP(Table1[[#This Row],[Ticker]],[1]!Table2[[Symbol]:[Industry]],2,FALSE),"-")</f>
        <v>-</v>
      </c>
      <c r="D2585" t="s">
        <v>1283</v>
      </c>
      <c r="E2585">
        <v>163.80281249999999</v>
      </c>
      <c r="F2585">
        <v>104.25</v>
      </c>
      <c r="G2585">
        <v>-3.6704175489489002</v>
      </c>
      <c r="H2585">
        <v>30.468904233319702</v>
      </c>
      <c r="I2585">
        <v>12.505458558555899</v>
      </c>
      <c r="J2585">
        <v>-17.191868471957399</v>
      </c>
      <c r="O2585">
        <v>35.251798561150999</v>
      </c>
      <c r="P2585">
        <v>30.6390977443609</v>
      </c>
    </row>
    <row r="2586" spans="1:17" hidden="1" x14ac:dyDescent="0.3">
      <c r="A2586" t="s">
        <v>5372</v>
      </c>
      <c r="B2586" t="s">
        <v>5373</v>
      </c>
      <c r="C2586" t="str">
        <f>IFERROR(VLOOKUP(Table1[[#This Row],[Ticker]],[1]!Table2[[Symbol]:[Industry]],2,FALSE),"-")</f>
        <v>-</v>
      </c>
      <c r="D2586" t="s">
        <v>729</v>
      </c>
      <c r="E2586">
        <v>163.46488893</v>
      </c>
      <c r="F2586">
        <v>77.239999999999995</v>
      </c>
      <c r="G2586">
        <v>24.645231345223198</v>
      </c>
      <c r="H2586">
        <v>-4.6088680906652897</v>
      </c>
      <c r="I2586">
        <v>-11.723428710867299</v>
      </c>
      <c r="J2586">
        <v>-1.01729427029034</v>
      </c>
      <c r="K2586">
        <v>79.734297265449996</v>
      </c>
      <c r="L2586">
        <v>73.3136660811562</v>
      </c>
      <c r="M2586">
        <v>88.374458321217901</v>
      </c>
      <c r="N2586">
        <v>0.74507045583366605</v>
      </c>
      <c r="O2586">
        <v>16.908337648886501</v>
      </c>
      <c r="P2586">
        <v>55.882946518668</v>
      </c>
      <c r="Q2586">
        <v>2.2514289353509E-2</v>
      </c>
    </row>
    <row r="2587" spans="1:17" hidden="1" x14ac:dyDescent="0.3">
      <c r="A2587" t="s">
        <v>5374</v>
      </c>
      <c r="B2587" t="s">
        <v>5375</v>
      </c>
      <c r="C2587" t="str">
        <f>IFERROR(VLOOKUP(Table1[[#This Row],[Ticker]],[1]!Table2[[Symbol]:[Industry]],2,FALSE),"-")</f>
        <v>-</v>
      </c>
      <c r="D2587" t="s">
        <v>95</v>
      </c>
      <c r="E2587">
        <v>163.40891873999999</v>
      </c>
      <c r="F2587">
        <v>162.6</v>
      </c>
      <c r="G2587">
        <v>-33.652281558475501</v>
      </c>
      <c r="H2587">
        <v>-7.0697068233801401</v>
      </c>
      <c r="I2587">
        <v>-27.068533827690899</v>
      </c>
      <c r="J2587">
        <v>-5.8390889327479396</v>
      </c>
      <c r="K2587">
        <v>172.46698723487799</v>
      </c>
      <c r="L2587">
        <v>181.647695746279</v>
      </c>
      <c r="M2587">
        <v>40.9100364295264</v>
      </c>
      <c r="N2587">
        <v>1.7701535508637201</v>
      </c>
      <c r="O2587">
        <v>65.436654366543607</v>
      </c>
      <c r="P2587">
        <v>12.9166666666666</v>
      </c>
      <c r="Q2587">
        <v>6.4523679520867003E-2</v>
      </c>
    </row>
    <row r="2588" spans="1:17" hidden="1" x14ac:dyDescent="0.3">
      <c r="A2588" t="s">
        <v>5376</v>
      </c>
      <c r="B2588" t="s">
        <v>5377</v>
      </c>
      <c r="C2588" t="str">
        <f>IFERROR(VLOOKUP(Table1[[#This Row],[Ticker]],[1]!Table2[[Symbol]:[Industry]],2,FALSE),"-")</f>
        <v>-</v>
      </c>
      <c r="D2588" t="s">
        <v>5378</v>
      </c>
      <c r="E2588">
        <v>162.995045</v>
      </c>
      <c r="F2588">
        <v>233.3</v>
      </c>
      <c r="G2588">
        <v>503.28803343935198</v>
      </c>
      <c r="H2588">
        <v>48.376966869591001</v>
      </c>
      <c r="I2588">
        <v>346.51952285247103</v>
      </c>
      <c r="J2588">
        <v>5.16301114801949</v>
      </c>
      <c r="K2588">
        <v>161.06475454941901</v>
      </c>
      <c r="L2588">
        <v>97.900135577920594</v>
      </c>
      <c r="M2588">
        <v>99.641406302169898</v>
      </c>
      <c r="N2588">
        <v>1.4260604683697899</v>
      </c>
      <c r="O2588">
        <v>0</v>
      </c>
      <c r="P2588">
        <v>546.08141788978105</v>
      </c>
      <c r="Q2588">
        <v>0.242177890557529</v>
      </c>
    </row>
    <row r="2589" spans="1:17" hidden="1" x14ac:dyDescent="0.3">
      <c r="A2589" t="s">
        <v>5379</v>
      </c>
      <c r="B2589" t="s">
        <v>5380</v>
      </c>
      <c r="C2589" t="str">
        <f>IFERROR(VLOOKUP(Table1[[#This Row],[Ticker]],[1]!Table2[[Symbol]:[Industry]],2,FALSE),"-")</f>
        <v>-</v>
      </c>
      <c r="D2589" t="s">
        <v>5381</v>
      </c>
      <c r="E2589">
        <v>162.56016</v>
      </c>
      <c r="F2589">
        <v>168</v>
      </c>
      <c r="G2589">
        <v>-21.5025071011877</v>
      </c>
      <c r="H2589">
        <v>-7.3525139530301198</v>
      </c>
      <c r="I2589">
        <v>-5.3266309936828398</v>
      </c>
      <c r="J2589">
        <v>-5.3636682992529501</v>
      </c>
      <c r="K2589">
        <v>166.74194504065699</v>
      </c>
      <c r="L2589">
        <v>157.561931444625</v>
      </c>
      <c r="M2589">
        <v>39.076596997105902</v>
      </c>
      <c r="N2589">
        <v>0.58333333333333304</v>
      </c>
      <c r="O2589">
        <v>21.904761904761902</v>
      </c>
      <c r="P2589">
        <v>47.303814116615499</v>
      </c>
    </row>
    <row r="2590" spans="1:17" hidden="1" x14ac:dyDescent="0.3">
      <c r="A2590" t="s">
        <v>5382</v>
      </c>
      <c r="B2590" t="s">
        <v>5383</v>
      </c>
      <c r="C2590" t="str">
        <f>IFERROR(VLOOKUP(Table1[[#This Row],[Ticker]],[1]!Table2[[Symbol]:[Industry]],2,FALSE),"-")</f>
        <v>-</v>
      </c>
      <c r="D2590" t="s">
        <v>136</v>
      </c>
      <c r="E2590">
        <v>162.495</v>
      </c>
      <c r="F2590">
        <v>180.55</v>
      </c>
      <c r="G2590">
        <v>19.728700415805498</v>
      </c>
      <c r="H2590">
        <v>0.69572827666832604</v>
      </c>
      <c r="I2590">
        <v>-20.534759072500499</v>
      </c>
      <c r="J2590">
        <v>0.50577603866937004</v>
      </c>
      <c r="K2590">
        <v>182.084365220797</v>
      </c>
      <c r="L2590">
        <v>171.74813525351101</v>
      </c>
      <c r="M2590">
        <v>49.764114938905202</v>
      </c>
      <c r="N2590">
        <v>0.32227769831066999</v>
      </c>
      <c r="O2590">
        <v>52.256992522846801</v>
      </c>
      <c r="P2590">
        <v>49.7097844112769</v>
      </c>
      <c r="Q2590">
        <v>8.7996973703316994E-2</v>
      </c>
    </row>
    <row r="2591" spans="1:17" hidden="1" x14ac:dyDescent="0.3">
      <c r="A2591" t="s">
        <v>5384</v>
      </c>
      <c r="B2591" t="s">
        <v>5385</v>
      </c>
      <c r="C2591" t="str">
        <f>IFERROR(VLOOKUP(Table1[[#This Row],[Ticker]],[1]!Table2[[Symbol]:[Industry]],2,FALSE),"-")</f>
        <v>-</v>
      </c>
      <c r="D2591" t="s">
        <v>136</v>
      </c>
      <c r="E2591">
        <v>162.24</v>
      </c>
      <c r="F2591">
        <v>390</v>
      </c>
      <c r="G2591">
        <v>-21.8471016957823</v>
      </c>
      <c r="H2591">
        <v>-0.170193511041176</v>
      </c>
      <c r="I2591">
        <v>-11.0766309936828</v>
      </c>
      <c r="J2591">
        <v>-0.92680823099355703</v>
      </c>
      <c r="K2591">
        <v>389.89232603966502</v>
      </c>
      <c r="L2591">
        <v>387.40332042558202</v>
      </c>
      <c r="M2591">
        <v>100</v>
      </c>
      <c r="O2591">
        <v>0</v>
      </c>
      <c r="P2591">
        <v>5.4054054054053902</v>
      </c>
    </row>
    <row r="2592" spans="1:17" hidden="1" x14ac:dyDescent="0.3">
      <c r="A2592" t="s">
        <v>5386</v>
      </c>
      <c r="B2592" t="s">
        <v>5387</v>
      </c>
      <c r="C2592" t="str">
        <f>IFERROR(VLOOKUP(Table1[[#This Row],[Ticker]],[1]!Table2[[Symbol]:[Industry]],2,FALSE),"-")</f>
        <v>-</v>
      </c>
      <c r="D2592" t="s">
        <v>632</v>
      </c>
      <c r="E2592">
        <v>162.13367117999999</v>
      </c>
      <c r="F2592">
        <v>104.52</v>
      </c>
      <c r="G2592">
        <v>88.737850472134795</v>
      </c>
      <c r="H2592">
        <v>7.1839560370278397</v>
      </c>
      <c r="I2592">
        <v>-16.7608415199986</v>
      </c>
      <c r="J2592">
        <v>7.50767667407957</v>
      </c>
      <c r="K2592">
        <v>97.546586203987104</v>
      </c>
      <c r="L2592">
        <v>94.041090607167206</v>
      </c>
      <c r="M2592">
        <v>70.691577626050702</v>
      </c>
      <c r="N2592">
        <v>1.3050072546400799</v>
      </c>
      <c r="O2592">
        <v>37.820512820512803</v>
      </c>
      <c r="P2592">
        <v>133.04347826086899</v>
      </c>
      <c r="Q2592">
        <v>0.14885029652502499</v>
      </c>
    </row>
    <row r="2593" spans="1:17" hidden="1" x14ac:dyDescent="0.3">
      <c r="A2593" t="s">
        <v>5388</v>
      </c>
      <c r="B2593" t="s">
        <v>5389</v>
      </c>
      <c r="C2593" t="str">
        <f>IFERROR(VLOOKUP(Table1[[#This Row],[Ticker]],[1]!Table2[[Symbol]:[Industry]],2,FALSE),"-")</f>
        <v>-</v>
      </c>
      <c r="E2593">
        <v>162</v>
      </c>
      <c r="F2593">
        <v>162</v>
      </c>
      <c r="G2593">
        <v>407.84349541691103</v>
      </c>
      <c r="H2593">
        <v>-26.163797896605299</v>
      </c>
      <c r="I2593">
        <v>0.32572811509829303</v>
      </c>
      <c r="J2593">
        <v>-5.68871299289831</v>
      </c>
      <c r="K2593">
        <v>202.09753433469501</v>
      </c>
      <c r="L2593">
        <v>137.70627657084299</v>
      </c>
      <c r="M2593">
        <v>20.7007414491185</v>
      </c>
      <c r="N2593">
        <v>2.33816452154448</v>
      </c>
      <c r="O2593">
        <v>61.975308641975197</v>
      </c>
      <c r="P2593">
        <v>409.915014164306</v>
      </c>
    </row>
    <row r="2594" spans="1:17" hidden="1" x14ac:dyDescent="0.3">
      <c r="A2594" t="s">
        <v>5390</v>
      </c>
      <c r="B2594" t="s">
        <v>5391</v>
      </c>
      <c r="C2594" t="str">
        <f>IFERROR(VLOOKUP(Table1[[#This Row],[Ticker]],[1]!Table2[[Symbol]:[Industry]],2,FALSE),"-")</f>
        <v>-</v>
      </c>
      <c r="E2594">
        <v>162</v>
      </c>
      <c r="F2594">
        <v>324</v>
      </c>
      <c r="G2594">
        <v>-25.301716240027702</v>
      </c>
      <c r="H2594">
        <v>6.0767322144875999</v>
      </c>
      <c r="I2594">
        <v>-31.5891001633183</v>
      </c>
      <c r="J2594">
        <v>-1.7228890638165799</v>
      </c>
      <c r="K2594">
        <v>315.61677754006803</v>
      </c>
      <c r="L2594">
        <v>324.44137501866101</v>
      </c>
      <c r="M2594">
        <v>59.343395270759302</v>
      </c>
      <c r="N2594">
        <v>1.1096264804129901</v>
      </c>
      <c r="O2594">
        <v>77.469135802469097</v>
      </c>
      <c r="P2594">
        <v>24.5914247260142</v>
      </c>
      <c r="Q2594">
        <v>5.2465437022125999E-2</v>
      </c>
    </row>
    <row r="2595" spans="1:17" hidden="1" x14ac:dyDescent="0.3">
      <c r="A2595" t="s">
        <v>5392</v>
      </c>
      <c r="B2595" t="s">
        <v>5393</v>
      </c>
      <c r="C2595" t="str">
        <f>IFERROR(VLOOKUP(Table1[[#This Row],[Ticker]],[1]!Table2[[Symbol]:[Industry]],2,FALSE),"-")</f>
        <v>-</v>
      </c>
      <c r="D2595" t="s">
        <v>551</v>
      </c>
      <c r="E2595">
        <v>161.59958225999901</v>
      </c>
      <c r="F2595">
        <v>77.400000000000006</v>
      </c>
      <c r="G2595">
        <v>19.574415975735299</v>
      </c>
      <c r="H2595">
        <v>5.7452994467052996</v>
      </c>
      <c r="I2595">
        <v>30.4432948635923</v>
      </c>
      <c r="J2595">
        <v>-3.1374714299532398</v>
      </c>
      <c r="K2595">
        <v>77.334302324404405</v>
      </c>
      <c r="L2595">
        <v>67.337326343804705</v>
      </c>
      <c r="M2595">
        <v>46.909502170524597</v>
      </c>
      <c r="N2595">
        <v>0.81232244318181801</v>
      </c>
      <c r="O2595">
        <v>20.155038759689901</v>
      </c>
      <c r="P2595">
        <v>86.956521739130395</v>
      </c>
      <c r="Q2595">
        <v>0.160444728911532</v>
      </c>
    </row>
    <row r="2596" spans="1:17" hidden="1" x14ac:dyDescent="0.3">
      <c r="A2596" t="s">
        <v>5394</v>
      </c>
      <c r="B2596" t="s">
        <v>5395</v>
      </c>
      <c r="C2596" t="str">
        <f>IFERROR(VLOOKUP(Table1[[#This Row],[Ticker]],[1]!Table2[[Symbol]:[Industry]],2,FALSE),"-")</f>
        <v>-</v>
      </c>
      <c r="D2596" t="s">
        <v>207</v>
      </c>
      <c r="E2596">
        <v>161.32333365</v>
      </c>
      <c r="F2596">
        <v>12.06</v>
      </c>
      <c r="G2596">
        <v>41.129845839988697</v>
      </c>
      <c r="H2596">
        <v>-13.7185806078153</v>
      </c>
      <c r="I2596">
        <v>24.426327586198799</v>
      </c>
      <c r="J2596">
        <v>-14.164218302936</v>
      </c>
      <c r="K2596">
        <v>12.816323726548401</v>
      </c>
      <c r="L2596">
        <v>10.514092688517</v>
      </c>
      <c r="M2596">
        <v>30.010960564043302</v>
      </c>
      <c r="N2596">
        <v>0.85878085448432995</v>
      </c>
      <c r="O2596">
        <v>31.1774461028192</v>
      </c>
      <c r="P2596">
        <v>96.097560975609696</v>
      </c>
      <c r="Q2596">
        <v>-2.4644856587725E-2</v>
      </c>
    </row>
    <row r="2597" spans="1:17" hidden="1" x14ac:dyDescent="0.3">
      <c r="A2597" t="s">
        <v>5396</v>
      </c>
      <c r="B2597" t="s">
        <v>5397</v>
      </c>
      <c r="C2597" t="str">
        <f>IFERROR(VLOOKUP(Table1[[#This Row],[Ticker]],[1]!Table2[[Symbol]:[Industry]],2,FALSE),"-")</f>
        <v>-</v>
      </c>
      <c r="D2597" t="s">
        <v>136</v>
      </c>
      <c r="E2597">
        <v>161.20694182</v>
      </c>
      <c r="F2597">
        <v>23.15</v>
      </c>
      <c r="G2597">
        <v>402.49577665167197</v>
      </c>
      <c r="H2597">
        <v>26.609653148323499</v>
      </c>
      <c r="I2597">
        <v>43.5849271161511</v>
      </c>
      <c r="J2597">
        <v>-3.73957061554436</v>
      </c>
      <c r="K2597">
        <v>19.6048780646388</v>
      </c>
      <c r="L2597">
        <v>14.5629974354857</v>
      </c>
      <c r="M2597">
        <v>52.985712998704301</v>
      </c>
      <c r="N2597">
        <v>1.3589301202469199</v>
      </c>
      <c r="O2597">
        <v>14.2116630669546</v>
      </c>
      <c r="P2597">
        <v>478.74999999999898</v>
      </c>
      <c r="Q2597">
        <v>0.104579635729982</v>
      </c>
    </row>
    <row r="2598" spans="1:17" hidden="1" x14ac:dyDescent="0.3">
      <c r="A2598" t="s">
        <v>5398</v>
      </c>
      <c r="B2598" t="s">
        <v>5399</v>
      </c>
      <c r="C2598" t="str">
        <f>IFERROR(VLOOKUP(Table1[[#This Row],[Ticker]],[1]!Table2[[Symbol]:[Industry]],2,FALSE),"-")</f>
        <v>-</v>
      </c>
      <c r="D2598" t="s">
        <v>5400</v>
      </c>
      <c r="E2598">
        <v>161.19901139999999</v>
      </c>
      <c r="F2598">
        <v>58.26</v>
      </c>
      <c r="G2598">
        <v>474.81442203267</v>
      </c>
      <c r="H2598">
        <v>15.150471572094199</v>
      </c>
      <c r="I2598">
        <v>195.69367993911499</v>
      </c>
      <c r="J2598">
        <v>18.703581912743498</v>
      </c>
      <c r="K2598">
        <v>48.263141016114197</v>
      </c>
      <c r="L2598">
        <v>33.2168388205246</v>
      </c>
      <c r="M2598">
        <v>70.886821521307596</v>
      </c>
      <c r="N2598">
        <v>1.98663633556819</v>
      </c>
      <c r="O2598">
        <v>4.6172330930312304</v>
      </c>
      <c r="P2598">
        <v>482.599999999999</v>
      </c>
      <c r="Q2598">
        <v>0.128252474281731</v>
      </c>
    </row>
    <row r="2599" spans="1:17" hidden="1" x14ac:dyDescent="0.3">
      <c r="A2599" t="s">
        <v>5401</v>
      </c>
      <c r="B2599" t="s">
        <v>5402</v>
      </c>
      <c r="C2599" t="str">
        <f>IFERROR(VLOOKUP(Table1[[#This Row],[Ticker]],[1]!Table2[[Symbol]:[Industry]],2,FALSE),"-")</f>
        <v>-</v>
      </c>
      <c r="D2599" t="s">
        <v>632</v>
      </c>
      <c r="E2599">
        <v>160.6222927</v>
      </c>
      <c r="F2599">
        <v>59.27</v>
      </c>
      <c r="G2599">
        <v>147.399948876569</v>
      </c>
      <c r="H2599">
        <v>80.972838273799894</v>
      </c>
      <c r="I2599">
        <v>64.537563728792094</v>
      </c>
      <c r="J2599">
        <v>-6.1554618926500897</v>
      </c>
      <c r="K2599">
        <v>41.1436925309538</v>
      </c>
      <c r="L2599">
        <v>32.868073179599698</v>
      </c>
      <c r="M2599">
        <v>72.017503793973702</v>
      </c>
      <c r="N2599">
        <v>2.5361009968823298</v>
      </c>
      <c r="O2599">
        <v>10.781170912772</v>
      </c>
      <c r="P2599">
        <v>199.494694290045</v>
      </c>
      <c r="Q2599">
        <v>7.0841010501490997E-2</v>
      </c>
    </row>
    <row r="2600" spans="1:17" hidden="1" x14ac:dyDescent="0.3">
      <c r="A2600" t="s">
        <v>5403</v>
      </c>
      <c r="B2600" t="s">
        <v>5404</v>
      </c>
      <c r="C2600" t="str">
        <f>IFERROR(VLOOKUP(Table1[[#This Row],[Ticker]],[1]!Table2[[Symbol]:[Industry]],2,FALSE),"-")</f>
        <v>-</v>
      </c>
      <c r="D2600" t="s">
        <v>4110</v>
      </c>
      <c r="E2600">
        <v>160.52152067200001</v>
      </c>
      <c r="F2600">
        <v>57.76</v>
      </c>
      <c r="G2600">
        <v>12.264401111372599</v>
      </c>
      <c r="H2600">
        <v>2.6971261683889201</v>
      </c>
      <c r="I2600">
        <v>-5.9736924049092996</v>
      </c>
      <c r="J2600">
        <v>-8.9522859379999193</v>
      </c>
      <c r="K2600">
        <v>56.501167119000101</v>
      </c>
      <c r="L2600">
        <v>53.249281819927198</v>
      </c>
      <c r="M2600">
        <v>52.6017411893068</v>
      </c>
      <c r="N2600">
        <v>2.1298505451773</v>
      </c>
      <c r="O2600">
        <v>28.029778393351801</v>
      </c>
      <c r="P2600">
        <v>53.209549071618</v>
      </c>
      <c r="Q2600">
        <v>7.5539499462783002E-2</v>
      </c>
    </row>
    <row r="2601" spans="1:17" hidden="1" x14ac:dyDescent="0.3">
      <c r="A2601" t="s">
        <v>5405</v>
      </c>
      <c r="B2601" t="s">
        <v>5406</v>
      </c>
      <c r="C2601" t="str">
        <f>IFERROR(VLOOKUP(Table1[[#This Row],[Ticker]],[1]!Table2[[Symbol]:[Industry]],2,FALSE),"-")</f>
        <v>-</v>
      </c>
      <c r="D2601" t="s">
        <v>136</v>
      </c>
      <c r="E2601">
        <v>160.39556864400001</v>
      </c>
      <c r="F2601">
        <v>10.19</v>
      </c>
      <c r="G2601">
        <v>-12.7581250787158</v>
      </c>
      <c r="H2601">
        <v>-2.5648295263668399</v>
      </c>
      <c r="I2601">
        <v>-19.815369732421502</v>
      </c>
      <c r="J2601">
        <v>6.5626432457996797</v>
      </c>
      <c r="K2601">
        <v>9.9054591480511895</v>
      </c>
      <c r="L2601">
        <v>10.7766479711623</v>
      </c>
      <c r="M2601">
        <v>65.166197080798</v>
      </c>
      <c r="N2601">
        <v>0.88990430914343699</v>
      </c>
      <c r="O2601">
        <v>47.693817468105898</v>
      </c>
      <c r="P2601">
        <v>25.802469135802401</v>
      </c>
      <c r="Q2601">
        <v>3.0549670782162999E-2</v>
      </c>
    </row>
    <row r="2602" spans="1:17" hidden="1" x14ac:dyDescent="0.3">
      <c r="A2602" t="s">
        <v>5407</v>
      </c>
      <c r="B2602" t="s">
        <v>5408</v>
      </c>
      <c r="C2602" t="str">
        <f>IFERROR(VLOOKUP(Table1[[#This Row],[Ticker]],[1]!Table2[[Symbol]:[Industry]],2,FALSE),"-")</f>
        <v>-</v>
      </c>
      <c r="D2602" t="s">
        <v>300</v>
      </c>
      <c r="E2602">
        <v>160.1399907</v>
      </c>
      <c r="F2602">
        <v>167</v>
      </c>
      <c r="G2602">
        <v>74.755476447862705</v>
      </c>
      <c r="H2602">
        <v>-18.467649479729999</v>
      </c>
      <c r="I2602">
        <v>-3.76035802780356</v>
      </c>
      <c r="J2602">
        <v>-0.47568041144468498</v>
      </c>
      <c r="K2602">
        <v>189.55780726999799</v>
      </c>
      <c r="L2602">
        <v>163.24915025527301</v>
      </c>
      <c r="M2602">
        <v>36.6053924271854</v>
      </c>
      <c r="N2602">
        <v>0.247833168805528</v>
      </c>
      <c r="O2602">
        <v>57.994011976047901</v>
      </c>
      <c r="P2602">
        <v>125.371120107962</v>
      </c>
      <c r="Q2602">
        <v>0.12170532463660701</v>
      </c>
    </row>
    <row r="2603" spans="1:17" hidden="1" x14ac:dyDescent="0.3">
      <c r="A2603" t="s">
        <v>5409</v>
      </c>
      <c r="B2603" t="s">
        <v>5410</v>
      </c>
      <c r="C2603" t="str">
        <f>IFERROR(VLOOKUP(Table1[[#This Row],[Ticker]],[1]!Table2[[Symbol]:[Industry]],2,FALSE),"-")</f>
        <v>-</v>
      </c>
      <c r="D2603" t="s">
        <v>219</v>
      </c>
      <c r="E2603">
        <v>159.74813384999999</v>
      </c>
      <c r="F2603">
        <v>118.15</v>
      </c>
      <c r="G2603">
        <v>-50.431960937338502</v>
      </c>
      <c r="H2603">
        <v>-16.4055710367412</v>
      </c>
      <c r="I2603">
        <v>-40.650178583299599</v>
      </c>
      <c r="J2603">
        <v>-11.147172972634801</v>
      </c>
      <c r="K2603">
        <v>135.99546459874</v>
      </c>
      <c r="L2603">
        <v>146.163580246712</v>
      </c>
      <c r="M2603">
        <v>23.8641385755183</v>
      </c>
      <c r="N2603">
        <v>1.1566080971850501</v>
      </c>
      <c r="O2603">
        <v>73.508252221752002</v>
      </c>
      <c r="P2603">
        <v>4.5575221238938202</v>
      </c>
      <c r="Q2603">
        <v>0.10954499856454999</v>
      </c>
    </row>
    <row r="2604" spans="1:17" hidden="1" x14ac:dyDescent="0.3">
      <c r="A2604" t="s">
        <v>5411</v>
      </c>
      <c r="B2604" t="s">
        <v>5412</v>
      </c>
      <c r="C2604" t="str">
        <f>IFERROR(VLOOKUP(Table1[[#This Row],[Ticker]],[1]!Table2[[Symbol]:[Industry]],2,FALSE),"-")</f>
        <v>-</v>
      </c>
      <c r="D2604" t="s">
        <v>2661</v>
      </c>
      <c r="E2604">
        <v>159.73711879999999</v>
      </c>
      <c r="F2604">
        <v>146.02000000000001</v>
      </c>
      <c r="G2604">
        <v>73.884479200182099</v>
      </c>
      <c r="H2604">
        <v>51.161550711158</v>
      </c>
      <c r="I2604">
        <v>61.969921746446801</v>
      </c>
      <c r="J2604">
        <v>14.962080657895299</v>
      </c>
      <c r="K2604">
        <v>101.31034166280099</v>
      </c>
      <c r="L2604">
        <v>86.607572416943995</v>
      </c>
      <c r="M2604">
        <v>86.213897147533103</v>
      </c>
      <c r="N2604">
        <v>2.73483212021601</v>
      </c>
      <c r="O2604">
        <v>1.3559786330639501</v>
      </c>
      <c r="P2604">
        <v>197.090539165818</v>
      </c>
      <c r="Q2604">
        <v>6.8841950985023007E-2</v>
      </c>
    </row>
    <row r="2605" spans="1:17" hidden="1" x14ac:dyDescent="0.3">
      <c r="A2605" t="s">
        <v>5413</v>
      </c>
      <c r="B2605" t="s">
        <v>5414</v>
      </c>
      <c r="C2605" t="str">
        <f>IFERROR(VLOOKUP(Table1[[#This Row],[Ticker]],[1]!Table2[[Symbol]:[Industry]],2,FALSE),"-")</f>
        <v>-</v>
      </c>
      <c r="D2605" t="s">
        <v>3613</v>
      </c>
      <c r="E2605">
        <v>159.63</v>
      </c>
      <c r="F2605">
        <v>15.65</v>
      </c>
      <c r="G2605">
        <v>219.754144783512</v>
      </c>
      <c r="H2605">
        <v>4.5120807364504696</v>
      </c>
      <c r="I2605">
        <v>5.2007929270531701</v>
      </c>
      <c r="J2605">
        <v>10.4610921248783</v>
      </c>
      <c r="K2605">
        <v>15.3340718191929</v>
      </c>
      <c r="L2605">
        <v>13.296968531607201</v>
      </c>
      <c r="M2605">
        <v>60.9916803915645</v>
      </c>
      <c r="N2605">
        <v>1.0048168610958299</v>
      </c>
      <c r="O2605">
        <v>42.044728434504798</v>
      </c>
      <c r="P2605">
        <v>334.11927877947198</v>
      </c>
    </row>
    <row r="2606" spans="1:17" hidden="1" x14ac:dyDescent="0.3">
      <c r="A2606" t="s">
        <v>5415</v>
      </c>
      <c r="B2606" t="s">
        <v>5416</v>
      </c>
      <c r="C2606" t="str">
        <f>IFERROR(VLOOKUP(Table1[[#This Row],[Ticker]],[1]!Table2[[Symbol]:[Industry]],2,FALSE),"-")</f>
        <v>-</v>
      </c>
      <c r="D2606" t="s">
        <v>151</v>
      </c>
      <c r="E2606">
        <v>159.47412</v>
      </c>
      <c r="F2606">
        <v>151</v>
      </c>
      <c r="G2606">
        <v>-4.0812770235416203</v>
      </c>
      <c r="H2606">
        <v>3.3125651096484798</v>
      </c>
      <c r="I2606">
        <v>-19.6324562364012</v>
      </c>
      <c r="J2606">
        <v>-0.89347489766021604</v>
      </c>
      <c r="K2606">
        <v>146.66211640588</v>
      </c>
      <c r="L2606">
        <v>141.27064972703801</v>
      </c>
      <c r="M2606">
        <v>60.387245266979903</v>
      </c>
      <c r="N2606">
        <v>0.325697366370578</v>
      </c>
      <c r="O2606">
        <v>24.503311258278099</v>
      </c>
      <c r="P2606">
        <v>28.074639525021201</v>
      </c>
      <c r="Q2606">
        <v>7.0350924074419993E-2</v>
      </c>
    </row>
    <row r="2607" spans="1:17" hidden="1" x14ac:dyDescent="0.3">
      <c r="A2607" t="s">
        <v>5417</v>
      </c>
      <c r="B2607" t="s">
        <v>5418</v>
      </c>
      <c r="C2607" t="str">
        <f>IFERROR(VLOOKUP(Table1[[#This Row],[Ticker]],[1]!Table2[[Symbol]:[Industry]],2,FALSE),"-")</f>
        <v>-</v>
      </c>
      <c r="D2607" t="s">
        <v>259</v>
      </c>
      <c r="E2607">
        <v>159.45850985000001</v>
      </c>
      <c r="F2607">
        <v>30.02</v>
      </c>
      <c r="G2607">
        <v>75.578895730215095</v>
      </c>
      <c r="H2607">
        <v>-4.7474344519184797</v>
      </c>
      <c r="I2607">
        <v>33.576879791080799</v>
      </c>
      <c r="J2607">
        <v>-9.2626860935889699</v>
      </c>
      <c r="K2607">
        <v>29.659767265367002</v>
      </c>
      <c r="L2607">
        <v>22.9071020566819</v>
      </c>
      <c r="M2607">
        <v>36.701502229056203</v>
      </c>
      <c r="N2607">
        <v>0.67588748663784104</v>
      </c>
      <c r="O2607">
        <v>20.519653564290401</v>
      </c>
      <c r="P2607">
        <v>174.15525114155199</v>
      </c>
      <c r="Q2607">
        <v>0.100436606581913</v>
      </c>
    </row>
    <row r="2608" spans="1:17" hidden="1" x14ac:dyDescent="0.3">
      <c r="A2608" t="s">
        <v>5419</v>
      </c>
      <c r="B2608" t="s">
        <v>5420</v>
      </c>
      <c r="C2608" t="str">
        <f>IFERROR(VLOOKUP(Table1[[#This Row],[Ticker]],[1]!Table2[[Symbol]:[Industry]],2,FALSE),"-")</f>
        <v>-</v>
      </c>
      <c r="D2608" t="s">
        <v>141</v>
      </c>
      <c r="E2608">
        <v>159.39253124999999</v>
      </c>
      <c r="F2608">
        <v>231.25</v>
      </c>
      <c r="G2608">
        <v>33.374430549518401</v>
      </c>
      <c r="H2608">
        <v>-16.626118366532499</v>
      </c>
      <c r="I2608">
        <v>10.609172764145899</v>
      </c>
      <c r="J2608">
        <v>-0.60142862144908904</v>
      </c>
      <c r="K2608">
        <v>248.528587034124</v>
      </c>
      <c r="L2608">
        <v>210.10962087088899</v>
      </c>
      <c r="M2608">
        <v>31.159697689346402</v>
      </c>
      <c r="N2608">
        <v>1.53465897409539</v>
      </c>
      <c r="O2608">
        <v>29.297297297297199</v>
      </c>
      <c r="P2608">
        <v>75.123059447179003</v>
      </c>
      <c r="Q2608">
        <v>1.3131375354749999E-2</v>
      </c>
    </row>
    <row r="2609" spans="1:17" hidden="1" x14ac:dyDescent="0.3">
      <c r="A2609" t="s">
        <v>5421</v>
      </c>
      <c r="B2609" t="s">
        <v>5422</v>
      </c>
      <c r="C2609" t="str">
        <f>IFERROR(VLOOKUP(Table1[[#This Row],[Ticker]],[1]!Table2[[Symbol]:[Industry]],2,FALSE),"-")</f>
        <v>-</v>
      </c>
      <c r="D2609" t="s">
        <v>1387</v>
      </c>
      <c r="E2609">
        <v>159.31401768800001</v>
      </c>
      <c r="F2609">
        <v>83.12</v>
      </c>
      <c r="G2609">
        <v>24.113299966625</v>
      </c>
      <c r="H2609">
        <v>19.272255116635201</v>
      </c>
      <c r="I2609">
        <v>7.7239687064670699</v>
      </c>
      <c r="J2609">
        <v>-5.9325225167078299</v>
      </c>
      <c r="K2609">
        <v>71.317409302059701</v>
      </c>
      <c r="L2609">
        <v>68.685357552476404</v>
      </c>
      <c r="M2609">
        <v>71.756294624671597</v>
      </c>
      <c r="N2609">
        <v>1.9628739830791799</v>
      </c>
      <c r="O2609">
        <v>17.901828681424401</v>
      </c>
      <c r="P2609">
        <v>62.34375</v>
      </c>
      <c r="Q2609">
        <v>8.7793192653537994E-2</v>
      </c>
    </row>
    <row r="2610" spans="1:17" hidden="1" x14ac:dyDescent="0.3">
      <c r="A2610" t="s">
        <v>5423</v>
      </c>
      <c r="B2610" t="s">
        <v>5424</v>
      </c>
      <c r="C2610" t="str">
        <f>IFERROR(VLOOKUP(Table1[[#This Row],[Ticker]],[1]!Table2[[Symbol]:[Industry]],2,FALSE),"-")</f>
        <v>-</v>
      </c>
      <c r="D2610" t="s">
        <v>21</v>
      </c>
      <c r="E2610">
        <v>159.14048425999999</v>
      </c>
      <c r="F2610">
        <v>108.2</v>
      </c>
      <c r="G2610">
        <v>-6.2311827465300196</v>
      </c>
      <c r="H2610">
        <v>-3.5630506538983102</v>
      </c>
      <c r="I2610">
        <v>-25.768086689885301</v>
      </c>
      <c r="J2610">
        <v>-7.3686586417155597</v>
      </c>
      <c r="K2610">
        <v>115.89633932346101</v>
      </c>
      <c r="L2610">
        <v>117.844673749347</v>
      </c>
      <c r="M2610">
        <v>44.9346519913625</v>
      </c>
      <c r="N2610">
        <v>1.3111215650019299</v>
      </c>
      <c r="O2610">
        <v>43.992606284658002</v>
      </c>
      <c r="P2610">
        <v>47.612551159618</v>
      </c>
      <c r="Q2610">
        <v>-0.121009147151008</v>
      </c>
    </row>
    <row r="2611" spans="1:17" hidden="1" x14ac:dyDescent="0.3">
      <c r="A2611" t="s">
        <v>5425</v>
      </c>
      <c r="B2611" t="s">
        <v>5426</v>
      </c>
      <c r="C2611" t="str">
        <f>IFERROR(VLOOKUP(Table1[[#This Row],[Ticker]],[1]!Table2[[Symbol]:[Industry]],2,FALSE),"-")</f>
        <v>-</v>
      </c>
      <c r="E2611">
        <v>159.13645273899999</v>
      </c>
      <c r="F2611">
        <v>10.67</v>
      </c>
      <c r="G2611">
        <v>-22.934548318066899</v>
      </c>
      <c r="H2611">
        <v>-1.9197331058846301</v>
      </c>
      <c r="I2611">
        <v>-27.638640412835102</v>
      </c>
      <c r="J2611">
        <v>-1.5785773185168299</v>
      </c>
      <c r="K2611">
        <v>11.1709987842201</v>
      </c>
      <c r="L2611">
        <v>11.378495578777001</v>
      </c>
      <c r="M2611">
        <v>45.456009126908199</v>
      </c>
      <c r="N2611">
        <v>0.70008630280951401</v>
      </c>
      <c r="O2611">
        <v>64.104967197750696</v>
      </c>
      <c r="P2611">
        <v>22.5028702640642</v>
      </c>
      <c r="Q2611">
        <v>7.8054316638522997E-2</v>
      </c>
    </row>
    <row r="2612" spans="1:17" hidden="1" x14ac:dyDescent="0.3">
      <c r="A2612" t="s">
        <v>5427</v>
      </c>
      <c r="B2612" t="s">
        <v>5428</v>
      </c>
      <c r="C2612" t="str">
        <f>IFERROR(VLOOKUP(Table1[[#This Row],[Ticker]],[1]!Table2[[Symbol]:[Industry]],2,FALSE),"-")</f>
        <v>-</v>
      </c>
      <c r="D2612" t="s">
        <v>632</v>
      </c>
      <c r="E2612">
        <v>158.62826029799999</v>
      </c>
      <c r="F2612">
        <v>51.58</v>
      </c>
      <c r="G2612">
        <v>24.801907113137599</v>
      </c>
      <c r="H2612">
        <v>-7.2165081623297</v>
      </c>
      <c r="I2612">
        <v>-6.1130434122339903</v>
      </c>
      <c r="J2612">
        <v>-6.1976989564297398</v>
      </c>
      <c r="K2612">
        <v>54.671559057787199</v>
      </c>
      <c r="L2612">
        <v>51.049860994664499</v>
      </c>
      <c r="M2612">
        <v>35.653662385315897</v>
      </c>
      <c r="N2612">
        <v>0.536373080195226</v>
      </c>
      <c r="O2612">
        <v>36.680884063590497</v>
      </c>
      <c r="P2612">
        <v>49.9418604651162</v>
      </c>
      <c r="Q2612">
        <v>0.10184780366250799</v>
      </c>
    </row>
    <row r="2613" spans="1:17" hidden="1" x14ac:dyDescent="0.3">
      <c r="A2613" t="s">
        <v>5429</v>
      </c>
      <c r="B2613" t="s">
        <v>5430</v>
      </c>
      <c r="C2613" t="str">
        <f>IFERROR(VLOOKUP(Table1[[#This Row],[Ticker]],[1]!Table2[[Symbol]:[Industry]],2,FALSE),"-")</f>
        <v>-</v>
      </c>
      <c r="D2613" t="s">
        <v>399</v>
      </c>
      <c r="E2613">
        <v>158.495778</v>
      </c>
      <c r="F2613">
        <v>22.68</v>
      </c>
      <c r="G2613">
        <v>-82.040036786398105</v>
      </c>
      <c r="H2613">
        <v>-8.9025878772383606</v>
      </c>
      <c r="I2613">
        <v>-49.229796600539302</v>
      </c>
      <c r="J2613">
        <v>-6.85795713186456</v>
      </c>
      <c r="K2613">
        <v>25.794548907378701</v>
      </c>
      <c r="L2613">
        <v>32.922009250967697</v>
      </c>
      <c r="M2613">
        <v>20.728870355222099</v>
      </c>
      <c r="N2613">
        <v>0.94594071720301098</v>
      </c>
      <c r="O2613">
        <v>157.93650793650701</v>
      </c>
      <c r="P2613">
        <v>5.2924791086351002</v>
      </c>
      <c r="Q2613">
        <v>0.10100466987090601</v>
      </c>
    </row>
    <row r="2614" spans="1:17" hidden="1" x14ac:dyDescent="0.3">
      <c r="A2614" t="s">
        <v>5431</v>
      </c>
      <c r="B2614" t="s">
        <v>5432</v>
      </c>
      <c r="C2614" t="str">
        <f>IFERROR(VLOOKUP(Table1[[#This Row],[Ticker]],[1]!Table2[[Symbol]:[Industry]],2,FALSE),"-")</f>
        <v>-</v>
      </c>
      <c r="D2614" t="s">
        <v>21</v>
      </c>
      <c r="E2614">
        <v>158.34350000000001</v>
      </c>
      <c r="F2614">
        <v>112.7</v>
      </c>
      <c r="G2614">
        <v>82.599801741586603</v>
      </c>
      <c r="H2614">
        <v>-3.9687423800125798</v>
      </c>
      <c r="I2614">
        <v>8.4654350340061804</v>
      </c>
      <c r="J2614">
        <v>4.3019499389410898</v>
      </c>
      <c r="K2614">
        <v>108.211712567909</v>
      </c>
      <c r="L2614">
        <v>93.833030195278198</v>
      </c>
      <c r="M2614">
        <v>52.240557736413301</v>
      </c>
      <c r="N2614">
        <v>0.62113310084923301</v>
      </c>
      <c r="O2614">
        <v>15.252883762200501</v>
      </c>
      <c r="P2614">
        <v>142.88793103448199</v>
      </c>
      <c r="Q2614">
        <v>8.4762903383357999E-2</v>
      </c>
    </row>
    <row r="2615" spans="1:17" hidden="1" x14ac:dyDescent="0.3">
      <c r="A2615" t="s">
        <v>5433</v>
      </c>
      <c r="B2615" t="s">
        <v>5434</v>
      </c>
      <c r="C2615" t="str">
        <f>IFERROR(VLOOKUP(Table1[[#This Row],[Ticker]],[1]!Table2[[Symbol]:[Industry]],2,FALSE),"-")</f>
        <v>-</v>
      </c>
      <c r="D2615" t="s">
        <v>2547</v>
      </c>
      <c r="E2615">
        <v>158.32599999999999</v>
      </c>
      <c r="F2615">
        <v>73.64</v>
      </c>
      <c r="G2615">
        <v>121.447492898812</v>
      </c>
      <c r="H2615">
        <v>-15.4193591227341</v>
      </c>
      <c r="I2615">
        <v>-46.590892013561799</v>
      </c>
      <c r="J2615">
        <v>-4.7031051080352402</v>
      </c>
      <c r="K2615">
        <v>87.859414513466902</v>
      </c>
      <c r="L2615">
        <v>92.331230160706994</v>
      </c>
      <c r="M2615">
        <v>34.084315785327199</v>
      </c>
      <c r="N2615">
        <v>1.0872568512529199</v>
      </c>
      <c r="O2615">
        <v>88.172189027702302</v>
      </c>
      <c r="P2615">
        <v>147.529411764705</v>
      </c>
      <c r="Q2615">
        <v>4.6227217389209999E-2</v>
      </c>
    </row>
    <row r="2616" spans="1:17" hidden="1" x14ac:dyDescent="0.3">
      <c r="A2616" t="s">
        <v>5435</v>
      </c>
      <c r="B2616" t="s">
        <v>5436</v>
      </c>
      <c r="C2616" t="str">
        <f>IFERROR(VLOOKUP(Table1[[#This Row],[Ticker]],[1]!Table2[[Symbol]:[Industry]],2,FALSE),"-")</f>
        <v>-</v>
      </c>
      <c r="D2616" t="s">
        <v>46</v>
      </c>
      <c r="E2616">
        <v>158.23337699999999</v>
      </c>
      <c r="F2616">
        <v>152.85</v>
      </c>
      <c r="G2616">
        <v>149.98398537002501</v>
      </c>
      <c r="H2616">
        <v>6.9386500263737796</v>
      </c>
      <c r="I2616">
        <v>87.906204352788805</v>
      </c>
      <c r="J2616">
        <v>10.621190352074001</v>
      </c>
      <c r="K2616">
        <v>137.81452211523799</v>
      </c>
      <c r="L2616">
        <v>99.925086535823397</v>
      </c>
      <c r="M2616">
        <v>67.045783599658606</v>
      </c>
      <c r="N2616">
        <v>2.3022774327122102</v>
      </c>
      <c r="O2616">
        <v>5.65914295060516</v>
      </c>
      <c r="P2616">
        <v>183.055555555555</v>
      </c>
      <c r="Q2616">
        <v>0.12815712332617099</v>
      </c>
    </row>
    <row r="2617" spans="1:17" hidden="1" x14ac:dyDescent="0.3">
      <c r="A2617" t="s">
        <v>5437</v>
      </c>
      <c r="B2617" t="s">
        <v>5438</v>
      </c>
      <c r="C2617" t="str">
        <f>IFERROR(VLOOKUP(Table1[[#This Row],[Ticker]],[1]!Table2[[Symbol]:[Industry]],2,FALSE),"-")</f>
        <v>-</v>
      </c>
      <c r="D2617" t="s">
        <v>40</v>
      </c>
      <c r="E2617">
        <v>157.7429625</v>
      </c>
      <c r="F2617">
        <v>596.1</v>
      </c>
      <c r="G2617">
        <v>91.2992802498663</v>
      </c>
      <c r="H2617">
        <v>34.026114458341901</v>
      </c>
      <c r="I2617">
        <v>5.1090904241903399</v>
      </c>
      <c r="J2617">
        <v>33.983229111996103</v>
      </c>
      <c r="K2617">
        <v>453.121724233284</v>
      </c>
      <c r="L2617">
        <v>401.12539619411501</v>
      </c>
      <c r="M2617">
        <v>89.035794003869796</v>
      </c>
      <c r="N2617">
        <v>2.4988953797770899</v>
      </c>
      <c r="O2617">
        <v>2.16406643180673</v>
      </c>
      <c r="P2617">
        <v>127.388899485027</v>
      </c>
      <c r="Q2617">
        <v>0.116883250471882</v>
      </c>
    </row>
    <row r="2618" spans="1:17" hidden="1" x14ac:dyDescent="0.3">
      <c r="A2618" t="s">
        <v>5439</v>
      </c>
      <c r="B2618" t="s">
        <v>5440</v>
      </c>
      <c r="C2618" t="str">
        <f>IFERROR(VLOOKUP(Table1[[#This Row],[Ticker]],[1]!Table2[[Symbol]:[Industry]],2,FALSE),"-")</f>
        <v>-</v>
      </c>
      <c r="D2618" t="s">
        <v>300</v>
      </c>
      <c r="E2618">
        <v>157.69499999999999</v>
      </c>
      <c r="F2618">
        <v>525.65</v>
      </c>
      <c r="G2618">
        <v>243.314993780024</v>
      </c>
      <c r="H2618">
        <v>8.9310933299716808</v>
      </c>
      <c r="I2618">
        <v>32.785328964167498</v>
      </c>
      <c r="J2618">
        <v>-6.2150965192818504</v>
      </c>
      <c r="K2618">
        <v>478.81586145641802</v>
      </c>
      <c r="L2618">
        <v>361.11338330392198</v>
      </c>
      <c r="M2618">
        <v>43.342549358160099</v>
      </c>
      <c r="N2618">
        <v>0.48962709989297598</v>
      </c>
      <c r="O2618">
        <v>17.0740987348996</v>
      </c>
      <c r="P2618">
        <v>270.56750088121203</v>
      </c>
      <c r="Q2618">
        <v>0.164524889307436</v>
      </c>
    </row>
    <row r="2619" spans="1:17" hidden="1" x14ac:dyDescent="0.3">
      <c r="A2619" t="s">
        <v>5441</v>
      </c>
      <c r="B2619" t="s">
        <v>5442</v>
      </c>
      <c r="C2619" t="str">
        <f>IFERROR(VLOOKUP(Table1[[#This Row],[Ticker]],[1]!Table2[[Symbol]:[Industry]],2,FALSE),"-")</f>
        <v>-</v>
      </c>
      <c r="D2619" t="s">
        <v>2226</v>
      </c>
      <c r="E2619">
        <v>157.68865</v>
      </c>
      <c r="F2619">
        <v>114.35</v>
      </c>
      <c r="G2619">
        <v>13.0497599013311</v>
      </c>
      <c r="H2619">
        <v>-7.7661531070007701</v>
      </c>
      <c r="I2619">
        <v>-26.637913491977301</v>
      </c>
      <c r="J2619">
        <v>0.94401582245855298</v>
      </c>
      <c r="K2619">
        <v>116.170426089408</v>
      </c>
      <c r="L2619">
        <v>114.343179255517</v>
      </c>
      <c r="M2619">
        <v>54.380729231361201</v>
      </c>
      <c r="N2619">
        <v>0.77749469923368397</v>
      </c>
      <c r="O2619">
        <v>49.147354613030103</v>
      </c>
      <c r="P2619">
        <v>59.9860090940888</v>
      </c>
      <c r="Q2619">
        <v>0.109922080712036</v>
      </c>
    </row>
    <row r="2620" spans="1:17" hidden="1" x14ac:dyDescent="0.3">
      <c r="A2620" t="s">
        <v>5443</v>
      </c>
      <c r="B2620" t="s">
        <v>5444</v>
      </c>
      <c r="C2620" t="str">
        <f>IFERROR(VLOOKUP(Table1[[#This Row],[Ticker]],[1]!Table2[[Symbol]:[Industry]],2,FALSE),"-")</f>
        <v>-</v>
      </c>
      <c r="D2620" t="s">
        <v>21</v>
      </c>
      <c r="E2620">
        <v>157.48728</v>
      </c>
      <c r="F2620">
        <v>178</v>
      </c>
      <c r="G2620">
        <v>30.391494631163901</v>
      </c>
      <c r="H2620">
        <v>-6.5122987741990697</v>
      </c>
      <c r="I2620">
        <v>46.567370738668799</v>
      </c>
      <c r="J2620">
        <v>-9.2000041072822203</v>
      </c>
      <c r="K2620">
        <v>172.94560206094499</v>
      </c>
      <c r="M2620">
        <v>33.705329292793898</v>
      </c>
      <c r="N2620">
        <v>0.32133620689655101</v>
      </c>
      <c r="O2620">
        <v>30.617977528089799</v>
      </c>
      <c r="P2620">
        <v>82.564102564102498</v>
      </c>
    </row>
    <row r="2621" spans="1:17" hidden="1" x14ac:dyDescent="0.3">
      <c r="A2621" t="s">
        <v>5445</v>
      </c>
      <c r="B2621" t="s">
        <v>5446</v>
      </c>
      <c r="C2621" t="str">
        <f>IFERROR(VLOOKUP(Table1[[#This Row],[Ticker]],[1]!Table2[[Symbol]:[Industry]],2,FALSE),"-")</f>
        <v>-</v>
      </c>
      <c r="D2621" t="s">
        <v>1177</v>
      </c>
      <c r="E2621">
        <v>157.458723545</v>
      </c>
      <c r="F2621">
        <v>85.45</v>
      </c>
      <c r="G2621">
        <v>-78.072179232335202</v>
      </c>
      <c r="H2621">
        <v>14.4623081747309</v>
      </c>
      <c r="I2621">
        <v>-54.397810973795501</v>
      </c>
      <c r="J2621">
        <v>-6.4823637865491097</v>
      </c>
      <c r="K2621">
        <v>88.954537467652102</v>
      </c>
      <c r="M2621">
        <v>40.608817302257997</v>
      </c>
      <c r="N2621">
        <v>1.3465801139961999</v>
      </c>
      <c r="O2621">
        <v>114.16032767700401</v>
      </c>
      <c r="P2621">
        <v>16.894664842681198</v>
      </c>
    </row>
    <row r="2622" spans="1:17" hidden="1" x14ac:dyDescent="0.3">
      <c r="A2622" t="s">
        <v>5447</v>
      </c>
      <c r="B2622" t="s">
        <v>5448</v>
      </c>
      <c r="C2622" t="str">
        <f>IFERROR(VLOOKUP(Table1[[#This Row],[Ticker]],[1]!Table2[[Symbol]:[Industry]],2,FALSE),"-")</f>
        <v>-</v>
      </c>
      <c r="D2622" t="s">
        <v>259</v>
      </c>
      <c r="E2622">
        <v>157.411056</v>
      </c>
      <c r="F2622">
        <v>182.9</v>
      </c>
      <c r="G2622">
        <v>-49.881817446015297</v>
      </c>
      <c r="H2622">
        <v>-9.1254173916381909</v>
      </c>
      <c r="I2622">
        <v>-37.147471191376397</v>
      </c>
      <c r="J2622">
        <v>2.1427496400286801</v>
      </c>
      <c r="K2622">
        <v>195.23803499366801</v>
      </c>
      <c r="L2622">
        <v>212.18833729594999</v>
      </c>
      <c r="M2622">
        <v>42.643742895611901</v>
      </c>
      <c r="N2622">
        <v>1.30184254606365</v>
      </c>
      <c r="O2622">
        <v>52.542372881355902</v>
      </c>
      <c r="P2622">
        <v>4.5142857142857098</v>
      </c>
    </row>
    <row r="2623" spans="1:17" hidden="1" x14ac:dyDescent="0.3">
      <c r="A2623" t="s">
        <v>5449</v>
      </c>
      <c r="B2623" t="s">
        <v>5450</v>
      </c>
      <c r="C2623" t="str">
        <f>IFERROR(VLOOKUP(Table1[[#This Row],[Ticker]],[1]!Table2[[Symbol]:[Industry]],2,FALSE),"-")</f>
        <v>-</v>
      </c>
      <c r="D2623" t="s">
        <v>279</v>
      </c>
      <c r="E2623">
        <v>157.09547681999999</v>
      </c>
      <c r="F2623">
        <v>75.540000000000006</v>
      </c>
      <c r="G2623">
        <v>-30.872685142730699</v>
      </c>
      <c r="H2623">
        <v>16.656283445345998</v>
      </c>
      <c r="I2623">
        <v>4.0803606263413103E-3</v>
      </c>
      <c r="J2623">
        <v>9.67348459477512</v>
      </c>
      <c r="K2623">
        <v>65.626926453573603</v>
      </c>
      <c r="L2623">
        <v>68.551135715968798</v>
      </c>
      <c r="M2623">
        <v>66.003203855646603</v>
      </c>
      <c r="N2623">
        <v>2.4616766894006998</v>
      </c>
      <c r="O2623">
        <v>46.942017474185803</v>
      </c>
      <c r="P2623">
        <v>55.752577319587601</v>
      </c>
      <c r="Q2623">
        <v>4.7200634454414997E-2</v>
      </c>
    </row>
    <row r="2624" spans="1:17" hidden="1" x14ac:dyDescent="0.3">
      <c r="A2624" t="s">
        <v>5451</v>
      </c>
      <c r="B2624" t="s">
        <v>5452</v>
      </c>
      <c r="C2624" t="str">
        <f>IFERROR(VLOOKUP(Table1[[#This Row],[Ticker]],[1]!Table2[[Symbol]:[Industry]],2,FALSE),"-")</f>
        <v>-</v>
      </c>
      <c r="D2624" t="s">
        <v>5453</v>
      </c>
      <c r="E2624">
        <v>156.897006705</v>
      </c>
      <c r="F2624">
        <v>67.05</v>
      </c>
      <c r="G2624">
        <v>-63.395364244044799</v>
      </c>
      <c r="H2624">
        <v>-6.2498580812717703</v>
      </c>
      <c r="I2624">
        <v>-54.2384879572963</v>
      </c>
      <c r="J2624">
        <v>-4.9268082309935499</v>
      </c>
      <c r="K2624">
        <v>75.929150709498302</v>
      </c>
      <c r="M2624">
        <v>20.390167547231101</v>
      </c>
      <c r="N2624">
        <v>0.76489607390300196</v>
      </c>
      <c r="O2624">
        <v>126.69649515287</v>
      </c>
      <c r="P2624">
        <v>1.2075471698113001</v>
      </c>
    </row>
    <row r="2625" spans="1:17" hidden="1" x14ac:dyDescent="0.3">
      <c r="A2625" t="s">
        <v>5454</v>
      </c>
      <c r="B2625" t="s">
        <v>5455</v>
      </c>
      <c r="C2625" t="str">
        <f>IFERROR(VLOOKUP(Table1[[#This Row],[Ticker]],[1]!Table2[[Symbol]:[Industry]],2,FALSE),"-")</f>
        <v>-</v>
      </c>
      <c r="D2625" t="s">
        <v>450</v>
      </c>
      <c r="E2625">
        <v>156.62534905000001</v>
      </c>
      <c r="F2625">
        <v>8.9499999999999993</v>
      </c>
      <c r="G2625">
        <v>24.442408153049499</v>
      </c>
      <c r="H2625">
        <v>-2.1813666953987099</v>
      </c>
      <c r="I2625">
        <v>-15.941495858547601</v>
      </c>
      <c r="J2625">
        <v>-10.045979215449499</v>
      </c>
      <c r="K2625">
        <v>9.3846378037432903</v>
      </c>
      <c r="L2625">
        <v>8.5167123236729694</v>
      </c>
      <c r="M2625">
        <v>25.392919363857999</v>
      </c>
      <c r="N2625">
        <v>0.405575222942756</v>
      </c>
      <c r="O2625">
        <v>81.005586592178702</v>
      </c>
      <c r="P2625">
        <v>82.653061224489704</v>
      </c>
      <c r="Q2625">
        <v>0.12023211149085999</v>
      </c>
    </row>
    <row r="2626" spans="1:17" hidden="1" x14ac:dyDescent="0.3">
      <c r="A2626" t="s">
        <v>5456</v>
      </c>
      <c r="B2626" t="s">
        <v>5457</v>
      </c>
      <c r="C2626" t="str">
        <f>IFERROR(VLOOKUP(Table1[[#This Row],[Ticker]],[1]!Table2[[Symbol]:[Industry]],2,FALSE),"-")</f>
        <v>-</v>
      </c>
      <c r="D2626" t="s">
        <v>632</v>
      </c>
      <c r="E2626">
        <v>156.082784</v>
      </c>
      <c r="F2626">
        <v>296.60000000000002</v>
      </c>
      <c r="G2626">
        <v>-14.2409240896047</v>
      </c>
      <c r="H2626">
        <v>3.3189900200125502</v>
      </c>
      <c r="I2626">
        <v>-23.494344937428998</v>
      </c>
      <c r="J2626">
        <v>-3.0713149944379601</v>
      </c>
      <c r="K2626">
        <v>299.15289684356202</v>
      </c>
      <c r="L2626">
        <v>295.19841540836501</v>
      </c>
      <c r="M2626">
        <v>47.123520495766797</v>
      </c>
      <c r="N2626">
        <v>0.50389977392614904</v>
      </c>
      <c r="O2626">
        <v>20.364126770060601</v>
      </c>
      <c r="P2626">
        <v>18.0027849612094</v>
      </c>
      <c r="Q2626">
        <v>3.3764572375838998E-2</v>
      </c>
    </row>
    <row r="2627" spans="1:17" hidden="1" x14ac:dyDescent="0.3">
      <c r="A2627" t="s">
        <v>5458</v>
      </c>
      <c r="B2627" t="s">
        <v>5459</v>
      </c>
      <c r="C2627" t="str">
        <f>IFERROR(VLOOKUP(Table1[[#This Row],[Ticker]],[1]!Table2[[Symbol]:[Industry]],2,FALSE),"-")</f>
        <v>-</v>
      </c>
      <c r="D2627" t="s">
        <v>632</v>
      </c>
      <c r="E2627">
        <v>155.72243599999999</v>
      </c>
      <c r="F2627">
        <v>172</v>
      </c>
      <c r="G2627">
        <v>201.98486368094601</v>
      </c>
      <c r="H2627">
        <v>43.163139822292102</v>
      </c>
      <c r="I2627">
        <v>4.4606722232918496</v>
      </c>
      <c r="J2627">
        <v>2.2835128011096399</v>
      </c>
      <c r="K2627">
        <v>141.09458300134099</v>
      </c>
      <c r="L2627">
        <v>113.72506842244</v>
      </c>
      <c r="M2627">
        <v>65.850184618256307</v>
      </c>
      <c r="N2627">
        <v>1.8988710780501901</v>
      </c>
      <c r="O2627">
        <v>9.1860465116279109</v>
      </c>
      <c r="P2627">
        <v>244</v>
      </c>
      <c r="Q2627">
        <v>0.177689071979244</v>
      </c>
    </row>
    <row r="2628" spans="1:17" hidden="1" x14ac:dyDescent="0.3">
      <c r="A2628" t="s">
        <v>5460</v>
      </c>
      <c r="B2628" t="s">
        <v>5461</v>
      </c>
      <c r="C2628" t="str">
        <f>IFERROR(VLOOKUP(Table1[[#This Row],[Ticker]],[1]!Table2[[Symbol]:[Industry]],2,FALSE),"-")</f>
        <v>-</v>
      </c>
      <c r="D2628" t="s">
        <v>251</v>
      </c>
      <c r="E2628">
        <v>155.59285</v>
      </c>
      <c r="F2628">
        <v>169.75</v>
      </c>
      <c r="G2628">
        <v>46.316000056276401</v>
      </c>
      <c r="H2628">
        <v>20.751590218834799</v>
      </c>
      <c r="I2628">
        <v>-26.116671033722799</v>
      </c>
      <c r="J2628">
        <v>-0.92680823099355703</v>
      </c>
      <c r="K2628">
        <v>142.15555442401799</v>
      </c>
      <c r="L2628">
        <v>135.75609321272901</v>
      </c>
      <c r="M2628">
        <v>71.011674641356805</v>
      </c>
      <c r="N2628">
        <v>4.0312421264802204E-3</v>
      </c>
      <c r="O2628">
        <v>26.3917525773196</v>
      </c>
      <c r="P2628">
        <v>135.763888888888</v>
      </c>
    </row>
    <row r="2629" spans="1:17" hidden="1" x14ac:dyDescent="0.3">
      <c r="A2629" t="s">
        <v>5462</v>
      </c>
      <c r="B2629" t="s">
        <v>5463</v>
      </c>
      <c r="C2629" t="str">
        <f>IFERROR(VLOOKUP(Table1[[#This Row],[Ticker]],[1]!Table2[[Symbol]:[Industry]],2,FALSE),"-")</f>
        <v>-</v>
      </c>
      <c r="D2629" t="s">
        <v>21</v>
      </c>
      <c r="E2629">
        <v>155.381328</v>
      </c>
      <c r="F2629">
        <v>113</v>
      </c>
      <c r="G2629">
        <v>-2.52723237591298</v>
      </c>
      <c r="H2629">
        <v>-4.8065571474048001</v>
      </c>
      <c r="I2629">
        <v>-13.105116103738901</v>
      </c>
      <c r="J2629">
        <v>-11.9531017000351</v>
      </c>
      <c r="K2629">
        <v>111.70422282283</v>
      </c>
      <c r="L2629">
        <v>107.618660345335</v>
      </c>
      <c r="M2629">
        <v>48.744295209467197</v>
      </c>
      <c r="N2629">
        <v>0.50353773584905603</v>
      </c>
      <c r="O2629">
        <v>32.699115044247698</v>
      </c>
      <c r="P2629">
        <v>31.166569936157799</v>
      </c>
      <c r="Q2629">
        <v>5.6220983627069003E-2</v>
      </c>
    </row>
    <row r="2630" spans="1:17" hidden="1" x14ac:dyDescent="0.3">
      <c r="A2630" t="s">
        <v>5464</v>
      </c>
      <c r="B2630" t="s">
        <v>5465</v>
      </c>
      <c r="C2630" t="str">
        <f>IFERROR(VLOOKUP(Table1[[#This Row],[Ticker]],[1]!Table2[[Symbol]:[Industry]],2,FALSE),"-")</f>
        <v>-</v>
      </c>
      <c r="D2630" t="s">
        <v>259</v>
      </c>
      <c r="E2630">
        <v>154.755</v>
      </c>
      <c r="F2630">
        <v>515.85</v>
      </c>
      <c r="G2630">
        <v>-62.459440468015501</v>
      </c>
      <c r="H2630">
        <v>-27.320313550583599</v>
      </c>
      <c r="I2630">
        <v>-44.378345201962503</v>
      </c>
      <c r="J2630">
        <v>-29.716151135466198</v>
      </c>
      <c r="K2630">
        <v>685.770182328072</v>
      </c>
      <c r="L2630">
        <v>745.68878485426796</v>
      </c>
      <c r="M2630">
        <v>19.314672752179501</v>
      </c>
      <c r="N2630">
        <v>3.9757286341681</v>
      </c>
      <c r="O2630">
        <v>92.691673936221704</v>
      </c>
      <c r="P2630">
        <v>10.935483870967699</v>
      </c>
      <c r="Q2630">
        <v>-3.1620547018065E-2</v>
      </c>
    </row>
    <row r="2631" spans="1:17" hidden="1" x14ac:dyDescent="0.3">
      <c r="A2631" t="s">
        <v>5466</v>
      </c>
      <c r="B2631" t="s">
        <v>5467</v>
      </c>
      <c r="C2631" t="str">
        <f>IFERROR(VLOOKUP(Table1[[#This Row],[Ticker]],[1]!Table2[[Symbol]:[Industry]],2,FALSE),"-")</f>
        <v>-</v>
      </c>
      <c r="D2631" t="s">
        <v>399</v>
      </c>
      <c r="E2631">
        <v>154.61827592399999</v>
      </c>
      <c r="F2631">
        <v>23.94</v>
      </c>
      <c r="G2631">
        <v>16.159257604694599</v>
      </c>
      <c r="H2631">
        <v>-3.4038232604348599</v>
      </c>
      <c r="I2631">
        <v>-12.7701793807796</v>
      </c>
      <c r="J2631">
        <v>-0.92680823099355703</v>
      </c>
      <c r="K2631">
        <v>23.7559743810775</v>
      </c>
      <c r="L2631">
        <v>21.3895794335651</v>
      </c>
      <c r="M2631">
        <v>47.641973427869097</v>
      </c>
      <c r="N2631">
        <v>0.614314730144495</v>
      </c>
      <c r="O2631">
        <v>23.224728487886299</v>
      </c>
      <c r="P2631">
        <v>82.748091603053396</v>
      </c>
      <c r="Q2631">
        <v>5.4015830149258003E-2</v>
      </c>
    </row>
    <row r="2632" spans="1:17" hidden="1" x14ac:dyDescent="0.3">
      <c r="A2632" t="s">
        <v>5468</v>
      </c>
      <c r="B2632" t="s">
        <v>5469</v>
      </c>
      <c r="C2632" t="str">
        <f>IFERROR(VLOOKUP(Table1[[#This Row],[Ticker]],[1]!Table2[[Symbol]:[Industry]],2,FALSE),"-")</f>
        <v>-</v>
      </c>
      <c r="D2632" t="s">
        <v>293</v>
      </c>
      <c r="E2632">
        <v>153.94137499999999</v>
      </c>
      <c r="F2632">
        <v>67.150000000000006</v>
      </c>
      <c r="G2632">
        <v>10.1528540610795</v>
      </c>
      <c r="H2632">
        <v>22.031808308795</v>
      </c>
      <c r="I2632">
        <v>1.6109542723471699</v>
      </c>
      <c r="J2632">
        <v>2.38088407669875</v>
      </c>
      <c r="K2632">
        <v>57.042246699514799</v>
      </c>
      <c r="L2632">
        <v>53.968274866786999</v>
      </c>
      <c r="M2632">
        <v>68.344941487883801</v>
      </c>
      <c r="N2632">
        <v>1.82512853970016</v>
      </c>
      <c r="O2632">
        <v>10.052122114668601</v>
      </c>
      <c r="P2632">
        <v>52.198549410698099</v>
      </c>
      <c r="Q2632">
        <v>9.2605090331190007E-3</v>
      </c>
    </row>
    <row r="2633" spans="1:17" hidden="1" x14ac:dyDescent="0.3">
      <c r="A2633" t="s">
        <v>5470</v>
      </c>
      <c r="B2633" t="s">
        <v>5471</v>
      </c>
      <c r="C2633" t="str">
        <f>IFERROR(VLOOKUP(Table1[[#This Row],[Ticker]],[1]!Table2[[Symbol]:[Industry]],2,FALSE),"-")</f>
        <v>-</v>
      </c>
      <c r="D2633" t="s">
        <v>21</v>
      </c>
      <c r="E2633">
        <v>153.61150946399999</v>
      </c>
      <c r="F2633">
        <v>41.97</v>
      </c>
      <c r="G2633">
        <v>70.719191012019806</v>
      </c>
      <c r="H2633">
        <v>-7.2545415296375904</v>
      </c>
      <c r="I2633">
        <v>-16.488130429984899</v>
      </c>
      <c r="J2633">
        <v>1.1899800901743101</v>
      </c>
      <c r="K2633">
        <v>41.198594327971698</v>
      </c>
      <c r="L2633">
        <v>37.270995546701897</v>
      </c>
      <c r="M2633">
        <v>48.646821267225199</v>
      </c>
      <c r="N2633">
        <v>0.55579934424891098</v>
      </c>
      <c r="O2633">
        <v>28.5441982368358</v>
      </c>
      <c r="P2633">
        <v>101.29496402877599</v>
      </c>
      <c r="Q2633">
        <v>7.1881893160440996E-2</v>
      </c>
    </row>
    <row r="2634" spans="1:17" hidden="1" x14ac:dyDescent="0.3">
      <c r="A2634" t="s">
        <v>5472</v>
      </c>
      <c r="B2634" t="s">
        <v>5473</v>
      </c>
      <c r="C2634" t="str">
        <f>IFERROR(VLOOKUP(Table1[[#This Row],[Ticker]],[1]!Table2[[Symbol]:[Industry]],2,FALSE),"-")</f>
        <v>-</v>
      </c>
      <c r="D2634" t="s">
        <v>632</v>
      </c>
      <c r="E2634">
        <v>152.73812315999999</v>
      </c>
      <c r="F2634">
        <v>212.45</v>
      </c>
      <c r="G2634">
        <v>-40.307551095458201</v>
      </c>
      <c r="H2634">
        <v>-0.98718697509346398</v>
      </c>
      <c r="I2634">
        <v>-27.186416196546698</v>
      </c>
      <c r="J2634">
        <v>-3.5173630223736598</v>
      </c>
      <c r="K2634">
        <v>220.660813895883</v>
      </c>
      <c r="L2634">
        <v>232.58275841465201</v>
      </c>
      <c r="M2634">
        <v>36.544335197277597</v>
      </c>
      <c r="N2634">
        <v>1.46709697587181</v>
      </c>
      <c r="O2634">
        <v>50.623676159096199</v>
      </c>
      <c r="P2634">
        <v>5.1732673267326597</v>
      </c>
      <c r="Q2634">
        <v>-2.8633774777330999E-2</v>
      </c>
    </row>
    <row r="2635" spans="1:17" hidden="1" x14ac:dyDescent="0.3">
      <c r="A2635" t="s">
        <v>5474</v>
      </c>
      <c r="B2635" t="s">
        <v>5475</v>
      </c>
      <c r="C2635" t="str">
        <f>IFERROR(VLOOKUP(Table1[[#This Row],[Ticker]],[1]!Table2[[Symbol]:[Industry]],2,FALSE),"-")</f>
        <v>-</v>
      </c>
      <c r="D2635" t="s">
        <v>46</v>
      </c>
      <c r="E2635">
        <v>152.563389</v>
      </c>
      <c r="F2635">
        <v>86.7</v>
      </c>
      <c r="G2635">
        <v>-53.393957414527002</v>
      </c>
      <c r="H2635">
        <v>-19.1081634358532</v>
      </c>
      <c r="I2635">
        <v>-37.218081307022103</v>
      </c>
      <c r="J2635">
        <v>-4.0166958714429901</v>
      </c>
      <c r="O2635">
        <v>41.983852364475197</v>
      </c>
      <c r="P2635">
        <v>12.524334847501599</v>
      </c>
    </row>
    <row r="2636" spans="1:17" hidden="1" x14ac:dyDescent="0.3">
      <c r="A2636" t="s">
        <v>5476</v>
      </c>
      <c r="B2636" t="s">
        <v>5477</v>
      </c>
      <c r="C2636" t="str">
        <f>IFERROR(VLOOKUP(Table1[[#This Row],[Ticker]],[1]!Table2[[Symbol]:[Industry]],2,FALSE),"-")</f>
        <v>-</v>
      </c>
      <c r="D2636" t="s">
        <v>21</v>
      </c>
      <c r="E2636">
        <v>152.53630559999999</v>
      </c>
      <c r="F2636">
        <v>118.92</v>
      </c>
      <c r="G2636">
        <v>97.761684005718607</v>
      </c>
      <c r="H2636">
        <v>8.4325462149862194</v>
      </c>
      <c r="I2636">
        <v>17.0960914918358</v>
      </c>
      <c r="J2636">
        <v>-6.4633877845720704</v>
      </c>
      <c r="K2636">
        <v>112.26426264672899</v>
      </c>
      <c r="L2636">
        <v>99.085556747437295</v>
      </c>
      <c r="M2636">
        <v>58.048239439719197</v>
      </c>
      <c r="N2636">
        <v>2.5285450260290898</v>
      </c>
      <c r="O2636">
        <v>23.612512613521599</v>
      </c>
      <c r="P2636">
        <v>128.253358925143</v>
      </c>
      <c r="Q2636">
        <v>0.115116527376488</v>
      </c>
    </row>
    <row r="2637" spans="1:17" hidden="1" x14ac:dyDescent="0.3">
      <c r="A2637" t="s">
        <v>5478</v>
      </c>
      <c r="B2637" t="s">
        <v>5479</v>
      </c>
      <c r="C2637" t="str">
        <f>IFERROR(VLOOKUP(Table1[[#This Row],[Ticker]],[1]!Table2[[Symbol]:[Industry]],2,FALSE),"-")</f>
        <v>-</v>
      </c>
      <c r="D2637" t="s">
        <v>1006</v>
      </c>
      <c r="E2637">
        <v>152.41031735999999</v>
      </c>
      <c r="F2637">
        <v>23.52</v>
      </c>
      <c r="G2637">
        <v>61.851970510752501</v>
      </c>
      <c r="H2637">
        <v>5.0176419093523803</v>
      </c>
      <c r="I2637">
        <v>4.1051871881353401</v>
      </c>
      <c r="J2637">
        <v>6.7162123639721001</v>
      </c>
      <c r="K2637">
        <v>22.350659229643099</v>
      </c>
      <c r="L2637">
        <v>20.439168185909299</v>
      </c>
      <c r="M2637">
        <v>59.7811937815665</v>
      </c>
      <c r="N2637">
        <v>0.66125395086771399</v>
      </c>
      <c r="O2637">
        <v>25.042517006802701</v>
      </c>
      <c r="P2637">
        <v>75.522388059701399</v>
      </c>
      <c r="Q2637">
        <v>0.158925210157351</v>
      </c>
    </row>
    <row r="2638" spans="1:17" hidden="1" x14ac:dyDescent="0.3">
      <c r="A2638" t="s">
        <v>5480</v>
      </c>
      <c r="B2638" t="s">
        <v>5481</v>
      </c>
      <c r="C2638" t="str">
        <f>IFERROR(VLOOKUP(Table1[[#This Row],[Ticker]],[1]!Table2[[Symbol]:[Industry]],2,FALSE),"-")</f>
        <v>-</v>
      </c>
      <c r="D2638" t="s">
        <v>219</v>
      </c>
      <c r="E2638">
        <v>152.29346000000001</v>
      </c>
      <c r="F2638">
        <v>51.26</v>
      </c>
      <c r="G2638">
        <v>198.88598322944199</v>
      </c>
      <c r="H2638">
        <v>48.022925887628901</v>
      </c>
      <c r="I2638">
        <v>75.504382568058702</v>
      </c>
      <c r="J2638">
        <v>5.1576288550991496</v>
      </c>
      <c r="K2638">
        <v>37.324528375263498</v>
      </c>
      <c r="L2638">
        <v>29.413078506818898</v>
      </c>
      <c r="M2638">
        <v>99.660930631129204</v>
      </c>
      <c r="N2638">
        <v>3.3909575208664999</v>
      </c>
      <c r="O2638">
        <v>0</v>
      </c>
      <c r="P2638">
        <v>219.77542108546399</v>
      </c>
      <c r="Q2638">
        <v>3.4973408121052998E-2</v>
      </c>
    </row>
    <row r="2639" spans="1:17" hidden="1" x14ac:dyDescent="0.3">
      <c r="A2639" t="s">
        <v>5482</v>
      </c>
      <c r="B2639" t="s">
        <v>5483</v>
      </c>
      <c r="C2639" t="str">
        <f>IFERROR(VLOOKUP(Table1[[#This Row],[Ticker]],[1]!Table2[[Symbol]:[Industry]],2,FALSE),"-")</f>
        <v>-</v>
      </c>
      <c r="D2639" t="s">
        <v>372</v>
      </c>
      <c r="E2639">
        <v>152.14155912000001</v>
      </c>
      <c r="F2639">
        <v>41.04</v>
      </c>
      <c r="G2639">
        <v>-12.4057104438061</v>
      </c>
      <c r="H2639">
        <v>-2.9190086769179602</v>
      </c>
      <c r="I2639">
        <v>-13.7212590928564</v>
      </c>
      <c r="J2639">
        <v>-3.1193725779907</v>
      </c>
      <c r="K2639">
        <v>42.053762594011403</v>
      </c>
      <c r="L2639">
        <v>42.053228890403197</v>
      </c>
      <c r="M2639">
        <v>45.607265392071497</v>
      </c>
      <c r="N2639">
        <v>0.67234170068721899</v>
      </c>
      <c r="O2639">
        <v>50.462962962962898</v>
      </c>
      <c r="P2639">
        <v>29.4637223974763</v>
      </c>
      <c r="Q2639">
        <v>0.139379369260548</v>
      </c>
    </row>
    <row r="2640" spans="1:17" hidden="1" x14ac:dyDescent="0.3">
      <c r="A2640" t="s">
        <v>5484</v>
      </c>
      <c r="B2640" t="s">
        <v>5485</v>
      </c>
      <c r="C2640" t="str">
        <f>IFERROR(VLOOKUP(Table1[[#This Row],[Ticker]],[1]!Table2[[Symbol]:[Industry]],2,FALSE),"-")</f>
        <v>-</v>
      </c>
      <c r="D2640" t="s">
        <v>1006</v>
      </c>
      <c r="E2640">
        <v>152.10240138</v>
      </c>
      <c r="F2640">
        <v>150.9</v>
      </c>
      <c r="G2640">
        <v>63.4307227124768</v>
      </c>
      <c r="H2640">
        <v>-10.3487649396126</v>
      </c>
      <c r="I2640">
        <v>-0.40611909750402397</v>
      </c>
      <c r="J2640">
        <v>-10.567526793867801</v>
      </c>
      <c r="K2640">
        <v>162.21039281106499</v>
      </c>
      <c r="L2640">
        <v>131.432754402087</v>
      </c>
      <c r="M2640">
        <v>29.1130326843594</v>
      </c>
      <c r="N2640">
        <v>0.39951020849964097</v>
      </c>
      <c r="O2640">
        <v>30.152418820410801</v>
      </c>
      <c r="P2640">
        <v>98.552631578947299</v>
      </c>
      <c r="Q2640">
        <v>3.9036820236437002E-2</v>
      </c>
    </row>
    <row r="2641" spans="1:17" hidden="1" x14ac:dyDescent="0.3">
      <c r="A2641" t="s">
        <v>5486</v>
      </c>
      <c r="B2641" t="s">
        <v>5487</v>
      </c>
      <c r="C2641" t="str">
        <f>IFERROR(VLOOKUP(Table1[[#This Row],[Ticker]],[1]!Table2[[Symbol]:[Industry]],2,FALSE),"-")</f>
        <v>-</v>
      </c>
      <c r="D2641" t="s">
        <v>745</v>
      </c>
      <c r="E2641">
        <v>151.9506768</v>
      </c>
      <c r="F2641">
        <v>138.5</v>
      </c>
      <c r="G2641">
        <v>-8.4193882680688699</v>
      </c>
      <c r="H2641">
        <v>-11.3881422289898</v>
      </c>
      <c r="I2641">
        <v>1.5249950225773199</v>
      </c>
      <c r="J2641">
        <v>-5.2776369602753297</v>
      </c>
      <c r="K2641">
        <v>152.68245739871099</v>
      </c>
      <c r="L2641">
        <v>123.08291142931699</v>
      </c>
      <c r="M2641">
        <v>28.238540492228399</v>
      </c>
      <c r="N2641">
        <v>0.37859007832898101</v>
      </c>
      <c r="O2641">
        <v>35.703971119133499</v>
      </c>
      <c r="P2641">
        <v>77.564102564102498</v>
      </c>
    </row>
    <row r="2642" spans="1:17" hidden="1" x14ac:dyDescent="0.3">
      <c r="A2642" t="s">
        <v>5488</v>
      </c>
      <c r="B2642" t="s">
        <v>5489</v>
      </c>
      <c r="C2642" t="str">
        <f>IFERROR(VLOOKUP(Table1[[#This Row],[Ticker]],[1]!Table2[[Symbol]:[Industry]],2,FALSE),"-")</f>
        <v>-</v>
      </c>
      <c r="D2642" t="s">
        <v>2564</v>
      </c>
      <c r="E2642">
        <v>151.39864299999999</v>
      </c>
      <c r="F2642">
        <v>38.39</v>
      </c>
      <c r="G2642">
        <v>14.6698588877217</v>
      </c>
      <c r="H2642">
        <v>6.7061984711414402</v>
      </c>
      <c r="I2642">
        <v>-27.9427898620179</v>
      </c>
      <c r="J2642">
        <v>0.33934845589645501</v>
      </c>
      <c r="K2642">
        <v>37.786729239616498</v>
      </c>
      <c r="L2642">
        <v>38.980812450774401</v>
      </c>
      <c r="M2642">
        <v>63.813720579239103</v>
      </c>
      <c r="N2642">
        <v>0.91756465639901896</v>
      </c>
      <c r="O2642">
        <v>53.425371190414097</v>
      </c>
      <c r="P2642">
        <v>44.867924528301799</v>
      </c>
      <c r="Q2642">
        <v>9.5985081665766997E-2</v>
      </c>
    </row>
    <row r="2643" spans="1:17" hidden="1" x14ac:dyDescent="0.3">
      <c r="A2643" t="s">
        <v>5490</v>
      </c>
      <c r="B2643" t="s">
        <v>5491</v>
      </c>
      <c r="C2643" t="str">
        <f>IFERROR(VLOOKUP(Table1[[#This Row],[Ticker]],[1]!Table2[[Symbol]:[Industry]],2,FALSE),"-")</f>
        <v>-</v>
      </c>
      <c r="D2643" t="s">
        <v>4403</v>
      </c>
      <c r="E2643">
        <v>151.17910800000001</v>
      </c>
      <c r="F2643">
        <v>79.5</v>
      </c>
      <c r="G2643">
        <v>-67.861605605023001</v>
      </c>
      <c r="H2643">
        <v>-11.8368601777078</v>
      </c>
      <c r="I2643">
        <v>-27.885141631980702</v>
      </c>
      <c r="J2643">
        <v>6.5056242014388701</v>
      </c>
      <c r="K2643">
        <v>81.4291390431639</v>
      </c>
      <c r="M2643">
        <v>50.247900696933002</v>
      </c>
      <c r="N2643">
        <v>0.189638783269962</v>
      </c>
      <c r="O2643">
        <v>82.591194968553395</v>
      </c>
      <c r="P2643">
        <v>50.425733207190099</v>
      </c>
    </row>
    <row r="2644" spans="1:17" hidden="1" x14ac:dyDescent="0.3">
      <c r="A2644" t="s">
        <v>5492</v>
      </c>
      <c r="B2644" t="s">
        <v>5493</v>
      </c>
      <c r="C2644" t="str">
        <f>IFERROR(VLOOKUP(Table1[[#This Row],[Ticker]],[1]!Table2[[Symbol]:[Industry]],2,FALSE),"-")</f>
        <v>-</v>
      </c>
      <c r="D2644" t="s">
        <v>632</v>
      </c>
      <c r="E2644">
        <v>151.16624999999999</v>
      </c>
      <c r="F2644">
        <v>223.95</v>
      </c>
      <c r="G2644">
        <v>3.7971841660866001</v>
      </c>
      <c r="H2644">
        <v>10.8060205622987</v>
      </c>
      <c r="I2644">
        <v>14.2608268240899</v>
      </c>
      <c r="J2644">
        <v>2.6338854106249299</v>
      </c>
      <c r="K2644">
        <v>214.15177201348001</v>
      </c>
      <c r="L2644">
        <v>190.86741231279601</v>
      </c>
      <c r="M2644">
        <v>47.851804595208101</v>
      </c>
      <c r="N2644">
        <v>1.2698395545069801</v>
      </c>
      <c r="O2644">
        <v>18.2406787229292</v>
      </c>
      <c r="P2644">
        <v>51.266464032421403</v>
      </c>
      <c r="Q2644">
        <v>7.6216487746399997E-3</v>
      </c>
    </row>
    <row r="2645" spans="1:17" hidden="1" x14ac:dyDescent="0.3">
      <c r="A2645" t="s">
        <v>5494</v>
      </c>
      <c r="B2645" t="s">
        <v>5495</v>
      </c>
      <c r="C2645" t="str">
        <f>IFERROR(VLOOKUP(Table1[[#This Row],[Ticker]],[1]!Table2[[Symbol]:[Industry]],2,FALSE),"-")</f>
        <v>-</v>
      </c>
      <c r="D2645" t="s">
        <v>963</v>
      </c>
      <c r="E2645">
        <v>150.82101911699999</v>
      </c>
      <c r="F2645">
        <v>9.27</v>
      </c>
      <c r="G2645">
        <v>-42.9734373337458</v>
      </c>
      <c r="H2645">
        <v>7.6205041633774204</v>
      </c>
      <c r="I2645">
        <v>-32.635072552124399</v>
      </c>
      <c r="J2645">
        <v>2.53301319757785</v>
      </c>
      <c r="K2645">
        <v>8.8695045382262894</v>
      </c>
      <c r="L2645">
        <v>9.5740047557257704</v>
      </c>
      <c r="M2645">
        <v>58.900249361624802</v>
      </c>
      <c r="N2645">
        <v>2.16824781084423</v>
      </c>
      <c r="O2645">
        <v>70.981661272923404</v>
      </c>
      <c r="P2645">
        <v>17.341772151898699</v>
      </c>
      <c r="Q2645">
        <v>4.1162311250929999E-3</v>
      </c>
    </row>
    <row r="2646" spans="1:17" hidden="1" x14ac:dyDescent="0.3">
      <c r="A2646" t="s">
        <v>5496</v>
      </c>
      <c r="B2646" t="s">
        <v>5497</v>
      </c>
      <c r="C2646" t="str">
        <f>IFERROR(VLOOKUP(Table1[[#This Row],[Ticker]],[1]!Table2[[Symbol]:[Industry]],2,FALSE),"-")</f>
        <v>-</v>
      </c>
      <c r="D2646" t="s">
        <v>420</v>
      </c>
      <c r="E2646">
        <v>150.332955</v>
      </c>
      <c r="F2646">
        <v>102</v>
      </c>
      <c r="G2646">
        <v>13.612206985283599</v>
      </c>
      <c r="H2646">
        <v>-3.02733636818403</v>
      </c>
      <c r="I2646">
        <v>-20.518036893440701</v>
      </c>
      <c r="J2646">
        <v>-3.3191527286012099</v>
      </c>
      <c r="K2646">
        <v>106.701856723361</v>
      </c>
      <c r="L2646">
        <v>99.719750307445906</v>
      </c>
      <c r="M2646">
        <v>39.523205575610199</v>
      </c>
      <c r="N2646">
        <v>1.3952144270127</v>
      </c>
      <c r="O2646">
        <v>29.411764705882302</v>
      </c>
      <c r="P2646">
        <v>44.578313253011999</v>
      </c>
      <c r="Q2646">
        <v>0.11248470534501499</v>
      </c>
    </row>
    <row r="2647" spans="1:17" hidden="1" x14ac:dyDescent="0.3">
      <c r="A2647" t="s">
        <v>5498</v>
      </c>
      <c r="B2647" t="s">
        <v>5499</v>
      </c>
      <c r="C2647" t="str">
        <f>IFERROR(VLOOKUP(Table1[[#This Row],[Ticker]],[1]!Table2[[Symbol]:[Industry]],2,FALSE),"-")</f>
        <v>-</v>
      </c>
      <c r="D2647" t="s">
        <v>718</v>
      </c>
      <c r="E2647">
        <v>150.245</v>
      </c>
      <c r="F2647">
        <v>151</v>
      </c>
      <c r="G2647">
        <v>-11.0986609473415</v>
      </c>
      <c r="H2647">
        <v>-0.30246864331630102</v>
      </c>
      <c r="I2647">
        <v>-7.0463175248574803</v>
      </c>
      <c r="J2647">
        <v>-0.92680823099355703</v>
      </c>
      <c r="K2647">
        <v>146.896918261867</v>
      </c>
      <c r="L2647">
        <v>140.05660687582201</v>
      </c>
      <c r="M2647">
        <v>70.029383963446804</v>
      </c>
      <c r="N2647">
        <v>0</v>
      </c>
      <c r="O2647">
        <v>5.1324503311258303</v>
      </c>
      <c r="P2647">
        <v>21.7741935483871</v>
      </c>
    </row>
    <row r="2648" spans="1:17" hidden="1" x14ac:dyDescent="0.3">
      <c r="A2648" t="s">
        <v>5500</v>
      </c>
      <c r="B2648" t="s">
        <v>5501</v>
      </c>
      <c r="C2648" t="str">
        <f>IFERROR(VLOOKUP(Table1[[#This Row],[Ticker]],[1]!Table2[[Symbol]:[Industry]],2,FALSE),"-")</f>
        <v>-</v>
      </c>
      <c r="D2648" t="s">
        <v>54</v>
      </c>
      <c r="E2648">
        <v>150.20561130799999</v>
      </c>
      <c r="F2648">
        <v>42.59</v>
      </c>
      <c r="G2648">
        <v>-18.610858052561898</v>
      </c>
      <c r="H2648">
        <v>-14.268620296035101</v>
      </c>
      <c r="I2648">
        <v>-33.729500231688398</v>
      </c>
      <c r="J2648">
        <v>-2.4528197916871899</v>
      </c>
      <c r="K2648">
        <v>47.659180295924699</v>
      </c>
      <c r="L2648">
        <v>48.6089695301768</v>
      </c>
      <c r="M2648">
        <v>36.468044926601699</v>
      </c>
      <c r="N2648">
        <v>0.51618082534162801</v>
      </c>
      <c r="O2648">
        <v>86.029584409485693</v>
      </c>
      <c r="P2648">
        <v>29.060606060605998</v>
      </c>
      <c r="Q2648">
        <v>9.7695325311760006E-2</v>
      </c>
    </row>
    <row r="2649" spans="1:17" hidden="1" x14ac:dyDescent="0.3">
      <c r="A2649" t="s">
        <v>5502</v>
      </c>
      <c r="B2649" t="s">
        <v>5503</v>
      </c>
      <c r="C2649" t="str">
        <f>IFERROR(VLOOKUP(Table1[[#This Row],[Ticker]],[1]!Table2[[Symbol]:[Industry]],2,FALSE),"-")</f>
        <v>-</v>
      </c>
      <c r="D2649" t="s">
        <v>4115</v>
      </c>
      <c r="E2649">
        <v>149.9541797</v>
      </c>
      <c r="F2649">
        <v>60.35</v>
      </c>
      <c r="G2649">
        <v>0.47236062368001402</v>
      </c>
      <c r="H2649">
        <v>-8.1030691784706104</v>
      </c>
      <c r="I2649">
        <v>22.9974430803912</v>
      </c>
      <c r="J2649">
        <v>5.0433410227377804</v>
      </c>
      <c r="K2649">
        <v>59.995588220781599</v>
      </c>
      <c r="M2649">
        <v>57.481074070391401</v>
      </c>
      <c r="N2649">
        <v>0.61545293072824103</v>
      </c>
      <c r="O2649">
        <v>36.536868268434098</v>
      </c>
      <c r="P2649">
        <v>52.784810126582201</v>
      </c>
    </row>
    <row r="2650" spans="1:17" hidden="1" x14ac:dyDescent="0.3">
      <c r="A2650" t="s">
        <v>5504</v>
      </c>
      <c r="B2650" t="s">
        <v>5505</v>
      </c>
      <c r="C2650" t="str">
        <f>IFERROR(VLOOKUP(Table1[[#This Row],[Ticker]],[1]!Table2[[Symbol]:[Industry]],2,FALSE),"-")</f>
        <v>-</v>
      </c>
      <c r="D2650" t="s">
        <v>259</v>
      </c>
      <c r="E2650">
        <v>149.608767</v>
      </c>
      <c r="F2650">
        <v>466.9</v>
      </c>
      <c r="G2650">
        <v>77.393559083339895</v>
      </c>
      <c r="H2650">
        <v>4.4221003957688501</v>
      </c>
      <c r="I2650">
        <v>34.680944763892903</v>
      </c>
      <c r="J2650">
        <v>6.6786308102601799</v>
      </c>
      <c r="K2650">
        <v>440.96611166309702</v>
      </c>
      <c r="L2650">
        <v>381.12469180430901</v>
      </c>
      <c r="M2650">
        <v>72.738120110729199</v>
      </c>
      <c r="N2650">
        <v>0.72038453835369498</v>
      </c>
      <c r="O2650">
        <v>13.514671235810599</v>
      </c>
      <c r="P2650">
        <v>116.558441558441</v>
      </c>
      <c r="Q2650">
        <v>0.103668810695092</v>
      </c>
    </row>
    <row r="2651" spans="1:17" hidden="1" x14ac:dyDescent="0.3">
      <c r="A2651" t="s">
        <v>5506</v>
      </c>
      <c r="B2651" t="s">
        <v>5507</v>
      </c>
      <c r="C2651" t="str">
        <f>IFERROR(VLOOKUP(Table1[[#This Row],[Ticker]],[1]!Table2[[Symbol]:[Industry]],2,FALSE),"-")</f>
        <v>-</v>
      </c>
      <c r="D2651" t="s">
        <v>420</v>
      </c>
      <c r="E2651">
        <v>149.51159999999999</v>
      </c>
      <c r="F2651">
        <v>4.08</v>
      </c>
      <c r="G2651">
        <v>47.537408865198799</v>
      </c>
      <c r="H2651">
        <v>34.929144237303099</v>
      </c>
      <c r="I2651">
        <v>60.824195452598097</v>
      </c>
      <c r="J2651">
        <v>4.7726736342914204</v>
      </c>
      <c r="K2651">
        <v>3.4418025692751901</v>
      </c>
      <c r="L2651">
        <v>2.9768672097476898</v>
      </c>
      <c r="M2651">
        <v>77.517741188383397</v>
      </c>
      <c r="N2651">
        <v>1.0353885024835301</v>
      </c>
      <c r="O2651">
        <v>10.294117647058799</v>
      </c>
      <c r="P2651">
        <v>137.20930232558101</v>
      </c>
      <c r="Q2651">
        <v>3.5870130983093003E-2</v>
      </c>
    </row>
    <row r="2652" spans="1:17" hidden="1" x14ac:dyDescent="0.3">
      <c r="A2652" t="s">
        <v>5508</v>
      </c>
      <c r="B2652" t="s">
        <v>5509</v>
      </c>
      <c r="C2652" t="str">
        <f>IFERROR(VLOOKUP(Table1[[#This Row],[Ticker]],[1]!Table2[[Symbol]:[Industry]],2,FALSE),"-")</f>
        <v>-</v>
      </c>
      <c r="D2652" t="s">
        <v>130</v>
      </c>
      <c r="E2652">
        <v>149.07</v>
      </c>
      <c r="F2652">
        <v>49.69</v>
      </c>
      <c r="G2652">
        <v>89.527538250286099</v>
      </c>
      <c r="H2652">
        <v>18.167505941209299</v>
      </c>
      <c r="I2652">
        <v>2.5975663903837498</v>
      </c>
      <c r="J2652">
        <v>-1.54680823099356</v>
      </c>
      <c r="K2652">
        <v>43.921014082467998</v>
      </c>
      <c r="L2652">
        <v>35.964486284272802</v>
      </c>
      <c r="M2652">
        <v>49.4715254447635</v>
      </c>
      <c r="N2652">
        <v>2.1627001964359498</v>
      </c>
      <c r="O2652">
        <v>25.880458844838</v>
      </c>
      <c r="P2652">
        <v>134.38679245283001</v>
      </c>
      <c r="Q2652">
        <v>0.119669698513936</v>
      </c>
    </row>
    <row r="2653" spans="1:17" hidden="1" x14ac:dyDescent="0.3">
      <c r="A2653" t="s">
        <v>5510</v>
      </c>
      <c r="B2653" t="s">
        <v>5511</v>
      </c>
      <c r="C2653" t="str">
        <f>IFERROR(VLOOKUP(Table1[[#This Row],[Ticker]],[1]!Table2[[Symbol]:[Industry]],2,FALSE),"-")</f>
        <v>-</v>
      </c>
      <c r="D2653" t="s">
        <v>524</v>
      </c>
      <c r="E2653">
        <v>148.76445699999999</v>
      </c>
      <c r="F2653">
        <v>15.59</v>
      </c>
      <c r="G2653">
        <v>-26.7367108407106</v>
      </c>
      <c r="H2653">
        <v>1.99232287165869</v>
      </c>
      <c r="I2653">
        <v>-29.443977932458299</v>
      </c>
      <c r="J2653">
        <v>-6.3846614753840898</v>
      </c>
      <c r="K2653">
        <v>15.0327603492942</v>
      </c>
      <c r="L2653">
        <v>16.395457192010898</v>
      </c>
      <c r="M2653">
        <v>56.552157089398797</v>
      </c>
      <c r="N2653">
        <v>1.30013342067965</v>
      </c>
      <c r="O2653">
        <v>91.404746632456707</v>
      </c>
      <c r="P2653">
        <v>26.542207792207702</v>
      </c>
      <c r="Q2653">
        <v>-8.50620033617E-3</v>
      </c>
    </row>
    <row r="2654" spans="1:17" hidden="1" x14ac:dyDescent="0.3">
      <c r="A2654" t="s">
        <v>5512</v>
      </c>
      <c r="B2654" t="s">
        <v>5513</v>
      </c>
      <c r="C2654" t="str">
        <f>IFERROR(VLOOKUP(Table1[[#This Row],[Ticker]],[1]!Table2[[Symbol]:[Industry]],2,FALSE),"-")</f>
        <v>-</v>
      </c>
      <c r="D2654" t="s">
        <v>130</v>
      </c>
      <c r="E2654">
        <v>148.76373599999999</v>
      </c>
      <c r="F2654">
        <v>41.91</v>
      </c>
      <c r="G2654">
        <v>-39.830729879660801</v>
      </c>
      <c r="H2654">
        <v>-3.9801544933684698</v>
      </c>
      <c r="I2654">
        <v>-31.4879028901032</v>
      </c>
      <c r="J2654">
        <v>-3.4616919519237901</v>
      </c>
      <c r="K2654">
        <v>45.257419360046001</v>
      </c>
      <c r="L2654">
        <v>48.591627208020498</v>
      </c>
      <c r="M2654">
        <v>32.611819979972502</v>
      </c>
      <c r="N2654">
        <v>1.24785610933166</v>
      </c>
      <c r="O2654">
        <v>57.003101884991601</v>
      </c>
      <c r="P2654">
        <v>1.57537566650509</v>
      </c>
      <c r="Q2654">
        <v>-4.9243095768731003E-2</v>
      </c>
    </row>
    <row r="2655" spans="1:17" hidden="1" x14ac:dyDescent="0.3">
      <c r="A2655" t="s">
        <v>5514</v>
      </c>
      <c r="B2655" t="s">
        <v>5515</v>
      </c>
      <c r="C2655" t="str">
        <f>IFERROR(VLOOKUP(Table1[[#This Row],[Ticker]],[1]!Table2[[Symbol]:[Industry]],2,FALSE),"-")</f>
        <v>-</v>
      </c>
      <c r="D2655" t="s">
        <v>207</v>
      </c>
      <c r="E2655">
        <v>148.68218313</v>
      </c>
      <c r="F2655">
        <v>620.1</v>
      </c>
      <c r="G2655">
        <v>31.473671434419099</v>
      </c>
      <c r="H2655">
        <v>22.816716445325302</v>
      </c>
      <c r="I2655">
        <v>9.1969772145634092</v>
      </c>
      <c r="J2655">
        <v>11.6140266147414</v>
      </c>
      <c r="K2655">
        <v>545.13685630225496</v>
      </c>
      <c r="L2655">
        <v>508.1359186482</v>
      </c>
      <c r="M2655">
        <v>64.556599633586501</v>
      </c>
      <c r="N2655">
        <v>1.43213500006358</v>
      </c>
      <c r="O2655">
        <v>12.385099177551901</v>
      </c>
      <c r="P2655">
        <v>61.002206932363997</v>
      </c>
      <c r="Q2655">
        <v>8.3262001542142E-2</v>
      </c>
    </row>
    <row r="2656" spans="1:17" hidden="1" x14ac:dyDescent="0.3">
      <c r="A2656" t="s">
        <v>5516</v>
      </c>
      <c r="B2656" t="s">
        <v>5517</v>
      </c>
      <c r="C2656" t="str">
        <f>IFERROR(VLOOKUP(Table1[[#This Row],[Ticker]],[1]!Table2[[Symbol]:[Industry]],2,FALSE),"-")</f>
        <v>-</v>
      </c>
      <c r="D2656" t="s">
        <v>632</v>
      </c>
      <c r="E2656">
        <v>148.6723695</v>
      </c>
      <c r="F2656">
        <v>2090.15</v>
      </c>
      <c r="G2656">
        <v>106.806843402731</v>
      </c>
      <c r="H2656">
        <v>25.0672312170813</v>
      </c>
      <c r="I2656">
        <v>112.468823551771</v>
      </c>
      <c r="J2656">
        <v>-0.91963119750072997</v>
      </c>
      <c r="K2656">
        <v>1788.2406339904201</v>
      </c>
      <c r="L2656">
        <v>1269.8888379821401</v>
      </c>
      <c r="M2656">
        <v>59.812360643460998</v>
      </c>
      <c r="N2656">
        <v>0.67995018679950103</v>
      </c>
      <c r="O2656">
        <v>10.403559553142101</v>
      </c>
      <c r="P2656">
        <v>182.87318987684401</v>
      </c>
      <c r="Q2656">
        <v>6.8257979029854005E-2</v>
      </c>
    </row>
    <row r="2657" spans="1:17" hidden="1" x14ac:dyDescent="0.3">
      <c r="A2657" t="s">
        <v>5518</v>
      </c>
      <c r="B2657" t="s">
        <v>5519</v>
      </c>
      <c r="C2657" t="str">
        <f>IFERROR(VLOOKUP(Table1[[#This Row],[Ticker]],[1]!Table2[[Symbol]:[Industry]],2,FALSE),"-")</f>
        <v>-</v>
      </c>
      <c r="D2657" t="s">
        <v>46</v>
      </c>
      <c r="E2657">
        <v>148.63575589000001</v>
      </c>
      <c r="F2657">
        <v>7.94</v>
      </c>
      <c r="G2657">
        <v>-6.9494767981573897</v>
      </c>
      <c r="H2657">
        <v>14.902270257074701</v>
      </c>
      <c r="I2657">
        <v>-8.6250180904570204</v>
      </c>
      <c r="J2657">
        <v>-1.6768082309935499</v>
      </c>
      <c r="K2657">
        <v>7.4153247242008602</v>
      </c>
      <c r="L2657">
        <v>7.6596207643459699</v>
      </c>
      <c r="M2657">
        <v>33.956229501061799</v>
      </c>
      <c r="N2657">
        <v>1.4950993335620899</v>
      </c>
      <c r="O2657">
        <v>29.093198992443298</v>
      </c>
      <c r="P2657">
        <v>52.692307692307701</v>
      </c>
      <c r="Q2657">
        <v>-0.122016734157765</v>
      </c>
    </row>
    <row r="2658" spans="1:17" hidden="1" x14ac:dyDescent="0.3">
      <c r="A2658" t="s">
        <v>5520</v>
      </c>
      <c r="B2658" t="s">
        <v>5521</v>
      </c>
      <c r="C2658" t="str">
        <f>IFERROR(VLOOKUP(Table1[[#This Row],[Ticker]],[1]!Table2[[Symbol]:[Industry]],2,FALSE),"-")</f>
        <v>-</v>
      </c>
      <c r="D2658" t="s">
        <v>259</v>
      </c>
      <c r="E2658">
        <v>148.30329374999999</v>
      </c>
      <c r="F2658">
        <v>112.5</v>
      </c>
      <c r="G2658">
        <v>101.845456041392</v>
      </c>
      <c r="H2658">
        <v>57.823117525748103</v>
      </c>
      <c r="I2658">
        <v>30.530083634614499</v>
      </c>
      <c r="J2658">
        <v>-1.18018660937194</v>
      </c>
      <c r="K2658">
        <v>83.421453899795694</v>
      </c>
      <c r="L2658">
        <v>68.263694985404101</v>
      </c>
      <c r="M2658">
        <v>63.144949202650999</v>
      </c>
      <c r="N2658">
        <v>2.2713037144938002</v>
      </c>
      <c r="O2658">
        <v>10.7111111111111</v>
      </c>
      <c r="P2658">
        <v>141.935483870967</v>
      </c>
    </row>
    <row r="2659" spans="1:17" hidden="1" x14ac:dyDescent="0.3">
      <c r="A2659" t="s">
        <v>5522</v>
      </c>
      <c r="B2659" t="s">
        <v>5523</v>
      </c>
      <c r="C2659" t="str">
        <f>IFERROR(VLOOKUP(Table1[[#This Row],[Ticker]],[1]!Table2[[Symbol]:[Industry]],2,FALSE),"-")</f>
        <v>-</v>
      </c>
      <c r="D2659" t="s">
        <v>5524</v>
      </c>
      <c r="E2659">
        <v>148.10809557499999</v>
      </c>
      <c r="F2659">
        <v>66.349999999999994</v>
      </c>
      <c r="G2659">
        <v>113.320371796564</v>
      </c>
      <c r="H2659">
        <v>-13.4608364801995</v>
      </c>
      <c r="I2659">
        <v>66.348644307837802</v>
      </c>
      <c r="J2659">
        <v>-2.9498442617082699</v>
      </c>
      <c r="K2659">
        <v>62.359825307166403</v>
      </c>
      <c r="L2659">
        <v>44.221240432879</v>
      </c>
      <c r="M2659">
        <v>39.431240179261302</v>
      </c>
      <c r="N2659">
        <v>0.12888025518283999</v>
      </c>
      <c r="O2659">
        <v>25.847776940467199</v>
      </c>
      <c r="P2659">
        <v>155.09419454056101</v>
      </c>
      <c r="Q2659">
        <v>0.12042987853856001</v>
      </c>
    </row>
    <row r="2660" spans="1:17" hidden="1" x14ac:dyDescent="0.3">
      <c r="A2660" t="s">
        <v>5525</v>
      </c>
      <c r="B2660" t="s">
        <v>5526</v>
      </c>
      <c r="C2660" t="str">
        <f>IFERROR(VLOOKUP(Table1[[#This Row],[Ticker]],[1]!Table2[[Symbol]:[Industry]],2,FALSE),"-")</f>
        <v>-</v>
      </c>
      <c r="D2660" t="s">
        <v>360</v>
      </c>
      <c r="E2660">
        <v>148.02000000000001</v>
      </c>
      <c r="F2660">
        <v>370.05</v>
      </c>
      <c r="G2660">
        <v>136.69185809139401</v>
      </c>
      <c r="H2660">
        <v>12.7876819468342</v>
      </c>
      <c r="I2660">
        <v>151.37017751695501</v>
      </c>
      <c r="K2660">
        <v>301.81123684954099</v>
      </c>
      <c r="M2660">
        <v>56.989945386826697</v>
      </c>
      <c r="N2660">
        <v>0.28299319727891098</v>
      </c>
      <c r="O2660">
        <v>2.6888258343467002</v>
      </c>
      <c r="P2660">
        <v>184.65384615384599</v>
      </c>
    </row>
    <row r="2661" spans="1:17" hidden="1" x14ac:dyDescent="0.3">
      <c r="A2661" t="s">
        <v>5527</v>
      </c>
      <c r="B2661" t="s">
        <v>5528</v>
      </c>
      <c r="C2661" t="str">
        <f>IFERROR(VLOOKUP(Table1[[#This Row],[Ticker]],[1]!Table2[[Symbol]:[Industry]],2,FALSE),"-")</f>
        <v>-</v>
      </c>
      <c r="D2661" t="s">
        <v>46</v>
      </c>
      <c r="E2661">
        <v>147.69480095999899</v>
      </c>
      <c r="F2661">
        <v>12.66</v>
      </c>
      <c r="G2661">
        <v>-5.3294723267597099</v>
      </c>
      <c r="H2661">
        <v>-10.573590538642</v>
      </c>
      <c r="I2661">
        <v>-80.337358504464504</v>
      </c>
      <c r="J2661">
        <v>8.5887627032624891</v>
      </c>
      <c r="K2661">
        <v>14.5193261376064</v>
      </c>
      <c r="L2661">
        <v>20.722784165575298</v>
      </c>
      <c r="M2661">
        <v>53.936479880873499</v>
      </c>
      <c r="N2661">
        <v>1.6326648625993101</v>
      </c>
      <c r="O2661">
        <v>262.94684797192002</v>
      </c>
      <c r="P2661">
        <v>36.611400381110997</v>
      </c>
    </row>
    <row r="2662" spans="1:17" hidden="1" x14ac:dyDescent="0.3">
      <c r="A2662" t="s">
        <v>5529</v>
      </c>
      <c r="B2662" t="s">
        <v>5530</v>
      </c>
      <c r="C2662" t="str">
        <f>IFERROR(VLOOKUP(Table1[[#This Row],[Ticker]],[1]!Table2[[Symbol]:[Industry]],2,FALSE),"-")</f>
        <v>-</v>
      </c>
      <c r="D2662" t="s">
        <v>279</v>
      </c>
      <c r="E2662">
        <v>147.58127999999999</v>
      </c>
      <c r="F2662">
        <v>217.8</v>
      </c>
      <c r="G2662">
        <v>20.788930257180699</v>
      </c>
      <c r="H2662">
        <v>105.055031714184</v>
      </c>
      <c r="I2662">
        <v>11.853476533198799</v>
      </c>
      <c r="J2662">
        <v>19.538554011206301</v>
      </c>
      <c r="K2662">
        <v>150.42897156679501</v>
      </c>
      <c r="M2662">
        <v>95.768552649954799</v>
      </c>
      <c r="N2662">
        <v>3.0835164835164801</v>
      </c>
      <c r="O2662">
        <v>5.3489439853076002</v>
      </c>
      <c r="P2662">
        <v>96.216216216216196</v>
      </c>
    </row>
    <row r="2663" spans="1:17" hidden="1" x14ac:dyDescent="0.3">
      <c r="A2663" t="s">
        <v>5531</v>
      </c>
      <c r="B2663" t="s">
        <v>5532</v>
      </c>
      <c r="C2663" t="str">
        <f>IFERROR(VLOOKUP(Table1[[#This Row],[Ticker]],[1]!Table2[[Symbol]:[Industry]],2,FALSE),"-")</f>
        <v>-</v>
      </c>
      <c r="D2663" t="s">
        <v>516</v>
      </c>
      <c r="E2663">
        <v>147.536056</v>
      </c>
      <c r="F2663">
        <v>152.30000000000001</v>
      </c>
      <c r="G2663">
        <v>97.631010662353304</v>
      </c>
      <c r="H2663">
        <v>30.7842346918823</v>
      </c>
      <c r="I2663">
        <v>5.8866404943898401</v>
      </c>
      <c r="J2663">
        <v>33.554427972096903</v>
      </c>
      <c r="K2663">
        <v>118.826435662829</v>
      </c>
      <c r="L2663">
        <v>109.808160889619</v>
      </c>
      <c r="M2663">
        <v>85.163271566580306</v>
      </c>
      <c r="N2663">
        <v>3.2760135885252399</v>
      </c>
      <c r="O2663">
        <v>9.8489822718295095E-2</v>
      </c>
      <c r="P2663">
        <v>137.22741433021801</v>
      </c>
      <c r="Q2663">
        <v>7.5607626568434005E-2</v>
      </c>
    </row>
    <row r="2664" spans="1:17" hidden="1" x14ac:dyDescent="0.3">
      <c r="A2664" t="s">
        <v>5533</v>
      </c>
      <c r="B2664" t="s">
        <v>5534</v>
      </c>
      <c r="C2664" t="str">
        <f>IFERROR(VLOOKUP(Table1[[#This Row],[Ticker]],[1]!Table2[[Symbol]:[Industry]],2,FALSE),"-")</f>
        <v>-</v>
      </c>
      <c r="D2664" t="s">
        <v>300</v>
      </c>
      <c r="E2664">
        <v>147.37566075000001</v>
      </c>
      <c r="F2664">
        <v>412.95</v>
      </c>
      <c r="G2664">
        <v>529.26577588768305</v>
      </c>
      <c r="H2664">
        <v>37.778695749022198</v>
      </c>
      <c r="I2664">
        <v>368.10425637832998</v>
      </c>
      <c r="J2664">
        <v>5.0665182577127901</v>
      </c>
      <c r="K2664">
        <v>304.46551651026601</v>
      </c>
      <c r="L2664">
        <v>172.29352803387499</v>
      </c>
      <c r="M2664">
        <v>75.323172468776903</v>
      </c>
      <c r="N2664">
        <v>0.76449236326763403</v>
      </c>
      <c r="O2664">
        <v>0.25426807119506201</v>
      </c>
      <c r="P2664">
        <v>811.18711385701602</v>
      </c>
      <c r="Q2664">
        <v>0.227579976747671</v>
      </c>
    </row>
    <row r="2665" spans="1:17" hidden="1" x14ac:dyDescent="0.3">
      <c r="A2665" t="s">
        <v>5535</v>
      </c>
      <c r="B2665" t="s">
        <v>5536</v>
      </c>
      <c r="C2665" t="str">
        <f>IFERROR(VLOOKUP(Table1[[#This Row],[Ticker]],[1]!Table2[[Symbol]:[Industry]],2,FALSE),"-")</f>
        <v>-</v>
      </c>
      <c r="D2665" t="s">
        <v>136</v>
      </c>
      <c r="E2665">
        <v>147.04540695</v>
      </c>
      <c r="F2665">
        <v>571.5</v>
      </c>
      <c r="G2665">
        <v>-14.0690379738685</v>
      </c>
      <c r="H2665">
        <v>-2.4778858187334798</v>
      </c>
      <c r="I2665">
        <v>-37.571594655546903</v>
      </c>
      <c r="J2665">
        <v>-4.0624014513325397</v>
      </c>
      <c r="K2665">
        <v>587.45343572690103</v>
      </c>
      <c r="L2665">
        <v>558.36607621211601</v>
      </c>
      <c r="M2665">
        <v>45.805160025564803</v>
      </c>
      <c r="N2665">
        <v>1.10452827547592</v>
      </c>
      <c r="O2665">
        <v>39.982502187226501</v>
      </c>
      <c r="P2665">
        <v>35.426540284360101</v>
      </c>
      <c r="Q2665">
        <v>6.6446531467683007E-2</v>
      </c>
    </row>
    <row r="2666" spans="1:17" hidden="1" x14ac:dyDescent="0.3">
      <c r="A2666" t="s">
        <v>5537</v>
      </c>
      <c r="B2666" t="s">
        <v>5538</v>
      </c>
      <c r="C2666" t="str">
        <f>IFERROR(VLOOKUP(Table1[[#This Row],[Ticker]],[1]!Table2[[Symbol]:[Industry]],2,FALSE),"-")</f>
        <v>-</v>
      </c>
      <c r="D2666" t="s">
        <v>713</v>
      </c>
      <c r="E2666">
        <v>146.90210962999899</v>
      </c>
      <c r="F2666">
        <v>3.1</v>
      </c>
      <c r="G2666">
        <v>20.366540517859899</v>
      </c>
      <c r="H2666">
        <v>-4.7855781264257802</v>
      </c>
      <c r="I2666">
        <v>-13.298853215905</v>
      </c>
      <c r="J2666">
        <v>-3.1350101237380299</v>
      </c>
      <c r="K2666">
        <v>3.1545385072647298</v>
      </c>
      <c r="L2666">
        <v>3.0332086084704102</v>
      </c>
      <c r="M2666">
        <v>46.501921560872198</v>
      </c>
      <c r="N2666">
        <v>0.173628182264844</v>
      </c>
      <c r="O2666">
        <v>35.4838709677419</v>
      </c>
      <c r="P2666">
        <v>47.619047619047599</v>
      </c>
      <c r="Q2666">
        <v>3.9698283419135998E-2</v>
      </c>
    </row>
    <row r="2667" spans="1:17" hidden="1" x14ac:dyDescent="0.3">
      <c r="A2667" t="s">
        <v>5539</v>
      </c>
      <c r="B2667" t="s">
        <v>5540</v>
      </c>
      <c r="C2667" t="str">
        <f>IFERROR(VLOOKUP(Table1[[#This Row],[Ticker]],[1]!Table2[[Symbol]:[Industry]],2,FALSE),"-")</f>
        <v>-</v>
      </c>
      <c r="D2667" t="s">
        <v>1039</v>
      </c>
      <c r="E2667">
        <v>146.75684079999999</v>
      </c>
      <c r="F2667">
        <v>8</v>
      </c>
      <c r="G2667">
        <v>-56.141395990076603</v>
      </c>
      <c r="H2667">
        <v>25.025424642323401</v>
      </c>
      <c r="I2667">
        <v>-62.444412148697999</v>
      </c>
      <c r="J2667">
        <v>-0.92680823099355703</v>
      </c>
      <c r="K2667">
        <v>7.9047787695907799</v>
      </c>
      <c r="L2667">
        <v>10.628823486773999</v>
      </c>
      <c r="M2667">
        <v>39.685550516869199</v>
      </c>
      <c r="N2667">
        <v>3.67869644564548</v>
      </c>
      <c r="O2667">
        <v>178.125</v>
      </c>
      <c r="P2667">
        <v>27.7955271565495</v>
      </c>
      <c r="Q2667">
        <v>-3.6283074935240002E-2</v>
      </c>
    </row>
    <row r="2668" spans="1:17" hidden="1" x14ac:dyDescent="0.3">
      <c r="A2668" t="s">
        <v>5541</v>
      </c>
      <c r="B2668" t="s">
        <v>5542</v>
      </c>
      <c r="C2668" t="str">
        <f>IFERROR(VLOOKUP(Table1[[#This Row],[Ticker]],[1]!Table2[[Symbol]:[Industry]],2,FALSE),"-")</f>
        <v>-</v>
      </c>
      <c r="D2668" t="s">
        <v>718</v>
      </c>
      <c r="E2668">
        <v>146.49098222000001</v>
      </c>
      <c r="F2668">
        <v>133.4</v>
      </c>
      <c r="G2668">
        <v>289.62249289881203</v>
      </c>
      <c r="H2668">
        <v>-4.2679648985321803</v>
      </c>
      <c r="I2668">
        <v>47.064742086714602</v>
      </c>
      <c r="J2668">
        <v>-11.934146456477199</v>
      </c>
      <c r="K2668">
        <v>125.71754036690901</v>
      </c>
      <c r="L2668">
        <v>87.457497332147199</v>
      </c>
      <c r="M2668">
        <v>41.8568176435166</v>
      </c>
      <c r="N2668">
        <v>0.78199625590025701</v>
      </c>
      <c r="O2668">
        <v>12.3688155922039</v>
      </c>
      <c r="P2668">
        <v>323.35766423357597</v>
      </c>
      <c r="Q2668">
        <v>0.12355815603482299</v>
      </c>
    </row>
    <row r="2669" spans="1:17" hidden="1" x14ac:dyDescent="0.3">
      <c r="A2669" t="s">
        <v>5543</v>
      </c>
      <c r="B2669" t="s">
        <v>5544</v>
      </c>
      <c r="C2669" t="str">
        <f>IFERROR(VLOOKUP(Table1[[#This Row],[Ticker]],[1]!Table2[[Symbol]:[Industry]],2,FALSE),"-")</f>
        <v>-</v>
      </c>
      <c r="D2669" t="s">
        <v>789</v>
      </c>
      <c r="E2669">
        <v>146.32239999999999</v>
      </c>
      <c r="F2669">
        <v>76.849999999999994</v>
      </c>
      <c r="G2669">
        <v>-27.2525071011877</v>
      </c>
      <c r="H2669">
        <v>-10.8097283947621</v>
      </c>
      <c r="I2669">
        <v>-11.0766309936828</v>
      </c>
      <c r="J2669">
        <v>-2.3379692316349998</v>
      </c>
      <c r="O2669">
        <v>8.0026024723487392</v>
      </c>
      <c r="P2669">
        <v>9.7073518915060593</v>
      </c>
    </row>
    <row r="2670" spans="1:17" hidden="1" x14ac:dyDescent="0.3">
      <c r="A2670" t="s">
        <v>5545</v>
      </c>
      <c r="B2670" t="s">
        <v>5546</v>
      </c>
      <c r="C2670" t="str">
        <f>IFERROR(VLOOKUP(Table1[[#This Row],[Ticker]],[1]!Table2[[Symbol]:[Industry]],2,FALSE),"-")</f>
        <v>-</v>
      </c>
      <c r="D2670" t="s">
        <v>632</v>
      </c>
      <c r="E2670">
        <v>146.06034482999999</v>
      </c>
      <c r="F2670">
        <v>50.73</v>
      </c>
      <c r="G2670">
        <v>39.622492898812197</v>
      </c>
      <c r="H2670">
        <v>22.841445674215802</v>
      </c>
      <c r="I2670">
        <v>18.6578822806534</v>
      </c>
      <c r="J2670">
        <v>-11.2978329659758</v>
      </c>
      <c r="K2670">
        <v>46.826991877311897</v>
      </c>
      <c r="L2670">
        <v>39.764930077446898</v>
      </c>
      <c r="M2670">
        <v>46.7355957776048</v>
      </c>
      <c r="N2670">
        <v>0.19858436222063799</v>
      </c>
      <c r="O2670">
        <v>31.283264340626801</v>
      </c>
      <c r="P2670">
        <v>74.931034482758605</v>
      </c>
      <c r="Q2670">
        <v>-5.1593603853120002E-3</v>
      </c>
    </row>
    <row r="2671" spans="1:17" hidden="1" x14ac:dyDescent="0.3">
      <c r="A2671" t="s">
        <v>5547</v>
      </c>
      <c r="B2671" t="s">
        <v>5548</v>
      </c>
      <c r="C2671" t="str">
        <f>IFERROR(VLOOKUP(Table1[[#This Row],[Ticker]],[1]!Table2[[Symbol]:[Industry]],2,FALSE),"-")</f>
        <v>-</v>
      </c>
      <c r="D2671" t="s">
        <v>290</v>
      </c>
      <c r="E2671">
        <v>146.00825070599899</v>
      </c>
      <c r="F2671">
        <v>59.66</v>
      </c>
      <c r="G2671">
        <v>173.87750041846101</v>
      </c>
      <c r="H2671">
        <v>41.506367875802802</v>
      </c>
      <c r="I2671">
        <v>10.1612079630548</v>
      </c>
      <c r="J2671">
        <v>-10.532868837054099</v>
      </c>
      <c r="K2671">
        <v>51.196923901468303</v>
      </c>
      <c r="L2671">
        <v>41.5654059884845</v>
      </c>
      <c r="M2671">
        <v>50.526455444379799</v>
      </c>
      <c r="N2671">
        <v>0.40580475566692797</v>
      </c>
      <c r="O2671">
        <v>25.628561850486001</v>
      </c>
      <c r="P2671">
        <v>217.26997814601199</v>
      </c>
      <c r="Q2671">
        <v>0.13068824054034001</v>
      </c>
    </row>
    <row r="2672" spans="1:17" hidden="1" x14ac:dyDescent="0.3">
      <c r="A2672" t="s">
        <v>5549</v>
      </c>
      <c r="B2672" t="s">
        <v>5550</v>
      </c>
      <c r="C2672" t="str">
        <f>IFERROR(VLOOKUP(Table1[[#This Row],[Ticker]],[1]!Table2[[Symbol]:[Industry]],2,FALSE),"-")</f>
        <v>-</v>
      </c>
      <c r="D2672" t="s">
        <v>124</v>
      </c>
      <c r="E2672">
        <v>145.855647</v>
      </c>
      <c r="F2672">
        <v>359.1</v>
      </c>
      <c r="G2672">
        <v>425.12077153930397</v>
      </c>
      <c r="H2672">
        <v>-6.1157147263371403</v>
      </c>
      <c r="I2672">
        <v>-14.0113716295433</v>
      </c>
      <c r="J2672">
        <v>14.206247235502101</v>
      </c>
      <c r="K2672">
        <v>360.59003561154998</v>
      </c>
      <c r="L2672">
        <v>315.78544291209403</v>
      </c>
      <c r="M2672">
        <v>66.7501599617121</v>
      </c>
      <c r="N2672">
        <v>0.64596829772570596</v>
      </c>
      <c r="O2672">
        <v>35.115566694514001</v>
      </c>
      <c r="P2672">
        <v>426.07676530911198</v>
      </c>
      <c r="Q2672">
        <v>0.26627873564846899</v>
      </c>
    </row>
    <row r="2673" spans="1:17" hidden="1" x14ac:dyDescent="0.3">
      <c r="A2673" t="s">
        <v>5551</v>
      </c>
      <c r="B2673" t="s">
        <v>5552</v>
      </c>
      <c r="C2673" t="str">
        <f>IFERROR(VLOOKUP(Table1[[#This Row],[Ticker]],[1]!Table2[[Symbol]:[Industry]],2,FALSE),"-")</f>
        <v>-</v>
      </c>
      <c r="D2673" t="s">
        <v>315</v>
      </c>
      <c r="E2673">
        <v>145.50342499999999</v>
      </c>
      <c r="F2673">
        <v>64.599999999999994</v>
      </c>
      <c r="G2673">
        <v>-27.2525071011877</v>
      </c>
      <c r="M2673">
        <v>99.999992872253003</v>
      </c>
      <c r="N2673">
        <v>1</v>
      </c>
      <c r="O2673">
        <v>0</v>
      </c>
      <c r="P2673">
        <v>0</v>
      </c>
    </row>
    <row r="2674" spans="1:17" hidden="1" x14ac:dyDescent="0.3">
      <c r="A2674" t="s">
        <v>5553</v>
      </c>
      <c r="B2674" t="s">
        <v>5554</v>
      </c>
      <c r="C2674" t="str">
        <f>IFERROR(VLOOKUP(Table1[[#This Row],[Ticker]],[1]!Table2[[Symbol]:[Industry]],2,FALSE),"-")</f>
        <v>-</v>
      </c>
      <c r="D2674" t="s">
        <v>130</v>
      </c>
      <c r="E2674">
        <v>145.299537625</v>
      </c>
      <c r="F2674">
        <v>3.65</v>
      </c>
      <c r="G2674">
        <v>22.5417315819398</v>
      </c>
      <c r="H2674">
        <v>-2.5766106233406498</v>
      </c>
      <c r="I2674">
        <v>-10.2456060629349</v>
      </c>
      <c r="J2674">
        <v>-8.0514901648357995</v>
      </c>
      <c r="K2674">
        <v>3.8083000933319702</v>
      </c>
      <c r="L2674">
        <v>3.4312520759226199</v>
      </c>
      <c r="M2674">
        <v>36.970820022822103</v>
      </c>
      <c r="N2674">
        <v>0.96254779934313495</v>
      </c>
      <c r="O2674">
        <v>44.931506849314999</v>
      </c>
      <c r="P2674">
        <v>89.119170984455906</v>
      </c>
      <c r="Q2674">
        <v>8.1266046646765996E-2</v>
      </c>
    </row>
    <row r="2675" spans="1:17" hidden="1" x14ac:dyDescent="0.3">
      <c r="A2675" t="s">
        <v>5555</v>
      </c>
      <c r="B2675" t="s">
        <v>5556</v>
      </c>
      <c r="C2675" t="str">
        <f>IFERROR(VLOOKUP(Table1[[#This Row],[Ticker]],[1]!Table2[[Symbol]:[Industry]],2,FALSE),"-")</f>
        <v>-</v>
      </c>
      <c r="D2675" t="s">
        <v>77</v>
      </c>
      <c r="E2675">
        <v>145.01504</v>
      </c>
      <c r="F2675">
        <v>65.44</v>
      </c>
      <c r="G2675">
        <v>44.691584385470399</v>
      </c>
      <c r="H2675">
        <v>6.0463297806322496</v>
      </c>
      <c r="I2675">
        <v>-2.9071665652255998</v>
      </c>
      <c r="J2675">
        <v>-4.2936127200662098</v>
      </c>
      <c r="K2675">
        <v>63.297006315378297</v>
      </c>
      <c r="L2675">
        <v>55.5690944174005</v>
      </c>
      <c r="M2675">
        <v>49.862606777379199</v>
      </c>
      <c r="N2675">
        <v>0.64362175893448703</v>
      </c>
      <c r="O2675">
        <v>17.665036674816601</v>
      </c>
      <c r="P2675">
        <v>87.776183644189302</v>
      </c>
      <c r="Q2675">
        <v>8.9267194722290999E-2</v>
      </c>
    </row>
    <row r="2676" spans="1:17" hidden="1" x14ac:dyDescent="0.3">
      <c r="A2676" t="s">
        <v>5557</v>
      </c>
      <c r="B2676" t="s">
        <v>5558</v>
      </c>
      <c r="C2676" t="str">
        <f>IFERROR(VLOOKUP(Table1[[#This Row],[Ticker]],[1]!Table2[[Symbol]:[Industry]],2,FALSE),"-")</f>
        <v>-</v>
      </c>
      <c r="D2676" t="s">
        <v>21</v>
      </c>
      <c r="E2676">
        <v>144.561305</v>
      </c>
      <c r="F2676">
        <v>175</v>
      </c>
      <c r="G2676">
        <v>-60.585840434521003</v>
      </c>
      <c r="H2676">
        <v>-17.731169120797201</v>
      </c>
      <c r="I2676">
        <v>-44.409964327016098</v>
      </c>
      <c r="J2676">
        <v>-10.552476680191401</v>
      </c>
      <c r="M2676">
        <v>43.192701150086798</v>
      </c>
      <c r="O2676">
        <v>51.2</v>
      </c>
      <c r="P2676">
        <v>10.7945552389996</v>
      </c>
    </row>
    <row r="2677" spans="1:17" hidden="1" x14ac:dyDescent="0.3">
      <c r="A2677" t="s">
        <v>5559</v>
      </c>
      <c r="B2677" t="s">
        <v>5560</v>
      </c>
      <c r="C2677" t="str">
        <f>IFERROR(VLOOKUP(Table1[[#This Row],[Ticker]],[1]!Table2[[Symbol]:[Industry]],2,FALSE),"-")</f>
        <v>-</v>
      </c>
      <c r="D2677" t="s">
        <v>539</v>
      </c>
      <c r="E2677">
        <v>144.15126821999999</v>
      </c>
      <c r="F2677">
        <v>101.7</v>
      </c>
      <c r="G2677">
        <v>-61.246013594694197</v>
      </c>
      <c r="H2677">
        <v>-2.9013866111849098</v>
      </c>
      <c r="I2677">
        <v>-44.638722496950798</v>
      </c>
      <c r="J2677">
        <v>-6.7272722681165202</v>
      </c>
      <c r="K2677">
        <v>109.008126703795</v>
      </c>
      <c r="L2677">
        <v>114.036137977198</v>
      </c>
      <c r="M2677">
        <v>39.303722015403203</v>
      </c>
      <c r="N2677">
        <v>0.95307692307692304</v>
      </c>
      <c r="O2677">
        <v>77.974434611602703</v>
      </c>
      <c r="P2677">
        <v>8.7700534759358195</v>
      </c>
    </row>
    <row r="2678" spans="1:17" hidden="1" x14ac:dyDescent="0.3">
      <c r="A2678" t="s">
        <v>5561</v>
      </c>
      <c r="B2678" t="s">
        <v>5562</v>
      </c>
      <c r="C2678" t="str">
        <f>IFERROR(VLOOKUP(Table1[[#This Row],[Ticker]],[1]!Table2[[Symbol]:[Industry]],2,FALSE),"-")</f>
        <v>-</v>
      </c>
      <c r="D2678" t="s">
        <v>632</v>
      </c>
      <c r="E2678">
        <v>143.960670225</v>
      </c>
      <c r="F2678">
        <v>159.85</v>
      </c>
      <c r="G2678">
        <v>69.438900623054295</v>
      </c>
      <c r="H2678">
        <v>-7.6108420344922401</v>
      </c>
      <c r="I2678">
        <v>17.1842385715345</v>
      </c>
      <c r="J2678">
        <v>-4.5445350926154999</v>
      </c>
      <c r="K2678">
        <v>155.37096352577299</v>
      </c>
      <c r="L2678">
        <v>128.81297548316601</v>
      </c>
      <c r="M2678">
        <v>42.999317019421298</v>
      </c>
      <c r="N2678">
        <v>0.88362001419819602</v>
      </c>
      <c r="O2678">
        <v>15.1079136690647</v>
      </c>
      <c r="P2678">
        <v>112.14333112143299</v>
      </c>
      <c r="Q2678">
        <v>0.102384809753472</v>
      </c>
    </row>
    <row r="2679" spans="1:17" hidden="1" x14ac:dyDescent="0.3">
      <c r="A2679" t="s">
        <v>5563</v>
      </c>
      <c r="B2679" t="s">
        <v>5564</v>
      </c>
      <c r="C2679" t="str">
        <f>IFERROR(VLOOKUP(Table1[[#This Row],[Ticker]],[1]!Table2[[Symbol]:[Industry]],2,FALSE),"-")</f>
        <v>-</v>
      </c>
      <c r="D2679" t="s">
        <v>219</v>
      </c>
      <c r="E2679">
        <v>143.80799999999999</v>
      </c>
      <c r="F2679">
        <v>140</v>
      </c>
      <c r="G2679">
        <v>50.525270676589997</v>
      </c>
      <c r="H2679">
        <v>-0.20589504620719601</v>
      </c>
      <c r="I2679">
        <v>-38.045853737553401</v>
      </c>
      <c r="J2679">
        <v>-2.6811941959058299</v>
      </c>
      <c r="K2679">
        <v>147.86556172297099</v>
      </c>
      <c r="L2679">
        <v>154.135123240327</v>
      </c>
      <c r="M2679">
        <v>36.471902634499301</v>
      </c>
      <c r="N2679">
        <v>0.35535372848948299</v>
      </c>
      <c r="O2679">
        <v>98.821428571428598</v>
      </c>
      <c r="P2679">
        <v>115.384615384615</v>
      </c>
    </row>
    <row r="2680" spans="1:17" hidden="1" x14ac:dyDescent="0.3">
      <c r="A2680" t="s">
        <v>5565</v>
      </c>
      <c r="B2680" t="s">
        <v>5566</v>
      </c>
      <c r="C2680" t="str">
        <f>IFERROR(VLOOKUP(Table1[[#This Row],[Ticker]],[1]!Table2[[Symbol]:[Industry]],2,FALSE),"-")</f>
        <v>-</v>
      </c>
      <c r="D2680" t="s">
        <v>259</v>
      </c>
      <c r="E2680">
        <v>143.73929200000001</v>
      </c>
      <c r="F2680">
        <v>398</v>
      </c>
      <c r="G2680">
        <v>-8.4431246783848692</v>
      </c>
      <c r="H2680">
        <v>9.21554236912921</v>
      </c>
      <c r="I2680">
        <v>-1.40142200368696</v>
      </c>
      <c r="J2680">
        <v>-1.17743479740959</v>
      </c>
      <c r="K2680">
        <v>370.20375822543201</v>
      </c>
      <c r="L2680">
        <v>357.56813390751</v>
      </c>
      <c r="M2680">
        <v>73.246219600276007</v>
      </c>
      <c r="N2680">
        <v>1.6870812754654501</v>
      </c>
      <c r="O2680">
        <v>11.7839195979899</v>
      </c>
      <c r="P2680">
        <v>41.385435168738802</v>
      </c>
      <c r="Q2680">
        <v>3.2427158332914E-2</v>
      </c>
    </row>
    <row r="2681" spans="1:17" hidden="1" x14ac:dyDescent="0.3">
      <c r="A2681" t="s">
        <v>5567</v>
      </c>
      <c r="B2681" t="s">
        <v>5568</v>
      </c>
      <c r="C2681" t="str">
        <f>IFERROR(VLOOKUP(Table1[[#This Row],[Ticker]],[1]!Table2[[Symbol]:[Industry]],2,FALSE),"-")</f>
        <v>-</v>
      </c>
      <c r="D2681" t="s">
        <v>130</v>
      </c>
      <c r="E2681">
        <v>143.45426549999999</v>
      </c>
      <c r="F2681">
        <v>61.75</v>
      </c>
      <c r="G2681">
        <v>-62.794366371860498</v>
      </c>
      <c r="H2681">
        <v>-6.2895964961158004</v>
      </c>
      <c r="I2681">
        <v>-40.925708690720199</v>
      </c>
      <c r="J2681">
        <v>-3.7839510881364098</v>
      </c>
      <c r="K2681">
        <v>68.4315388394472</v>
      </c>
      <c r="L2681">
        <v>78.9675428196784</v>
      </c>
      <c r="M2681">
        <v>27.571931320639401</v>
      </c>
      <c r="N2681">
        <v>0.52137931034482699</v>
      </c>
      <c r="O2681">
        <v>104.04858299595099</v>
      </c>
      <c r="P2681">
        <v>0.89869281045751304</v>
      </c>
    </row>
    <row r="2682" spans="1:17" hidden="1" x14ac:dyDescent="0.3">
      <c r="A2682" t="s">
        <v>5569</v>
      </c>
      <c r="B2682" t="s">
        <v>5570</v>
      </c>
      <c r="C2682" t="str">
        <f>IFERROR(VLOOKUP(Table1[[#This Row],[Ticker]],[1]!Table2[[Symbol]:[Industry]],2,FALSE),"-")</f>
        <v>-</v>
      </c>
      <c r="D2682" t="s">
        <v>632</v>
      </c>
      <c r="E2682">
        <v>143.40534374999999</v>
      </c>
      <c r="F2682">
        <v>265.75</v>
      </c>
      <c r="G2682">
        <v>117.26545131091</v>
      </c>
      <c r="H2682">
        <v>-14.0302971379841</v>
      </c>
      <c r="I2682">
        <v>27.785419462570498</v>
      </c>
      <c r="J2682">
        <v>2.2739677146902402</v>
      </c>
      <c r="K2682">
        <v>282.70397783062799</v>
      </c>
      <c r="L2682">
        <v>216.53249890241099</v>
      </c>
      <c r="M2682">
        <v>50.092253636772099</v>
      </c>
      <c r="N2682">
        <v>0.35741181593327098</v>
      </c>
      <c r="O2682">
        <v>70.483537158984007</v>
      </c>
      <c r="P2682">
        <v>171.17346938775501</v>
      </c>
      <c r="Q2682">
        <v>8.8400163431586007E-2</v>
      </c>
    </row>
    <row r="2683" spans="1:17" hidden="1" x14ac:dyDescent="0.3">
      <c r="A2683" t="s">
        <v>5571</v>
      </c>
      <c r="B2683" t="s">
        <v>5572</v>
      </c>
      <c r="C2683" t="str">
        <f>IFERROR(VLOOKUP(Table1[[#This Row],[Ticker]],[1]!Table2[[Symbol]:[Industry]],2,FALSE),"-")</f>
        <v>-</v>
      </c>
      <c r="D2683" t="s">
        <v>372</v>
      </c>
      <c r="E2683">
        <v>143.21186639999999</v>
      </c>
      <c r="F2683">
        <v>108</v>
      </c>
      <c r="G2683">
        <v>1444.79989464553</v>
      </c>
      <c r="H2683">
        <v>-5.4333514057780103</v>
      </c>
      <c r="I2683">
        <v>-14.093872372993101</v>
      </c>
      <c r="J2683">
        <v>6.0038848383133701</v>
      </c>
      <c r="K2683">
        <v>119.89154192925</v>
      </c>
      <c r="M2683">
        <v>48.517761574885199</v>
      </c>
      <c r="N2683">
        <v>0.68286713286713197</v>
      </c>
      <c r="O2683">
        <v>76.851851851851805</v>
      </c>
      <c r="P2683">
        <v>1472.0524017467201</v>
      </c>
    </row>
    <row r="2684" spans="1:17" hidden="1" x14ac:dyDescent="0.3">
      <c r="A2684" t="s">
        <v>5573</v>
      </c>
      <c r="B2684" t="s">
        <v>5574</v>
      </c>
      <c r="C2684" t="str">
        <f>IFERROR(VLOOKUP(Table1[[#This Row],[Ticker]],[1]!Table2[[Symbol]:[Industry]],2,FALSE),"-")</f>
        <v>-</v>
      </c>
      <c r="D2684" t="s">
        <v>259</v>
      </c>
      <c r="E2684">
        <v>143.0712</v>
      </c>
      <c r="F2684">
        <v>128.19999999999999</v>
      </c>
      <c r="G2684">
        <v>-26.006886237038199</v>
      </c>
      <c r="H2684">
        <v>-5.8014044054099703</v>
      </c>
      <c r="I2684">
        <v>-6.9116329960857001</v>
      </c>
      <c r="J2684">
        <v>-5.00462341991987</v>
      </c>
      <c r="K2684">
        <v>134.944566731733</v>
      </c>
      <c r="L2684">
        <v>131.63652833201601</v>
      </c>
      <c r="M2684">
        <v>46.2491314092957</v>
      </c>
      <c r="N2684">
        <v>0.53374316804870503</v>
      </c>
      <c r="O2684">
        <v>28.666146645865801</v>
      </c>
      <c r="P2684">
        <v>37.7013963480128</v>
      </c>
      <c r="Q2684">
        <v>6.1737531371448003E-2</v>
      </c>
    </row>
    <row r="2685" spans="1:17" hidden="1" x14ac:dyDescent="0.3">
      <c r="A2685" t="s">
        <v>5575</v>
      </c>
      <c r="B2685" t="s">
        <v>5576</v>
      </c>
      <c r="C2685" t="str">
        <f>IFERROR(VLOOKUP(Table1[[#This Row],[Ticker]],[1]!Table2[[Symbol]:[Industry]],2,FALSE),"-")</f>
        <v>-</v>
      </c>
      <c r="D2685" t="s">
        <v>72</v>
      </c>
      <c r="E2685">
        <v>142.91106048</v>
      </c>
      <c r="F2685">
        <v>104.9</v>
      </c>
      <c r="G2685">
        <v>0.41787703759791101</v>
      </c>
      <c r="H2685">
        <v>11.6634951883191</v>
      </c>
      <c r="I2685">
        <v>-0.29168475712369502</v>
      </c>
      <c r="J2685">
        <v>-0.64000134762834504</v>
      </c>
      <c r="K2685">
        <v>95.771017462715804</v>
      </c>
      <c r="L2685">
        <v>88.760696078442194</v>
      </c>
      <c r="M2685">
        <v>74.152738355927397</v>
      </c>
      <c r="N2685">
        <v>0.39859440887084102</v>
      </c>
      <c r="O2685">
        <v>27.645376549094301</v>
      </c>
      <c r="P2685">
        <v>63.90625</v>
      </c>
      <c r="Q2685">
        <v>2.6920087824863E-2</v>
      </c>
    </row>
    <row r="2686" spans="1:17" hidden="1" x14ac:dyDescent="0.3">
      <c r="A2686" t="s">
        <v>5577</v>
      </c>
      <c r="B2686" t="s">
        <v>5578</v>
      </c>
      <c r="C2686" t="str">
        <f>IFERROR(VLOOKUP(Table1[[#This Row],[Ticker]],[1]!Table2[[Symbol]:[Industry]],2,FALSE),"-")</f>
        <v>-</v>
      </c>
      <c r="D2686" t="s">
        <v>729</v>
      </c>
      <c r="E2686">
        <v>142.89995898000001</v>
      </c>
      <c r="F2686">
        <v>86.27</v>
      </c>
      <c r="G2686">
        <v>-2.6900967712020698</v>
      </c>
      <c r="H2686">
        <v>-0.94083993386151399</v>
      </c>
      <c r="I2686">
        <v>0.45985410395332499</v>
      </c>
      <c r="J2686">
        <v>0.67488768232642704</v>
      </c>
      <c r="K2686">
        <v>84.989416695804195</v>
      </c>
      <c r="L2686">
        <v>79.533255992058201</v>
      </c>
      <c r="M2686">
        <v>66.033807332126898</v>
      </c>
      <c r="N2686">
        <v>0.88459953890018095</v>
      </c>
      <c r="O2686">
        <v>3.16448359800627</v>
      </c>
      <c r="P2686">
        <v>48.485370051635002</v>
      </c>
      <c r="Q2686">
        <v>1.9804733760708002E-2</v>
      </c>
    </row>
    <row r="2687" spans="1:17" hidden="1" x14ac:dyDescent="0.3">
      <c r="A2687" t="s">
        <v>5579</v>
      </c>
      <c r="B2687" t="s">
        <v>5580</v>
      </c>
      <c r="C2687" t="str">
        <f>IFERROR(VLOOKUP(Table1[[#This Row],[Ticker]],[1]!Table2[[Symbol]:[Industry]],2,FALSE),"-")</f>
        <v>-</v>
      </c>
      <c r="D2687" t="s">
        <v>524</v>
      </c>
      <c r="E2687">
        <v>142.88994061</v>
      </c>
      <c r="F2687">
        <v>141.55000000000001</v>
      </c>
      <c r="G2687">
        <v>8.1581209181359604</v>
      </c>
      <c r="H2687">
        <v>19.736625633389099</v>
      </c>
      <c r="I2687">
        <v>27.343122092736898</v>
      </c>
      <c r="J2687">
        <v>-3.30611857582113</v>
      </c>
      <c r="K2687">
        <v>119.977389549945</v>
      </c>
      <c r="L2687">
        <v>101.51873301792401</v>
      </c>
      <c r="M2687">
        <v>77.083094017167895</v>
      </c>
      <c r="N2687">
        <v>3.95278330107387</v>
      </c>
      <c r="O2687">
        <v>5.9696220416813599</v>
      </c>
      <c r="P2687">
        <v>69.927971188475397</v>
      </c>
    </row>
    <row r="2688" spans="1:17" hidden="1" x14ac:dyDescent="0.3">
      <c r="A2688" t="s">
        <v>5581</v>
      </c>
      <c r="B2688" t="s">
        <v>5582</v>
      </c>
      <c r="C2688" t="str">
        <f>IFERROR(VLOOKUP(Table1[[#This Row],[Ticker]],[1]!Table2[[Symbol]:[Industry]],2,FALSE),"-")</f>
        <v>-</v>
      </c>
      <c r="D2688" t="s">
        <v>632</v>
      </c>
      <c r="E2688">
        <v>142.332337008</v>
      </c>
      <c r="F2688">
        <v>4.74</v>
      </c>
      <c r="G2688">
        <v>79.407975273580305</v>
      </c>
      <c r="H2688">
        <v>-4.3024249159998504</v>
      </c>
      <c r="I2688">
        <v>14.6686264588916</v>
      </c>
      <c r="J2688">
        <v>-12.713880474339501</v>
      </c>
      <c r="K2688">
        <v>4.5977083131593401</v>
      </c>
      <c r="L2688">
        <v>3.8348730521623602</v>
      </c>
      <c r="M2688">
        <v>22.993470211874602</v>
      </c>
      <c r="N2688">
        <v>0.19467006438957801</v>
      </c>
      <c r="O2688">
        <v>30.590717299577999</v>
      </c>
      <c r="P2688">
        <v>114.314574314574</v>
      </c>
      <c r="Q2688">
        <v>-3.8244327511773001E-2</v>
      </c>
    </row>
    <row r="2689" spans="1:17" hidden="1" x14ac:dyDescent="0.3">
      <c r="A2689" t="s">
        <v>5583</v>
      </c>
      <c r="B2689" t="s">
        <v>5584</v>
      </c>
      <c r="C2689" t="str">
        <f>IFERROR(VLOOKUP(Table1[[#This Row],[Ticker]],[1]!Table2[[Symbol]:[Industry]],2,FALSE),"-")</f>
        <v>-</v>
      </c>
      <c r="D2689" t="s">
        <v>632</v>
      </c>
      <c r="E2689">
        <v>142.29136896</v>
      </c>
      <c r="F2689">
        <v>132.08000000000001</v>
      </c>
      <c r="G2689">
        <v>66.075133786833703</v>
      </c>
      <c r="H2689">
        <v>56.155998937769297</v>
      </c>
      <c r="I2689">
        <v>67.443305929047497</v>
      </c>
      <c r="J2689">
        <v>12.9548955110309</v>
      </c>
      <c r="K2689">
        <v>95.994662510081099</v>
      </c>
      <c r="L2689">
        <v>88.821119411213701</v>
      </c>
      <c r="M2689">
        <v>77.009600081306999</v>
      </c>
      <c r="N2689">
        <v>3.5369006015613702</v>
      </c>
      <c r="O2689">
        <v>0</v>
      </c>
      <c r="P2689">
        <v>71.532467532467507</v>
      </c>
      <c r="Q2689">
        <v>-2.7252576466669999E-3</v>
      </c>
    </row>
    <row r="2690" spans="1:17" hidden="1" x14ac:dyDescent="0.3">
      <c r="A2690" t="s">
        <v>5585</v>
      </c>
      <c r="B2690" t="s">
        <v>5586</v>
      </c>
      <c r="C2690" t="str">
        <f>IFERROR(VLOOKUP(Table1[[#This Row],[Ticker]],[1]!Table2[[Symbol]:[Industry]],2,FALSE),"-")</f>
        <v>-</v>
      </c>
      <c r="D2690" t="s">
        <v>5587</v>
      </c>
      <c r="E2690">
        <v>141.93579134999999</v>
      </c>
      <c r="F2690">
        <v>282.25</v>
      </c>
      <c r="G2690">
        <v>573.83573515099999</v>
      </c>
      <c r="H2690">
        <v>74.004443946533598</v>
      </c>
      <c r="I2690">
        <v>344.56605043313101</v>
      </c>
      <c r="J2690">
        <v>14.7968490055788</v>
      </c>
      <c r="K2690">
        <v>166.932226165244</v>
      </c>
      <c r="L2690">
        <v>95.647908707038795</v>
      </c>
      <c r="M2690">
        <v>93.548795614423796</v>
      </c>
      <c r="N2690">
        <v>0.49374529012810803</v>
      </c>
      <c r="O2690">
        <v>0</v>
      </c>
      <c r="P2690">
        <v>611.85372005044098</v>
      </c>
    </row>
    <row r="2691" spans="1:17" hidden="1" x14ac:dyDescent="0.3">
      <c r="A2691" t="s">
        <v>5588</v>
      </c>
      <c r="B2691" t="s">
        <v>5589</v>
      </c>
      <c r="C2691" t="str">
        <f>IFERROR(VLOOKUP(Table1[[#This Row],[Ticker]],[1]!Table2[[Symbol]:[Industry]],2,FALSE),"-")</f>
        <v>-</v>
      </c>
      <c r="D2691" t="s">
        <v>136</v>
      </c>
      <c r="E2691">
        <v>141.89642415999899</v>
      </c>
      <c r="F2691">
        <v>36.64</v>
      </c>
      <c r="G2691">
        <v>-38.9757775414392</v>
      </c>
      <c r="H2691">
        <v>-8.5243705995854402</v>
      </c>
      <c r="I2691">
        <v>-22.577261510706698</v>
      </c>
      <c r="J2691">
        <v>-5.1609953716103796</v>
      </c>
      <c r="K2691">
        <v>37.246993176025804</v>
      </c>
      <c r="L2691">
        <v>35.903482043530701</v>
      </c>
      <c r="M2691">
        <v>40.710353883793601</v>
      </c>
      <c r="N2691">
        <v>0.84041793613507898</v>
      </c>
      <c r="O2691">
        <v>38.919213973799103</v>
      </c>
      <c r="Q2691">
        <v>3.6664730000406001E-2</v>
      </c>
    </row>
    <row r="2692" spans="1:17" hidden="1" x14ac:dyDescent="0.3">
      <c r="A2692" t="s">
        <v>5590</v>
      </c>
      <c r="B2692" t="s">
        <v>5591</v>
      </c>
      <c r="C2692" t="str">
        <f>IFERROR(VLOOKUP(Table1[[#This Row],[Ticker]],[1]!Table2[[Symbol]:[Industry]],2,FALSE),"-")</f>
        <v>-</v>
      </c>
      <c r="D2692" t="s">
        <v>2547</v>
      </c>
      <c r="E2692">
        <v>141.85311428</v>
      </c>
      <c r="F2692">
        <v>17.170000000000002</v>
      </c>
      <c r="G2692">
        <v>26.4628017618382</v>
      </c>
      <c r="H2692">
        <v>54.793705405926303</v>
      </c>
      <c r="I2692">
        <v>17.358343289932101</v>
      </c>
      <c r="J2692">
        <v>14.696087391901999</v>
      </c>
      <c r="K2692">
        <v>12.3078091023041</v>
      </c>
      <c r="L2692">
        <v>11.996888569536999</v>
      </c>
      <c r="M2692">
        <v>91.470305444614894</v>
      </c>
      <c r="N2692">
        <v>1.74426234318046</v>
      </c>
      <c r="O2692">
        <v>14.967967384973701</v>
      </c>
      <c r="P2692">
        <v>81.501057082452405</v>
      </c>
      <c r="Q2692">
        <v>0.176322728001513</v>
      </c>
    </row>
    <row r="2693" spans="1:17" hidden="1" x14ac:dyDescent="0.3">
      <c r="A2693" t="s">
        <v>5592</v>
      </c>
      <c r="B2693" t="s">
        <v>5593</v>
      </c>
      <c r="C2693" t="str">
        <f>IFERROR(VLOOKUP(Table1[[#This Row],[Ticker]],[1]!Table2[[Symbol]:[Industry]],2,FALSE),"-")</f>
        <v>-</v>
      </c>
      <c r="D2693" t="s">
        <v>937</v>
      </c>
      <c r="E2693">
        <v>141.78818394000001</v>
      </c>
      <c r="F2693">
        <v>11.7</v>
      </c>
      <c r="G2693">
        <v>106.747492898812</v>
      </c>
      <c r="H2693">
        <v>57.299523851004501</v>
      </c>
      <c r="I2693">
        <v>23.868423951372101</v>
      </c>
      <c r="J2693">
        <v>3.5374774832921498</v>
      </c>
      <c r="K2693">
        <v>8.7460599488924</v>
      </c>
      <c r="L2693">
        <v>8.4378624228939092</v>
      </c>
      <c r="M2693">
        <v>72.251176799064396</v>
      </c>
      <c r="N2693">
        <v>1.83857363560417</v>
      </c>
      <c r="O2693">
        <v>5.55555555555555</v>
      </c>
      <c r="P2693">
        <v>154.34782608695599</v>
      </c>
      <c r="Q2693">
        <v>-8.7555392293484996E-2</v>
      </c>
    </row>
    <row r="2694" spans="1:17" hidden="1" x14ac:dyDescent="0.3">
      <c r="A2694" t="s">
        <v>5594</v>
      </c>
      <c r="B2694" t="s">
        <v>5595</v>
      </c>
      <c r="C2694" t="str">
        <f>IFERROR(VLOOKUP(Table1[[#This Row],[Ticker]],[1]!Table2[[Symbol]:[Industry]],2,FALSE),"-")</f>
        <v>-</v>
      </c>
      <c r="D2694" t="s">
        <v>929</v>
      </c>
      <c r="E2694">
        <v>141.4548925</v>
      </c>
      <c r="F2694">
        <v>69.260000000000005</v>
      </c>
      <c r="G2694">
        <v>53.501919380721397</v>
      </c>
      <c r="H2694">
        <v>-6.1435847681685001</v>
      </c>
      <c r="I2694">
        <v>5.9916754713329397</v>
      </c>
      <c r="J2694">
        <v>3.8538271699141702</v>
      </c>
      <c r="K2694">
        <v>71.032150694158602</v>
      </c>
      <c r="L2694">
        <v>60.396386327758997</v>
      </c>
      <c r="M2694">
        <v>46.045253107563703</v>
      </c>
      <c r="N2694">
        <v>0.96297330556607297</v>
      </c>
      <c r="O2694">
        <v>25.613629800750701</v>
      </c>
      <c r="P2694">
        <v>85.435073627844702</v>
      </c>
      <c r="Q2694">
        <v>7.4823852117244002E-2</v>
      </c>
    </row>
    <row r="2695" spans="1:17" hidden="1" x14ac:dyDescent="0.3">
      <c r="A2695" t="s">
        <v>5596</v>
      </c>
      <c r="B2695" t="s">
        <v>5597</v>
      </c>
      <c r="C2695" t="str">
        <f>IFERROR(VLOOKUP(Table1[[#This Row],[Ticker]],[1]!Table2[[Symbol]:[Industry]],2,FALSE),"-")</f>
        <v>-</v>
      </c>
      <c r="D2695" t="s">
        <v>632</v>
      </c>
      <c r="E2695">
        <v>141.148008</v>
      </c>
      <c r="F2695">
        <v>427.1</v>
      </c>
      <c r="G2695">
        <v>-32.148745752290097</v>
      </c>
      <c r="H2695">
        <v>-11.4036965766132</v>
      </c>
      <c r="I2695">
        <v>-1.3634140360768501</v>
      </c>
      <c r="J2695">
        <v>-7.2645275292391602</v>
      </c>
      <c r="K2695">
        <v>458.24555212459802</v>
      </c>
      <c r="L2695">
        <v>431.006411029167</v>
      </c>
      <c r="M2695">
        <v>21.604936035751201</v>
      </c>
      <c r="N2695">
        <v>0.32481319002240999</v>
      </c>
      <c r="O2695">
        <v>26.4340903769608</v>
      </c>
      <c r="P2695">
        <v>18.6388888888888</v>
      </c>
      <c r="Q2695">
        <v>-2.3352162971193E-2</v>
      </c>
    </row>
    <row r="2696" spans="1:17" hidden="1" x14ac:dyDescent="0.3">
      <c r="A2696" t="s">
        <v>5598</v>
      </c>
      <c r="B2696" t="s">
        <v>5599</v>
      </c>
      <c r="C2696" t="str">
        <f>IFERROR(VLOOKUP(Table1[[#This Row],[Ticker]],[1]!Table2[[Symbol]:[Industry]],2,FALSE),"-")</f>
        <v>-</v>
      </c>
      <c r="D2696" t="s">
        <v>729</v>
      </c>
      <c r="E2696">
        <v>141.05316456</v>
      </c>
      <c r="F2696">
        <v>76.41</v>
      </c>
      <c r="G2696">
        <v>40.829323079190601</v>
      </c>
      <c r="H2696">
        <v>3.6217891541809202</v>
      </c>
      <c r="I2696">
        <v>15.183011218692</v>
      </c>
      <c r="J2696">
        <v>0.906835138658309</v>
      </c>
      <c r="K2696">
        <v>74.307985601059599</v>
      </c>
      <c r="L2696">
        <v>64.8119426111368</v>
      </c>
      <c r="M2696">
        <v>44.340069516080298</v>
      </c>
      <c r="N2696">
        <v>1.11231984238674</v>
      </c>
      <c r="O2696">
        <v>4.6983379138856298</v>
      </c>
      <c r="P2696">
        <v>74.651428571428497</v>
      </c>
      <c r="Q2696">
        <v>1.5864695888099999E-4</v>
      </c>
    </row>
    <row r="2697" spans="1:17" hidden="1" x14ac:dyDescent="0.3">
      <c r="A2697" t="s">
        <v>5600</v>
      </c>
      <c r="B2697" t="s">
        <v>5601</v>
      </c>
      <c r="C2697" t="str">
        <f>IFERROR(VLOOKUP(Table1[[#This Row],[Ticker]],[1]!Table2[[Symbol]:[Industry]],2,FALSE),"-")</f>
        <v>-</v>
      </c>
      <c r="D2697" t="s">
        <v>632</v>
      </c>
      <c r="E2697">
        <v>140.66624999999999</v>
      </c>
      <c r="F2697">
        <v>53.51</v>
      </c>
      <c r="G2697">
        <v>35.1881415827011</v>
      </c>
      <c r="H2697">
        <v>-1.07760091844858</v>
      </c>
      <c r="I2697">
        <v>72.351367669865397</v>
      </c>
      <c r="J2697">
        <v>8.2772734016594995</v>
      </c>
      <c r="K2697">
        <v>45.898427238172502</v>
      </c>
      <c r="L2697">
        <v>34.917100299404602</v>
      </c>
      <c r="M2697">
        <v>74.407878781251796</v>
      </c>
      <c r="N2697">
        <v>0.17514079590411899</v>
      </c>
      <c r="O2697">
        <v>4.7654643991777297</v>
      </c>
      <c r="P2697">
        <v>166.67347657006999</v>
      </c>
      <c r="Q2697">
        <v>0.22569429147969799</v>
      </c>
    </row>
    <row r="2698" spans="1:17" hidden="1" x14ac:dyDescent="0.3">
      <c r="A2698" t="s">
        <v>5602</v>
      </c>
      <c r="B2698" t="s">
        <v>5603</v>
      </c>
      <c r="C2698" t="str">
        <f>IFERROR(VLOOKUP(Table1[[#This Row],[Ticker]],[1]!Table2[[Symbol]:[Industry]],2,FALSE),"-")</f>
        <v>-</v>
      </c>
      <c r="D2698" t="s">
        <v>27</v>
      </c>
      <c r="E2698">
        <v>140.207601372</v>
      </c>
      <c r="F2698">
        <v>2.29</v>
      </c>
      <c r="G2698">
        <v>124.39584454716299</v>
      </c>
      <c r="H2698">
        <v>-3.9517061160831801</v>
      </c>
      <c r="I2698">
        <v>-26.261816178867999</v>
      </c>
      <c r="J2698">
        <v>-8.2142576237061107</v>
      </c>
      <c r="K2698">
        <v>2.3351401182698202</v>
      </c>
      <c r="L2698">
        <v>1.9155776114079099</v>
      </c>
      <c r="M2698">
        <v>43.467664064213203</v>
      </c>
      <c r="N2698">
        <v>0.729162490386419</v>
      </c>
      <c r="O2698">
        <v>33.6244541484716</v>
      </c>
      <c r="P2698">
        <v>166.279069767441</v>
      </c>
      <c r="Q2698">
        <v>0.15057728124208999</v>
      </c>
    </row>
    <row r="2699" spans="1:17" hidden="1" x14ac:dyDescent="0.3">
      <c r="A2699" t="s">
        <v>5604</v>
      </c>
      <c r="B2699" t="s">
        <v>5605</v>
      </c>
      <c r="C2699" t="str">
        <f>IFERROR(VLOOKUP(Table1[[#This Row],[Ticker]],[1]!Table2[[Symbol]:[Industry]],2,FALSE),"-")</f>
        <v>-</v>
      </c>
      <c r="E2699">
        <v>140.14878306</v>
      </c>
      <c r="F2699">
        <v>254.35</v>
      </c>
      <c r="G2699">
        <v>214.156888871966</v>
      </c>
      <c r="H2699">
        <v>-0.170193511041176</v>
      </c>
      <c r="I2699">
        <v>30.9786608242451</v>
      </c>
      <c r="J2699">
        <v>-0.92680823099355703</v>
      </c>
      <c r="K2699">
        <v>241.15770992221101</v>
      </c>
      <c r="L2699">
        <v>180.00660934325799</v>
      </c>
      <c r="M2699">
        <v>100</v>
      </c>
      <c r="N2699">
        <v>0</v>
      </c>
      <c r="O2699">
        <v>0</v>
      </c>
      <c r="P2699">
        <v>241.40939597315401</v>
      </c>
    </row>
    <row r="2700" spans="1:17" hidden="1" x14ac:dyDescent="0.3">
      <c r="A2700" t="s">
        <v>5606</v>
      </c>
      <c r="B2700" t="s">
        <v>5607</v>
      </c>
      <c r="C2700" t="str">
        <f>IFERROR(VLOOKUP(Table1[[#This Row],[Ticker]],[1]!Table2[[Symbol]:[Industry]],2,FALSE),"-")</f>
        <v>-</v>
      </c>
      <c r="D2700" t="s">
        <v>399</v>
      </c>
      <c r="E2700">
        <v>140.08034789999999</v>
      </c>
      <c r="F2700">
        <v>93</v>
      </c>
      <c r="G2700">
        <v>-53.791223183252498</v>
      </c>
      <c r="H2700">
        <v>-21.2228250899885</v>
      </c>
      <c r="I2700">
        <v>-37.6153470757476</v>
      </c>
      <c r="J2700">
        <v>-4.1526146826064601</v>
      </c>
      <c r="K2700">
        <v>106.71156332584</v>
      </c>
      <c r="L2700">
        <v>87.032728933691502</v>
      </c>
      <c r="M2700">
        <v>0.74054739769769595</v>
      </c>
      <c r="N2700">
        <v>0.88461538461538403</v>
      </c>
      <c r="O2700">
        <v>62.473118279569803</v>
      </c>
      <c r="P2700">
        <v>0</v>
      </c>
    </row>
    <row r="2701" spans="1:17" hidden="1" x14ac:dyDescent="0.3">
      <c r="A2701" t="s">
        <v>5608</v>
      </c>
      <c r="B2701" t="s">
        <v>5609</v>
      </c>
      <c r="C2701" t="str">
        <f>IFERROR(VLOOKUP(Table1[[#This Row],[Ticker]],[1]!Table2[[Symbol]:[Industry]],2,FALSE),"-")</f>
        <v>-</v>
      </c>
      <c r="D2701" t="s">
        <v>5610</v>
      </c>
      <c r="E2701">
        <v>139.60451925000001</v>
      </c>
      <c r="F2701">
        <v>56.45</v>
      </c>
      <c r="G2701">
        <v>-30.483799618194499</v>
      </c>
      <c r="H2701">
        <v>8.7463932578945798</v>
      </c>
      <c r="I2701">
        <v>-18.2544450230466</v>
      </c>
      <c r="J2701">
        <v>5.2414160680718496</v>
      </c>
      <c r="K2701">
        <v>53.706702593689002</v>
      </c>
      <c r="M2701">
        <v>73.564598214551495</v>
      </c>
      <c r="N2701">
        <v>0.721166306695464</v>
      </c>
      <c r="O2701">
        <v>32.595217006200102</v>
      </c>
      <c r="P2701">
        <v>24.7513812154696</v>
      </c>
    </row>
    <row r="2702" spans="1:17" hidden="1" x14ac:dyDescent="0.3">
      <c r="A2702" t="s">
        <v>5611</v>
      </c>
      <c r="B2702" t="s">
        <v>5612</v>
      </c>
      <c r="C2702" t="str">
        <f>IFERROR(VLOOKUP(Table1[[#This Row],[Ticker]],[1]!Table2[[Symbol]:[Industry]],2,FALSE),"-")</f>
        <v>-</v>
      </c>
      <c r="D2702" t="s">
        <v>46</v>
      </c>
      <c r="E2702">
        <v>139.59093528</v>
      </c>
      <c r="F2702">
        <v>446.85</v>
      </c>
      <c r="G2702">
        <v>1.6843552380108699</v>
      </c>
      <c r="H2702">
        <v>-0.87019351104117104</v>
      </c>
      <c r="I2702">
        <v>-30.035738800374201</v>
      </c>
      <c r="J2702">
        <v>0.63000995082462896</v>
      </c>
      <c r="K2702">
        <v>468.53607684373702</v>
      </c>
      <c r="L2702">
        <v>459.53320285553099</v>
      </c>
      <c r="M2702">
        <v>55.267849425550999</v>
      </c>
      <c r="N2702">
        <v>0.50265348137460097</v>
      </c>
      <c r="O2702">
        <v>43.202416918428902</v>
      </c>
      <c r="P2702">
        <v>54.086206896551701</v>
      </c>
      <c r="Q2702">
        <v>0.20304916581329399</v>
      </c>
    </row>
    <row r="2703" spans="1:17" hidden="1" x14ac:dyDescent="0.3">
      <c r="A2703" t="s">
        <v>5613</v>
      </c>
      <c r="B2703" t="s">
        <v>5614</v>
      </c>
      <c r="C2703" t="str">
        <f>IFERROR(VLOOKUP(Table1[[#This Row],[Ticker]],[1]!Table2[[Symbol]:[Industry]],2,FALSE),"-")</f>
        <v>-</v>
      </c>
      <c r="D2703" t="s">
        <v>21</v>
      </c>
      <c r="E2703">
        <v>139.51059434999999</v>
      </c>
      <c r="F2703">
        <v>218.25</v>
      </c>
      <c r="G2703">
        <v>29.428527381570898</v>
      </c>
      <c r="H2703">
        <v>5.4176149069559196</v>
      </c>
      <c r="I2703">
        <v>-3.0260984199894998</v>
      </c>
      <c r="J2703">
        <v>-2.6159974201827398</v>
      </c>
      <c r="K2703">
        <v>214.12351911075601</v>
      </c>
      <c r="L2703">
        <v>195.106146242233</v>
      </c>
      <c r="M2703">
        <v>41.430149689786198</v>
      </c>
      <c r="N2703">
        <v>0.412644498456403</v>
      </c>
      <c r="O2703">
        <v>19.129438717067501</v>
      </c>
      <c r="P2703">
        <v>72.393364928909904</v>
      </c>
      <c r="Q2703">
        <v>-1.088236161178E-2</v>
      </c>
    </row>
    <row r="2704" spans="1:17" hidden="1" x14ac:dyDescent="0.3">
      <c r="A2704" t="s">
        <v>5615</v>
      </c>
      <c r="B2704" t="s">
        <v>5616</v>
      </c>
      <c r="C2704" t="str">
        <f>IFERROR(VLOOKUP(Table1[[#This Row],[Ticker]],[1]!Table2[[Symbol]:[Industry]],2,FALSE),"-")</f>
        <v>-</v>
      </c>
      <c r="D2704" t="s">
        <v>46</v>
      </c>
      <c r="E2704">
        <v>139.45928813</v>
      </c>
      <c r="F2704">
        <v>6.67</v>
      </c>
      <c r="G2704">
        <v>33.470384465077302</v>
      </c>
      <c r="H2704">
        <v>-4.1989704894584401</v>
      </c>
      <c r="I2704">
        <v>-31.196391472724699</v>
      </c>
      <c r="J2704">
        <v>-6.0477186150618403</v>
      </c>
      <c r="K2704">
        <v>6.08573502579444</v>
      </c>
      <c r="L2704">
        <v>4.6225673111301999</v>
      </c>
      <c r="M2704">
        <v>17.935387436570299</v>
      </c>
      <c r="N2704">
        <v>0.727486068008385</v>
      </c>
      <c r="O2704">
        <v>44.677661169415202</v>
      </c>
      <c r="P2704">
        <v>80.270270270270203</v>
      </c>
      <c r="Q2704">
        <v>4.3623407616995E-2</v>
      </c>
    </row>
    <row r="2705" spans="1:17" hidden="1" x14ac:dyDescent="0.3">
      <c r="A2705" t="s">
        <v>5617</v>
      </c>
      <c r="B2705" t="s">
        <v>5618</v>
      </c>
      <c r="C2705" t="str">
        <f>IFERROR(VLOOKUP(Table1[[#This Row],[Ticker]],[1]!Table2[[Symbol]:[Industry]],2,FALSE),"-")</f>
        <v>-</v>
      </c>
      <c r="E2705">
        <v>139.25408837999899</v>
      </c>
      <c r="F2705">
        <v>135.30000000000001</v>
      </c>
      <c r="G2705">
        <v>-28.9597355792116</v>
      </c>
      <c r="H2705">
        <v>14.6854940950708</v>
      </c>
      <c r="I2705">
        <v>-9.2434174782263199</v>
      </c>
      <c r="J2705">
        <v>6.5821309823556797</v>
      </c>
      <c r="K2705">
        <v>131.83272903315799</v>
      </c>
      <c r="L2705">
        <v>135.19218787032199</v>
      </c>
      <c r="M2705">
        <v>51.3846105700392</v>
      </c>
      <c r="N2705">
        <v>0.75509789519009096</v>
      </c>
      <c r="O2705">
        <v>24.6489283074648</v>
      </c>
      <c r="P2705">
        <v>24.0715268225584</v>
      </c>
      <c r="Q2705">
        <v>0.124649172620974</v>
      </c>
    </row>
    <row r="2706" spans="1:17" hidden="1" x14ac:dyDescent="0.3">
      <c r="A2706" t="s">
        <v>5619</v>
      </c>
      <c r="B2706" t="s">
        <v>5620</v>
      </c>
      <c r="C2706" t="str">
        <f>IFERROR(VLOOKUP(Table1[[#This Row],[Ticker]],[1]!Table2[[Symbol]:[Industry]],2,FALSE),"-")</f>
        <v>-</v>
      </c>
      <c r="D2706" t="s">
        <v>516</v>
      </c>
      <c r="E2706">
        <v>139.24209461500001</v>
      </c>
      <c r="F2706">
        <v>92.17</v>
      </c>
      <c r="G2706">
        <v>22.443492898812199</v>
      </c>
      <c r="H2706">
        <v>4.2480686391797402</v>
      </c>
      <c r="I2706">
        <v>3.6505302570835698</v>
      </c>
      <c r="J2706">
        <v>-5.90618967429252</v>
      </c>
      <c r="K2706">
        <v>91.726736430096494</v>
      </c>
      <c r="L2706">
        <v>83.841549743399796</v>
      </c>
      <c r="M2706">
        <v>49.551208692318397</v>
      </c>
      <c r="N2706">
        <v>0.92318504593412598</v>
      </c>
      <c r="O2706">
        <v>19.019203645437699</v>
      </c>
      <c r="P2706">
        <v>51.0983606557377</v>
      </c>
      <c r="Q2706">
        <v>2.1511968265373001E-2</v>
      </c>
    </row>
    <row r="2707" spans="1:17" hidden="1" x14ac:dyDescent="0.3">
      <c r="A2707" t="s">
        <v>5621</v>
      </c>
      <c r="B2707" t="s">
        <v>5622</v>
      </c>
      <c r="C2707" t="str">
        <f>IFERROR(VLOOKUP(Table1[[#This Row],[Ticker]],[1]!Table2[[Symbol]:[Industry]],2,FALSE),"-")</f>
        <v>-</v>
      </c>
      <c r="D2707" t="s">
        <v>136</v>
      </c>
      <c r="E2707">
        <v>139.10645692</v>
      </c>
      <c r="F2707">
        <v>10.37</v>
      </c>
      <c r="G2707">
        <v>48.510204763219001</v>
      </c>
      <c r="H2707">
        <v>-8.4659554587417993</v>
      </c>
      <c r="I2707">
        <v>-14.1898385408526</v>
      </c>
      <c r="J2707">
        <v>-8.8072430136022408</v>
      </c>
      <c r="K2707">
        <v>11.2768238006187</v>
      </c>
      <c r="L2707">
        <v>9.6102865969284998</v>
      </c>
      <c r="M2707">
        <v>24.6015158750428</v>
      </c>
      <c r="N2707">
        <v>0.13416838827484101</v>
      </c>
      <c r="O2707">
        <v>61.620057859209197</v>
      </c>
      <c r="P2707">
        <v>77.264957264957204</v>
      </c>
      <c r="Q2707">
        <v>8.0459701041074999E-2</v>
      </c>
    </row>
    <row r="2708" spans="1:17" hidden="1" x14ac:dyDescent="0.3">
      <c r="A2708" t="s">
        <v>5623</v>
      </c>
      <c r="B2708" t="s">
        <v>5624</v>
      </c>
      <c r="C2708" t="str">
        <f>IFERROR(VLOOKUP(Table1[[#This Row],[Ticker]],[1]!Table2[[Symbol]:[Industry]],2,FALSE),"-")</f>
        <v>-</v>
      </c>
      <c r="D2708" t="s">
        <v>130</v>
      </c>
      <c r="E2708">
        <v>139.034169405</v>
      </c>
      <c r="F2708">
        <v>7.11</v>
      </c>
      <c r="G2708">
        <v>-24.741428814629302</v>
      </c>
      <c r="H2708">
        <v>1.40123506038739</v>
      </c>
      <c r="I2708">
        <v>-37.481721131540702</v>
      </c>
      <c r="J2708">
        <v>1.3753500423877301</v>
      </c>
      <c r="K2708">
        <v>7.1413172159303802</v>
      </c>
      <c r="L2708">
        <v>7.71673836275603</v>
      </c>
      <c r="M2708">
        <v>61.347144789547897</v>
      </c>
      <c r="N2708">
        <v>1.0351719526721599</v>
      </c>
      <c r="O2708">
        <v>72.292545710267206</v>
      </c>
      <c r="P2708">
        <v>9.3846153846153904</v>
      </c>
      <c r="Q2708">
        <v>2.8132057817917999E-2</v>
      </c>
    </row>
    <row r="2709" spans="1:17" hidden="1" x14ac:dyDescent="0.3">
      <c r="A2709" t="s">
        <v>5625</v>
      </c>
      <c r="B2709" t="s">
        <v>5626</v>
      </c>
      <c r="C2709" t="str">
        <f>IFERROR(VLOOKUP(Table1[[#This Row],[Ticker]],[1]!Table2[[Symbol]:[Industry]],2,FALSE),"-")</f>
        <v>-</v>
      </c>
      <c r="D2709" t="s">
        <v>54</v>
      </c>
      <c r="E2709">
        <v>138.90528</v>
      </c>
      <c r="F2709">
        <v>81</v>
      </c>
      <c r="G2709">
        <v>-51.7888837060379</v>
      </c>
      <c r="H2709">
        <v>4.0336281450097697</v>
      </c>
      <c r="I2709">
        <v>-35.613007598533002</v>
      </c>
      <c r="J2709">
        <v>-0.18789197483592901</v>
      </c>
      <c r="K2709">
        <v>76.608808853341799</v>
      </c>
      <c r="M2709">
        <v>44.429733852129203</v>
      </c>
      <c r="N2709">
        <v>0.64489274770173599</v>
      </c>
      <c r="O2709">
        <v>41.358024691357997</v>
      </c>
      <c r="P2709">
        <v>53.409090909090899</v>
      </c>
    </row>
    <row r="2710" spans="1:17" hidden="1" x14ac:dyDescent="0.3">
      <c r="A2710" t="s">
        <v>5627</v>
      </c>
      <c r="B2710" t="s">
        <v>5628</v>
      </c>
      <c r="C2710" t="str">
        <f>IFERROR(VLOOKUP(Table1[[#This Row],[Ticker]],[1]!Table2[[Symbol]:[Industry]],2,FALSE),"-")</f>
        <v>-</v>
      </c>
      <c r="D2710" t="s">
        <v>130</v>
      </c>
      <c r="E2710">
        <v>138.814044</v>
      </c>
      <c r="F2710">
        <v>301.2</v>
      </c>
      <c r="G2710">
        <v>116.50234161874999</v>
      </c>
      <c r="H2710">
        <v>5.6068038550694403</v>
      </c>
      <c r="I2710">
        <v>-20.9705225910444</v>
      </c>
      <c r="J2710">
        <v>5.9006434448354899</v>
      </c>
      <c r="K2710">
        <v>291.534377058198</v>
      </c>
      <c r="L2710">
        <v>264.464605401977</v>
      </c>
      <c r="M2710">
        <v>62.110317678259896</v>
      </c>
      <c r="N2710">
        <v>1.1952896536981601</v>
      </c>
      <c r="O2710">
        <v>30.3286852589641</v>
      </c>
      <c r="P2710">
        <v>143.197416229309</v>
      </c>
      <c r="Q2710">
        <v>0.20164121006868299</v>
      </c>
    </row>
    <row r="2711" spans="1:17" hidden="1" x14ac:dyDescent="0.3">
      <c r="A2711" t="s">
        <v>5629</v>
      </c>
      <c r="B2711" t="s">
        <v>5630</v>
      </c>
      <c r="C2711" t="str">
        <f>IFERROR(VLOOKUP(Table1[[#This Row],[Ticker]],[1]!Table2[[Symbol]:[Industry]],2,FALSE),"-")</f>
        <v>-</v>
      </c>
      <c r="D2711" t="s">
        <v>420</v>
      </c>
      <c r="E2711">
        <v>138.00002183999999</v>
      </c>
      <c r="F2711">
        <v>199.8</v>
      </c>
      <c r="G2711">
        <v>113.27399508273299</v>
      </c>
      <c r="H2711">
        <v>2.81949721060831</v>
      </c>
      <c r="I2711">
        <v>46.320047260469302</v>
      </c>
      <c r="J2711">
        <v>3.08152076432139</v>
      </c>
      <c r="K2711">
        <v>201.074790853248</v>
      </c>
      <c r="L2711">
        <v>171.50481837502201</v>
      </c>
      <c r="M2711">
        <v>61.7394182527851</v>
      </c>
      <c r="N2711">
        <v>0.173500611995104</v>
      </c>
      <c r="O2711">
        <v>39.264264264264199</v>
      </c>
      <c r="P2711">
        <v>200.315647076506</v>
      </c>
      <c r="Q2711">
        <v>5.5474208925953998E-2</v>
      </c>
    </row>
    <row r="2712" spans="1:17" hidden="1" x14ac:dyDescent="0.3">
      <c r="A2712" t="s">
        <v>5631</v>
      </c>
      <c r="B2712" t="s">
        <v>5632</v>
      </c>
      <c r="C2712" t="str">
        <f>IFERROR(VLOOKUP(Table1[[#This Row],[Ticker]],[1]!Table2[[Symbol]:[Industry]],2,FALSE),"-")</f>
        <v>-</v>
      </c>
      <c r="D2712" t="s">
        <v>551</v>
      </c>
      <c r="E2712">
        <v>137.61743820000001</v>
      </c>
      <c r="F2712">
        <v>68.2</v>
      </c>
      <c r="G2712">
        <v>-54.637287379858599</v>
      </c>
      <c r="H2712">
        <v>-0.45713755695222802</v>
      </c>
      <c r="I2712">
        <v>-31.1827630691545</v>
      </c>
      <c r="J2712">
        <v>-0.20217054983413699</v>
      </c>
      <c r="K2712">
        <v>69.653761445935899</v>
      </c>
      <c r="M2712">
        <v>43.944214940713998</v>
      </c>
      <c r="N2712">
        <v>0.59596899224806199</v>
      </c>
      <c r="O2712">
        <v>67.521994134897298</v>
      </c>
      <c r="P2712">
        <v>15.593220338983</v>
      </c>
    </row>
    <row r="2713" spans="1:17" hidden="1" x14ac:dyDescent="0.3">
      <c r="A2713" t="s">
        <v>5633</v>
      </c>
      <c r="B2713" t="s">
        <v>5634</v>
      </c>
      <c r="C2713" t="str">
        <f>IFERROR(VLOOKUP(Table1[[#This Row],[Ticker]],[1]!Table2[[Symbol]:[Industry]],2,FALSE),"-")</f>
        <v>-</v>
      </c>
      <c r="D2713" t="s">
        <v>2849</v>
      </c>
      <c r="E2713">
        <v>137.57540040000001</v>
      </c>
      <c r="F2713">
        <v>197.55</v>
      </c>
      <c r="G2713">
        <v>68.6439267043814</v>
      </c>
      <c r="H2713">
        <v>-3.3319582169235198</v>
      </c>
      <c r="I2713">
        <v>0.65365599433611599</v>
      </c>
      <c r="J2713">
        <v>-1.1792697306148601</v>
      </c>
      <c r="K2713">
        <v>195.32313648631299</v>
      </c>
      <c r="L2713">
        <v>168.663213555369</v>
      </c>
      <c r="M2713">
        <v>41.899027555757101</v>
      </c>
      <c r="N2713">
        <v>0.60853868641962705</v>
      </c>
      <c r="O2713">
        <v>39.205264490002499</v>
      </c>
      <c r="P2713">
        <v>102.615384615384</v>
      </c>
      <c r="Q2713">
        <v>0.103210101823725</v>
      </c>
    </row>
    <row r="2714" spans="1:17" hidden="1" x14ac:dyDescent="0.3">
      <c r="A2714" t="s">
        <v>5635</v>
      </c>
      <c r="B2714" t="s">
        <v>5636</v>
      </c>
      <c r="C2714" t="str">
        <f>IFERROR(VLOOKUP(Table1[[#This Row],[Ticker]],[1]!Table2[[Symbol]:[Industry]],2,FALSE),"-")</f>
        <v>-</v>
      </c>
      <c r="D2714" t="s">
        <v>136</v>
      </c>
      <c r="E2714">
        <v>137.44158300000001</v>
      </c>
      <c r="F2714">
        <v>27.7</v>
      </c>
      <c r="G2714">
        <v>159.25542940674799</v>
      </c>
      <c r="H2714">
        <v>9.7940780252827508</v>
      </c>
      <c r="I2714">
        <v>56.928022874845297</v>
      </c>
      <c r="J2714">
        <v>9.51976274189321</v>
      </c>
      <c r="K2714">
        <v>22.1043005416341</v>
      </c>
      <c r="L2714">
        <v>17.154601654719599</v>
      </c>
      <c r="M2714">
        <v>76.584903887014093</v>
      </c>
      <c r="N2714">
        <v>0.56837288103640804</v>
      </c>
      <c r="O2714">
        <v>5.6678700361010703</v>
      </c>
      <c r="P2714">
        <v>197.210300429184</v>
      </c>
      <c r="Q2714">
        <v>0.113759685914057</v>
      </c>
    </row>
    <row r="2715" spans="1:17" hidden="1" x14ac:dyDescent="0.3">
      <c r="A2715" t="s">
        <v>5637</v>
      </c>
      <c r="B2715" t="s">
        <v>5638</v>
      </c>
      <c r="C2715" t="str">
        <f>IFERROR(VLOOKUP(Table1[[#This Row],[Ticker]],[1]!Table2[[Symbol]:[Industry]],2,FALSE),"-")</f>
        <v>-</v>
      </c>
      <c r="D2715" t="s">
        <v>210</v>
      </c>
      <c r="E2715">
        <v>137.40996811599999</v>
      </c>
      <c r="F2715">
        <v>58.36</v>
      </c>
      <c r="G2715">
        <v>-59.924403732475199</v>
      </c>
      <c r="H2715">
        <v>6.9320270798929302</v>
      </c>
      <c r="I2715">
        <v>-33.029819048565798</v>
      </c>
      <c r="J2715">
        <v>-4.6072835569549397</v>
      </c>
      <c r="K2715">
        <v>58.1146819760189</v>
      </c>
      <c r="L2715">
        <v>63.638230207176299</v>
      </c>
      <c r="M2715">
        <v>53.427814770249398</v>
      </c>
      <c r="N2715">
        <v>1.1161293578537199</v>
      </c>
      <c r="O2715">
        <v>63.4681288553804</v>
      </c>
      <c r="P2715">
        <v>14.431372549019599</v>
      </c>
      <c r="Q2715">
        <v>-1.5520478122561999E-2</v>
      </c>
    </row>
    <row r="2716" spans="1:17" hidden="1" x14ac:dyDescent="0.3">
      <c r="A2716" t="s">
        <v>5639</v>
      </c>
      <c r="B2716" t="s">
        <v>5640</v>
      </c>
      <c r="C2716" t="str">
        <f>IFERROR(VLOOKUP(Table1[[#This Row],[Ticker]],[1]!Table2[[Symbol]:[Industry]],2,FALSE),"-")</f>
        <v>-</v>
      </c>
      <c r="D2716" t="s">
        <v>136</v>
      </c>
      <c r="E2716">
        <v>137.376399015</v>
      </c>
      <c r="F2716">
        <v>186.05</v>
      </c>
      <c r="G2716">
        <v>133.075318058726</v>
      </c>
      <c r="H2716">
        <v>33.630597571303298</v>
      </c>
      <c r="I2716">
        <v>15.4044308386253</v>
      </c>
      <c r="J2716">
        <v>22.776649215814899</v>
      </c>
      <c r="K2716">
        <v>147.511849438833</v>
      </c>
      <c r="L2716">
        <v>130.43554658944799</v>
      </c>
      <c r="M2716">
        <v>81.997391709746907</v>
      </c>
      <c r="N2716">
        <v>1.42383255952873</v>
      </c>
      <c r="O2716">
        <v>3.06369255576457</v>
      </c>
      <c r="P2716">
        <v>151.418918918918</v>
      </c>
      <c r="Q2716">
        <v>8.8430581809267994E-2</v>
      </c>
    </row>
    <row r="2717" spans="1:17" hidden="1" x14ac:dyDescent="0.3">
      <c r="A2717" t="s">
        <v>5641</v>
      </c>
      <c r="B2717" t="s">
        <v>5642</v>
      </c>
      <c r="C2717" t="str">
        <f>IFERROR(VLOOKUP(Table1[[#This Row],[Ticker]],[1]!Table2[[Symbol]:[Industry]],2,FALSE),"-")</f>
        <v>-</v>
      </c>
      <c r="D2717" t="s">
        <v>632</v>
      </c>
      <c r="E2717">
        <v>137.27795524999999</v>
      </c>
      <c r="F2717">
        <v>43.93</v>
      </c>
      <c r="G2717">
        <v>63.815981852036501</v>
      </c>
      <c r="H2717">
        <v>15.252822779027101</v>
      </c>
      <c r="I2717">
        <v>19.312979395927499</v>
      </c>
      <c r="J2717">
        <v>8.8981917690064396</v>
      </c>
      <c r="K2717">
        <v>36.966938703970399</v>
      </c>
      <c r="L2717">
        <v>33.655452180850197</v>
      </c>
      <c r="M2717">
        <v>70.6517125598116</v>
      </c>
      <c r="N2717">
        <v>2.7524621400883298</v>
      </c>
      <c r="O2717">
        <v>13.1345322103346</v>
      </c>
      <c r="P2717">
        <v>99.715839391185796</v>
      </c>
      <c r="Q2717">
        <v>6.4135281795192997E-2</v>
      </c>
    </row>
    <row r="2718" spans="1:17" hidden="1" x14ac:dyDescent="0.3">
      <c r="A2718" t="s">
        <v>5643</v>
      </c>
      <c r="B2718" t="s">
        <v>5644</v>
      </c>
      <c r="C2718" t="str">
        <f>IFERROR(VLOOKUP(Table1[[#This Row],[Ticker]],[1]!Table2[[Symbol]:[Industry]],2,FALSE),"-")</f>
        <v>-</v>
      </c>
      <c r="D2718" t="s">
        <v>72</v>
      </c>
      <c r="E2718">
        <v>137.209023</v>
      </c>
      <c r="F2718">
        <v>1530</v>
      </c>
      <c r="G2718">
        <v>7.0536005966800204</v>
      </c>
      <c r="H2718">
        <v>5.3470478682691596</v>
      </c>
      <c r="I2718">
        <v>-7.6715320406029397</v>
      </c>
      <c r="J2718">
        <v>1.7577555273957</v>
      </c>
      <c r="K2718">
        <v>1444.9376908327199</v>
      </c>
      <c r="L2718">
        <v>1380.33267416841</v>
      </c>
      <c r="M2718">
        <v>66.238415432701501</v>
      </c>
      <c r="N2718">
        <v>0.54448262695685301</v>
      </c>
      <c r="O2718">
        <v>6.2058823529411704</v>
      </c>
      <c r="P2718">
        <v>39.090909090909001</v>
      </c>
      <c r="Q2718">
        <v>2.3230779707208001E-2</v>
      </c>
    </row>
    <row r="2719" spans="1:17" hidden="1" x14ac:dyDescent="0.3">
      <c r="A2719" t="s">
        <v>5645</v>
      </c>
      <c r="B2719" t="s">
        <v>5646</v>
      </c>
      <c r="C2719" t="str">
        <f>IFERROR(VLOOKUP(Table1[[#This Row],[Ticker]],[1]!Table2[[Symbol]:[Industry]],2,FALSE),"-")</f>
        <v>-</v>
      </c>
      <c r="D2719" t="s">
        <v>1450</v>
      </c>
      <c r="E2719">
        <v>136.959315</v>
      </c>
      <c r="F2719">
        <v>329.15</v>
      </c>
      <c r="G2719">
        <v>35.752996607833602</v>
      </c>
      <c r="H2719">
        <v>4.5879223387360302</v>
      </c>
      <c r="I2719">
        <v>4.2246553976509604</v>
      </c>
      <c r="J2719">
        <v>-6.8705144747426603</v>
      </c>
      <c r="K2719">
        <v>320.58234747370398</v>
      </c>
      <c r="L2719">
        <v>286.37991905477901</v>
      </c>
      <c r="M2719">
        <v>64.1011354739545</v>
      </c>
      <c r="N2719">
        <v>0.979284370488121</v>
      </c>
      <c r="O2719">
        <v>17.940148868297101</v>
      </c>
      <c r="P2719">
        <v>68.621926229508205</v>
      </c>
      <c r="Q2719">
        <v>6.9532624292107006E-2</v>
      </c>
    </row>
    <row r="2720" spans="1:17" hidden="1" x14ac:dyDescent="0.3">
      <c r="A2720" t="s">
        <v>5647</v>
      </c>
      <c r="B2720" t="s">
        <v>5648</v>
      </c>
      <c r="C2720" t="str">
        <f>IFERROR(VLOOKUP(Table1[[#This Row],[Ticker]],[1]!Table2[[Symbol]:[Industry]],2,FALSE),"-")</f>
        <v>-</v>
      </c>
      <c r="E2720">
        <v>135.87631875</v>
      </c>
      <c r="F2720">
        <v>114.05</v>
      </c>
      <c r="G2720">
        <v>43.564910775053598</v>
      </c>
      <c r="H2720">
        <v>-33.211936010894398</v>
      </c>
      <c r="I2720">
        <v>59.740786882558503</v>
      </c>
      <c r="J2720">
        <v>-6.7484432433800103</v>
      </c>
      <c r="M2720">
        <v>9.4412808064165308</v>
      </c>
      <c r="O2720">
        <v>58.658483121437897</v>
      </c>
      <c r="P2720">
        <v>82.948347770291903</v>
      </c>
    </row>
    <row r="2721" spans="1:17" hidden="1" x14ac:dyDescent="0.3">
      <c r="A2721" t="s">
        <v>5649</v>
      </c>
      <c r="B2721" t="s">
        <v>5650</v>
      </c>
      <c r="C2721" t="str">
        <f>IFERROR(VLOOKUP(Table1[[#This Row],[Ticker]],[1]!Table2[[Symbol]:[Industry]],2,FALSE),"-")</f>
        <v>-</v>
      </c>
      <c r="D2721" t="s">
        <v>46</v>
      </c>
      <c r="E2721">
        <v>135.53562239999999</v>
      </c>
      <c r="F2721">
        <v>1.44</v>
      </c>
      <c r="G2721">
        <v>3.6565838079031701</v>
      </c>
      <c r="H2721">
        <v>-0.170193511041176</v>
      </c>
      <c r="I2721">
        <v>-20.108889058198901</v>
      </c>
      <c r="J2721">
        <v>-8.6191159233012495</v>
      </c>
      <c r="K2721">
        <v>1.4602928792284799</v>
      </c>
      <c r="L2721">
        <v>1.28728924421073</v>
      </c>
      <c r="M2721">
        <v>41.9441424883832</v>
      </c>
      <c r="N2721">
        <v>0.41545289157681098</v>
      </c>
      <c r="O2721">
        <v>29.1666666666666</v>
      </c>
      <c r="P2721">
        <v>43.999999999999901</v>
      </c>
      <c r="Q2721">
        <v>0.15134869460891301</v>
      </c>
    </row>
    <row r="2722" spans="1:17" hidden="1" x14ac:dyDescent="0.3">
      <c r="A2722" t="s">
        <v>5651</v>
      </c>
      <c r="B2722" t="s">
        <v>5652</v>
      </c>
      <c r="C2722" t="str">
        <f>IFERROR(VLOOKUP(Table1[[#This Row],[Ticker]],[1]!Table2[[Symbol]:[Industry]],2,FALSE),"-")</f>
        <v>-</v>
      </c>
      <c r="D2722" t="s">
        <v>315</v>
      </c>
      <c r="E2722">
        <v>135.41440549999999</v>
      </c>
      <c r="F2722">
        <v>120.5</v>
      </c>
      <c r="G2722">
        <v>82.1306379900373</v>
      </c>
      <c r="H2722">
        <v>3.0194616613726102</v>
      </c>
      <c r="I2722">
        <v>-19.0735552535828</v>
      </c>
      <c r="J2722">
        <v>3.1601482907455698</v>
      </c>
      <c r="K2722">
        <v>119.251227236552</v>
      </c>
      <c r="L2722">
        <v>110.65344235232099</v>
      </c>
      <c r="M2722">
        <v>62.531413028310702</v>
      </c>
      <c r="N2722">
        <v>0.84705882352941098</v>
      </c>
      <c r="O2722">
        <v>24.066390041493701</v>
      </c>
      <c r="P2722">
        <v>111.403508771929</v>
      </c>
      <c r="Q2722">
        <v>0.18580568104647499</v>
      </c>
    </row>
    <row r="2723" spans="1:17" hidden="1" x14ac:dyDescent="0.3">
      <c r="A2723" t="s">
        <v>5653</v>
      </c>
      <c r="B2723" t="s">
        <v>5654</v>
      </c>
      <c r="C2723" t="str">
        <f>IFERROR(VLOOKUP(Table1[[#This Row],[Ticker]],[1]!Table2[[Symbol]:[Industry]],2,FALSE),"-")</f>
        <v>-</v>
      </c>
      <c r="D2723" t="s">
        <v>259</v>
      </c>
      <c r="E2723">
        <v>135.20959999999999</v>
      </c>
      <c r="F2723">
        <v>136.30000000000001</v>
      </c>
      <c r="G2723">
        <v>-20.1936835717759</v>
      </c>
      <c r="H2723">
        <v>7.7474628626722097</v>
      </c>
      <c r="I2723">
        <v>-20.949735295756501</v>
      </c>
      <c r="J2723">
        <v>-2.1586922889645601</v>
      </c>
      <c r="K2723">
        <v>132.34165049212299</v>
      </c>
      <c r="L2723">
        <v>138.79068083320999</v>
      </c>
      <c r="M2723">
        <v>56.076565205750803</v>
      </c>
      <c r="N2723">
        <v>2.3646250157291999</v>
      </c>
      <c r="O2723">
        <v>42.333088774761499</v>
      </c>
      <c r="P2723">
        <v>23.909090909090899</v>
      </c>
      <c r="Q2723">
        <v>9.0719897915099004E-2</v>
      </c>
    </row>
    <row r="2724" spans="1:17" hidden="1" x14ac:dyDescent="0.3">
      <c r="A2724" t="s">
        <v>5655</v>
      </c>
      <c r="B2724" t="s">
        <v>5656</v>
      </c>
      <c r="C2724" t="str">
        <f>IFERROR(VLOOKUP(Table1[[#This Row],[Ticker]],[1]!Table2[[Symbol]:[Industry]],2,FALSE),"-")</f>
        <v>-</v>
      </c>
      <c r="D2724" t="s">
        <v>1177</v>
      </c>
      <c r="E2724">
        <v>135.007280345</v>
      </c>
      <c r="F2724">
        <v>23.45</v>
      </c>
      <c r="G2724">
        <v>-28.603288021407199</v>
      </c>
      <c r="H2724">
        <v>3.1337712466680698</v>
      </c>
      <c r="I2724">
        <v>-17.596630993682801</v>
      </c>
      <c r="J2724">
        <v>-1.0970934587500401</v>
      </c>
      <c r="K2724">
        <v>23.286199192372301</v>
      </c>
      <c r="L2724">
        <v>23.088350917195399</v>
      </c>
      <c r="M2724">
        <v>51.228167811384502</v>
      </c>
      <c r="N2724">
        <v>1.31483670015152</v>
      </c>
      <c r="O2724">
        <v>51.300639658848603</v>
      </c>
      <c r="P2724">
        <v>26.075268817204201</v>
      </c>
      <c r="Q2724">
        <v>6.5333138840475993E-2</v>
      </c>
    </row>
    <row r="2725" spans="1:17" hidden="1" x14ac:dyDescent="0.3">
      <c r="A2725" t="s">
        <v>5657</v>
      </c>
      <c r="B2725" t="s">
        <v>5658</v>
      </c>
      <c r="C2725" t="str">
        <f>IFERROR(VLOOKUP(Table1[[#This Row],[Ticker]],[1]!Table2[[Symbol]:[Industry]],2,FALSE),"-")</f>
        <v>-</v>
      </c>
      <c r="D2725" t="s">
        <v>1184</v>
      </c>
      <c r="E2725">
        <v>134.97276600000001</v>
      </c>
      <c r="F2725">
        <v>104.46</v>
      </c>
      <c r="G2725">
        <v>-28.0787179273985</v>
      </c>
      <c r="H2725">
        <v>-9.2959003400972904</v>
      </c>
      <c r="I2725">
        <v>-28.7510495983339</v>
      </c>
      <c r="J2725">
        <v>-3.3006400066944899</v>
      </c>
      <c r="K2725">
        <v>114.00419660545199</v>
      </c>
      <c r="L2725">
        <v>117.493483496555</v>
      </c>
      <c r="M2725">
        <v>38.291032964887499</v>
      </c>
      <c r="N2725">
        <v>0.39040176863325698</v>
      </c>
      <c r="O2725">
        <v>60.204863105494901</v>
      </c>
      <c r="P2725">
        <v>15.234418091560901</v>
      </c>
      <c r="Q2725">
        <v>-4.6654191910643003E-2</v>
      </c>
    </row>
    <row r="2726" spans="1:17" hidden="1" x14ac:dyDescent="0.3">
      <c r="A2726" t="s">
        <v>5659</v>
      </c>
      <c r="B2726" t="s">
        <v>5660</v>
      </c>
      <c r="C2726" t="str">
        <f>IFERROR(VLOOKUP(Table1[[#This Row],[Ticker]],[1]!Table2[[Symbol]:[Industry]],2,FALSE),"-")</f>
        <v>-</v>
      </c>
      <c r="D2726" t="s">
        <v>136</v>
      </c>
      <c r="E2726">
        <v>134.858925</v>
      </c>
      <c r="F2726">
        <v>42.15</v>
      </c>
      <c r="K2726">
        <v>41.094271927697299</v>
      </c>
      <c r="L2726">
        <v>39.061986140059297</v>
      </c>
      <c r="M2726">
        <v>77.450142708280893</v>
      </c>
      <c r="N2726">
        <v>1</v>
      </c>
      <c r="Q2726">
        <v>5.6226245136147997E-2</v>
      </c>
    </row>
    <row r="2727" spans="1:17" hidden="1" x14ac:dyDescent="0.3">
      <c r="A2727" t="s">
        <v>5661</v>
      </c>
      <c r="B2727" t="s">
        <v>5662</v>
      </c>
      <c r="C2727" t="str">
        <f>IFERROR(VLOOKUP(Table1[[#This Row],[Ticker]],[1]!Table2[[Symbol]:[Industry]],2,FALSE),"-")</f>
        <v>-</v>
      </c>
      <c r="D2727" t="s">
        <v>516</v>
      </c>
      <c r="E2727">
        <v>134.80000000000001</v>
      </c>
      <c r="F2727">
        <v>168.5</v>
      </c>
      <c r="G2727">
        <v>392.80922129387397</v>
      </c>
      <c r="H2727">
        <v>14.1058322604067</v>
      </c>
      <c r="I2727">
        <v>98.240139192652506</v>
      </c>
      <c r="J2727">
        <v>1.0707704615003899</v>
      </c>
      <c r="K2727">
        <v>149.540585200046</v>
      </c>
      <c r="L2727">
        <v>109.401265832302</v>
      </c>
      <c r="M2727">
        <v>65.0488105804681</v>
      </c>
      <c r="N2727">
        <v>0.95428731614009599</v>
      </c>
      <c r="O2727">
        <v>8.5459940652818904</v>
      </c>
      <c r="P2727">
        <v>476.06837606837598</v>
      </c>
      <c r="Q2727">
        <v>0.16439390378642499</v>
      </c>
    </row>
    <row r="2728" spans="1:17" hidden="1" x14ac:dyDescent="0.3">
      <c r="A2728" t="s">
        <v>5663</v>
      </c>
      <c r="B2728" t="s">
        <v>5664</v>
      </c>
      <c r="C2728" t="str">
        <f>IFERROR(VLOOKUP(Table1[[#This Row],[Ticker]],[1]!Table2[[Symbol]:[Industry]],2,FALSE),"-")</f>
        <v>-</v>
      </c>
      <c r="D2728" t="s">
        <v>5665</v>
      </c>
      <c r="E2728">
        <v>134.74350999999999</v>
      </c>
      <c r="F2728">
        <v>256.85000000000002</v>
      </c>
      <c r="G2728">
        <v>31.365139957635801</v>
      </c>
      <c r="H2728">
        <v>54.885647116788597</v>
      </c>
      <c r="I2728">
        <v>36.798334731570698</v>
      </c>
      <c r="J2728">
        <v>9.3092432711523703</v>
      </c>
      <c r="K2728">
        <v>184.69550114357301</v>
      </c>
      <c r="L2728">
        <v>159.40253113325301</v>
      </c>
      <c r="M2728">
        <v>83.858196005496197</v>
      </c>
      <c r="N2728">
        <v>1.70672727272727</v>
      </c>
      <c r="O2728">
        <v>0</v>
      </c>
      <c r="P2728">
        <v>144.619047619047</v>
      </c>
    </row>
    <row r="2729" spans="1:17" hidden="1" x14ac:dyDescent="0.3">
      <c r="A2729" t="s">
        <v>5666</v>
      </c>
      <c r="B2729" t="s">
        <v>5667</v>
      </c>
      <c r="C2729" t="str">
        <f>IFERROR(VLOOKUP(Table1[[#This Row],[Ticker]],[1]!Table2[[Symbol]:[Industry]],2,FALSE),"-")</f>
        <v>-</v>
      </c>
      <c r="D2729" t="s">
        <v>399</v>
      </c>
      <c r="E2729">
        <v>134.703</v>
      </c>
      <c r="F2729">
        <v>748.35</v>
      </c>
      <c r="G2729">
        <v>-20.957800377296401</v>
      </c>
      <c r="H2729">
        <v>1.0607838308594</v>
      </c>
      <c r="I2729">
        <v>2.7059111196402799</v>
      </c>
      <c r="J2729">
        <v>1.58689039914343</v>
      </c>
      <c r="K2729">
        <v>736.13116982068004</v>
      </c>
      <c r="L2729">
        <v>702.08990516240897</v>
      </c>
      <c r="M2729">
        <v>52.933167552079098</v>
      </c>
      <c r="N2729">
        <v>0.36846503853654</v>
      </c>
      <c r="O2729">
        <v>12.634462484131699</v>
      </c>
      <c r="P2729">
        <v>30.147826086956499</v>
      </c>
      <c r="Q2729">
        <v>3.6703880801580997E-2</v>
      </c>
    </row>
    <row r="2730" spans="1:17" hidden="1" x14ac:dyDescent="0.3">
      <c r="A2730" t="s">
        <v>5668</v>
      </c>
      <c r="B2730" t="s">
        <v>5669</v>
      </c>
      <c r="C2730" t="str">
        <f>IFERROR(VLOOKUP(Table1[[#This Row],[Ticker]],[1]!Table2[[Symbol]:[Industry]],2,FALSE),"-")</f>
        <v>-</v>
      </c>
      <c r="D2730" t="s">
        <v>427</v>
      </c>
      <c r="E2730">
        <v>134.41647</v>
      </c>
      <c r="F2730">
        <v>268.5</v>
      </c>
      <c r="G2730">
        <v>35.978262129581502</v>
      </c>
      <c r="H2730">
        <v>19.482212906071101</v>
      </c>
      <c r="I2730">
        <v>74.672668726205004</v>
      </c>
      <c r="J2730">
        <v>-4.8452193957815304</v>
      </c>
      <c r="K2730">
        <v>247.31223049035199</v>
      </c>
      <c r="L2730">
        <v>176.700221981114</v>
      </c>
      <c r="M2730">
        <v>30.068527874706099</v>
      </c>
      <c r="N2730">
        <v>0.37588379766305202</v>
      </c>
      <c r="O2730">
        <v>19.832402234636799</v>
      </c>
      <c r="P2730">
        <v>181.44654088050299</v>
      </c>
      <c r="Q2730">
        <v>0.176860943307767</v>
      </c>
    </row>
    <row r="2731" spans="1:17" hidden="1" x14ac:dyDescent="0.3">
      <c r="A2731" t="s">
        <v>5670</v>
      </c>
      <c r="B2731" t="s">
        <v>5671</v>
      </c>
      <c r="C2731" t="str">
        <f>IFERROR(VLOOKUP(Table1[[#This Row],[Ticker]],[1]!Table2[[Symbol]:[Industry]],2,FALSE),"-")</f>
        <v>-</v>
      </c>
      <c r="D2731" t="s">
        <v>333</v>
      </c>
      <c r="E2731">
        <v>134.3253</v>
      </c>
      <c r="F2731">
        <v>88.5</v>
      </c>
      <c r="G2731">
        <v>24.518150571662201</v>
      </c>
      <c r="H2731">
        <v>-16.679627473305299</v>
      </c>
      <c r="I2731">
        <v>40.694026679167003</v>
      </c>
      <c r="J2731">
        <v>-2.6480741943472399</v>
      </c>
      <c r="K2731">
        <v>99.096175446132094</v>
      </c>
      <c r="M2731">
        <v>28.242150598696199</v>
      </c>
      <c r="N2731">
        <v>0.39470493128536699</v>
      </c>
      <c r="O2731">
        <v>49.1525423728813</v>
      </c>
      <c r="P2731">
        <v>57.3333333333333</v>
      </c>
    </row>
    <row r="2732" spans="1:17" hidden="1" x14ac:dyDescent="0.3">
      <c r="A2732" t="s">
        <v>5672</v>
      </c>
      <c r="B2732" t="s">
        <v>5673</v>
      </c>
      <c r="C2732" t="str">
        <f>IFERROR(VLOOKUP(Table1[[#This Row],[Ticker]],[1]!Table2[[Symbol]:[Industry]],2,FALSE),"-")</f>
        <v>-</v>
      </c>
      <c r="D2732" t="s">
        <v>752</v>
      </c>
      <c r="E2732">
        <v>133.74154198799999</v>
      </c>
      <c r="F2732">
        <v>50.58</v>
      </c>
      <c r="G2732">
        <v>69.884507213740704</v>
      </c>
      <c r="H2732">
        <v>6.0147294377301597</v>
      </c>
      <c r="I2732">
        <v>26.6376547206028</v>
      </c>
      <c r="J2732">
        <v>-3.8029987071840199</v>
      </c>
      <c r="K2732">
        <v>48.4748102599916</v>
      </c>
      <c r="L2732">
        <v>40.281927654627701</v>
      </c>
      <c r="M2732">
        <v>43.785561134718698</v>
      </c>
      <c r="N2732">
        <v>0.94982379578570597</v>
      </c>
      <c r="O2732">
        <v>18.643732700672199</v>
      </c>
      <c r="Q2732">
        <v>0.25017971849210902</v>
      </c>
    </row>
    <row r="2733" spans="1:17" hidden="1" x14ac:dyDescent="0.3">
      <c r="A2733" t="s">
        <v>5674</v>
      </c>
      <c r="B2733" t="s">
        <v>5675</v>
      </c>
      <c r="C2733" t="str">
        <f>IFERROR(VLOOKUP(Table1[[#This Row],[Ticker]],[1]!Table2[[Symbol]:[Industry]],2,FALSE),"-")</f>
        <v>-</v>
      </c>
      <c r="D2733" t="s">
        <v>420</v>
      </c>
      <c r="E2733">
        <v>133.30973499999999</v>
      </c>
      <c r="F2733">
        <v>102.7</v>
      </c>
      <c r="G2733">
        <v>694.34749289881199</v>
      </c>
      <c r="H2733">
        <v>11.460241271567501</v>
      </c>
      <c r="I2733">
        <v>710.52336900631701</v>
      </c>
      <c r="J2733">
        <v>4.9494804288002499</v>
      </c>
      <c r="K2733">
        <v>90.3471485920671</v>
      </c>
      <c r="M2733">
        <v>65.708089398882606</v>
      </c>
      <c r="N2733">
        <v>1.17513194660043</v>
      </c>
      <c r="O2733">
        <v>1.4410905550146</v>
      </c>
      <c r="P2733">
        <v>721.6</v>
      </c>
    </row>
    <row r="2734" spans="1:17" hidden="1" x14ac:dyDescent="0.3">
      <c r="A2734" t="s">
        <v>5676</v>
      </c>
      <c r="B2734" t="s">
        <v>5677</v>
      </c>
      <c r="C2734" t="str">
        <f>IFERROR(VLOOKUP(Table1[[#This Row],[Ticker]],[1]!Table2[[Symbol]:[Industry]],2,FALSE),"-")</f>
        <v>-</v>
      </c>
      <c r="D2734" t="s">
        <v>427</v>
      </c>
      <c r="E2734">
        <v>133.21472</v>
      </c>
      <c r="F2734">
        <v>136</v>
      </c>
      <c r="G2734">
        <v>19.572889724209102</v>
      </c>
      <c r="H2734">
        <v>41.496473155625402</v>
      </c>
      <c r="I2734">
        <v>35.748765831713897</v>
      </c>
      <c r="J2734">
        <v>23.729470412452802</v>
      </c>
      <c r="M2734">
        <v>83.996132942178804</v>
      </c>
      <c r="O2734">
        <v>16.911764705882302</v>
      </c>
      <c r="P2734">
        <v>44.2970822281167</v>
      </c>
    </row>
    <row r="2735" spans="1:17" hidden="1" x14ac:dyDescent="0.3">
      <c r="A2735" t="s">
        <v>5678</v>
      </c>
      <c r="B2735" t="s">
        <v>5679</v>
      </c>
      <c r="C2735" t="str">
        <f>IFERROR(VLOOKUP(Table1[[#This Row],[Ticker]],[1]!Table2[[Symbol]:[Industry]],2,FALSE),"-")</f>
        <v>-</v>
      </c>
      <c r="D2735" t="s">
        <v>300</v>
      </c>
      <c r="E2735">
        <v>133.07897</v>
      </c>
      <c r="F2735">
        <v>32.770000000000003</v>
      </c>
      <c r="G2735">
        <v>72.092730994050299</v>
      </c>
      <c r="H2735">
        <v>-11.3626054351604</v>
      </c>
      <c r="I2735">
        <v>47.268522670619703</v>
      </c>
      <c r="J2735">
        <v>0.52830012813958704</v>
      </c>
      <c r="K2735">
        <v>32.821758992180399</v>
      </c>
      <c r="L2735">
        <v>26.279052511942002</v>
      </c>
      <c r="M2735">
        <v>45.456808769239899</v>
      </c>
      <c r="N2735">
        <v>0.40784660682322199</v>
      </c>
      <c r="O2735">
        <v>28.989929813854101</v>
      </c>
      <c r="P2735">
        <v>122.925170068027</v>
      </c>
      <c r="Q2735">
        <v>0.115021409340262</v>
      </c>
    </row>
    <row r="2736" spans="1:17" hidden="1" x14ac:dyDescent="0.3">
      <c r="A2736" t="s">
        <v>5680</v>
      </c>
      <c r="B2736" t="s">
        <v>5681</v>
      </c>
      <c r="C2736" t="str">
        <f>IFERROR(VLOOKUP(Table1[[#This Row],[Ticker]],[1]!Table2[[Symbol]:[Industry]],2,FALSE),"-")</f>
        <v>-</v>
      </c>
      <c r="D2736" t="s">
        <v>745</v>
      </c>
      <c r="E2736">
        <v>132.75374712000001</v>
      </c>
      <c r="F2736">
        <v>69.28</v>
      </c>
      <c r="G2736">
        <v>1107.2929474442601</v>
      </c>
      <c r="H2736">
        <v>-0.70142107744462801</v>
      </c>
      <c r="I2736">
        <v>106.412158243985</v>
      </c>
      <c r="J2736">
        <v>-4.8780074546175598</v>
      </c>
      <c r="K2736">
        <v>71.959367506183995</v>
      </c>
      <c r="L2736">
        <v>50.505057425080501</v>
      </c>
      <c r="M2736">
        <v>30.1908091118123</v>
      </c>
      <c r="N2736">
        <v>0.42972403427762601</v>
      </c>
      <c r="O2736">
        <v>28.377598152424898</v>
      </c>
      <c r="P2736">
        <v>1190.1303538175</v>
      </c>
      <c r="Q2736">
        <v>0.35336219017028497</v>
      </c>
    </row>
    <row r="2737" spans="1:17" hidden="1" x14ac:dyDescent="0.3">
      <c r="A2737" t="s">
        <v>5682</v>
      </c>
      <c r="B2737" t="s">
        <v>5683</v>
      </c>
      <c r="C2737" t="str">
        <f>IFERROR(VLOOKUP(Table1[[#This Row],[Ticker]],[1]!Table2[[Symbol]:[Industry]],2,FALSE),"-")</f>
        <v>-</v>
      </c>
      <c r="D2737" t="s">
        <v>46</v>
      </c>
      <c r="E2737">
        <v>132.54479732999999</v>
      </c>
      <c r="F2737">
        <v>136.55000000000001</v>
      </c>
      <c r="G2737">
        <v>10.3038274005649</v>
      </c>
      <c r="H2737">
        <v>-16.653373939175701</v>
      </c>
      <c r="I2737">
        <v>-64.191497011774601</v>
      </c>
      <c r="J2737">
        <v>-5.60394610184869</v>
      </c>
      <c r="K2737">
        <v>160.85231984172501</v>
      </c>
      <c r="L2737">
        <v>175.48183179906201</v>
      </c>
      <c r="M2737">
        <v>34.908849985005403</v>
      </c>
      <c r="N2737">
        <v>1.7000502512562801</v>
      </c>
      <c r="O2737">
        <v>151.92237275723099</v>
      </c>
      <c r="P2737">
        <v>73.286802030456798</v>
      </c>
      <c r="Q2737">
        <v>0.143886412744751</v>
      </c>
    </row>
    <row r="2738" spans="1:17" hidden="1" x14ac:dyDescent="0.3">
      <c r="A2738" t="s">
        <v>5684</v>
      </c>
      <c r="B2738" t="s">
        <v>5685</v>
      </c>
      <c r="C2738" t="str">
        <f>IFERROR(VLOOKUP(Table1[[#This Row],[Ticker]],[1]!Table2[[Symbol]:[Industry]],2,FALSE),"-")</f>
        <v>-</v>
      </c>
      <c r="D2738" t="s">
        <v>226</v>
      </c>
      <c r="E2738">
        <v>132.44170362</v>
      </c>
      <c r="F2738">
        <v>427.8</v>
      </c>
      <c r="G2738">
        <v>31.080826232145601</v>
      </c>
      <c r="H2738">
        <v>11.848659591865299</v>
      </c>
      <c r="I2738">
        <v>8.2367935109222401</v>
      </c>
      <c r="J2738">
        <v>-3.9200055099051099</v>
      </c>
      <c r="K2738">
        <v>401.01576688812202</v>
      </c>
      <c r="L2738">
        <v>349.30004631247999</v>
      </c>
      <c r="M2738">
        <v>58.973110172960098</v>
      </c>
      <c r="N2738">
        <v>0.33177006380802299</v>
      </c>
      <c r="O2738">
        <v>22.7208976157082</v>
      </c>
      <c r="P2738">
        <v>63.220144982830902</v>
      </c>
      <c r="Q2738">
        <v>1.4148406975607999E-2</v>
      </c>
    </row>
    <row r="2739" spans="1:17" hidden="1" x14ac:dyDescent="0.3">
      <c r="A2739" t="s">
        <v>5686</v>
      </c>
      <c r="B2739" t="s">
        <v>5687</v>
      </c>
      <c r="C2739" t="str">
        <f>IFERROR(VLOOKUP(Table1[[#This Row],[Ticker]],[1]!Table2[[Symbol]:[Industry]],2,FALSE),"-")</f>
        <v>-</v>
      </c>
      <c r="D2739" t="s">
        <v>632</v>
      </c>
      <c r="E2739">
        <v>132.43861000000001</v>
      </c>
      <c r="F2739">
        <v>45.4</v>
      </c>
      <c r="G2739">
        <v>27.432331058948499</v>
      </c>
      <c r="H2739">
        <v>-5.5474340279231997</v>
      </c>
      <c r="I2739">
        <v>-15.218999785156701</v>
      </c>
      <c r="J2739">
        <v>2.30193210552304</v>
      </c>
      <c r="K2739">
        <v>45.845387093450398</v>
      </c>
      <c r="L2739">
        <v>44.7700680598291</v>
      </c>
      <c r="M2739">
        <v>55.569980874443203</v>
      </c>
      <c r="N2739">
        <v>0.26546019453001601</v>
      </c>
      <c r="O2739">
        <v>27.202643171806098</v>
      </c>
      <c r="P2739">
        <v>65.090909090909093</v>
      </c>
      <c r="Q2739">
        <v>5.7483026010123998E-2</v>
      </c>
    </row>
    <row r="2740" spans="1:17" hidden="1" x14ac:dyDescent="0.3">
      <c r="A2740" t="s">
        <v>5688</v>
      </c>
      <c r="B2740" t="s">
        <v>5689</v>
      </c>
      <c r="C2740" t="str">
        <f>IFERROR(VLOOKUP(Table1[[#This Row],[Ticker]],[1]!Table2[[Symbol]:[Industry]],2,FALSE),"-")</f>
        <v>-</v>
      </c>
      <c r="D2740" t="s">
        <v>471</v>
      </c>
      <c r="E2740">
        <v>132.374210022</v>
      </c>
      <c r="F2740">
        <v>44.91</v>
      </c>
      <c r="G2740">
        <v>-40.2176233802574</v>
      </c>
      <c r="H2740">
        <v>-4.6701935110411696</v>
      </c>
      <c r="I2740">
        <v>-24.045528260412301</v>
      </c>
      <c r="J2740">
        <v>-3.33259916137464</v>
      </c>
      <c r="K2740">
        <v>47.546606356170699</v>
      </c>
      <c r="L2740">
        <v>47.099540163903498</v>
      </c>
      <c r="M2740">
        <v>32.176054558374297</v>
      </c>
      <c r="N2740">
        <v>1.36774946698297</v>
      </c>
      <c r="O2740">
        <v>49.187263415720302</v>
      </c>
      <c r="P2740">
        <v>21.214574898785401</v>
      </c>
      <c r="Q2740">
        <v>-7.3285238656499996E-2</v>
      </c>
    </row>
    <row r="2741" spans="1:17" hidden="1" x14ac:dyDescent="0.3">
      <c r="A2741" t="s">
        <v>5690</v>
      </c>
      <c r="B2741" t="s">
        <v>5691</v>
      </c>
      <c r="C2741" t="str">
        <f>IFERROR(VLOOKUP(Table1[[#This Row],[Ticker]],[1]!Table2[[Symbol]:[Industry]],2,FALSE),"-")</f>
        <v>-</v>
      </c>
      <c r="D2741" t="s">
        <v>713</v>
      </c>
      <c r="E2741">
        <v>132.202</v>
      </c>
      <c r="F2741">
        <v>69.58</v>
      </c>
      <c r="G2741">
        <v>-1.37912529590308</v>
      </c>
      <c r="H2741">
        <v>-1.1943755878548299</v>
      </c>
      <c r="I2741">
        <v>-20.1349269578083</v>
      </c>
      <c r="J2741">
        <v>-12.7392290167983</v>
      </c>
      <c r="K2741">
        <v>71.227009469525996</v>
      </c>
      <c r="L2741">
        <v>69.848514295770499</v>
      </c>
      <c r="M2741">
        <v>41.6831508856474</v>
      </c>
      <c r="N2741">
        <v>3.06726191466249</v>
      </c>
      <c r="O2741">
        <v>27.5510204081632</v>
      </c>
      <c r="P2741">
        <v>31.2830188679245</v>
      </c>
      <c r="Q2741">
        <v>-9.2583521821977002E-2</v>
      </c>
    </row>
    <row r="2742" spans="1:17" hidden="1" x14ac:dyDescent="0.3">
      <c r="A2742" t="s">
        <v>5692</v>
      </c>
      <c r="B2742" t="s">
        <v>5693</v>
      </c>
      <c r="C2742" t="str">
        <f>IFERROR(VLOOKUP(Table1[[#This Row],[Ticker]],[1]!Table2[[Symbol]:[Industry]],2,FALSE),"-")</f>
        <v>-</v>
      </c>
      <c r="D2742" t="s">
        <v>551</v>
      </c>
      <c r="E2742">
        <v>131.753431554</v>
      </c>
      <c r="F2742">
        <v>121.47</v>
      </c>
      <c r="G2742">
        <v>43.588072608957198</v>
      </c>
      <c r="H2742">
        <v>4.5453237303381302</v>
      </c>
      <c r="I2742">
        <v>-13.6148699353942</v>
      </c>
      <c r="J2742">
        <v>-5.0016720073498604</v>
      </c>
      <c r="K2742">
        <v>115.107121917323</v>
      </c>
      <c r="L2742">
        <v>103.482261885082</v>
      </c>
      <c r="M2742">
        <v>45.601202855048903</v>
      </c>
      <c r="N2742">
        <v>0.70449926578560895</v>
      </c>
      <c r="O2742">
        <v>37.317856260805101</v>
      </c>
      <c r="P2742">
        <v>82.524417731029303</v>
      </c>
      <c r="Q2742">
        <v>6.0920767001952002E-2</v>
      </c>
    </row>
    <row r="2743" spans="1:17" hidden="1" x14ac:dyDescent="0.3">
      <c r="A2743" t="s">
        <v>5694</v>
      </c>
      <c r="B2743" t="s">
        <v>5695</v>
      </c>
      <c r="C2743" t="str">
        <f>IFERROR(VLOOKUP(Table1[[#This Row],[Ticker]],[1]!Table2[[Symbol]:[Industry]],2,FALSE),"-")</f>
        <v>-</v>
      </c>
      <c r="D2743" t="s">
        <v>116</v>
      </c>
      <c r="E2743">
        <v>131.5919451</v>
      </c>
      <c r="F2743">
        <v>0.66</v>
      </c>
      <c r="G2743">
        <v>-25.714045562726099</v>
      </c>
      <c r="H2743">
        <v>-18.6887120295596</v>
      </c>
      <c r="I2743">
        <v>-41.602946783156497</v>
      </c>
      <c r="J2743">
        <v>-2.41934554442639</v>
      </c>
      <c r="K2743">
        <v>0.96688106248906103</v>
      </c>
      <c r="L2743">
        <v>0.98929642639354398</v>
      </c>
      <c r="M2743">
        <v>7.4217860861509E-2</v>
      </c>
      <c r="N2743">
        <v>2.0515370140828701</v>
      </c>
      <c r="O2743">
        <v>89.393939393939306</v>
      </c>
      <c r="P2743">
        <v>19.999999999999901</v>
      </c>
      <c r="Q2743">
        <v>-9.7565407079597002E-2</v>
      </c>
    </row>
    <row r="2744" spans="1:17" hidden="1" x14ac:dyDescent="0.3">
      <c r="A2744" t="s">
        <v>5696</v>
      </c>
      <c r="B2744" t="s">
        <v>5697</v>
      </c>
      <c r="C2744" t="str">
        <f>IFERROR(VLOOKUP(Table1[[#This Row],[Ticker]],[1]!Table2[[Symbol]:[Industry]],2,FALSE),"-")</f>
        <v>-</v>
      </c>
      <c r="D2744" t="s">
        <v>420</v>
      </c>
      <c r="E2744">
        <v>131.58080370799999</v>
      </c>
      <c r="F2744">
        <v>131.54</v>
      </c>
      <c r="G2744">
        <v>5.3889095244886303</v>
      </c>
      <c r="H2744">
        <v>-4.0503542709973299</v>
      </c>
      <c r="I2744">
        <v>-14.5281168511837</v>
      </c>
      <c r="J2744">
        <v>-6.1436982727863301</v>
      </c>
      <c r="K2744">
        <v>135.58136090328901</v>
      </c>
      <c r="L2744">
        <v>128.01412024844601</v>
      </c>
      <c r="M2744">
        <v>39.295178913614897</v>
      </c>
      <c r="N2744">
        <v>0.30115828669000799</v>
      </c>
      <c r="O2744">
        <v>25.893264406264201</v>
      </c>
      <c r="P2744">
        <v>34.0876656472986</v>
      </c>
      <c r="Q2744">
        <v>5.5206548154607002E-2</v>
      </c>
    </row>
    <row r="2745" spans="1:17" hidden="1" x14ac:dyDescent="0.3">
      <c r="A2745" t="s">
        <v>5698</v>
      </c>
      <c r="B2745" t="s">
        <v>5699</v>
      </c>
      <c r="C2745" t="str">
        <f>IFERROR(VLOOKUP(Table1[[#This Row],[Ticker]],[1]!Table2[[Symbol]:[Industry]],2,FALSE),"-")</f>
        <v>-</v>
      </c>
      <c r="D2745" t="s">
        <v>2226</v>
      </c>
      <c r="E2745">
        <v>131.54610600000001</v>
      </c>
      <c r="F2745">
        <v>143.1</v>
      </c>
      <c r="G2745">
        <v>167.603585979032</v>
      </c>
      <c r="H2745">
        <v>-10.198486500667</v>
      </c>
      <c r="I2745">
        <v>51.4824507078701</v>
      </c>
      <c r="J2745">
        <v>-11.461350275382401</v>
      </c>
      <c r="K2745">
        <v>147.47201316681301</v>
      </c>
      <c r="L2745">
        <v>108.009395310928</v>
      </c>
      <c r="M2745">
        <v>19.319454878283</v>
      </c>
      <c r="N2745">
        <v>0.79251801950654499</v>
      </c>
      <c r="O2745">
        <v>24.178895877009001</v>
      </c>
      <c r="P2745">
        <v>198.00083298625501</v>
      </c>
      <c r="Q2745">
        <v>0.18930977455401099</v>
      </c>
    </row>
    <row r="2746" spans="1:17" hidden="1" x14ac:dyDescent="0.3">
      <c r="A2746" t="s">
        <v>5700</v>
      </c>
      <c r="B2746" t="s">
        <v>5701</v>
      </c>
      <c r="C2746" t="str">
        <f>IFERROR(VLOOKUP(Table1[[#This Row],[Ticker]],[1]!Table2[[Symbol]:[Industry]],2,FALSE),"-")</f>
        <v>-</v>
      </c>
      <c r="D2746" t="s">
        <v>130</v>
      </c>
      <c r="E2746">
        <v>131.18634935999901</v>
      </c>
      <c r="F2746">
        <v>455.4</v>
      </c>
      <c r="G2746">
        <v>-23.990613554319999</v>
      </c>
      <c r="H2746">
        <v>1.5838004561133201</v>
      </c>
      <c r="I2746">
        <v>-23.034462318984001</v>
      </c>
      <c r="J2746">
        <v>-2.5576538946721401</v>
      </c>
      <c r="K2746">
        <v>458.67888849897298</v>
      </c>
      <c r="L2746">
        <v>467.88056367784498</v>
      </c>
      <c r="M2746">
        <v>51.504045085750299</v>
      </c>
      <c r="N2746">
        <v>0.316989831049727</v>
      </c>
      <c r="O2746">
        <v>48.353096179183098</v>
      </c>
      <c r="P2746">
        <v>27.9393173198482</v>
      </c>
      <c r="Q2746">
        <v>9.0432228629283004E-2</v>
      </c>
    </row>
    <row r="2747" spans="1:17" hidden="1" x14ac:dyDescent="0.3">
      <c r="A2747" t="s">
        <v>5702</v>
      </c>
      <c r="B2747" t="s">
        <v>5703</v>
      </c>
      <c r="C2747" t="str">
        <f>IFERROR(VLOOKUP(Table1[[#This Row],[Ticker]],[1]!Table2[[Symbol]:[Industry]],2,FALSE),"-")</f>
        <v>-</v>
      </c>
      <c r="D2747" t="s">
        <v>450</v>
      </c>
      <c r="E2747">
        <v>131.04029260799999</v>
      </c>
      <c r="F2747">
        <v>9.2100000000000009</v>
      </c>
      <c r="G2747">
        <v>102.997492898812</v>
      </c>
      <c r="H2747">
        <v>-14.265431606279201</v>
      </c>
      <c r="I2747">
        <v>-12.4973960210052</v>
      </c>
      <c r="J2747">
        <v>-5.1730927320551299</v>
      </c>
      <c r="K2747">
        <v>10.086481384625699</v>
      </c>
      <c r="L2747">
        <v>8.3062697926365292</v>
      </c>
      <c r="M2747">
        <v>25.0987008115561</v>
      </c>
      <c r="N2747">
        <v>0.20995872530027401</v>
      </c>
      <c r="O2747">
        <v>67.752442996742602</v>
      </c>
      <c r="P2747">
        <v>142.36842105263099</v>
      </c>
      <c r="Q2747">
        <v>0.14924244834025799</v>
      </c>
    </row>
    <row r="2748" spans="1:17" hidden="1" x14ac:dyDescent="0.3">
      <c r="A2748" t="s">
        <v>5704</v>
      </c>
      <c r="B2748" t="s">
        <v>5705</v>
      </c>
      <c r="C2748" t="str">
        <f>IFERROR(VLOOKUP(Table1[[#This Row],[Ticker]],[1]!Table2[[Symbol]:[Industry]],2,FALSE),"-")</f>
        <v>-</v>
      </c>
      <c r="D2748" t="s">
        <v>1872</v>
      </c>
      <c r="E2748">
        <v>130.91624999999999</v>
      </c>
      <c r="F2748">
        <v>12.93</v>
      </c>
      <c r="G2748">
        <v>95.678527381570902</v>
      </c>
      <c r="H2748">
        <v>-4.3924157332634</v>
      </c>
      <c r="I2748">
        <v>4.94146855382846</v>
      </c>
      <c r="J2748">
        <v>-3.7087631182116101</v>
      </c>
      <c r="K2748">
        <v>13.0693236261842</v>
      </c>
      <c r="L2748">
        <v>11.1296643371561</v>
      </c>
      <c r="M2748">
        <v>40.6809018122051</v>
      </c>
      <c r="N2748">
        <v>0.347228383084561</v>
      </c>
      <c r="O2748">
        <v>32.637277648878502</v>
      </c>
      <c r="P2748">
        <v>126.84210526315699</v>
      </c>
      <c r="Q2748">
        <v>-1.9550081159588999E-2</v>
      </c>
    </row>
    <row r="2749" spans="1:17" hidden="1" x14ac:dyDescent="0.3">
      <c r="A2749" t="s">
        <v>5706</v>
      </c>
      <c r="B2749" t="s">
        <v>5707</v>
      </c>
      <c r="C2749" t="str">
        <f>IFERROR(VLOOKUP(Table1[[#This Row],[Ticker]],[1]!Table2[[Symbol]:[Industry]],2,FALSE),"-")</f>
        <v>-</v>
      </c>
      <c r="D2749" t="s">
        <v>186</v>
      </c>
      <c r="E2749">
        <v>130.82878576799999</v>
      </c>
      <c r="F2749">
        <v>125.48</v>
      </c>
      <c r="G2749">
        <v>94.362295253732299</v>
      </c>
      <c r="H2749">
        <v>42.453129971568501</v>
      </c>
      <c r="I2749">
        <v>47.391013942569202</v>
      </c>
      <c r="J2749">
        <v>11.8135331885931</v>
      </c>
      <c r="K2749">
        <v>93.0252444041069</v>
      </c>
      <c r="L2749">
        <v>78.813797998207605</v>
      </c>
      <c r="M2749">
        <v>86.828309485091395</v>
      </c>
      <c r="N2749">
        <v>1.5628942581523699</v>
      </c>
      <c r="O2749">
        <v>0</v>
      </c>
      <c r="P2749">
        <v>146.86208931733199</v>
      </c>
      <c r="Q2749">
        <v>0.16312195633684401</v>
      </c>
    </row>
    <row r="2750" spans="1:17" hidden="1" x14ac:dyDescent="0.3">
      <c r="A2750" t="s">
        <v>5708</v>
      </c>
      <c r="B2750" t="s">
        <v>5709</v>
      </c>
      <c r="C2750" t="str">
        <f>IFERROR(VLOOKUP(Table1[[#This Row],[Ticker]],[1]!Table2[[Symbol]:[Industry]],2,FALSE),"-")</f>
        <v>-</v>
      </c>
      <c r="D2750" t="s">
        <v>130</v>
      </c>
      <c r="E2750">
        <v>130.45776092</v>
      </c>
      <c r="F2750">
        <v>9.3800000000000008</v>
      </c>
      <c r="G2750">
        <v>-26.931651486214399</v>
      </c>
      <c r="H2750">
        <v>0.90739269585538995</v>
      </c>
      <c r="I2750">
        <v>-20.194278052506299</v>
      </c>
      <c r="J2750">
        <v>-1.1395741884403601</v>
      </c>
      <c r="K2750">
        <v>9.2850309346412292</v>
      </c>
      <c r="L2750">
        <v>10.5267380323354</v>
      </c>
      <c r="M2750">
        <v>42.1978718273471</v>
      </c>
      <c r="N2750">
        <v>1.1697134316911399</v>
      </c>
      <c r="O2750">
        <v>32.196162046908299</v>
      </c>
      <c r="P2750">
        <v>24.238410596026402</v>
      </c>
    </row>
    <row r="2751" spans="1:17" hidden="1" x14ac:dyDescent="0.3">
      <c r="A2751" t="s">
        <v>5710</v>
      </c>
      <c r="B2751" t="s">
        <v>5711</v>
      </c>
      <c r="C2751" t="str">
        <f>IFERROR(VLOOKUP(Table1[[#This Row],[Ticker]],[1]!Table2[[Symbol]:[Industry]],2,FALSE),"-")</f>
        <v>-</v>
      </c>
      <c r="D2751" t="s">
        <v>57</v>
      </c>
      <c r="E2751">
        <v>130.39125294999999</v>
      </c>
      <c r="F2751">
        <v>108.5</v>
      </c>
      <c r="G2751">
        <v>54.3791409618457</v>
      </c>
      <c r="H2751">
        <v>-3.6571175459104102</v>
      </c>
      <c r="I2751">
        <v>19.069217042073401</v>
      </c>
      <c r="J2751">
        <v>-2.9141614378589602</v>
      </c>
      <c r="K2751">
        <v>107.408036156531</v>
      </c>
      <c r="L2751">
        <v>86.542361985303302</v>
      </c>
      <c r="M2751">
        <v>44.409073447475002</v>
      </c>
      <c r="N2751">
        <v>0.393442806728448</v>
      </c>
      <c r="O2751">
        <v>34.976958525345601</v>
      </c>
      <c r="P2751">
        <v>146.59090909090901</v>
      </c>
      <c r="Q2751">
        <v>0.145487572492006</v>
      </c>
    </row>
    <row r="2752" spans="1:17" hidden="1" x14ac:dyDescent="0.3">
      <c r="A2752" t="s">
        <v>5712</v>
      </c>
      <c r="B2752" t="s">
        <v>5713</v>
      </c>
      <c r="C2752" t="str">
        <f>IFERROR(VLOOKUP(Table1[[#This Row],[Ticker]],[1]!Table2[[Symbol]:[Industry]],2,FALSE),"-")</f>
        <v>-</v>
      </c>
      <c r="D2752" t="s">
        <v>259</v>
      </c>
      <c r="E2752">
        <v>130.35488007999999</v>
      </c>
      <c r="F2752">
        <v>121.15</v>
      </c>
      <c r="G2752">
        <v>66.2909210310183</v>
      </c>
      <c r="H2752">
        <v>5.5020753965218399</v>
      </c>
      <c r="I2752">
        <v>66.748227763379305</v>
      </c>
      <c r="J2752">
        <v>-0.32680823099355699</v>
      </c>
      <c r="K2752">
        <v>117.65368856901399</v>
      </c>
      <c r="L2752">
        <v>91.015430063792806</v>
      </c>
      <c r="M2752">
        <v>45.825216753438902</v>
      </c>
      <c r="N2752">
        <v>0.49090909090909002</v>
      </c>
      <c r="O2752">
        <v>12.5877011968633</v>
      </c>
      <c r="P2752">
        <v>120.272727272727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Row],[Ticker]],[1]!Table2[[Symbol]:[Industry]],2,FALSE),"-")</f>
        <v>-</v>
      </c>
      <c r="D2753" t="s">
        <v>72</v>
      </c>
      <c r="E2753">
        <v>130.34503040000001</v>
      </c>
      <c r="F2753">
        <v>504.4</v>
      </c>
      <c r="G2753">
        <v>-0.242901438902588</v>
      </c>
      <c r="H2753">
        <v>13.1781210957003</v>
      </c>
      <c r="I2753">
        <v>-14.766491066521599</v>
      </c>
      <c r="J2753">
        <v>-2.6628194986356001E-2</v>
      </c>
      <c r="K2753">
        <v>468.10213895865201</v>
      </c>
      <c r="L2753">
        <v>448.03631812704498</v>
      </c>
      <c r="M2753">
        <v>52.701572606000198</v>
      </c>
      <c r="N2753">
        <v>1.1335031327468801</v>
      </c>
      <c r="O2753">
        <v>36.102299762093502</v>
      </c>
      <c r="P2753">
        <v>43.703703703703603</v>
      </c>
      <c r="Q2753">
        <v>4.5143152491222999E-2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Row],[Ticker]],[1]!Table2[[Symbol]:[Industry]],2,FALSE),"-")</f>
        <v>-</v>
      </c>
      <c r="D2754" t="s">
        <v>2661</v>
      </c>
      <c r="E2754">
        <v>130.32404</v>
      </c>
      <c r="F2754">
        <v>91.7</v>
      </c>
      <c r="G2754">
        <v>-29.778822890661399</v>
      </c>
      <c r="H2754">
        <v>-4.6990847135398699</v>
      </c>
      <c r="I2754">
        <v>-29.5984083803964</v>
      </c>
      <c r="J2754">
        <v>-3.3216991304081298</v>
      </c>
      <c r="K2754">
        <v>95.5176874007023</v>
      </c>
      <c r="L2754">
        <v>97.012154773955501</v>
      </c>
      <c r="M2754">
        <v>35.263892073245003</v>
      </c>
      <c r="N2754">
        <v>0.47220779220779202</v>
      </c>
      <c r="O2754">
        <v>51.254089422028301</v>
      </c>
      <c r="P2754">
        <v>11.016949152542299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Row],[Ticker]],[1]!Table2[[Symbol]:[Industry]],2,FALSE),"-")</f>
        <v>-</v>
      </c>
      <c r="D2755" t="s">
        <v>46</v>
      </c>
      <c r="E2755">
        <v>130.23956000000001</v>
      </c>
      <c r="F2755">
        <v>156.19999999999999</v>
      </c>
      <c r="G2755">
        <v>-2.9686114932946599</v>
      </c>
      <c r="H2755">
        <v>-3.39200268080574</v>
      </c>
      <c r="I2755">
        <v>-6.0721627184370801</v>
      </c>
      <c r="J2755">
        <v>-13.050577569952701</v>
      </c>
      <c r="K2755">
        <v>163.167373130686</v>
      </c>
      <c r="M2755">
        <v>49.074860255505698</v>
      </c>
      <c r="N2755">
        <v>0.85226059095763596</v>
      </c>
      <c r="O2755">
        <v>66.389244558258596</v>
      </c>
      <c r="P2755">
        <v>30.4928989139515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Row],[Ticker]],[1]!Table2[[Symbol]:[Industry]],2,FALSE),"-")</f>
        <v>-</v>
      </c>
      <c r="D2756" t="s">
        <v>3245</v>
      </c>
      <c r="E2756">
        <v>130.135425</v>
      </c>
      <c r="F2756">
        <v>85</v>
      </c>
      <c r="G2756">
        <v>22.0435093823287</v>
      </c>
      <c r="H2756">
        <v>23.232826233441902</v>
      </c>
      <c r="I2756">
        <v>41.467228655439897</v>
      </c>
      <c r="J2756">
        <v>-4.2809867415109002</v>
      </c>
      <c r="K2756">
        <v>77.989957339734104</v>
      </c>
      <c r="L2756">
        <v>64.913027348054399</v>
      </c>
      <c r="M2756">
        <v>45.8378317571919</v>
      </c>
      <c r="N2756">
        <v>0.81468884146695697</v>
      </c>
      <c r="O2756">
        <v>31.305882352941101</v>
      </c>
      <c r="P2756">
        <v>78.834420366084501</v>
      </c>
      <c r="Q2756">
        <v>0.139976613249057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Row],[Ticker]],[1]!Table2[[Symbol]:[Industry]],2,FALSE),"-")</f>
        <v>-</v>
      </c>
      <c r="D2757" t="s">
        <v>57</v>
      </c>
      <c r="E2757">
        <v>130.11000000000001</v>
      </c>
      <c r="F2757">
        <v>216.85</v>
      </c>
      <c r="G2757">
        <v>240.35217165792301</v>
      </c>
      <c r="H2757">
        <v>32.907437664165897</v>
      </c>
      <c r="I2757">
        <v>139.22573294254499</v>
      </c>
      <c r="J2757">
        <v>14.788239794620001</v>
      </c>
      <c r="K2757">
        <v>168.61001214601501</v>
      </c>
      <c r="L2757">
        <v>126.21637907658901</v>
      </c>
      <c r="M2757">
        <v>90.463372695721901</v>
      </c>
      <c r="N2757">
        <v>1.0216670063814099</v>
      </c>
      <c r="O2757">
        <v>0</v>
      </c>
      <c r="P2757">
        <v>303.967958271236</v>
      </c>
      <c r="Q2757">
        <v>0.124041609336</v>
      </c>
    </row>
    <row r="2758" spans="1:17" hidden="1" x14ac:dyDescent="0.3">
      <c r="A2758" t="s">
        <v>5724</v>
      </c>
      <c r="B2758" t="s">
        <v>5725</v>
      </c>
      <c r="C2758" t="str">
        <f>IFERROR(VLOOKUP(Table1[[#This Row],[Ticker]],[1]!Table2[[Symbol]:[Industry]],2,FALSE),"-")</f>
        <v>-</v>
      </c>
      <c r="D2758" t="s">
        <v>1653</v>
      </c>
      <c r="E2758">
        <v>130.02585719999999</v>
      </c>
      <c r="F2758">
        <v>60.07</v>
      </c>
      <c r="G2758">
        <v>-5.75169803969903</v>
      </c>
      <c r="H2758">
        <v>-3.5946308100765498</v>
      </c>
      <c r="I2758">
        <v>4.2815351954288996</v>
      </c>
      <c r="J2758">
        <v>0.86949747990290405</v>
      </c>
      <c r="K2758">
        <v>59.771647783206902</v>
      </c>
      <c r="L2758">
        <v>57.018153521708797</v>
      </c>
      <c r="M2758">
        <v>57.650387217952897</v>
      </c>
      <c r="N2758">
        <v>1.21745415940714</v>
      </c>
      <c r="O2758">
        <v>6.0263026469119296</v>
      </c>
      <c r="P2758">
        <v>25.433284610565799</v>
      </c>
      <c r="Q2758">
        <v>-2.9836431339762999E-2</v>
      </c>
    </row>
    <row r="2759" spans="1:17" hidden="1" x14ac:dyDescent="0.3">
      <c r="A2759" t="s">
        <v>5726</v>
      </c>
      <c r="B2759" t="s">
        <v>5727</v>
      </c>
      <c r="C2759" t="str">
        <f>IFERROR(VLOOKUP(Table1[[#This Row],[Ticker]],[1]!Table2[[Symbol]:[Industry]],2,FALSE),"-")</f>
        <v>-</v>
      </c>
      <c r="D2759" t="s">
        <v>54</v>
      </c>
      <c r="E2759">
        <v>129.02184</v>
      </c>
      <c r="F2759">
        <v>29.88</v>
      </c>
      <c r="G2759">
        <v>2.54766666075842</v>
      </c>
      <c r="H2759">
        <v>8.2871567611911203</v>
      </c>
      <c r="I2759">
        <v>-23.6488853289429</v>
      </c>
      <c r="J2759">
        <v>-4.5397114568000099</v>
      </c>
      <c r="K2759">
        <v>30.157577256970001</v>
      </c>
      <c r="L2759">
        <v>29.6507140732053</v>
      </c>
      <c r="M2759">
        <v>43.638186726847401</v>
      </c>
      <c r="N2759">
        <v>0.80925069196730204</v>
      </c>
      <c r="O2759">
        <v>46.887550200803197</v>
      </c>
      <c r="P2759">
        <v>35.510204081632601</v>
      </c>
      <c r="Q2759">
        <v>-1.9787791566210002E-2</v>
      </c>
    </row>
    <row r="2760" spans="1:17" hidden="1" x14ac:dyDescent="0.3">
      <c r="A2760" t="s">
        <v>5728</v>
      </c>
      <c r="B2760" t="s">
        <v>5729</v>
      </c>
      <c r="C2760" t="str">
        <f>IFERROR(VLOOKUP(Table1[[#This Row],[Ticker]],[1]!Table2[[Symbol]:[Industry]],2,FALSE),"-")</f>
        <v>-</v>
      </c>
      <c r="D2760" t="s">
        <v>729</v>
      </c>
      <c r="E2760">
        <v>128.966509</v>
      </c>
      <c r="F2760">
        <v>89.6</v>
      </c>
      <c r="G2760">
        <v>-3.1051339969598102</v>
      </c>
      <c r="H2760">
        <v>0.16421736845944901</v>
      </c>
      <c r="I2760">
        <v>0.93332544688966601</v>
      </c>
      <c r="J2760">
        <v>0.20802322968060499</v>
      </c>
      <c r="K2760">
        <v>87.735829585471095</v>
      </c>
      <c r="L2760">
        <v>81.853245522781805</v>
      </c>
      <c r="M2760">
        <v>61.719228691607398</v>
      </c>
      <c r="N2760">
        <v>1.18654324040778</v>
      </c>
      <c r="O2760">
        <v>2.17633928571427</v>
      </c>
      <c r="P2760">
        <v>29.003876059006998</v>
      </c>
      <c r="Q2760">
        <v>1.0011050249949E-2</v>
      </c>
    </row>
    <row r="2761" spans="1:17" hidden="1" x14ac:dyDescent="0.3">
      <c r="A2761" t="s">
        <v>5730</v>
      </c>
      <c r="B2761" t="s">
        <v>5731</v>
      </c>
      <c r="C2761" t="str">
        <f>IFERROR(VLOOKUP(Table1[[#This Row],[Ticker]],[1]!Table2[[Symbol]:[Industry]],2,FALSE),"-")</f>
        <v>-</v>
      </c>
      <c r="D2761" t="s">
        <v>259</v>
      </c>
      <c r="E2761">
        <v>128.898495</v>
      </c>
      <c r="F2761">
        <v>119.45</v>
      </c>
      <c r="G2761">
        <v>-59.5235378218308</v>
      </c>
      <c r="H2761">
        <v>-10.526666306538299</v>
      </c>
      <c r="I2761">
        <v>-39.850785583054801</v>
      </c>
      <c r="J2761">
        <v>-10.7758648347671</v>
      </c>
      <c r="K2761">
        <v>133.08848659453699</v>
      </c>
      <c r="L2761">
        <v>146.96799387383101</v>
      </c>
      <c r="M2761">
        <v>24.736200497899802</v>
      </c>
      <c r="N2761">
        <v>1.24462265323884</v>
      </c>
      <c r="O2761">
        <v>102.21850146504801</v>
      </c>
      <c r="P2761">
        <v>3.5095320623916799</v>
      </c>
      <c r="Q2761">
        <v>0.102398410776035</v>
      </c>
    </row>
    <row r="2762" spans="1:17" hidden="1" x14ac:dyDescent="0.3">
      <c r="A2762" t="s">
        <v>5732</v>
      </c>
      <c r="B2762" t="s">
        <v>5733</v>
      </c>
      <c r="C2762" t="str">
        <f>IFERROR(VLOOKUP(Table1[[#This Row],[Ticker]],[1]!Table2[[Symbol]:[Industry]],2,FALSE),"-")</f>
        <v>-</v>
      </c>
      <c r="D2762" t="s">
        <v>929</v>
      </c>
      <c r="E2762">
        <v>128.83266</v>
      </c>
      <c r="F2762">
        <v>216.89</v>
      </c>
      <c r="G2762">
        <v>-13.568844249991001</v>
      </c>
      <c r="H2762">
        <v>7.7513868243322497</v>
      </c>
      <c r="I2762">
        <v>6.2363169424859404E-3</v>
      </c>
      <c r="J2762">
        <v>-2.3404445946299202</v>
      </c>
      <c r="K2762">
        <v>214.72462108677399</v>
      </c>
      <c r="L2762">
        <v>196.30892685605201</v>
      </c>
      <c r="M2762">
        <v>44.051081368696103</v>
      </c>
      <c r="N2762">
        <v>0.30903416621844199</v>
      </c>
      <c r="O2762">
        <v>42.537691917561801</v>
      </c>
      <c r="P2762">
        <v>42.036673215455103</v>
      </c>
      <c r="Q2762">
        <v>0.12271914146832801</v>
      </c>
    </row>
    <row r="2763" spans="1:17" hidden="1" x14ac:dyDescent="0.3">
      <c r="A2763" t="s">
        <v>5734</v>
      </c>
      <c r="B2763" t="s">
        <v>5735</v>
      </c>
      <c r="C2763" t="str">
        <f>IFERROR(VLOOKUP(Table1[[#This Row],[Ticker]],[1]!Table2[[Symbol]:[Industry]],2,FALSE),"-")</f>
        <v>-</v>
      </c>
      <c r="D2763" t="s">
        <v>54</v>
      </c>
      <c r="E2763">
        <v>128.37022761</v>
      </c>
      <c r="F2763">
        <v>23.7</v>
      </c>
      <c r="G2763">
        <v>10.825570976890299</v>
      </c>
      <c r="H2763">
        <v>19.829806488958798</v>
      </c>
      <c r="I2763">
        <v>12.858678979362899</v>
      </c>
      <c r="J2763">
        <v>-7.4356839706385296</v>
      </c>
      <c r="K2763">
        <v>22.551842773772801</v>
      </c>
      <c r="L2763">
        <v>19.984944508193902</v>
      </c>
      <c r="M2763">
        <v>49.527259379727802</v>
      </c>
      <c r="N2763">
        <v>1.2486747853593401</v>
      </c>
      <c r="O2763">
        <v>31.645569620253099</v>
      </c>
      <c r="P2763">
        <v>69.285714285714207</v>
      </c>
      <c r="Q2763">
        <v>8.4747914414814995E-2</v>
      </c>
    </row>
    <row r="2764" spans="1:17" hidden="1" x14ac:dyDescent="0.3">
      <c r="A2764" t="s">
        <v>5736</v>
      </c>
      <c r="B2764" t="s">
        <v>5737</v>
      </c>
      <c r="C2764" t="str">
        <f>IFERROR(VLOOKUP(Table1[[#This Row],[Ticker]],[1]!Table2[[Symbol]:[Industry]],2,FALSE),"-")</f>
        <v>-</v>
      </c>
      <c r="D2764" t="s">
        <v>372</v>
      </c>
      <c r="E2764">
        <v>128.33049510000001</v>
      </c>
      <c r="F2764">
        <v>81</v>
      </c>
      <c r="G2764">
        <v>-49.506714289784497</v>
      </c>
      <c r="H2764">
        <v>-11.2959341298693</v>
      </c>
      <c r="I2764">
        <v>-19.246165475324499</v>
      </c>
      <c r="J2764">
        <v>3.3739901207963001</v>
      </c>
      <c r="K2764">
        <v>81.440057296191398</v>
      </c>
      <c r="L2764">
        <v>85.372351513919398</v>
      </c>
      <c r="M2764">
        <v>42.019579002242203</v>
      </c>
      <c r="N2764">
        <v>0.53484456336860697</v>
      </c>
      <c r="O2764">
        <v>68.063386859143606</v>
      </c>
      <c r="P2764">
        <v>29.138046018236398</v>
      </c>
      <c r="Q2764">
        <v>0.21810190723359199</v>
      </c>
    </row>
    <row r="2765" spans="1:17" hidden="1" x14ac:dyDescent="0.3">
      <c r="A2765" t="s">
        <v>5738</v>
      </c>
      <c r="B2765" t="s">
        <v>5739</v>
      </c>
      <c r="C2765" t="str">
        <f>IFERROR(VLOOKUP(Table1[[#This Row],[Ticker]],[1]!Table2[[Symbol]:[Industry]],2,FALSE),"-")</f>
        <v>-</v>
      </c>
      <c r="D2765" t="s">
        <v>539</v>
      </c>
      <c r="E2765">
        <v>128.13929099999999</v>
      </c>
      <c r="F2765">
        <v>143.15</v>
      </c>
      <c r="G2765">
        <v>-26.796366750310501</v>
      </c>
      <c r="H2765">
        <v>-29.092735715609201</v>
      </c>
      <c r="I2765">
        <v>-5.8836485375424799</v>
      </c>
      <c r="J2765">
        <v>2.7675054234794501</v>
      </c>
      <c r="O2765">
        <v>6.1823262312259804</v>
      </c>
      <c r="P2765">
        <v>10.540540540540499</v>
      </c>
    </row>
    <row r="2766" spans="1:17" hidden="1" x14ac:dyDescent="0.3">
      <c r="A2766" t="s">
        <v>5740</v>
      </c>
      <c r="B2766" t="s">
        <v>5741</v>
      </c>
      <c r="C2766" t="str">
        <f>IFERROR(VLOOKUP(Table1[[#This Row],[Ticker]],[1]!Table2[[Symbol]:[Industry]],2,FALSE),"-")</f>
        <v>-</v>
      </c>
      <c r="D2766" t="s">
        <v>136</v>
      </c>
      <c r="E2766">
        <v>128.09913750000001</v>
      </c>
      <c r="F2766">
        <v>594.6</v>
      </c>
      <c r="G2766">
        <v>205.747492898812</v>
      </c>
      <c r="H2766">
        <v>-27.7419092062723</v>
      </c>
      <c r="I2766">
        <v>80.964891497666599</v>
      </c>
      <c r="J2766">
        <v>-6.7923983521049198</v>
      </c>
      <c r="K2766">
        <v>790.58351053626802</v>
      </c>
      <c r="L2766">
        <v>602.69952642631995</v>
      </c>
      <c r="M2766">
        <v>7.6430422573821002E-2</v>
      </c>
      <c r="N2766">
        <v>0.96030977734753098</v>
      </c>
      <c r="O2766">
        <v>90.5819038008745</v>
      </c>
      <c r="P2766">
        <v>246.70553935859999</v>
      </c>
    </row>
    <row r="2767" spans="1:17" hidden="1" x14ac:dyDescent="0.3">
      <c r="A2767" t="s">
        <v>5742</v>
      </c>
      <c r="B2767" t="s">
        <v>5743</v>
      </c>
      <c r="C2767" t="str">
        <f>IFERROR(VLOOKUP(Table1[[#This Row],[Ticker]],[1]!Table2[[Symbol]:[Industry]],2,FALSE),"-")</f>
        <v>-</v>
      </c>
      <c r="E2767">
        <v>127.7375615</v>
      </c>
      <c r="F2767">
        <v>129.05000000000001</v>
      </c>
      <c r="G2767">
        <v>97.090532671539506</v>
      </c>
      <c r="H2767">
        <v>-24.724417422178199</v>
      </c>
      <c r="I2767">
        <v>-54.770926893861102</v>
      </c>
      <c r="J2767">
        <v>-14.4901036094262</v>
      </c>
      <c r="K2767">
        <v>157.339791583714</v>
      </c>
      <c r="L2767">
        <v>136.69360503313001</v>
      </c>
      <c r="M2767">
        <v>22.166832307578101</v>
      </c>
      <c r="N2767">
        <v>0.431854838709677</v>
      </c>
      <c r="O2767">
        <v>80.627663696241697</v>
      </c>
      <c r="P2767">
        <v>129.137073863636</v>
      </c>
      <c r="Q2767">
        <v>0.18522125866523301</v>
      </c>
    </row>
    <row r="2768" spans="1:17" hidden="1" x14ac:dyDescent="0.3">
      <c r="A2768" t="s">
        <v>5744</v>
      </c>
      <c r="B2768" t="s">
        <v>5745</v>
      </c>
      <c r="C2768" t="str">
        <f>IFERROR(VLOOKUP(Table1[[#This Row],[Ticker]],[1]!Table2[[Symbol]:[Industry]],2,FALSE),"-")</f>
        <v>-</v>
      </c>
      <c r="D2768" t="s">
        <v>98</v>
      </c>
      <c r="E2768">
        <v>127.72750000000001</v>
      </c>
      <c r="F2768">
        <v>26.89</v>
      </c>
      <c r="G2768">
        <v>40.286433708781097</v>
      </c>
      <c r="H2768">
        <v>11.8248085714244</v>
      </c>
      <c r="I2768">
        <v>2.9911656164866498</v>
      </c>
      <c r="J2768">
        <v>-8.0425249840159996</v>
      </c>
      <c r="K2768">
        <v>25.844052631479801</v>
      </c>
      <c r="L2768">
        <v>23.590709880477299</v>
      </c>
      <c r="M2768">
        <v>45.6568563884478</v>
      </c>
      <c r="N2768">
        <v>1.77689634932678</v>
      </c>
      <c r="O2768">
        <v>36.853849014503503</v>
      </c>
      <c r="P2768">
        <v>72.371794871794805</v>
      </c>
      <c r="Q2768">
        <v>8.8071464228483998E-2</v>
      </c>
    </row>
    <row r="2769" spans="1:17" hidden="1" x14ac:dyDescent="0.3">
      <c r="A2769" t="s">
        <v>5746</v>
      </c>
      <c r="B2769" t="s">
        <v>5747</v>
      </c>
      <c r="C2769" t="str">
        <f>IFERROR(VLOOKUP(Table1[[#This Row],[Ticker]],[1]!Table2[[Symbol]:[Industry]],2,FALSE),"-")</f>
        <v>-</v>
      </c>
      <c r="E2769">
        <v>127.456732</v>
      </c>
      <c r="F2769">
        <v>35.92</v>
      </c>
      <c r="G2769">
        <v>-17.169506793779099</v>
      </c>
      <c r="H2769">
        <v>12.785781331726101</v>
      </c>
      <c r="I2769">
        <v>-2.16543877957091</v>
      </c>
      <c r="J2769">
        <v>-5.7492777593454401</v>
      </c>
      <c r="K2769">
        <v>34.099067779204297</v>
      </c>
      <c r="L2769">
        <v>33.952420389590102</v>
      </c>
      <c r="M2769">
        <v>56.430556666673702</v>
      </c>
      <c r="N2769">
        <v>2.3698190090495399</v>
      </c>
      <c r="O2769">
        <v>45.517817371937603</v>
      </c>
      <c r="P2769">
        <v>43.5651478816946</v>
      </c>
      <c r="Q2769">
        <v>1.743271112187E-2</v>
      </c>
    </row>
    <row r="2770" spans="1:17" hidden="1" x14ac:dyDescent="0.3">
      <c r="A2770" t="s">
        <v>5748</v>
      </c>
      <c r="B2770" t="s">
        <v>5749</v>
      </c>
      <c r="C2770" t="str">
        <f>IFERROR(VLOOKUP(Table1[[#This Row],[Ticker]],[1]!Table2[[Symbol]:[Industry]],2,FALSE),"-")</f>
        <v>-</v>
      </c>
      <c r="D2770" t="s">
        <v>1872</v>
      </c>
      <c r="E2770">
        <v>127.394181</v>
      </c>
      <c r="F2770">
        <v>85.77</v>
      </c>
      <c r="G2770">
        <v>963.79264131487605</v>
      </c>
      <c r="H2770">
        <v>71.369806488958801</v>
      </c>
      <c r="I2770">
        <v>59.316824401720297</v>
      </c>
      <c r="J2770">
        <v>5.1716578748946</v>
      </c>
      <c r="K2770">
        <v>63.326833698233202</v>
      </c>
      <c r="L2770">
        <v>48.499848006500201</v>
      </c>
      <c r="M2770">
        <v>97.569359171313593</v>
      </c>
      <c r="N2770">
        <v>0.84722577395233201</v>
      </c>
      <c r="O2770">
        <v>0</v>
      </c>
      <c r="P2770">
        <v>1161.3235294117601</v>
      </c>
      <c r="Q2770">
        <v>0.23051669280089801</v>
      </c>
    </row>
    <row r="2771" spans="1:17" hidden="1" x14ac:dyDescent="0.3">
      <c r="A2771" t="s">
        <v>5750</v>
      </c>
      <c r="B2771" t="s">
        <v>5751</v>
      </c>
      <c r="C2771" t="str">
        <f>IFERROR(VLOOKUP(Table1[[#This Row],[Ticker]],[1]!Table2[[Symbol]:[Industry]],2,FALSE),"-")</f>
        <v>-</v>
      </c>
      <c r="D2771" t="s">
        <v>210</v>
      </c>
      <c r="E2771">
        <v>127.212745</v>
      </c>
      <c r="F2771">
        <v>121</v>
      </c>
      <c r="G2771">
        <v>-85.1624749468468</v>
      </c>
      <c r="H2771">
        <v>-17.8572683409731</v>
      </c>
      <c r="I2771">
        <v>-50.178747765025001</v>
      </c>
      <c r="J2771">
        <v>-7.8498851540704804</v>
      </c>
      <c r="K2771">
        <v>147.40719665194101</v>
      </c>
      <c r="L2771">
        <v>189.24747019761401</v>
      </c>
      <c r="M2771">
        <v>17.4512087932805</v>
      </c>
      <c r="N2771">
        <v>1.17045813586097</v>
      </c>
      <c r="O2771">
        <v>211.52892561983401</v>
      </c>
      <c r="P2771">
        <v>13.0841121495327</v>
      </c>
      <c r="Q2771">
        <v>9.6871275609879993E-3</v>
      </c>
    </row>
    <row r="2772" spans="1:17" hidden="1" x14ac:dyDescent="0.3">
      <c r="A2772" t="s">
        <v>5752</v>
      </c>
      <c r="B2772" t="s">
        <v>5753</v>
      </c>
      <c r="C2772" t="str">
        <f>IFERROR(VLOOKUP(Table1[[#This Row],[Ticker]],[1]!Table2[[Symbol]:[Industry]],2,FALSE),"-")</f>
        <v>-</v>
      </c>
      <c r="D2772" t="s">
        <v>54</v>
      </c>
      <c r="E2772">
        <v>126.50562847499999</v>
      </c>
      <c r="F2772">
        <v>25.25</v>
      </c>
      <c r="G2772">
        <v>-15.3190351677157</v>
      </c>
      <c r="H2772">
        <v>6.1455959626430303</v>
      </c>
      <c r="I2772">
        <v>-25.2074124928853</v>
      </c>
      <c r="J2772">
        <v>-3.3988051409974198</v>
      </c>
      <c r="K2772">
        <v>24.273764414676201</v>
      </c>
      <c r="L2772">
        <v>25.632075677787402</v>
      </c>
      <c r="M2772">
        <v>52.924756455144703</v>
      </c>
      <c r="N2772">
        <v>2.9118683648163999</v>
      </c>
      <c r="O2772">
        <v>63.1683168316831</v>
      </c>
      <c r="P2772">
        <v>32.894736842105203</v>
      </c>
      <c r="Q2772">
        <v>-0.106462916714525</v>
      </c>
    </row>
    <row r="2773" spans="1:17" hidden="1" x14ac:dyDescent="0.3">
      <c r="A2773" t="s">
        <v>5754</v>
      </c>
      <c r="B2773" t="s">
        <v>5755</v>
      </c>
      <c r="C2773" t="str">
        <f>IFERROR(VLOOKUP(Table1[[#This Row],[Ticker]],[1]!Table2[[Symbol]:[Industry]],2,FALSE),"-")</f>
        <v>-</v>
      </c>
      <c r="D2773" t="s">
        <v>300</v>
      </c>
      <c r="E2773">
        <v>126.10671264</v>
      </c>
      <c r="F2773">
        <v>191.55</v>
      </c>
      <c r="G2773">
        <v>14.26947295053</v>
      </c>
      <c r="H2773">
        <v>14.6679359853617</v>
      </c>
      <c r="I2773">
        <v>1.88781701487102</v>
      </c>
      <c r="J2773">
        <v>-2.69603900022432</v>
      </c>
      <c r="K2773">
        <v>181.30094062216401</v>
      </c>
      <c r="L2773">
        <v>170.862693022798</v>
      </c>
      <c r="M2773">
        <v>53.821425884098197</v>
      </c>
      <c r="N2773">
        <v>1.63008906829948</v>
      </c>
      <c r="O2773">
        <v>22.683372487601101</v>
      </c>
      <c r="P2773">
        <v>50.589622641509401</v>
      </c>
      <c r="Q2773">
        <v>6.7093635323918002E-2</v>
      </c>
    </row>
    <row r="2774" spans="1:17" hidden="1" x14ac:dyDescent="0.3">
      <c r="A2774" t="s">
        <v>5756</v>
      </c>
      <c r="B2774" t="s">
        <v>5757</v>
      </c>
      <c r="C2774" t="str">
        <f>IFERROR(VLOOKUP(Table1[[#This Row],[Ticker]],[1]!Table2[[Symbol]:[Industry]],2,FALSE),"-")</f>
        <v>-</v>
      </c>
      <c r="E2774">
        <v>126.10089480000001</v>
      </c>
      <c r="F2774">
        <v>65.55</v>
      </c>
      <c r="G2774">
        <v>-44.207394319232797</v>
      </c>
      <c r="H2774">
        <v>-13.9201935110411</v>
      </c>
      <c r="I2774">
        <v>-28.031518211727899</v>
      </c>
      <c r="J2774">
        <v>-7.2839510881364102</v>
      </c>
      <c r="M2774">
        <v>26.182303429164701</v>
      </c>
      <c r="O2774">
        <v>26.163234172387501</v>
      </c>
      <c r="P2774">
        <v>4.0476190476190297</v>
      </c>
    </row>
    <row r="2775" spans="1:17" hidden="1" x14ac:dyDescent="0.3">
      <c r="A2775" t="s">
        <v>5758</v>
      </c>
      <c r="B2775" t="s">
        <v>5759</v>
      </c>
      <c r="C2775" t="str">
        <f>IFERROR(VLOOKUP(Table1[[#This Row],[Ticker]],[1]!Table2[[Symbol]:[Industry]],2,FALSE),"-")</f>
        <v>-</v>
      </c>
      <c r="D2775" t="s">
        <v>5760</v>
      </c>
      <c r="E2775">
        <v>125.44087500000001</v>
      </c>
      <c r="F2775">
        <v>125</v>
      </c>
      <c r="G2775">
        <v>169.103768202456</v>
      </c>
      <c r="H2775">
        <v>-4.9320982729459297</v>
      </c>
      <c r="I2775">
        <v>148.49783709142301</v>
      </c>
      <c r="J2775">
        <v>10.4317663792514</v>
      </c>
      <c r="K2775">
        <v>110.572632631494</v>
      </c>
      <c r="L2775">
        <v>78.052470842632204</v>
      </c>
      <c r="M2775">
        <v>66.362210993046403</v>
      </c>
      <c r="N2775">
        <v>1.09164926931106</v>
      </c>
      <c r="O2775">
        <v>13.1199999999999</v>
      </c>
      <c r="P2775">
        <v>753.24232081911202</v>
      </c>
    </row>
    <row r="2776" spans="1:17" hidden="1" x14ac:dyDescent="0.3">
      <c r="A2776" t="s">
        <v>5761</v>
      </c>
      <c r="B2776" t="s">
        <v>5762</v>
      </c>
      <c r="C2776" t="str">
        <f>IFERROR(VLOOKUP(Table1[[#This Row],[Ticker]],[1]!Table2[[Symbol]:[Industry]],2,FALSE),"-")</f>
        <v>-</v>
      </c>
      <c r="D2776" t="s">
        <v>133</v>
      </c>
      <c r="E2776">
        <v>125.34148</v>
      </c>
      <c r="F2776">
        <v>114.95</v>
      </c>
      <c r="G2776">
        <v>21.424741576060899</v>
      </c>
      <c r="H2776">
        <v>9.8250240881936399</v>
      </c>
      <c r="I2776">
        <v>-38.560501961424698</v>
      </c>
      <c r="J2776">
        <v>1.75176319757787</v>
      </c>
      <c r="K2776">
        <v>113.00955019435</v>
      </c>
      <c r="L2776">
        <v>114.46490183716401</v>
      </c>
      <c r="M2776">
        <v>56.689173062904899</v>
      </c>
      <c r="N2776">
        <v>0.85377049180327802</v>
      </c>
      <c r="O2776">
        <v>78.033927794693298</v>
      </c>
      <c r="P2776">
        <v>64.214285714285694</v>
      </c>
      <c r="Q2776">
        <v>0.26007426366173197</v>
      </c>
    </row>
    <row r="2777" spans="1:17" hidden="1" x14ac:dyDescent="0.3">
      <c r="A2777" t="s">
        <v>5763</v>
      </c>
      <c r="B2777" t="s">
        <v>5764</v>
      </c>
      <c r="C2777" t="str">
        <f>IFERROR(VLOOKUP(Table1[[#This Row],[Ticker]],[1]!Table2[[Symbol]:[Industry]],2,FALSE),"-")</f>
        <v>-</v>
      </c>
      <c r="D2777" t="s">
        <v>57</v>
      </c>
      <c r="E2777">
        <v>125.324627596</v>
      </c>
      <c r="F2777">
        <v>39.340000000000003</v>
      </c>
      <c r="G2777">
        <v>3.0088870006889499</v>
      </c>
      <c r="H2777">
        <v>19.4770084354308</v>
      </c>
      <c r="I2777">
        <v>-21.2037986237406</v>
      </c>
      <c r="J2777">
        <v>8.0482610210840093</v>
      </c>
      <c r="K2777">
        <v>36.883566103866698</v>
      </c>
      <c r="L2777">
        <v>36.057987072663899</v>
      </c>
      <c r="M2777">
        <v>61.049798915823999</v>
      </c>
      <c r="N2777">
        <v>0.56210776252495298</v>
      </c>
      <c r="O2777">
        <v>23.284189120488001</v>
      </c>
      <c r="P2777">
        <v>47.340823970037398</v>
      </c>
      <c r="Q2777">
        <v>6.6512758612589998E-2</v>
      </c>
    </row>
    <row r="2778" spans="1:17" hidden="1" x14ac:dyDescent="0.3">
      <c r="A2778" t="s">
        <v>5765</v>
      </c>
      <c r="B2778" t="s">
        <v>5766</v>
      </c>
      <c r="C2778" t="str">
        <f>IFERROR(VLOOKUP(Table1[[#This Row],[Ticker]],[1]!Table2[[Symbol]:[Industry]],2,FALSE),"-")</f>
        <v>-</v>
      </c>
      <c r="D2778" t="s">
        <v>300</v>
      </c>
      <c r="E2778">
        <v>125.122633728</v>
      </c>
      <c r="F2778">
        <v>122.88</v>
      </c>
      <c r="G2778">
        <v>-13.6325348404387</v>
      </c>
      <c r="H2778">
        <v>-4.9143795575527998</v>
      </c>
      <c r="I2778">
        <v>-7.9000109174439501</v>
      </c>
      <c r="J2778">
        <v>-4.9268082309935597</v>
      </c>
      <c r="K2778">
        <v>128.13867540555199</v>
      </c>
      <c r="L2778">
        <v>123.566914359313</v>
      </c>
      <c r="M2778">
        <v>42.338773462316098</v>
      </c>
      <c r="N2778">
        <v>0.259726906042269</v>
      </c>
      <c r="O2778">
        <v>34.27734375</v>
      </c>
      <c r="P2778">
        <v>28.6028257456828</v>
      </c>
      <c r="Q2778">
        <v>5.3717059273741999E-2</v>
      </c>
    </row>
    <row r="2779" spans="1:17" hidden="1" x14ac:dyDescent="0.3">
      <c r="A2779" t="s">
        <v>5767</v>
      </c>
      <c r="B2779" t="s">
        <v>5768</v>
      </c>
      <c r="C2779" t="str">
        <f>IFERROR(VLOOKUP(Table1[[#This Row],[Ticker]],[1]!Table2[[Symbol]:[Industry]],2,FALSE),"-")</f>
        <v>-</v>
      </c>
      <c r="D2779" t="s">
        <v>4124</v>
      </c>
      <c r="E2779">
        <v>125.08768499999999</v>
      </c>
      <c r="F2779">
        <v>1150</v>
      </c>
      <c r="G2779">
        <v>149.79083121356101</v>
      </c>
      <c r="H2779">
        <v>9.5626309164397298</v>
      </c>
      <c r="I2779">
        <v>68.800962677014198</v>
      </c>
      <c r="J2779">
        <v>8.7223145760239902</v>
      </c>
      <c r="K2779">
        <v>1019.52067142129</v>
      </c>
      <c r="L2779">
        <v>769.439295566993</v>
      </c>
      <c r="M2779">
        <v>63.273091666776402</v>
      </c>
      <c r="N2779">
        <v>1.55328800298062</v>
      </c>
      <c r="O2779">
        <v>4.6260869565217302</v>
      </c>
      <c r="P2779">
        <v>195.25032092426099</v>
      </c>
      <c r="Q2779">
        <v>9.6833119656444006E-2</v>
      </c>
    </row>
    <row r="2780" spans="1:17" hidden="1" x14ac:dyDescent="0.3">
      <c r="A2780" t="s">
        <v>5769</v>
      </c>
      <c r="B2780" t="s">
        <v>5770</v>
      </c>
      <c r="C2780" t="str">
        <f>IFERROR(VLOOKUP(Table1[[#This Row],[Ticker]],[1]!Table2[[Symbol]:[Industry]],2,FALSE),"-")</f>
        <v>-</v>
      </c>
      <c r="D2780" t="s">
        <v>399</v>
      </c>
      <c r="E2780">
        <v>125.0209447</v>
      </c>
      <c r="F2780">
        <v>59.3</v>
      </c>
      <c r="G2780">
        <v>-5.4783135528006204</v>
      </c>
      <c r="H2780">
        <v>7.8868474871762801</v>
      </c>
      <c r="I2780">
        <v>-20.317803044772202</v>
      </c>
      <c r="J2780">
        <v>5.3681242606774804</v>
      </c>
      <c r="K2780">
        <v>57.311305290707097</v>
      </c>
      <c r="L2780">
        <v>58.4354658916034</v>
      </c>
      <c r="M2780">
        <v>62.839015021645999</v>
      </c>
      <c r="N2780">
        <v>0.77308272903063802</v>
      </c>
      <c r="O2780">
        <v>33.895446880269802</v>
      </c>
      <c r="P2780">
        <v>27.526881720430001</v>
      </c>
      <c r="Q2780">
        <v>-8.2515480816630002E-2</v>
      </c>
    </row>
    <row r="2781" spans="1:17" hidden="1" x14ac:dyDescent="0.3">
      <c r="A2781" t="s">
        <v>5771</v>
      </c>
      <c r="B2781" t="s">
        <v>5772</v>
      </c>
      <c r="C2781" t="str">
        <f>IFERROR(VLOOKUP(Table1[[#This Row],[Ticker]],[1]!Table2[[Symbol]:[Industry]],2,FALSE),"-")</f>
        <v>-</v>
      </c>
      <c r="D2781" t="s">
        <v>207</v>
      </c>
      <c r="E2781">
        <v>124.80088165999901</v>
      </c>
      <c r="F2781">
        <v>149.80000000000001</v>
      </c>
      <c r="G2781">
        <v>126.645797983558</v>
      </c>
      <c r="H2781">
        <v>-2.2616967790150202</v>
      </c>
      <c r="I2781">
        <v>29.025362515821101</v>
      </c>
      <c r="J2781">
        <v>1.9224880271595499</v>
      </c>
      <c r="K2781">
        <v>146.445139195118</v>
      </c>
      <c r="L2781">
        <v>119.410661012387</v>
      </c>
      <c r="M2781">
        <v>56.360026118112998</v>
      </c>
      <c r="N2781">
        <v>0.69599108217233796</v>
      </c>
      <c r="O2781">
        <v>19.826435246995899</v>
      </c>
      <c r="P2781">
        <v>172.66108481980299</v>
      </c>
      <c r="Q2781">
        <v>0.208772567099519</v>
      </c>
    </row>
    <row r="2782" spans="1:17" hidden="1" x14ac:dyDescent="0.3">
      <c r="A2782" t="s">
        <v>5773</v>
      </c>
      <c r="B2782" t="s">
        <v>5774</v>
      </c>
      <c r="C2782" t="str">
        <f>IFERROR(VLOOKUP(Table1[[#This Row],[Ticker]],[1]!Table2[[Symbol]:[Industry]],2,FALSE),"-")</f>
        <v>-</v>
      </c>
      <c r="E2782">
        <v>124.77025</v>
      </c>
      <c r="F2782">
        <v>38.450000000000003</v>
      </c>
      <c r="G2782">
        <v>1550.82968467963</v>
      </c>
      <c r="H2782">
        <v>44.8420637018571</v>
      </c>
      <c r="I2782">
        <v>246.78351142004701</v>
      </c>
      <c r="J2782">
        <v>5.2886613822661097</v>
      </c>
      <c r="K2782">
        <v>29.7091503719126</v>
      </c>
      <c r="L2782">
        <v>19.639020972066501</v>
      </c>
      <c r="M2782">
        <v>96.688718525043797</v>
      </c>
      <c r="N2782">
        <v>1.65736902304301</v>
      </c>
      <c r="O2782">
        <v>0</v>
      </c>
      <c r="P2782">
        <v>1582.71334792122</v>
      </c>
      <c r="Q2782">
        <v>0.20877867851108001</v>
      </c>
    </row>
    <row r="2783" spans="1:17" hidden="1" x14ac:dyDescent="0.3">
      <c r="A2783" t="s">
        <v>5775</v>
      </c>
      <c r="B2783" t="s">
        <v>5776</v>
      </c>
      <c r="C2783" t="str">
        <f>IFERROR(VLOOKUP(Table1[[#This Row],[Ticker]],[1]!Table2[[Symbol]:[Industry]],2,FALSE),"-")</f>
        <v>-</v>
      </c>
      <c r="D2783" t="s">
        <v>4155</v>
      </c>
      <c r="E2783">
        <v>124.693478496</v>
      </c>
      <c r="F2783">
        <v>34.08</v>
      </c>
      <c r="G2783">
        <v>118.054479490202</v>
      </c>
      <c r="H2783">
        <v>-7.8874965167276097</v>
      </c>
      <c r="I2783">
        <v>-0.97210137695810594</v>
      </c>
      <c r="J2783">
        <v>8.26896235535696</v>
      </c>
      <c r="K2783">
        <v>35.3727201678524</v>
      </c>
      <c r="L2783">
        <v>32.262041455582498</v>
      </c>
      <c r="M2783">
        <v>64.510932879991699</v>
      </c>
      <c r="N2783">
        <v>4.2987995656894604</v>
      </c>
      <c r="O2783">
        <v>68.075117370892002</v>
      </c>
      <c r="P2783">
        <v>171.98723064644801</v>
      </c>
      <c r="Q2783">
        <v>0.122314923047096</v>
      </c>
    </row>
    <row r="2784" spans="1:17" hidden="1" x14ac:dyDescent="0.3">
      <c r="A2784" t="s">
        <v>5777</v>
      </c>
      <c r="B2784" t="s">
        <v>5778</v>
      </c>
      <c r="C2784" t="str">
        <f>IFERROR(VLOOKUP(Table1[[#This Row],[Ticker]],[1]!Table2[[Symbol]:[Industry]],2,FALSE),"-")</f>
        <v>-</v>
      </c>
      <c r="D2784" t="s">
        <v>136</v>
      </c>
      <c r="E2784">
        <v>124.38708579</v>
      </c>
      <c r="F2784">
        <v>34.43</v>
      </c>
      <c r="G2784">
        <v>14.3764521748303</v>
      </c>
      <c r="H2784">
        <v>-10.9270623550017</v>
      </c>
      <c r="I2784">
        <v>-4.4757673292781401</v>
      </c>
      <c r="J2784">
        <v>-8.9908936782565796</v>
      </c>
      <c r="K2784">
        <v>36.331750592301802</v>
      </c>
      <c r="L2784">
        <v>32.4426741957747</v>
      </c>
      <c r="M2784">
        <v>32.475717845514502</v>
      </c>
      <c r="N2784">
        <v>0.31001287366296298</v>
      </c>
      <c r="O2784">
        <v>48.0975893116468</v>
      </c>
      <c r="P2784">
        <v>45.2742616033755</v>
      </c>
      <c r="Q2784">
        <v>8.7533279358256E-2</v>
      </c>
    </row>
    <row r="2785" spans="1:17" hidden="1" x14ac:dyDescent="0.3">
      <c r="A2785" t="s">
        <v>5779</v>
      </c>
      <c r="B2785" t="s">
        <v>5780</v>
      </c>
      <c r="C2785" t="str">
        <f>IFERROR(VLOOKUP(Table1[[#This Row],[Ticker]],[1]!Table2[[Symbol]:[Industry]],2,FALSE),"-")</f>
        <v>-</v>
      </c>
      <c r="D2785" t="s">
        <v>130</v>
      </c>
      <c r="E2785">
        <v>124.34876158</v>
      </c>
      <c r="F2785">
        <v>136.9</v>
      </c>
      <c r="G2785">
        <v>-15.786216832174</v>
      </c>
      <c r="H2785">
        <v>0.34375656238027402</v>
      </c>
      <c r="I2785">
        <v>1.45480236759126</v>
      </c>
      <c r="J2785">
        <v>1.1992641300657401</v>
      </c>
      <c r="K2785">
        <v>133.34294606616601</v>
      </c>
      <c r="L2785">
        <v>124.782734264496</v>
      </c>
      <c r="M2785">
        <v>56.783872735262896</v>
      </c>
      <c r="N2785">
        <v>0.442263387681606</v>
      </c>
      <c r="O2785">
        <v>42.257121986851701</v>
      </c>
      <c r="P2785">
        <v>51.689750692520697</v>
      </c>
      <c r="Q2785">
        <v>8.4278531167939999E-2</v>
      </c>
    </row>
    <row r="2786" spans="1:17" hidden="1" x14ac:dyDescent="0.3">
      <c r="A2786" t="s">
        <v>5781</v>
      </c>
      <c r="B2786" t="s">
        <v>5782</v>
      </c>
      <c r="C2786" t="str">
        <f>IFERROR(VLOOKUP(Table1[[#This Row],[Ticker]],[1]!Table2[[Symbol]:[Industry]],2,FALSE),"-")</f>
        <v>-</v>
      </c>
      <c r="D2786" t="s">
        <v>300</v>
      </c>
      <c r="E2786">
        <v>124.084733575</v>
      </c>
      <c r="F2786">
        <v>218.45</v>
      </c>
      <c r="G2786">
        <v>-3.9493396803732401</v>
      </c>
      <c r="H2786">
        <v>32.545480851048701</v>
      </c>
      <c r="I2786">
        <v>13.4592159072026</v>
      </c>
      <c r="J2786">
        <v>-4.2461266642752502</v>
      </c>
      <c r="K2786">
        <v>174.07660154816901</v>
      </c>
      <c r="L2786">
        <v>163.6247205212</v>
      </c>
      <c r="M2786">
        <v>72.556307668449094</v>
      </c>
      <c r="N2786">
        <v>4.5054884437207301</v>
      </c>
      <c r="O2786">
        <v>9.8649576562142407</v>
      </c>
      <c r="P2786">
        <v>63.327102803738299</v>
      </c>
      <c r="Q2786">
        <v>1.2328529487763E-2</v>
      </c>
    </row>
    <row r="2787" spans="1:17" hidden="1" x14ac:dyDescent="0.3">
      <c r="A2787" t="s">
        <v>5783</v>
      </c>
      <c r="B2787" t="s">
        <v>5784</v>
      </c>
      <c r="C2787" t="str">
        <f>IFERROR(VLOOKUP(Table1[[#This Row],[Ticker]],[1]!Table2[[Symbol]:[Industry]],2,FALSE),"-")</f>
        <v>-</v>
      </c>
      <c r="D2787" t="s">
        <v>72</v>
      </c>
      <c r="E2787">
        <v>123.8229704</v>
      </c>
      <c r="F2787">
        <v>2.3199999999999998</v>
      </c>
      <c r="G2787">
        <v>-30.162229043154699</v>
      </c>
      <c r="H2787">
        <v>2.0324496607649798</v>
      </c>
      <c r="I2787">
        <v>-54.286507536892699</v>
      </c>
      <c r="J2787">
        <v>-5.7243013602252299E-2</v>
      </c>
      <c r="K2787">
        <v>2.2640066139898898</v>
      </c>
      <c r="L2787">
        <v>2.67691969564543</v>
      </c>
      <c r="M2787">
        <v>59.165378688676398</v>
      </c>
      <c r="N2787">
        <v>0.90741740332380805</v>
      </c>
      <c r="O2787">
        <v>215.086206896551</v>
      </c>
      <c r="P2787">
        <v>20.8333333333333</v>
      </c>
      <c r="Q2787">
        <v>-2.4405739133058001E-2</v>
      </c>
    </row>
    <row r="2788" spans="1:17" hidden="1" x14ac:dyDescent="0.3">
      <c r="A2788" t="s">
        <v>5785</v>
      </c>
      <c r="B2788" t="s">
        <v>5786</v>
      </c>
      <c r="C2788" t="str">
        <f>IFERROR(VLOOKUP(Table1[[#This Row],[Ticker]],[1]!Table2[[Symbol]:[Industry]],2,FALSE),"-")</f>
        <v>-</v>
      </c>
      <c r="D2788" t="s">
        <v>4709</v>
      </c>
      <c r="E2788">
        <v>123.73086240000001</v>
      </c>
      <c r="F2788">
        <v>62.88</v>
      </c>
      <c r="G2788">
        <v>-74.778037344706902</v>
      </c>
      <c r="H2788">
        <v>-5.4428660027555296</v>
      </c>
      <c r="I2788">
        <v>-37.9272661228987</v>
      </c>
      <c r="J2788">
        <v>-1.55891948257383</v>
      </c>
      <c r="K2788">
        <v>65.537160925708505</v>
      </c>
      <c r="L2788">
        <v>81.545604802290001</v>
      </c>
      <c r="M2788">
        <v>47.288573933281697</v>
      </c>
      <c r="N2788">
        <v>0.57838466008134803</v>
      </c>
      <c r="O2788">
        <v>131.79071246819299</v>
      </c>
      <c r="P2788">
        <v>13.297297297297201</v>
      </c>
    </row>
    <row r="2789" spans="1:17" hidden="1" x14ac:dyDescent="0.3">
      <c r="A2789" t="s">
        <v>5787</v>
      </c>
      <c r="B2789" t="s">
        <v>5788</v>
      </c>
      <c r="C2789" t="str">
        <f>IFERROR(VLOOKUP(Table1[[#This Row],[Ticker]],[1]!Table2[[Symbol]:[Industry]],2,FALSE),"-")</f>
        <v>-</v>
      </c>
      <c r="D2789" t="s">
        <v>372</v>
      </c>
      <c r="E2789">
        <v>123.50073445599899</v>
      </c>
      <c r="F2789">
        <v>21.34</v>
      </c>
      <c r="G2789">
        <v>-29.4422881230855</v>
      </c>
      <c r="H2789">
        <v>-9.4003083557881002</v>
      </c>
      <c r="I2789">
        <v>-30.716810903727801</v>
      </c>
      <c r="J2789">
        <v>-3.0817830132035402</v>
      </c>
      <c r="K2789">
        <v>23.2565026381635</v>
      </c>
      <c r="L2789">
        <v>23.614524662263801</v>
      </c>
      <c r="M2789">
        <v>30.6864371569187</v>
      </c>
      <c r="N2789">
        <v>0.81287574397958295</v>
      </c>
      <c r="O2789">
        <v>40.299906279287697</v>
      </c>
      <c r="P2789">
        <v>21.526195899772201</v>
      </c>
      <c r="Q2789">
        <v>3.0769778754516999E-2</v>
      </c>
    </row>
    <row r="2790" spans="1:17" hidden="1" x14ac:dyDescent="0.3">
      <c r="A2790" t="s">
        <v>5789</v>
      </c>
      <c r="B2790" t="s">
        <v>5790</v>
      </c>
      <c r="C2790" t="str">
        <f>IFERROR(VLOOKUP(Table1[[#This Row],[Ticker]],[1]!Table2[[Symbol]:[Industry]],2,FALSE),"-")</f>
        <v>-</v>
      </c>
      <c r="D2790" t="s">
        <v>130</v>
      </c>
      <c r="E2790">
        <v>123.16049633999999</v>
      </c>
      <c r="F2790">
        <v>62.21</v>
      </c>
      <c r="G2790">
        <v>-7.6178917165723199</v>
      </c>
      <c r="H2790">
        <v>1.81341304633587</v>
      </c>
      <c r="I2790">
        <v>-5.71318709812883</v>
      </c>
      <c r="J2790">
        <v>-1.00711661518886</v>
      </c>
      <c r="K2790">
        <v>61.766620360592299</v>
      </c>
      <c r="L2790">
        <v>61.831360100341399</v>
      </c>
      <c r="M2790">
        <v>50.933465278008597</v>
      </c>
      <c r="N2790">
        <v>2.8140712452173098</v>
      </c>
      <c r="O2790">
        <v>51.502973798424598</v>
      </c>
      <c r="P2790">
        <v>24.419999999999899</v>
      </c>
      <c r="Q2790">
        <v>0.114199076136225</v>
      </c>
    </row>
    <row r="2791" spans="1:17" hidden="1" x14ac:dyDescent="0.3">
      <c r="A2791" t="s">
        <v>5791</v>
      </c>
      <c r="B2791" t="s">
        <v>5792</v>
      </c>
      <c r="C2791" t="str">
        <f>IFERROR(VLOOKUP(Table1[[#This Row],[Ticker]],[1]!Table2[[Symbol]:[Industry]],2,FALSE),"-")</f>
        <v>-</v>
      </c>
      <c r="D2791" t="s">
        <v>4115</v>
      </c>
      <c r="E2791">
        <v>122.923125</v>
      </c>
      <c r="F2791">
        <v>195</v>
      </c>
      <c r="G2791">
        <v>-5.8917960990424501</v>
      </c>
      <c r="H2791">
        <v>6.5652763422994003</v>
      </c>
      <c r="I2791">
        <v>36.684563036167901</v>
      </c>
      <c r="J2791">
        <v>-3.4807383078594101</v>
      </c>
      <c r="K2791">
        <v>179.45485912418599</v>
      </c>
      <c r="L2791">
        <v>150.78811108051801</v>
      </c>
      <c r="M2791">
        <v>57.7137092278669</v>
      </c>
      <c r="N2791">
        <v>0.53392724573125405</v>
      </c>
      <c r="O2791">
        <v>25.307692307692299</v>
      </c>
      <c r="P2791">
        <v>85.097294731846205</v>
      </c>
    </row>
    <row r="2792" spans="1:17" hidden="1" x14ac:dyDescent="0.3">
      <c r="A2792" t="s">
        <v>5793</v>
      </c>
      <c r="B2792" t="s">
        <v>5794</v>
      </c>
      <c r="C2792" t="str">
        <f>IFERROR(VLOOKUP(Table1[[#This Row],[Ticker]],[1]!Table2[[Symbol]:[Industry]],2,FALSE),"-")</f>
        <v>-</v>
      </c>
      <c r="D2792" t="s">
        <v>1154</v>
      </c>
      <c r="E2792">
        <v>122.90702804999999</v>
      </c>
      <c r="F2792">
        <v>170.55</v>
      </c>
      <c r="G2792">
        <v>20.987388596335101</v>
      </c>
      <c r="H2792">
        <v>-7.4799761197368202</v>
      </c>
      <c r="I2792">
        <v>-21.313473098945899</v>
      </c>
      <c r="J2792">
        <v>10.9092573427769</v>
      </c>
      <c r="K2792">
        <v>168.09765465234901</v>
      </c>
      <c r="L2792">
        <v>134.62035415157601</v>
      </c>
      <c r="M2792">
        <v>28.164617747413502</v>
      </c>
      <c r="N2792">
        <v>0.338983050847457</v>
      </c>
      <c r="O2792">
        <v>30.020521841102301</v>
      </c>
      <c r="P2792">
        <v>48.239895697522797</v>
      </c>
    </row>
    <row r="2793" spans="1:17" hidden="1" x14ac:dyDescent="0.3">
      <c r="A2793" t="s">
        <v>5795</v>
      </c>
      <c r="B2793" t="s">
        <v>5796</v>
      </c>
      <c r="C2793" t="str">
        <f>IFERROR(VLOOKUP(Table1[[#This Row],[Ticker]],[1]!Table2[[Symbol]:[Industry]],2,FALSE),"-")</f>
        <v>-</v>
      </c>
      <c r="D2793" t="s">
        <v>4000</v>
      </c>
      <c r="E2793">
        <v>122.82078</v>
      </c>
      <c r="F2793">
        <v>65.150000000000006</v>
      </c>
      <c r="G2793">
        <v>40.616598799353298</v>
      </c>
      <c r="H2793">
        <v>99.248233180112706</v>
      </c>
      <c r="I2793">
        <v>87.551417786804905</v>
      </c>
      <c r="J2793">
        <v>-5.9144121394082898</v>
      </c>
      <c r="K2793">
        <v>46.293837866803401</v>
      </c>
      <c r="L2793">
        <v>35.775187133081303</v>
      </c>
      <c r="M2793">
        <v>59.9005235776539</v>
      </c>
      <c r="N2793">
        <v>0.36983154670750301</v>
      </c>
      <c r="O2793">
        <v>19.723714504988401</v>
      </c>
      <c r="P2793">
        <v>159.561752988047</v>
      </c>
    </row>
    <row r="2794" spans="1:17" hidden="1" x14ac:dyDescent="0.3">
      <c r="A2794" t="s">
        <v>5797</v>
      </c>
      <c r="B2794" t="s">
        <v>5798</v>
      </c>
      <c r="C2794" t="str">
        <f>IFERROR(VLOOKUP(Table1[[#This Row],[Ticker]],[1]!Table2[[Symbol]:[Industry]],2,FALSE),"-")</f>
        <v>-</v>
      </c>
      <c r="D2794" t="s">
        <v>632</v>
      </c>
      <c r="E2794">
        <v>122.81735888</v>
      </c>
      <c r="F2794">
        <v>56.83</v>
      </c>
      <c r="G2794">
        <v>-8.0909529089586592</v>
      </c>
      <c r="H2794">
        <v>1.0949526044256801</v>
      </c>
      <c r="I2794">
        <v>-28.047277901633802</v>
      </c>
      <c r="J2794">
        <v>-5.5584578366320896</v>
      </c>
      <c r="K2794">
        <v>58.891315581601603</v>
      </c>
      <c r="L2794">
        <v>58.877556306359402</v>
      </c>
      <c r="M2794">
        <v>35.254110907804403</v>
      </c>
      <c r="N2794">
        <v>0.83695973996717399</v>
      </c>
      <c r="O2794">
        <v>61.8511349639275</v>
      </c>
      <c r="P2794">
        <v>20.9148936170212</v>
      </c>
      <c r="Q2794">
        <v>5.6924464957467003E-2</v>
      </c>
    </row>
    <row r="2795" spans="1:17" hidden="1" x14ac:dyDescent="0.3">
      <c r="A2795" t="s">
        <v>5799</v>
      </c>
      <c r="B2795" t="s">
        <v>5800</v>
      </c>
      <c r="C2795" t="str">
        <f>IFERROR(VLOOKUP(Table1[[#This Row],[Ticker]],[1]!Table2[[Symbol]:[Industry]],2,FALSE),"-")</f>
        <v>-</v>
      </c>
      <c r="D2795" t="s">
        <v>51</v>
      </c>
      <c r="E2795">
        <v>122.383758625</v>
      </c>
      <c r="F2795">
        <v>15.25</v>
      </c>
      <c r="G2795">
        <v>-19.5822562051303</v>
      </c>
      <c r="H2795">
        <v>8.7583779175302503</v>
      </c>
      <c r="I2795">
        <v>-55.010934838400999</v>
      </c>
      <c r="J2795">
        <v>3.4537530284178</v>
      </c>
      <c r="K2795">
        <v>14.984969738716</v>
      </c>
      <c r="L2795">
        <v>16.839292322862601</v>
      </c>
      <c r="M2795">
        <v>60.191738368754898</v>
      </c>
      <c r="N2795">
        <v>0.28644775141912299</v>
      </c>
      <c r="O2795">
        <v>103.93442622950801</v>
      </c>
      <c r="P2795">
        <v>24.2868785656071</v>
      </c>
      <c r="Q2795">
        <v>2.8837071379412001E-2</v>
      </c>
    </row>
    <row r="2796" spans="1:17" hidden="1" x14ac:dyDescent="0.3">
      <c r="A2796" t="s">
        <v>5801</v>
      </c>
      <c r="B2796" t="s">
        <v>5802</v>
      </c>
      <c r="C2796" t="str">
        <f>IFERROR(VLOOKUP(Table1[[#This Row],[Ticker]],[1]!Table2[[Symbol]:[Industry]],2,FALSE),"-")</f>
        <v>-</v>
      </c>
      <c r="D2796" t="s">
        <v>399</v>
      </c>
      <c r="E2796">
        <v>122.25282455999999</v>
      </c>
      <c r="F2796">
        <v>4.6399999999999997</v>
      </c>
      <c r="G2796">
        <v>-2.38071222939283</v>
      </c>
      <c r="H2796">
        <v>0.69937170635012802</v>
      </c>
      <c r="I2796">
        <v>-55.099619499429899</v>
      </c>
      <c r="J2796">
        <v>5.4952101176302799</v>
      </c>
      <c r="K2796">
        <v>5.0048146704825296</v>
      </c>
      <c r="L2796">
        <v>6.0263631156627904</v>
      </c>
      <c r="M2796">
        <v>58.510761687909799</v>
      </c>
      <c r="N2796">
        <v>0.61564557599331904</v>
      </c>
      <c r="O2796">
        <v>110.129310344827</v>
      </c>
      <c r="P2796">
        <v>34.492753623188399</v>
      </c>
      <c r="Q2796">
        <v>-7.1850616617226998E-2</v>
      </c>
    </row>
    <row r="2797" spans="1:17" hidden="1" x14ac:dyDescent="0.3">
      <c r="A2797" t="s">
        <v>5803</v>
      </c>
      <c r="B2797" t="s">
        <v>5804</v>
      </c>
      <c r="C2797" t="str">
        <f>IFERROR(VLOOKUP(Table1[[#This Row],[Ticker]],[1]!Table2[[Symbol]:[Industry]],2,FALSE),"-")</f>
        <v>-</v>
      </c>
      <c r="D2797" t="s">
        <v>372</v>
      </c>
      <c r="E2797">
        <v>122.12123</v>
      </c>
      <c r="F2797">
        <v>68.11</v>
      </c>
      <c r="G2797">
        <v>-68.545348749777702</v>
      </c>
      <c r="H2797">
        <v>-0.72501903301518</v>
      </c>
      <c r="I2797">
        <v>-45.799255209794701</v>
      </c>
      <c r="J2797">
        <v>-4.9972307662048197</v>
      </c>
      <c r="K2797">
        <v>73.261490178382203</v>
      </c>
      <c r="L2797">
        <v>87.569099758570502</v>
      </c>
      <c r="M2797">
        <v>38.011554428862603</v>
      </c>
      <c r="N2797">
        <v>0.79129923070060404</v>
      </c>
      <c r="O2797">
        <v>147.39392159741499</v>
      </c>
      <c r="P2797">
        <v>15.8136371365414</v>
      </c>
      <c r="Q2797">
        <v>0.22299378333877301</v>
      </c>
    </row>
    <row r="2798" spans="1:17" hidden="1" x14ac:dyDescent="0.3">
      <c r="A2798" t="s">
        <v>5805</v>
      </c>
      <c r="B2798" t="s">
        <v>5806</v>
      </c>
      <c r="C2798" t="str">
        <f>IFERROR(VLOOKUP(Table1[[#This Row],[Ticker]],[1]!Table2[[Symbol]:[Industry]],2,FALSE),"-")</f>
        <v>-</v>
      </c>
      <c r="D2798" t="s">
        <v>4494</v>
      </c>
      <c r="E2798">
        <v>122.032</v>
      </c>
      <c r="F2798">
        <v>290</v>
      </c>
      <c r="G2798">
        <v>108.80772895904801</v>
      </c>
      <c r="H2798">
        <v>11.368268027420299</v>
      </c>
      <c r="I2798">
        <v>79.712842690527594</v>
      </c>
      <c r="J2798">
        <v>4.52773722355189</v>
      </c>
      <c r="K2798">
        <v>236.01463401361599</v>
      </c>
      <c r="M2798">
        <v>57.850433336600503</v>
      </c>
      <c r="N2798">
        <v>0.353339350180505</v>
      </c>
      <c r="O2798">
        <v>13.7586206896551</v>
      </c>
      <c r="P2798">
        <v>192.92929292929199</v>
      </c>
    </row>
    <row r="2799" spans="1:17" hidden="1" x14ac:dyDescent="0.3">
      <c r="A2799" t="s">
        <v>5807</v>
      </c>
      <c r="B2799" t="s">
        <v>5808</v>
      </c>
      <c r="C2799" t="str">
        <f>IFERROR(VLOOKUP(Table1[[#This Row],[Ticker]],[1]!Table2[[Symbol]:[Industry]],2,FALSE),"-")</f>
        <v>-</v>
      </c>
      <c r="D2799" t="s">
        <v>929</v>
      </c>
      <c r="E2799">
        <v>121.34399999999999</v>
      </c>
      <c r="F2799">
        <v>192</v>
      </c>
      <c r="G2799">
        <v>-24.4747293234099</v>
      </c>
      <c r="H2799">
        <v>10.174634075165701</v>
      </c>
      <c r="I2799">
        <v>-15.6912223832162</v>
      </c>
      <c r="J2799">
        <v>0.60677188534700599</v>
      </c>
      <c r="K2799">
        <v>180.29145334858799</v>
      </c>
      <c r="L2799">
        <v>181.05448888419599</v>
      </c>
      <c r="M2799">
        <v>58.0653141255927</v>
      </c>
      <c r="N2799">
        <v>1.4784776264591399</v>
      </c>
      <c r="O2799">
        <v>20.8333333333333</v>
      </c>
      <c r="P2799">
        <v>33.287053106560201</v>
      </c>
      <c r="Q2799">
        <v>-5.7905501476913E-2</v>
      </c>
    </row>
    <row r="2800" spans="1:17" hidden="1" x14ac:dyDescent="0.3">
      <c r="A2800" t="s">
        <v>5809</v>
      </c>
      <c r="B2800" t="s">
        <v>5810</v>
      </c>
      <c r="C2800" t="str">
        <f>IFERROR(VLOOKUP(Table1[[#This Row],[Ticker]],[1]!Table2[[Symbol]:[Industry]],2,FALSE),"-")</f>
        <v>-</v>
      </c>
      <c r="D2800" t="s">
        <v>5811</v>
      </c>
      <c r="E2800">
        <v>121.15608367999999</v>
      </c>
      <c r="F2800">
        <v>75.28</v>
      </c>
      <c r="G2800">
        <v>-11.0570183793832</v>
      </c>
      <c r="H2800">
        <v>3.1087199201565099</v>
      </c>
      <c r="I2800">
        <v>28.148594231542301</v>
      </c>
      <c r="J2800">
        <v>2.1964794402393202</v>
      </c>
      <c r="K2800">
        <v>68.010224340706003</v>
      </c>
      <c r="M2800">
        <v>64.298596228527003</v>
      </c>
      <c r="N2800">
        <v>0.62327150084316996</v>
      </c>
      <c r="O2800">
        <v>5.6057385759829801</v>
      </c>
      <c r="P2800">
        <v>93.025641025640994</v>
      </c>
    </row>
    <row r="2801" spans="1:17" hidden="1" x14ac:dyDescent="0.3">
      <c r="A2801" t="s">
        <v>5812</v>
      </c>
      <c r="B2801" t="s">
        <v>5813</v>
      </c>
      <c r="C2801" t="str">
        <f>IFERROR(VLOOKUP(Table1[[#This Row],[Ticker]],[1]!Table2[[Symbol]:[Industry]],2,FALSE),"-")</f>
        <v>-</v>
      </c>
      <c r="D2801" t="s">
        <v>1560</v>
      </c>
      <c r="E2801">
        <v>121.09041999999999</v>
      </c>
      <c r="F2801">
        <v>1121</v>
      </c>
      <c r="G2801">
        <v>-2.8351930057382102</v>
      </c>
      <c r="H2801">
        <v>9.9044333546304593</v>
      </c>
      <c r="I2801">
        <v>-15.1827045608342</v>
      </c>
      <c r="J2801">
        <v>7.4976041880024598</v>
      </c>
      <c r="K2801">
        <v>1008.24988903103</v>
      </c>
      <c r="L2801">
        <v>966.37138977560198</v>
      </c>
      <c r="M2801">
        <v>79.827229073553895</v>
      </c>
      <c r="N2801">
        <v>0.37405731523378499</v>
      </c>
      <c r="O2801">
        <v>4.3666369313113398</v>
      </c>
      <c r="P2801">
        <v>32.961689004862997</v>
      </c>
      <c r="Q2801">
        <v>5.0699588821345003E-2</v>
      </c>
    </row>
    <row r="2802" spans="1:17" hidden="1" x14ac:dyDescent="0.3">
      <c r="A2802" t="s">
        <v>5814</v>
      </c>
      <c r="B2802" t="s">
        <v>5815</v>
      </c>
      <c r="C2802" t="str">
        <f>IFERROR(VLOOKUP(Table1[[#This Row],[Ticker]],[1]!Table2[[Symbol]:[Industry]],2,FALSE),"-")</f>
        <v>-</v>
      </c>
      <c r="D2802" t="s">
        <v>127</v>
      </c>
      <c r="E2802">
        <v>120.429040059999</v>
      </c>
      <c r="F2802">
        <v>5.74</v>
      </c>
      <c r="G2802">
        <v>-10.282810131490701</v>
      </c>
      <c r="H2802">
        <v>7.3204431930786802</v>
      </c>
      <c r="I2802">
        <v>-32.3011207896012</v>
      </c>
      <c r="J2802">
        <v>-6.2073362837988197</v>
      </c>
      <c r="K2802">
        <v>5.7388469833128202</v>
      </c>
      <c r="L2802">
        <v>5.8727058200816904</v>
      </c>
      <c r="M2802">
        <v>45.647423339804398</v>
      </c>
      <c r="N2802">
        <v>0.72075796339954901</v>
      </c>
      <c r="O2802">
        <v>82.926829268292593</v>
      </c>
      <c r="P2802">
        <v>36.6666666666666</v>
      </c>
      <c r="Q2802">
        <v>-9.1694950423273996E-2</v>
      </c>
    </row>
    <row r="2803" spans="1:17" hidden="1" x14ac:dyDescent="0.3">
      <c r="A2803" t="s">
        <v>5816</v>
      </c>
      <c r="B2803" t="s">
        <v>5817</v>
      </c>
      <c r="C2803" t="str">
        <f>IFERROR(VLOOKUP(Table1[[#This Row],[Ticker]],[1]!Table2[[Symbol]:[Industry]],2,FALSE),"-")</f>
        <v>-</v>
      </c>
      <c r="D2803" t="s">
        <v>632</v>
      </c>
      <c r="E2803">
        <v>119.617704</v>
      </c>
      <c r="F2803">
        <v>70.83</v>
      </c>
      <c r="G2803">
        <v>-38.2800760234934</v>
      </c>
      <c r="H2803">
        <v>-0.19842216312303401</v>
      </c>
      <c r="I2803">
        <v>-13.4552917939028</v>
      </c>
      <c r="J2803">
        <v>-6.4868082309935602</v>
      </c>
      <c r="K2803">
        <v>70.437260413049202</v>
      </c>
      <c r="M2803">
        <v>37.742669415835898</v>
      </c>
      <c r="N2803">
        <v>0.580942622950819</v>
      </c>
      <c r="O2803">
        <v>36.834674572921003</v>
      </c>
      <c r="P2803">
        <v>53.145945945945897</v>
      </c>
    </row>
    <row r="2804" spans="1:17" hidden="1" x14ac:dyDescent="0.3">
      <c r="A2804" t="s">
        <v>5818</v>
      </c>
      <c r="B2804" t="s">
        <v>5819</v>
      </c>
      <c r="C2804" t="str">
        <f>IFERROR(VLOOKUP(Table1[[#This Row],[Ticker]],[1]!Table2[[Symbol]:[Industry]],2,FALSE),"-")</f>
        <v>-</v>
      </c>
      <c r="D2804" t="s">
        <v>300</v>
      </c>
      <c r="E2804">
        <v>119.57138999999999</v>
      </c>
      <c r="F2804">
        <v>387</v>
      </c>
      <c r="G2804">
        <v>-39.353251233986803</v>
      </c>
      <c r="H2804">
        <v>9.5081400584642708</v>
      </c>
      <c r="I2804">
        <v>-9.4889093742067807</v>
      </c>
      <c r="J2804">
        <v>0.92869907259902296</v>
      </c>
      <c r="K2804">
        <v>359.64451950822502</v>
      </c>
      <c r="L2804">
        <v>376.20471533705501</v>
      </c>
      <c r="M2804">
        <v>67.484399209262506</v>
      </c>
      <c r="N2804">
        <v>1.89983268368022</v>
      </c>
      <c r="O2804">
        <v>18.604651162790699</v>
      </c>
      <c r="P2804">
        <v>20.9375</v>
      </c>
      <c r="Q2804">
        <v>6.3839190666732007E-2</v>
      </c>
    </row>
    <row r="2805" spans="1:17" hidden="1" x14ac:dyDescent="0.3">
      <c r="A2805" t="s">
        <v>5820</v>
      </c>
      <c r="B2805" t="s">
        <v>5821</v>
      </c>
      <c r="C2805" t="str">
        <f>IFERROR(VLOOKUP(Table1[[#This Row],[Ticker]],[1]!Table2[[Symbol]:[Industry]],2,FALSE),"-")</f>
        <v>-</v>
      </c>
      <c r="D2805" t="s">
        <v>5665</v>
      </c>
      <c r="E2805">
        <v>119.241962055</v>
      </c>
      <c r="F2805">
        <v>67.89</v>
      </c>
      <c r="G2805">
        <v>-74.4610717324327</v>
      </c>
      <c r="H2805">
        <v>-8.4269502677979293</v>
      </c>
      <c r="I2805">
        <v>-43.078673894602098</v>
      </c>
      <c r="J2805">
        <v>-1.30831960296715</v>
      </c>
      <c r="K2805">
        <v>73.164956679285396</v>
      </c>
      <c r="M2805">
        <v>44.725812693584601</v>
      </c>
      <c r="N2805">
        <v>0.72485795454545399</v>
      </c>
      <c r="O2805">
        <v>97.304463102076795</v>
      </c>
      <c r="P2805">
        <v>12.177792465300699</v>
      </c>
    </row>
    <row r="2806" spans="1:17" hidden="1" x14ac:dyDescent="0.3">
      <c r="A2806" t="s">
        <v>5822</v>
      </c>
      <c r="B2806" t="s">
        <v>5823</v>
      </c>
      <c r="C2806" t="str">
        <f>IFERROR(VLOOKUP(Table1[[#This Row],[Ticker]],[1]!Table2[[Symbol]:[Industry]],2,FALSE),"-")</f>
        <v>-</v>
      </c>
      <c r="D2806" t="s">
        <v>207</v>
      </c>
      <c r="E2806">
        <v>119.04569035</v>
      </c>
      <c r="F2806">
        <v>110.35</v>
      </c>
      <c r="G2806">
        <v>-1.1350464244874701</v>
      </c>
      <c r="H2806">
        <v>1.6286994778887001</v>
      </c>
      <c r="I2806">
        <v>-22.483626224207399</v>
      </c>
      <c r="J2806">
        <v>6.1571316040379704</v>
      </c>
      <c r="K2806">
        <v>107.909103336992</v>
      </c>
      <c r="L2806">
        <v>110.56756303952</v>
      </c>
      <c r="M2806">
        <v>65.080062563723502</v>
      </c>
      <c r="N2806">
        <v>0.74472421373081599</v>
      </c>
      <c r="O2806">
        <v>53.783416402356103</v>
      </c>
      <c r="P2806">
        <v>37.4906553700473</v>
      </c>
      <c r="Q2806">
        <v>0.131898498954236</v>
      </c>
    </row>
    <row r="2807" spans="1:17" hidden="1" x14ac:dyDescent="0.3">
      <c r="A2807" t="s">
        <v>5824</v>
      </c>
      <c r="B2807" t="s">
        <v>5825</v>
      </c>
      <c r="C2807" t="str">
        <f>IFERROR(VLOOKUP(Table1[[#This Row],[Ticker]],[1]!Table2[[Symbol]:[Industry]],2,FALSE),"-")</f>
        <v>-</v>
      </c>
      <c r="D2807" t="s">
        <v>420</v>
      </c>
      <c r="E2807">
        <v>118.70134274</v>
      </c>
      <c r="F2807">
        <v>143.94999999999999</v>
      </c>
      <c r="G2807">
        <v>5.4888802566650998</v>
      </c>
      <c r="H2807">
        <v>-7.3591038914409204</v>
      </c>
      <c r="I2807">
        <v>-31.7796478771591</v>
      </c>
      <c r="J2807">
        <v>-0.71796729817073601</v>
      </c>
      <c r="K2807">
        <v>154.20996318913001</v>
      </c>
      <c r="L2807">
        <v>153.12463054624899</v>
      </c>
      <c r="M2807">
        <v>49.3389035585421</v>
      </c>
      <c r="N2807">
        <v>0.92779723905878997</v>
      </c>
      <c r="O2807">
        <v>49.913164293157301</v>
      </c>
      <c r="P2807">
        <v>45.627122316470299</v>
      </c>
      <c r="Q2807">
        <v>6.4758814686383004E-2</v>
      </c>
    </row>
    <row r="2808" spans="1:17" hidden="1" x14ac:dyDescent="0.3">
      <c r="A2808" t="s">
        <v>5826</v>
      </c>
      <c r="B2808" t="s">
        <v>5827</v>
      </c>
      <c r="C2808" t="str">
        <f>IFERROR(VLOOKUP(Table1[[#This Row],[Ticker]],[1]!Table2[[Symbol]:[Industry]],2,FALSE),"-")</f>
        <v>-</v>
      </c>
      <c r="D2808" t="s">
        <v>632</v>
      </c>
      <c r="E2808">
        <v>118.648455</v>
      </c>
      <c r="F2808">
        <v>3.55</v>
      </c>
      <c r="G2808">
        <v>195.47476562608401</v>
      </c>
      <c r="H2808">
        <v>-2.9099195384384302</v>
      </c>
      <c r="I2808">
        <v>26.178270967101401</v>
      </c>
      <c r="J2808">
        <v>-3.6665342583908198</v>
      </c>
      <c r="K2808">
        <v>3.7614343755171902</v>
      </c>
      <c r="L2808">
        <v>3.0900076232062901</v>
      </c>
      <c r="M2808">
        <v>27.030398318607698</v>
      </c>
      <c r="N2808">
        <v>0.41607657853076901</v>
      </c>
      <c r="O2808">
        <v>30.422535211267601</v>
      </c>
      <c r="P2808">
        <v>222.72727272727201</v>
      </c>
    </row>
    <row r="2809" spans="1:17" hidden="1" x14ac:dyDescent="0.3">
      <c r="A2809" t="s">
        <v>5828</v>
      </c>
      <c r="B2809" t="s">
        <v>5829</v>
      </c>
      <c r="C2809" t="str">
        <f>IFERROR(VLOOKUP(Table1[[#This Row],[Ticker]],[1]!Table2[[Symbol]:[Industry]],2,FALSE),"-")</f>
        <v>-</v>
      </c>
      <c r="D2809" t="s">
        <v>420</v>
      </c>
      <c r="E2809">
        <v>118.618398</v>
      </c>
      <c r="F2809">
        <v>171.3</v>
      </c>
      <c r="G2809">
        <v>-4.6761904289300897</v>
      </c>
      <c r="H2809">
        <v>-6.0751646728099198</v>
      </c>
      <c r="I2809">
        <v>-26.4541205721914</v>
      </c>
      <c r="J2809">
        <v>-3.0410939452792598</v>
      </c>
      <c r="K2809">
        <v>189.59389866011</v>
      </c>
      <c r="L2809">
        <v>172.17758978061201</v>
      </c>
      <c r="M2809">
        <v>31.508698380429902</v>
      </c>
      <c r="N2809">
        <v>0.64962643290627098</v>
      </c>
      <c r="O2809">
        <v>39.521307647402203</v>
      </c>
      <c r="P2809">
        <v>50.925110132158501</v>
      </c>
      <c r="Q2809">
        <v>0.113831648449968</v>
      </c>
    </row>
    <row r="2810" spans="1:17" hidden="1" x14ac:dyDescent="0.3">
      <c r="A2810" t="s">
        <v>5830</v>
      </c>
      <c r="B2810" t="s">
        <v>5831</v>
      </c>
      <c r="C2810" t="str">
        <f>IFERROR(VLOOKUP(Table1[[#This Row],[Ticker]],[1]!Table2[[Symbol]:[Industry]],2,FALSE),"-")</f>
        <v>-</v>
      </c>
      <c r="D2810" t="s">
        <v>259</v>
      </c>
      <c r="E2810">
        <v>118.44135151499999</v>
      </c>
      <c r="F2810">
        <v>1535.35</v>
      </c>
      <c r="G2810">
        <v>64.733762619585903</v>
      </c>
      <c r="H2810">
        <v>0.49199301575770199</v>
      </c>
      <c r="I2810">
        <v>-25.786308413037599</v>
      </c>
      <c r="J2810">
        <v>5.69471954678421</v>
      </c>
      <c r="K2810">
        <v>1471.20930829597</v>
      </c>
      <c r="L2810">
        <v>1343.92802174299</v>
      </c>
      <c r="M2810">
        <v>63.122521289656298</v>
      </c>
      <c r="N2810">
        <v>0.82139573756790596</v>
      </c>
      <c r="O2810">
        <v>22.8221578141791</v>
      </c>
      <c r="P2810">
        <v>111.18982118294301</v>
      </c>
      <c r="Q2810">
        <v>8.2925973335030004E-2</v>
      </c>
    </row>
    <row r="2811" spans="1:17" hidden="1" x14ac:dyDescent="0.3">
      <c r="A2811" t="s">
        <v>5832</v>
      </c>
      <c r="B2811" t="s">
        <v>5833</v>
      </c>
      <c r="C2811" t="str">
        <f>IFERROR(VLOOKUP(Table1[[#This Row],[Ticker]],[1]!Table2[[Symbol]:[Industry]],2,FALSE),"-")</f>
        <v>-</v>
      </c>
      <c r="D2811" t="s">
        <v>95</v>
      </c>
      <c r="E2811">
        <v>118.37408133</v>
      </c>
      <c r="F2811">
        <v>22.06</v>
      </c>
      <c r="G2811">
        <v>38.612154552947601</v>
      </c>
      <c r="H2811">
        <v>37.2752893550024</v>
      </c>
      <c r="I2811">
        <v>-0.975620892672736</v>
      </c>
      <c r="J2811">
        <v>7.5294356234803796</v>
      </c>
      <c r="K2811">
        <v>17.178862281699899</v>
      </c>
      <c r="L2811">
        <v>16.475123883120698</v>
      </c>
      <c r="M2811">
        <v>75.0133903017812</v>
      </c>
      <c r="N2811">
        <v>3.0431881424484799</v>
      </c>
      <c r="O2811">
        <v>33.499546690843097</v>
      </c>
      <c r="P2811">
        <v>90.172413793103402</v>
      </c>
      <c r="Q2811">
        <v>-2.9919563387479E-2</v>
      </c>
    </row>
    <row r="2812" spans="1:17" hidden="1" x14ac:dyDescent="0.3">
      <c r="A2812" t="s">
        <v>5834</v>
      </c>
      <c r="B2812" t="s">
        <v>5835</v>
      </c>
      <c r="C2812" t="str">
        <f>IFERROR(VLOOKUP(Table1[[#This Row],[Ticker]],[1]!Table2[[Symbol]:[Industry]],2,FALSE),"-")</f>
        <v>-</v>
      </c>
      <c r="D2812" t="s">
        <v>54</v>
      </c>
      <c r="E2812">
        <v>118.31079177999899</v>
      </c>
      <c r="F2812">
        <v>183.8</v>
      </c>
      <c r="G2812">
        <v>84.620691746074499</v>
      </c>
      <c r="H2812">
        <v>4.4995103613961902</v>
      </c>
      <c r="I2812">
        <v>85.570331908885393</v>
      </c>
      <c r="J2812">
        <v>9.19901561562118</v>
      </c>
      <c r="K2812">
        <v>152.73589640670201</v>
      </c>
      <c r="L2812">
        <v>116.973677102701</v>
      </c>
      <c r="M2812">
        <v>69.144147712564106</v>
      </c>
      <c r="N2812">
        <v>0.27198453696665198</v>
      </c>
      <c r="O2812">
        <v>8.2698585418933401</v>
      </c>
      <c r="P2812">
        <v>146.71140939597299</v>
      </c>
      <c r="Q2812">
        <v>2.1576255634306998E-2</v>
      </c>
    </row>
    <row r="2813" spans="1:17" hidden="1" x14ac:dyDescent="0.3">
      <c r="A2813" t="s">
        <v>5836</v>
      </c>
      <c r="B2813" t="s">
        <v>5837</v>
      </c>
      <c r="C2813" t="str">
        <f>IFERROR(VLOOKUP(Table1[[#This Row],[Ticker]],[1]!Table2[[Symbol]:[Industry]],2,FALSE),"-")</f>
        <v>-</v>
      </c>
      <c r="D2813" t="s">
        <v>183</v>
      </c>
      <c r="E2813">
        <v>118.2391899</v>
      </c>
      <c r="F2813">
        <v>51.5</v>
      </c>
      <c r="G2813">
        <v>1.19469786775639</v>
      </c>
      <c r="H2813">
        <v>7.7962635120196104</v>
      </c>
      <c r="I2813">
        <v>-28.290402010496202</v>
      </c>
      <c r="J2813">
        <v>-0.43900335294477699</v>
      </c>
      <c r="K2813">
        <v>49.996370206038897</v>
      </c>
      <c r="L2813">
        <v>47.051905787791803</v>
      </c>
      <c r="M2813">
        <v>53.278954870745203</v>
      </c>
      <c r="N2813">
        <v>0.74967248908296902</v>
      </c>
      <c r="O2813">
        <v>34.563106796116401</v>
      </c>
      <c r="P2813">
        <v>53.5022354694485</v>
      </c>
      <c r="Q2813">
        <v>-1.0823705027886999E-2</v>
      </c>
    </row>
    <row r="2814" spans="1:17" hidden="1" x14ac:dyDescent="0.3">
      <c r="A2814" t="s">
        <v>5838</v>
      </c>
      <c r="B2814" t="s">
        <v>5839</v>
      </c>
      <c r="C2814" t="str">
        <f>IFERROR(VLOOKUP(Table1[[#This Row],[Ticker]],[1]!Table2[[Symbol]:[Industry]],2,FALSE),"-")</f>
        <v>-</v>
      </c>
      <c r="D2814" t="s">
        <v>360</v>
      </c>
      <c r="E2814">
        <v>118.16380359999999</v>
      </c>
      <c r="F2814">
        <v>117.14</v>
      </c>
      <c r="G2814">
        <v>-20.5468891236596</v>
      </c>
      <c r="H2814">
        <v>4.1861539277116</v>
      </c>
      <c r="I2814">
        <v>-23.305836169283499</v>
      </c>
      <c r="J2814">
        <v>-9.4111832309935508</v>
      </c>
      <c r="K2814">
        <v>118.632949668677</v>
      </c>
      <c r="L2814">
        <v>120.744370923372</v>
      </c>
      <c r="M2814">
        <v>41.206428809950602</v>
      </c>
      <c r="N2814">
        <v>2.0823111205062101</v>
      </c>
      <c r="O2814">
        <v>45.851118319958999</v>
      </c>
      <c r="P2814">
        <v>24.6170212765957</v>
      </c>
      <c r="Q2814">
        <v>0.116793634098357</v>
      </c>
    </row>
    <row r="2815" spans="1:17" hidden="1" x14ac:dyDescent="0.3">
      <c r="A2815" t="s">
        <v>5840</v>
      </c>
      <c r="B2815" t="s">
        <v>5841</v>
      </c>
      <c r="C2815" t="str">
        <f>IFERROR(VLOOKUP(Table1[[#This Row],[Ticker]],[1]!Table2[[Symbol]:[Industry]],2,FALSE),"-")</f>
        <v>-</v>
      </c>
      <c r="D2815" t="s">
        <v>46</v>
      </c>
      <c r="E2815">
        <v>117.85080000000001</v>
      </c>
      <c r="F2815">
        <v>288.85000000000002</v>
      </c>
      <c r="G2815">
        <v>8.1865931620331498</v>
      </c>
      <c r="H2815">
        <v>9.2012566972132692</v>
      </c>
      <c r="I2815">
        <v>24.362469269538</v>
      </c>
      <c r="J2815">
        <v>9.3212833720598791</v>
      </c>
      <c r="K2815">
        <v>276.07996671349099</v>
      </c>
      <c r="M2815">
        <v>65.049085310514698</v>
      </c>
      <c r="N2815">
        <v>0.41723963599595498</v>
      </c>
      <c r="O2815">
        <v>32.040851653107097</v>
      </c>
      <c r="P2815">
        <v>55.295698924731099</v>
      </c>
    </row>
    <row r="2816" spans="1:17" hidden="1" x14ac:dyDescent="0.3">
      <c r="A2816" t="s">
        <v>5842</v>
      </c>
      <c r="B2816" t="s">
        <v>5843</v>
      </c>
      <c r="C2816" t="str">
        <f>IFERROR(VLOOKUP(Table1[[#This Row],[Ticker]],[1]!Table2[[Symbol]:[Industry]],2,FALSE),"-")</f>
        <v>-</v>
      </c>
      <c r="D2816" t="s">
        <v>300</v>
      </c>
      <c r="E2816">
        <v>117.757113551999</v>
      </c>
      <c r="F2816">
        <v>56.16</v>
      </c>
      <c r="G2816">
        <v>-24.187807895739301</v>
      </c>
      <c r="H2816">
        <v>5.2747933458870904</v>
      </c>
      <c r="I2816">
        <v>-23.824869302459199</v>
      </c>
      <c r="J2816">
        <v>-20.0046180292644</v>
      </c>
      <c r="K2816">
        <v>57.536894309064799</v>
      </c>
      <c r="L2816">
        <v>56.532069727492001</v>
      </c>
      <c r="M2816">
        <v>33.031608047628403</v>
      </c>
      <c r="N2816">
        <v>1.8856009845594399</v>
      </c>
      <c r="O2816">
        <v>27.849002849002801</v>
      </c>
      <c r="P2816">
        <v>25.8346403764283</v>
      </c>
      <c r="Q2816">
        <v>-2.7230344614789001E-2</v>
      </c>
    </row>
    <row r="2817" spans="1:17" hidden="1" x14ac:dyDescent="0.3">
      <c r="A2817" t="s">
        <v>5844</v>
      </c>
      <c r="B2817" t="s">
        <v>5845</v>
      </c>
      <c r="C2817" t="str">
        <f>IFERROR(VLOOKUP(Table1[[#This Row],[Ticker]],[1]!Table2[[Symbol]:[Industry]],2,FALSE),"-")</f>
        <v>-</v>
      </c>
      <c r="E2817">
        <v>117.74224</v>
      </c>
      <c r="F2817">
        <v>2.75</v>
      </c>
      <c r="G2817">
        <v>3.2029008684517701</v>
      </c>
      <c r="H2817">
        <v>9.8298064889588197</v>
      </c>
      <c r="I2817">
        <v>-33.456234393116198</v>
      </c>
      <c r="J2817">
        <v>-1.6488298916433699</v>
      </c>
      <c r="K2817">
        <v>2.6784873288693598</v>
      </c>
      <c r="L2817">
        <v>2.7348506012804599</v>
      </c>
      <c r="M2817">
        <v>53.249743659006</v>
      </c>
      <c r="N2817">
        <v>1.0997670640331001</v>
      </c>
      <c r="O2817">
        <v>58.181818181818102</v>
      </c>
      <c r="P2817">
        <v>36.757601591361201</v>
      </c>
      <c r="Q2817">
        <v>4.7621270486118999E-2</v>
      </c>
    </row>
    <row r="2818" spans="1:17" hidden="1" x14ac:dyDescent="0.3">
      <c r="A2818" t="s">
        <v>5846</v>
      </c>
      <c r="B2818" t="s">
        <v>5847</v>
      </c>
      <c r="C2818" t="str">
        <f>IFERROR(VLOOKUP(Table1[[#This Row],[Ticker]],[1]!Table2[[Symbol]:[Industry]],2,FALSE),"-")</f>
        <v>-</v>
      </c>
      <c r="D2818" t="s">
        <v>539</v>
      </c>
      <c r="E2818">
        <v>117.5911625</v>
      </c>
      <c r="F2818">
        <v>12.5</v>
      </c>
      <c r="G2818">
        <v>-25.087644486699698</v>
      </c>
      <c r="H2818">
        <v>-10.4358072942428</v>
      </c>
      <c r="I2818">
        <v>12.4883236890966</v>
      </c>
      <c r="J2818">
        <v>-6.8711272678633701</v>
      </c>
      <c r="K2818">
        <v>12.753452125023999</v>
      </c>
      <c r="L2818">
        <v>11.602723426402999</v>
      </c>
      <c r="M2818">
        <v>27.2118065091218</v>
      </c>
      <c r="N2818">
        <v>0.387777075053724</v>
      </c>
      <c r="O2818">
        <v>29.1999999999999</v>
      </c>
      <c r="P2818">
        <v>46.370023419203697</v>
      </c>
      <c r="Q2818">
        <v>-9.0475728768008995E-2</v>
      </c>
    </row>
    <row r="2819" spans="1:17" hidden="1" x14ac:dyDescent="0.3">
      <c r="A2819" t="s">
        <v>5848</v>
      </c>
      <c r="B2819" t="s">
        <v>5849</v>
      </c>
      <c r="C2819" t="str">
        <f>IFERROR(VLOOKUP(Table1[[#This Row],[Ticker]],[1]!Table2[[Symbol]:[Industry]],2,FALSE),"-")</f>
        <v>-</v>
      </c>
      <c r="D2819" t="s">
        <v>95</v>
      </c>
      <c r="E2819">
        <v>117.52885705</v>
      </c>
      <c r="F2819">
        <v>55.55</v>
      </c>
      <c r="G2819">
        <v>-25.006998119151699</v>
      </c>
      <c r="H2819">
        <v>-8.0103420951091603E-2</v>
      </c>
      <c r="I2819">
        <v>-46.413909100191702</v>
      </c>
      <c r="J2819">
        <v>-6.7902212118442602</v>
      </c>
      <c r="K2819">
        <v>57.116568623604401</v>
      </c>
      <c r="L2819">
        <v>59.413543285384797</v>
      </c>
      <c r="M2819">
        <v>54.276983862297897</v>
      </c>
      <c r="N2819">
        <v>1.0338705396393499</v>
      </c>
      <c r="O2819">
        <v>84.446444644464407</v>
      </c>
      <c r="P2819">
        <v>32.894736842105203</v>
      </c>
      <c r="Q2819">
        <v>6.3203843740580995E-2</v>
      </c>
    </row>
    <row r="2820" spans="1:17" hidden="1" x14ac:dyDescent="0.3">
      <c r="A2820" t="s">
        <v>5850</v>
      </c>
      <c r="B2820" t="s">
        <v>5851</v>
      </c>
      <c r="C2820" t="str">
        <f>IFERROR(VLOOKUP(Table1[[#This Row],[Ticker]],[1]!Table2[[Symbol]:[Industry]],2,FALSE),"-")</f>
        <v>-</v>
      </c>
      <c r="D2820" t="s">
        <v>1802</v>
      </c>
      <c r="E2820">
        <v>117.49299999999999</v>
      </c>
      <c r="F2820">
        <v>40.1</v>
      </c>
      <c r="G2820">
        <v>6.39828654960594</v>
      </c>
      <c r="H2820">
        <v>-7.8456321075324</v>
      </c>
      <c r="I2820">
        <v>22.574162657110801</v>
      </c>
      <c r="J2820">
        <v>20.398840183992</v>
      </c>
      <c r="O2820">
        <v>0</v>
      </c>
      <c r="P2820">
        <v>40.701754385964897</v>
      </c>
    </row>
    <row r="2821" spans="1:17" hidden="1" x14ac:dyDescent="0.3">
      <c r="A2821" t="s">
        <v>5852</v>
      </c>
      <c r="B2821" t="s">
        <v>5853</v>
      </c>
      <c r="C2821" t="str">
        <f>IFERROR(VLOOKUP(Table1[[#This Row],[Ticker]],[1]!Table2[[Symbol]:[Industry]],2,FALSE),"-")</f>
        <v>-</v>
      </c>
      <c r="D2821" t="s">
        <v>54</v>
      </c>
      <c r="E2821">
        <v>117.29789023799999</v>
      </c>
      <c r="F2821">
        <v>6.81</v>
      </c>
      <c r="G2821">
        <v>76.030876182195499</v>
      </c>
      <c r="H2821">
        <v>11.6524665874809</v>
      </c>
      <c r="I2821">
        <v>2.9527327909827399</v>
      </c>
      <c r="J2821">
        <v>-4.4678847182456796</v>
      </c>
      <c r="K2821">
        <v>6.6081503597019102</v>
      </c>
      <c r="L2821">
        <v>5.8121669981015396</v>
      </c>
      <c r="M2821">
        <v>43.328316333675602</v>
      </c>
      <c r="N2821">
        <v>0.441053948863736</v>
      </c>
      <c r="O2821">
        <v>20.2643171806167</v>
      </c>
      <c r="P2821">
        <v>100.620678023275</v>
      </c>
      <c r="Q2821">
        <v>-3.9168503414830002E-3</v>
      </c>
    </row>
    <row r="2822" spans="1:17" hidden="1" x14ac:dyDescent="0.3">
      <c r="A2822" t="s">
        <v>5854</v>
      </c>
      <c r="B2822" t="s">
        <v>5855</v>
      </c>
      <c r="C2822" t="str">
        <f>IFERROR(VLOOKUP(Table1[[#This Row],[Ticker]],[1]!Table2[[Symbol]:[Industry]],2,FALSE),"-")</f>
        <v>-</v>
      </c>
      <c r="D2822" t="s">
        <v>420</v>
      </c>
      <c r="E2822">
        <v>117.218259977999</v>
      </c>
      <c r="F2822">
        <v>5.26</v>
      </c>
      <c r="G2822">
        <v>-48.3919373860452</v>
      </c>
      <c r="H2822">
        <v>-1.11181309672855</v>
      </c>
      <c r="I2822">
        <v>-43.988023398746101</v>
      </c>
      <c r="J2822">
        <v>-0.54512884168058795</v>
      </c>
      <c r="K2822">
        <v>5.4023782050811198</v>
      </c>
      <c r="L2822">
        <v>5.3057781707586704</v>
      </c>
      <c r="M2822">
        <v>45.785048481085497</v>
      </c>
      <c r="N2822">
        <v>1.1529257249681799</v>
      </c>
      <c r="O2822">
        <v>80.228136882129206</v>
      </c>
      <c r="P2822">
        <v>33.164556962025301</v>
      </c>
      <c r="Q2822">
        <v>6.8969585109945997E-2</v>
      </c>
    </row>
    <row r="2823" spans="1:17" hidden="1" x14ac:dyDescent="0.3">
      <c r="A2823" t="s">
        <v>5856</v>
      </c>
      <c r="B2823" t="s">
        <v>5857</v>
      </c>
      <c r="C2823" t="str">
        <f>IFERROR(VLOOKUP(Table1[[#This Row],[Ticker]],[1]!Table2[[Symbol]:[Industry]],2,FALSE),"-")</f>
        <v>-</v>
      </c>
      <c r="D2823" t="s">
        <v>516</v>
      </c>
      <c r="E2823">
        <v>116.955902745</v>
      </c>
      <c r="F2823">
        <v>130.05000000000001</v>
      </c>
      <c r="G2823">
        <v>89.725421591511704</v>
      </c>
      <c r="H2823">
        <v>2.1830254406352001</v>
      </c>
      <c r="I2823">
        <v>-6.4083263253781597</v>
      </c>
      <c r="J2823">
        <v>-0.92680823099355703</v>
      </c>
      <c r="K2823">
        <v>125.160748957862</v>
      </c>
      <c r="L2823">
        <v>106.472219411279</v>
      </c>
      <c r="M2823">
        <v>51.549301413651101</v>
      </c>
      <c r="N2823">
        <v>1.9463780290395301</v>
      </c>
      <c r="O2823">
        <v>26.912725874663501</v>
      </c>
      <c r="P2823">
        <v>135.171790235081</v>
      </c>
      <c r="Q2823">
        <v>8.9028711965636997E-2</v>
      </c>
    </row>
    <row r="2824" spans="1:17" hidden="1" x14ac:dyDescent="0.3">
      <c r="A2824" t="s">
        <v>5858</v>
      </c>
      <c r="B2824" t="s">
        <v>5859</v>
      </c>
      <c r="C2824" t="str">
        <f>IFERROR(VLOOKUP(Table1[[#This Row],[Ticker]],[1]!Table2[[Symbol]:[Industry]],2,FALSE),"-")</f>
        <v>-</v>
      </c>
      <c r="D2824" t="s">
        <v>293</v>
      </c>
      <c r="E2824">
        <v>116.569600845</v>
      </c>
      <c r="F2824">
        <v>34.89</v>
      </c>
      <c r="G2824">
        <v>-42.754320885951898</v>
      </c>
      <c r="H2824">
        <v>-8.4027027167224002</v>
      </c>
      <c r="I2824">
        <v>-55.704206271020396</v>
      </c>
      <c r="J2824">
        <v>-7.3879342363554796</v>
      </c>
      <c r="K2824">
        <v>38.100768651160301</v>
      </c>
      <c r="L2824">
        <v>42.876105750963099</v>
      </c>
      <c r="M2824">
        <v>40.944825539314401</v>
      </c>
      <c r="N2824">
        <v>2.5228824089724098</v>
      </c>
      <c r="O2824">
        <v>108.942390369733</v>
      </c>
      <c r="P2824">
        <v>3.8701994641262099</v>
      </c>
      <c r="Q2824">
        <v>-8.0734676382261006E-2</v>
      </c>
    </row>
    <row r="2825" spans="1:17" hidden="1" x14ac:dyDescent="0.3">
      <c r="A2825" t="s">
        <v>5860</v>
      </c>
      <c r="B2825" t="s">
        <v>5861</v>
      </c>
      <c r="C2825" t="str">
        <f>IFERROR(VLOOKUP(Table1[[#This Row],[Ticker]],[1]!Table2[[Symbol]:[Industry]],2,FALSE),"-")</f>
        <v>-</v>
      </c>
      <c r="D2825" t="s">
        <v>372</v>
      </c>
      <c r="E2825">
        <v>116.272826946</v>
      </c>
      <c r="F2825">
        <v>49.86</v>
      </c>
      <c r="G2825">
        <v>122.62192785612</v>
      </c>
      <c r="H2825">
        <v>-4.74435619046701</v>
      </c>
      <c r="I2825">
        <v>17.443131341630998</v>
      </c>
      <c r="J2825">
        <v>-5.9553796595649802</v>
      </c>
      <c r="K2825">
        <v>49.771175849487797</v>
      </c>
      <c r="L2825">
        <v>39.354701866009101</v>
      </c>
      <c r="M2825">
        <v>43.157496639950601</v>
      </c>
      <c r="N2825">
        <v>0.50976850979281596</v>
      </c>
      <c r="O2825">
        <v>22.7436823104693</v>
      </c>
      <c r="P2825">
        <v>204.76772616136901</v>
      </c>
      <c r="Q2825">
        <v>0.13592688671241501</v>
      </c>
    </row>
    <row r="2826" spans="1:17" hidden="1" x14ac:dyDescent="0.3">
      <c r="A2826" t="s">
        <v>5862</v>
      </c>
      <c r="B2826" t="s">
        <v>5863</v>
      </c>
      <c r="C2826" t="str">
        <f>IFERROR(VLOOKUP(Table1[[#This Row],[Ticker]],[1]!Table2[[Symbol]:[Industry]],2,FALSE),"-")</f>
        <v>-</v>
      </c>
      <c r="D2826" t="s">
        <v>420</v>
      </c>
      <c r="E2826">
        <v>115.837776824</v>
      </c>
      <c r="F2826">
        <v>10.09</v>
      </c>
      <c r="G2826">
        <v>374.73754265005601</v>
      </c>
      <c r="H2826">
        <v>1.0334173214563001</v>
      </c>
      <c r="I2826">
        <v>196.08754811079399</v>
      </c>
      <c r="J2826">
        <v>0.99238368819835598</v>
      </c>
      <c r="K2826">
        <v>9.0169688836137301</v>
      </c>
      <c r="L2826">
        <v>6.0297943285070801</v>
      </c>
      <c r="M2826">
        <v>57.376005549868403</v>
      </c>
      <c r="N2826">
        <v>0.33781467457358699</v>
      </c>
      <c r="O2826">
        <v>2.7750247770069199</v>
      </c>
      <c r="P2826">
        <v>417.435897435897</v>
      </c>
      <c r="Q2826">
        <v>0.12695532677767801</v>
      </c>
    </row>
    <row r="2827" spans="1:17" hidden="1" x14ac:dyDescent="0.3">
      <c r="A2827" t="s">
        <v>5864</v>
      </c>
      <c r="B2827" t="s">
        <v>5865</v>
      </c>
      <c r="C2827" t="str">
        <f>IFERROR(VLOOKUP(Table1[[#This Row],[Ticker]],[1]!Table2[[Symbol]:[Industry]],2,FALSE),"-")</f>
        <v>-</v>
      </c>
      <c r="D2827" t="s">
        <v>752</v>
      </c>
      <c r="E2827">
        <v>115.811937465</v>
      </c>
      <c r="F2827">
        <v>69.650000000000006</v>
      </c>
      <c r="G2827">
        <v>-58.976312026344601</v>
      </c>
      <c r="H2827">
        <v>-9.2024515755572995</v>
      </c>
      <c r="I2827">
        <v>-42.800435918839703</v>
      </c>
      <c r="J2827">
        <v>1.32119757031173</v>
      </c>
      <c r="M2827">
        <v>47.310196705871199</v>
      </c>
      <c r="O2827">
        <v>56.496769562096098</v>
      </c>
      <c r="P2827">
        <v>10.5555555555555</v>
      </c>
    </row>
    <row r="2828" spans="1:17" hidden="1" x14ac:dyDescent="0.3">
      <c r="A2828" t="s">
        <v>5866</v>
      </c>
      <c r="B2828" t="s">
        <v>5867</v>
      </c>
      <c r="C2828" t="str">
        <f>IFERROR(VLOOKUP(Table1[[#This Row],[Ticker]],[1]!Table2[[Symbol]:[Industry]],2,FALSE),"-")</f>
        <v>-</v>
      </c>
      <c r="D2828" t="s">
        <v>2226</v>
      </c>
      <c r="E2828">
        <v>115.736</v>
      </c>
      <c r="F2828">
        <v>85.1</v>
      </c>
      <c r="G2828">
        <v>-29.591688387737399</v>
      </c>
      <c r="H2828">
        <v>-17.1458032671387</v>
      </c>
      <c r="I2828">
        <v>-13.415812280232499</v>
      </c>
      <c r="J2828">
        <v>-6.3607453351162304</v>
      </c>
      <c r="K2828">
        <v>82.384502428228103</v>
      </c>
      <c r="M2828">
        <v>40.861754237329102</v>
      </c>
      <c r="N2828">
        <v>0.34917888563049798</v>
      </c>
      <c r="O2828">
        <v>44.829612220916502</v>
      </c>
      <c r="P2828">
        <v>35.079365079364997</v>
      </c>
    </row>
    <row r="2829" spans="1:17" hidden="1" x14ac:dyDescent="0.3">
      <c r="A2829" t="s">
        <v>5868</v>
      </c>
      <c r="B2829" t="s">
        <v>5869</v>
      </c>
      <c r="C2829" t="str">
        <f>IFERROR(VLOOKUP(Table1[[#This Row],[Ticker]],[1]!Table2[[Symbol]:[Industry]],2,FALSE),"-")</f>
        <v>-</v>
      </c>
      <c r="D2829" t="s">
        <v>632</v>
      </c>
      <c r="E2829">
        <v>115.72250235</v>
      </c>
      <c r="F2829">
        <v>196.95</v>
      </c>
      <c r="G2829">
        <v>90.030101594464398</v>
      </c>
      <c r="H2829">
        <v>2.0353072673708601</v>
      </c>
      <c r="I2829">
        <v>-13.540646607247099</v>
      </c>
      <c r="J2829">
        <v>2.9497740474874501</v>
      </c>
      <c r="K2829">
        <v>213.63248372732701</v>
      </c>
      <c r="L2829">
        <v>176.97679648643199</v>
      </c>
      <c r="M2829">
        <v>29.297746553088199</v>
      </c>
      <c r="N2829">
        <v>0.55540720961281698</v>
      </c>
      <c r="O2829">
        <v>42.675806042142597</v>
      </c>
      <c r="P2829">
        <v>202.99999999999901</v>
      </c>
    </row>
    <row r="2830" spans="1:17" hidden="1" x14ac:dyDescent="0.3">
      <c r="A2830" t="s">
        <v>5870</v>
      </c>
      <c r="B2830" t="s">
        <v>5871</v>
      </c>
      <c r="C2830" t="str">
        <f>IFERROR(VLOOKUP(Table1[[#This Row],[Ticker]],[1]!Table2[[Symbol]:[Industry]],2,FALSE),"-")</f>
        <v>-</v>
      </c>
      <c r="D2830" t="s">
        <v>54</v>
      </c>
      <c r="E2830">
        <v>115.7175812</v>
      </c>
      <c r="F2830">
        <v>100.75</v>
      </c>
      <c r="G2830">
        <v>-17.230020753613001</v>
      </c>
      <c r="H2830">
        <v>4.7777231556254902</v>
      </c>
      <c r="I2830">
        <v>0.69319387306359204</v>
      </c>
      <c r="J2830">
        <v>3.10003740659034</v>
      </c>
      <c r="K2830">
        <v>101.530941853497</v>
      </c>
      <c r="L2830">
        <v>100.32106156035201</v>
      </c>
      <c r="M2830">
        <v>59.931384591667801</v>
      </c>
      <c r="N2830">
        <v>0.26130516881544502</v>
      </c>
      <c r="O2830">
        <v>66.650124069478906</v>
      </c>
      <c r="P2830">
        <v>33.267195767195702</v>
      </c>
      <c r="Q2830">
        <v>0.11742158815467001</v>
      </c>
    </row>
    <row r="2831" spans="1:17" hidden="1" x14ac:dyDescent="0.3">
      <c r="A2831" t="s">
        <v>5872</v>
      </c>
      <c r="B2831" t="s">
        <v>5873</v>
      </c>
      <c r="C2831" t="str">
        <f>IFERROR(VLOOKUP(Table1[[#This Row],[Ticker]],[1]!Table2[[Symbol]:[Industry]],2,FALSE),"-")</f>
        <v>-</v>
      </c>
      <c r="D2831" t="s">
        <v>5811</v>
      </c>
      <c r="E2831">
        <v>115.666</v>
      </c>
      <c r="F2831">
        <v>76.599999999999994</v>
      </c>
      <c r="G2831">
        <v>-33.191901040581598</v>
      </c>
      <c r="H2831">
        <v>-4.4201935110411803</v>
      </c>
      <c r="I2831">
        <v>-50.451630993682798</v>
      </c>
      <c r="J2831">
        <v>-1.44628875047408</v>
      </c>
      <c r="K2831">
        <v>81.8092081789937</v>
      </c>
      <c r="L2831">
        <v>92.500121019054205</v>
      </c>
      <c r="M2831">
        <v>46.502097043636702</v>
      </c>
      <c r="N2831">
        <v>0.98173374613003095</v>
      </c>
      <c r="O2831">
        <v>91.906005221932105</v>
      </c>
      <c r="P2831">
        <v>6.3888888888888804</v>
      </c>
      <c r="Q2831">
        <v>6.9414669327467995E-2</v>
      </c>
    </row>
    <row r="2832" spans="1:17" hidden="1" x14ac:dyDescent="0.3">
      <c r="A2832" t="s">
        <v>5874</v>
      </c>
      <c r="B2832" t="s">
        <v>5875</v>
      </c>
      <c r="C2832" t="str">
        <f>IFERROR(VLOOKUP(Table1[[#This Row],[Ticker]],[1]!Table2[[Symbol]:[Industry]],2,FALSE),"-")</f>
        <v>-</v>
      </c>
      <c r="D2832" t="s">
        <v>226</v>
      </c>
      <c r="E2832">
        <v>115.36706415</v>
      </c>
      <c r="F2832">
        <v>992.55</v>
      </c>
      <c r="G2832">
        <v>-20.530415540721702</v>
      </c>
      <c r="H2832">
        <v>8.7133599103273802</v>
      </c>
      <c r="I2832">
        <v>-7.87675793079607</v>
      </c>
      <c r="J2832">
        <v>1.09793867564311</v>
      </c>
      <c r="K2832">
        <v>951.281964086637</v>
      </c>
      <c r="L2832">
        <v>928.00862630288896</v>
      </c>
      <c r="M2832">
        <v>56.388745244067103</v>
      </c>
      <c r="N2832">
        <v>1.8247524638349299</v>
      </c>
      <c r="O2832">
        <v>12.9414135308044</v>
      </c>
      <c r="P2832">
        <v>33.129904097645998</v>
      </c>
      <c r="Q2832">
        <v>-3.1945500682448003E-2</v>
      </c>
    </row>
    <row r="2833" spans="1:17" hidden="1" x14ac:dyDescent="0.3">
      <c r="A2833" t="s">
        <v>5876</v>
      </c>
      <c r="B2833" t="s">
        <v>5877</v>
      </c>
      <c r="C2833" t="str">
        <f>IFERROR(VLOOKUP(Table1[[#This Row],[Ticker]],[1]!Table2[[Symbol]:[Industry]],2,FALSE),"-")</f>
        <v>-</v>
      </c>
      <c r="D2833" t="s">
        <v>929</v>
      </c>
      <c r="E2833">
        <v>115.33499999999999</v>
      </c>
      <c r="F2833">
        <v>76.89</v>
      </c>
      <c r="G2833">
        <v>11.8202201715395</v>
      </c>
      <c r="H2833">
        <v>7.1281598241528004</v>
      </c>
      <c r="I2833">
        <v>-15.6073349377667</v>
      </c>
      <c r="J2833">
        <v>-3.5976943069429201</v>
      </c>
      <c r="K2833">
        <v>75.777451073136604</v>
      </c>
      <c r="L2833">
        <v>73.696908716165098</v>
      </c>
      <c r="M2833">
        <v>47.6371114859325</v>
      </c>
      <c r="N2833">
        <v>0.52637739656912197</v>
      </c>
      <c r="O2833">
        <v>36.558720249707299</v>
      </c>
      <c r="P2833">
        <v>46.317792578496601</v>
      </c>
      <c r="Q2833">
        <v>4.4468073470779997E-3</v>
      </c>
    </row>
    <row r="2834" spans="1:17" hidden="1" x14ac:dyDescent="0.3">
      <c r="A2834" t="s">
        <v>5878</v>
      </c>
      <c r="B2834" t="s">
        <v>5879</v>
      </c>
      <c r="C2834" t="str">
        <f>IFERROR(VLOOKUP(Table1[[#This Row],[Ticker]],[1]!Table2[[Symbol]:[Industry]],2,FALSE),"-")</f>
        <v>-</v>
      </c>
      <c r="D2834" t="s">
        <v>1733</v>
      </c>
      <c r="E2834">
        <v>115.21716942</v>
      </c>
      <c r="F2834">
        <v>7.08</v>
      </c>
      <c r="G2834">
        <v>-64.5976398445505</v>
      </c>
      <c r="H2834">
        <v>-1.4254236365641799</v>
      </c>
      <c r="I2834">
        <v>-34.9475987356183</v>
      </c>
      <c r="J2834">
        <v>-1.76714436544733</v>
      </c>
      <c r="K2834">
        <v>7.4819956421412499</v>
      </c>
      <c r="L2834">
        <v>9.0133395781213803</v>
      </c>
      <c r="M2834">
        <v>36.4672636690796</v>
      </c>
      <c r="N2834">
        <v>0.57163620290182604</v>
      </c>
      <c r="O2834">
        <v>67.372881355932194</v>
      </c>
      <c r="P2834">
        <v>1.8705035971223001</v>
      </c>
      <c r="Q2834">
        <v>1.3823087846483E-2</v>
      </c>
    </row>
    <row r="2835" spans="1:17" hidden="1" x14ac:dyDescent="0.3">
      <c r="A2835" t="s">
        <v>5880</v>
      </c>
      <c r="B2835" t="s">
        <v>5881</v>
      </c>
      <c r="C2835" t="str">
        <f>IFERROR(VLOOKUP(Table1[[#This Row],[Ticker]],[1]!Table2[[Symbol]:[Industry]],2,FALSE),"-")</f>
        <v>-</v>
      </c>
      <c r="D2835" t="s">
        <v>539</v>
      </c>
      <c r="E2835">
        <v>115.20912</v>
      </c>
      <c r="F2835">
        <v>99.8</v>
      </c>
      <c r="G2835">
        <v>-11.203124385138301</v>
      </c>
      <c r="H2835">
        <v>-1.26038181629391</v>
      </c>
      <c r="I2835">
        <v>-11.8307788066541</v>
      </c>
      <c r="J2835">
        <v>-2.6016850782841998</v>
      </c>
      <c r="K2835">
        <v>101.891664836416</v>
      </c>
      <c r="L2835">
        <v>102.570339430102</v>
      </c>
      <c r="M2835">
        <v>46.033774132740596</v>
      </c>
      <c r="N2835">
        <v>0.76382446566621098</v>
      </c>
      <c r="O2835">
        <v>33.7174348697394</v>
      </c>
      <c r="P2835">
        <v>22.4539877300613</v>
      </c>
      <c r="Q2835">
        <v>-6.6872587906078002E-2</v>
      </c>
    </row>
    <row r="2836" spans="1:17" hidden="1" x14ac:dyDescent="0.3">
      <c r="A2836" t="s">
        <v>5882</v>
      </c>
      <c r="B2836" t="s">
        <v>5883</v>
      </c>
      <c r="C2836" t="str">
        <f>IFERROR(VLOOKUP(Table1[[#This Row],[Ticker]],[1]!Table2[[Symbol]:[Industry]],2,FALSE),"-")</f>
        <v>-</v>
      </c>
      <c r="D2836" t="s">
        <v>279</v>
      </c>
      <c r="E2836">
        <v>115.055658501</v>
      </c>
      <c r="F2836">
        <v>61.39</v>
      </c>
      <c r="G2836">
        <v>-18.2938411441183</v>
      </c>
      <c r="H2836">
        <v>-9.2220453628930201</v>
      </c>
      <c r="I2836">
        <v>0.45414801485175699</v>
      </c>
      <c r="J2836">
        <v>-0.22142765356573599</v>
      </c>
      <c r="K2836">
        <v>64.000629027743798</v>
      </c>
      <c r="L2836">
        <v>63.214406915564403</v>
      </c>
      <c r="M2836">
        <v>46.156899002032098</v>
      </c>
      <c r="N2836">
        <v>0.64430753424657505</v>
      </c>
      <c r="O2836">
        <v>75.826681870011399</v>
      </c>
      <c r="P2836">
        <v>39.522727272727202</v>
      </c>
      <c r="Q2836">
        <v>-1.2034803205657999E-2</v>
      </c>
    </row>
    <row r="2837" spans="1:17" hidden="1" x14ac:dyDescent="0.3">
      <c r="A2837" t="s">
        <v>5884</v>
      </c>
      <c r="B2837" t="s">
        <v>5885</v>
      </c>
      <c r="C2837" t="str">
        <f>IFERROR(VLOOKUP(Table1[[#This Row],[Ticker]],[1]!Table2[[Symbol]:[Industry]],2,FALSE),"-")</f>
        <v>-</v>
      </c>
      <c r="D2837" t="s">
        <v>493</v>
      </c>
      <c r="E2837">
        <v>114.9258768</v>
      </c>
      <c r="F2837">
        <v>41.12</v>
      </c>
      <c r="G2837">
        <v>27.539398206181499</v>
      </c>
      <c r="H2837">
        <v>-1.5374278598058599</v>
      </c>
      <c r="I2837">
        <v>16.327517340698002</v>
      </c>
      <c r="J2837">
        <v>10.178298496917799</v>
      </c>
      <c r="K2837">
        <v>40.061768577688902</v>
      </c>
      <c r="L2837">
        <v>35.746444070748602</v>
      </c>
      <c r="M2837">
        <v>58.2231886182607</v>
      </c>
      <c r="N2837">
        <v>0.24578005444592299</v>
      </c>
      <c r="O2837">
        <v>27.456225680933802</v>
      </c>
      <c r="P2837">
        <v>63.045202220459899</v>
      </c>
      <c r="Q2837">
        <v>2.0645448149593001E-2</v>
      </c>
    </row>
    <row r="2838" spans="1:17" hidden="1" x14ac:dyDescent="0.3">
      <c r="A2838" t="s">
        <v>5886</v>
      </c>
      <c r="B2838" t="s">
        <v>5887</v>
      </c>
      <c r="C2838" t="str">
        <f>IFERROR(VLOOKUP(Table1[[#This Row],[Ticker]],[1]!Table2[[Symbol]:[Industry]],2,FALSE),"-")</f>
        <v>-</v>
      </c>
      <c r="D2838" t="s">
        <v>789</v>
      </c>
      <c r="E2838">
        <v>114.844926</v>
      </c>
      <c r="F2838">
        <v>105</v>
      </c>
      <c r="G2838">
        <v>172.833231681321</v>
      </c>
      <c r="H2838">
        <v>9.8350448336419003</v>
      </c>
      <c r="I2838">
        <v>107.40027287647899</v>
      </c>
      <c r="J2838">
        <v>3.0335878086103998</v>
      </c>
      <c r="K2838">
        <v>93.698798413597302</v>
      </c>
      <c r="L2838">
        <v>68.175614401352902</v>
      </c>
      <c r="M2838">
        <v>56.948639651341097</v>
      </c>
      <c r="N2838">
        <v>1.6031746031745999</v>
      </c>
      <c r="O2838">
        <v>3.6285714285714201</v>
      </c>
      <c r="P2838">
        <v>213.33930170098401</v>
      </c>
      <c r="Q2838">
        <v>9.8917392020449996E-2</v>
      </c>
    </row>
    <row r="2839" spans="1:17" hidden="1" x14ac:dyDescent="0.3">
      <c r="A2839" t="s">
        <v>5888</v>
      </c>
      <c r="B2839" t="s">
        <v>5889</v>
      </c>
      <c r="C2839" t="str">
        <f>IFERROR(VLOOKUP(Table1[[#This Row],[Ticker]],[1]!Table2[[Symbol]:[Industry]],2,FALSE),"-")</f>
        <v>-</v>
      </c>
      <c r="D2839" t="s">
        <v>632</v>
      </c>
      <c r="E2839">
        <v>114.62451</v>
      </c>
      <c r="F2839">
        <v>34.700000000000003</v>
      </c>
      <c r="G2839">
        <v>24.810273167870498</v>
      </c>
      <c r="H2839">
        <v>1.17326443288405</v>
      </c>
      <c r="I2839">
        <v>27.6145755502844</v>
      </c>
      <c r="J2839">
        <v>2.07111400112281</v>
      </c>
      <c r="K2839">
        <v>34.123019928374603</v>
      </c>
      <c r="L2839">
        <v>29.957180415944499</v>
      </c>
      <c r="M2839">
        <v>56.939372281306099</v>
      </c>
      <c r="N2839">
        <v>1.38315610474176</v>
      </c>
      <c r="O2839">
        <v>21.613832853025901</v>
      </c>
      <c r="P2839">
        <v>90.6593406593407</v>
      </c>
      <c r="Q2839">
        <v>0.11401455431695599</v>
      </c>
    </row>
    <row r="2840" spans="1:17" hidden="1" x14ac:dyDescent="0.3">
      <c r="A2840" t="s">
        <v>5890</v>
      </c>
      <c r="B2840" t="s">
        <v>5891</v>
      </c>
      <c r="C2840" t="str">
        <f>IFERROR(VLOOKUP(Table1[[#This Row],[Ticker]],[1]!Table2[[Symbol]:[Industry]],2,FALSE),"-")</f>
        <v>-</v>
      </c>
      <c r="D2840" t="s">
        <v>21</v>
      </c>
      <c r="E2840">
        <v>114.5256625</v>
      </c>
      <c r="F2840">
        <v>152.65</v>
      </c>
      <c r="G2840">
        <v>-1.3555998846928601</v>
      </c>
      <c r="H2840">
        <v>-23.826107489535701</v>
      </c>
      <c r="I2840">
        <v>-47.1216045386563</v>
      </c>
      <c r="J2840">
        <v>-15.1683812647014</v>
      </c>
      <c r="K2840">
        <v>220.41127121269199</v>
      </c>
      <c r="L2840">
        <v>235.97879003774</v>
      </c>
      <c r="M2840">
        <v>20.156160536223702</v>
      </c>
      <c r="N2840">
        <v>0.98140703517587902</v>
      </c>
      <c r="O2840">
        <v>234.752702260072</v>
      </c>
      <c r="P2840">
        <v>25.8969072164948</v>
      </c>
      <c r="Q2840">
        <v>0.164183558061341</v>
      </c>
    </row>
    <row r="2841" spans="1:17" hidden="1" x14ac:dyDescent="0.3">
      <c r="A2841" t="s">
        <v>5892</v>
      </c>
      <c r="B2841" t="s">
        <v>5893</v>
      </c>
      <c r="C2841" t="str">
        <f>IFERROR(VLOOKUP(Table1[[#This Row],[Ticker]],[1]!Table2[[Symbol]:[Industry]],2,FALSE),"-")</f>
        <v>-</v>
      </c>
      <c r="D2841" t="s">
        <v>1382</v>
      </c>
      <c r="E2841">
        <v>114.24</v>
      </c>
      <c r="F2841">
        <v>168</v>
      </c>
      <c r="G2841">
        <v>-20.585840434521</v>
      </c>
      <c r="H2841">
        <v>-0.22968191080321901</v>
      </c>
      <c r="I2841">
        <v>-7.36234527939712</v>
      </c>
      <c r="J2841">
        <v>-4.3750840930625197</v>
      </c>
      <c r="M2841">
        <v>41.752118986267803</v>
      </c>
      <c r="O2841">
        <v>51.190476190476097</v>
      </c>
      <c r="P2841">
        <v>18.3515322296583</v>
      </c>
    </row>
    <row r="2842" spans="1:17" hidden="1" x14ac:dyDescent="0.3">
      <c r="A2842" t="s">
        <v>5894</v>
      </c>
      <c r="B2842" t="s">
        <v>5895</v>
      </c>
      <c r="C2842" t="str">
        <f>IFERROR(VLOOKUP(Table1[[#This Row],[Ticker]],[1]!Table2[[Symbol]:[Industry]],2,FALSE),"-")</f>
        <v>-</v>
      </c>
      <c r="D2842" t="s">
        <v>632</v>
      </c>
      <c r="E2842">
        <v>114.2064</v>
      </c>
      <c r="F2842">
        <v>168</v>
      </c>
      <c r="G2842">
        <v>-49.4087428252626</v>
      </c>
      <c r="H2842">
        <v>-6.65502512807429</v>
      </c>
      <c r="I2842">
        <v>-39.389630572984402</v>
      </c>
      <c r="J2842">
        <v>-7.5415942232114501</v>
      </c>
      <c r="K2842">
        <v>175.163275313025</v>
      </c>
      <c r="L2842">
        <v>190.393087280559</v>
      </c>
      <c r="M2842">
        <v>42.844217398405497</v>
      </c>
      <c r="N2842">
        <v>2.4050381630768198</v>
      </c>
      <c r="O2842">
        <v>124.404761904761</v>
      </c>
      <c r="P2842">
        <v>9.0909090909090793</v>
      </c>
      <c r="Q2842">
        <v>3.2323116183061003E-2</v>
      </c>
    </row>
    <row r="2843" spans="1:17" hidden="1" x14ac:dyDescent="0.3">
      <c r="A2843" t="s">
        <v>5896</v>
      </c>
      <c r="B2843" t="s">
        <v>5897</v>
      </c>
      <c r="C2843" t="str">
        <f>IFERROR(VLOOKUP(Table1[[#This Row],[Ticker]],[1]!Table2[[Symbol]:[Industry]],2,FALSE),"-")</f>
        <v>-</v>
      </c>
      <c r="D2843" t="s">
        <v>54</v>
      </c>
      <c r="E2843">
        <v>113.8989375</v>
      </c>
      <c r="F2843">
        <v>182.75</v>
      </c>
      <c r="G2843">
        <v>101.242116554726</v>
      </c>
      <c r="H2843">
        <v>6.48285580322786</v>
      </c>
      <c r="I2843">
        <v>2.6796690359643498</v>
      </c>
      <c r="J2843">
        <v>8.3407552966596494</v>
      </c>
      <c r="K2843">
        <v>184.41550063915099</v>
      </c>
      <c r="L2843">
        <v>168.489849277801</v>
      </c>
      <c r="M2843">
        <v>61.602459485510003</v>
      </c>
      <c r="N2843">
        <v>1.4999982921650199</v>
      </c>
      <c r="O2843">
        <v>68.098495212038301</v>
      </c>
      <c r="P2843">
        <v>132.06349206349199</v>
      </c>
      <c r="Q2843">
        <v>3.1731415395595E-2</v>
      </c>
    </row>
    <row r="2844" spans="1:17" hidden="1" x14ac:dyDescent="0.3">
      <c r="A2844" t="s">
        <v>5898</v>
      </c>
      <c r="B2844" t="s">
        <v>5899</v>
      </c>
      <c r="C2844" t="str">
        <f>IFERROR(VLOOKUP(Table1[[#This Row],[Ticker]],[1]!Table2[[Symbol]:[Industry]],2,FALSE),"-")</f>
        <v>-</v>
      </c>
      <c r="D2844" t="s">
        <v>420</v>
      </c>
      <c r="E2844">
        <v>113.87520000000001</v>
      </c>
      <c r="F2844">
        <v>296.55</v>
      </c>
      <c r="G2844">
        <v>110.087357254501</v>
      </c>
      <c r="H2844">
        <v>7.6661701253224601</v>
      </c>
      <c r="I2844">
        <v>10.4787530279304</v>
      </c>
      <c r="J2844">
        <v>-10.790030115492</v>
      </c>
      <c r="K2844">
        <v>300.444973843985</v>
      </c>
      <c r="L2844">
        <v>264.35836421592899</v>
      </c>
      <c r="M2844">
        <v>44.085211296572098</v>
      </c>
      <c r="N2844">
        <v>0.94754444914216995</v>
      </c>
      <c r="O2844">
        <v>27.803068622491899</v>
      </c>
      <c r="P2844">
        <v>123.64253393665101</v>
      </c>
      <c r="Q2844">
        <v>0.117474552662297</v>
      </c>
    </row>
    <row r="2845" spans="1:17" hidden="1" x14ac:dyDescent="0.3">
      <c r="A2845" t="s">
        <v>5900</v>
      </c>
      <c r="B2845" t="s">
        <v>5901</v>
      </c>
      <c r="C2845" t="str">
        <f>IFERROR(VLOOKUP(Table1[[#This Row],[Ticker]],[1]!Table2[[Symbol]:[Industry]],2,FALSE),"-")</f>
        <v>-</v>
      </c>
      <c r="D2845" t="s">
        <v>399</v>
      </c>
      <c r="E2845">
        <v>113.79644710999899</v>
      </c>
      <c r="M2845">
        <v>50</v>
      </c>
    </row>
    <row r="2846" spans="1:17" hidden="1" x14ac:dyDescent="0.3">
      <c r="A2846" t="s">
        <v>5902</v>
      </c>
      <c r="B2846" t="s">
        <v>5903</v>
      </c>
      <c r="C2846" t="str">
        <f>IFERROR(VLOOKUP(Table1[[#This Row],[Ticker]],[1]!Table2[[Symbol]:[Industry]],2,FALSE),"-")</f>
        <v>-</v>
      </c>
      <c r="D2846" t="s">
        <v>5904</v>
      </c>
      <c r="E2846">
        <v>113.274084</v>
      </c>
      <c r="F2846">
        <v>367.5</v>
      </c>
      <c r="G2846">
        <v>-33.711897964131801</v>
      </c>
      <c r="H2846">
        <v>-8.5585769087726895</v>
      </c>
      <c r="I2846">
        <v>-33.731405390325001</v>
      </c>
      <c r="J2846">
        <v>-8.5669188115414201</v>
      </c>
      <c r="K2846">
        <v>396.43310753086899</v>
      </c>
      <c r="L2846">
        <v>375.82625535027898</v>
      </c>
      <c r="M2846">
        <v>32.842927130901799</v>
      </c>
      <c r="N2846">
        <v>0.75726520968694599</v>
      </c>
      <c r="O2846">
        <v>78.979591836734599</v>
      </c>
      <c r="P2846">
        <v>77.536231884057898</v>
      </c>
    </row>
    <row r="2847" spans="1:17" hidden="1" x14ac:dyDescent="0.3">
      <c r="A2847" t="s">
        <v>5905</v>
      </c>
      <c r="B2847" t="s">
        <v>5906</v>
      </c>
      <c r="C2847" t="str">
        <f>IFERROR(VLOOKUP(Table1[[#This Row],[Ticker]],[1]!Table2[[Symbol]:[Industry]],2,FALSE),"-")</f>
        <v>-</v>
      </c>
      <c r="D2847" t="s">
        <v>54</v>
      </c>
      <c r="E2847">
        <v>112.512</v>
      </c>
      <c r="F2847">
        <v>937.6</v>
      </c>
      <c r="G2847">
        <v>-9.7525071011877102</v>
      </c>
      <c r="H2847">
        <v>-9.0437477923124394</v>
      </c>
      <c r="I2847">
        <v>-9.1188241711870397</v>
      </c>
      <c r="J2847">
        <v>-5.9318740871232398</v>
      </c>
      <c r="K2847">
        <v>960.62045604042203</v>
      </c>
      <c r="L2847">
        <v>909.88909533191497</v>
      </c>
      <c r="M2847">
        <v>34.085523210978899</v>
      </c>
      <c r="N2847">
        <v>0.90369515011547297</v>
      </c>
      <c r="O2847">
        <v>38.9718430034129</v>
      </c>
      <c r="P2847">
        <v>32.2425952045134</v>
      </c>
      <c r="Q2847">
        <v>2.8846377154944002E-2</v>
      </c>
    </row>
    <row r="2848" spans="1:17" hidden="1" x14ac:dyDescent="0.3">
      <c r="A2848" t="s">
        <v>5907</v>
      </c>
      <c r="B2848" t="s">
        <v>5908</v>
      </c>
      <c r="C2848" t="str">
        <f>IFERROR(VLOOKUP(Table1[[#This Row],[Ticker]],[1]!Table2[[Symbol]:[Industry]],2,FALSE),"-")</f>
        <v>-</v>
      </c>
      <c r="D2848" t="s">
        <v>46</v>
      </c>
      <c r="E2848">
        <v>112.47499999999999</v>
      </c>
      <c r="F2848">
        <v>44.99</v>
      </c>
      <c r="G2848">
        <v>62.607255574108898</v>
      </c>
      <c r="H2848">
        <v>1.7324112454707199</v>
      </c>
      <c r="I2848">
        <v>-47.630344043430497</v>
      </c>
      <c r="J2848">
        <v>3.0963131562896802</v>
      </c>
      <c r="K2848">
        <v>48.962011862913101</v>
      </c>
      <c r="L2848">
        <v>47.7232301249702</v>
      </c>
      <c r="M2848">
        <v>50.350834825021202</v>
      </c>
      <c r="N2848">
        <v>1.2607116920842401</v>
      </c>
      <c r="O2848">
        <v>106.312513891975</v>
      </c>
      <c r="P2848">
        <v>112.92001893043</v>
      </c>
      <c r="Q2848">
        <v>0.181271652495025</v>
      </c>
    </row>
    <row r="2849" spans="1:17" hidden="1" x14ac:dyDescent="0.3">
      <c r="A2849" t="s">
        <v>5909</v>
      </c>
      <c r="B2849" t="s">
        <v>5910</v>
      </c>
      <c r="C2849" t="str">
        <f>IFERROR(VLOOKUP(Table1[[#This Row],[Ticker]],[1]!Table2[[Symbol]:[Industry]],2,FALSE),"-")</f>
        <v>-</v>
      </c>
      <c r="D2849" t="s">
        <v>539</v>
      </c>
      <c r="E2849">
        <v>112.326530225</v>
      </c>
      <c r="F2849">
        <v>2780.05</v>
      </c>
      <c r="G2849">
        <v>42.036246698204302</v>
      </c>
      <c r="H2849">
        <v>-8.4550088028620396E-4</v>
      </c>
      <c r="I2849">
        <v>-15.1433240711756</v>
      </c>
      <c r="J2849">
        <v>0.96997731311816004</v>
      </c>
      <c r="K2849">
        <v>2835.5964852422999</v>
      </c>
      <c r="L2849">
        <v>2619.90546592283</v>
      </c>
      <c r="M2849">
        <v>46.1649078960276</v>
      </c>
      <c r="N2849">
        <v>1.6857876605073501</v>
      </c>
      <c r="O2849">
        <v>20.1417240697109</v>
      </c>
      <c r="P2849">
        <v>73.644597126795702</v>
      </c>
      <c r="Q2849">
        <v>0.14597183398475</v>
      </c>
    </row>
    <row r="2850" spans="1:17" hidden="1" x14ac:dyDescent="0.3">
      <c r="A2850" t="s">
        <v>5911</v>
      </c>
      <c r="B2850" t="s">
        <v>5912</v>
      </c>
      <c r="C2850" t="str">
        <f>IFERROR(VLOOKUP(Table1[[#This Row],[Ticker]],[1]!Table2[[Symbol]:[Industry]],2,FALSE),"-")</f>
        <v>-</v>
      </c>
      <c r="D2850" t="s">
        <v>539</v>
      </c>
      <c r="E2850">
        <v>111.8685</v>
      </c>
      <c r="F2850">
        <v>80.25</v>
      </c>
      <c r="G2850">
        <v>21.398621546270501</v>
      </c>
      <c r="H2850">
        <v>2.58268741085383</v>
      </c>
      <c r="I2850">
        <v>21.928295114691501</v>
      </c>
      <c r="J2850">
        <v>-4.12343066766425</v>
      </c>
      <c r="K2850">
        <v>77.218325735550906</v>
      </c>
      <c r="L2850">
        <v>68.850287240586994</v>
      </c>
      <c r="M2850">
        <v>62.167255750944001</v>
      </c>
      <c r="N2850">
        <v>0.64841168996188003</v>
      </c>
      <c r="O2850">
        <v>9.0342679127725702</v>
      </c>
      <c r="P2850">
        <v>60.5</v>
      </c>
    </row>
    <row r="2851" spans="1:17" hidden="1" x14ac:dyDescent="0.3">
      <c r="A2851" t="s">
        <v>5913</v>
      </c>
      <c r="B2851" t="s">
        <v>5914</v>
      </c>
      <c r="C2851" t="str">
        <f>IFERROR(VLOOKUP(Table1[[#This Row],[Ticker]],[1]!Table2[[Symbol]:[Industry]],2,FALSE),"-")</f>
        <v>-</v>
      </c>
      <c r="D2851" t="s">
        <v>632</v>
      </c>
      <c r="E2851">
        <v>111.84</v>
      </c>
      <c r="F2851">
        <v>48</v>
      </c>
      <c r="G2851">
        <v>-27.189015037695601</v>
      </c>
      <c r="H2851">
        <v>-1.92140124050977</v>
      </c>
      <c r="I2851">
        <v>-28.3469722010319</v>
      </c>
      <c r="J2851">
        <v>-6.3337849751795998</v>
      </c>
      <c r="K2851">
        <v>50.043779812454702</v>
      </c>
      <c r="L2851">
        <v>50.524244906896101</v>
      </c>
      <c r="M2851">
        <v>40.8838904712469</v>
      </c>
      <c r="N2851">
        <v>1.03989815947812</v>
      </c>
      <c r="O2851">
        <v>42.9166666666666</v>
      </c>
      <c r="P2851">
        <v>16.788321167883201</v>
      </c>
      <c r="Q2851">
        <v>4.9645804626460002E-3</v>
      </c>
    </row>
    <row r="2852" spans="1:17" hidden="1" x14ac:dyDescent="0.3">
      <c r="A2852" t="s">
        <v>5915</v>
      </c>
      <c r="B2852" t="s">
        <v>5916</v>
      </c>
      <c r="C2852" t="str">
        <f>IFERROR(VLOOKUP(Table1[[#This Row],[Ticker]],[1]!Table2[[Symbol]:[Industry]],2,FALSE),"-")</f>
        <v>-</v>
      </c>
      <c r="D2852" t="s">
        <v>1560</v>
      </c>
      <c r="E2852">
        <v>111.758995019</v>
      </c>
      <c r="F2852">
        <v>76.37</v>
      </c>
      <c r="G2852">
        <v>-9.9087571011877191</v>
      </c>
      <c r="H2852">
        <v>-0.92392970337385705</v>
      </c>
      <c r="I2852">
        <v>-9.6997411448707407</v>
      </c>
      <c r="J2852">
        <v>-5.4643082309935496</v>
      </c>
      <c r="K2852">
        <v>83.312480309578007</v>
      </c>
      <c r="L2852">
        <v>84.021411484837898</v>
      </c>
      <c r="M2852">
        <v>40.027554491772698</v>
      </c>
      <c r="N2852">
        <v>0.99</v>
      </c>
      <c r="O2852">
        <v>94.775435380384906</v>
      </c>
      <c r="P2852">
        <v>27.283333333333299</v>
      </c>
      <c r="Q2852">
        <v>4.4647640456283999E-2</v>
      </c>
    </row>
    <row r="2853" spans="1:17" hidden="1" x14ac:dyDescent="0.3">
      <c r="A2853" t="s">
        <v>5917</v>
      </c>
      <c r="B2853" t="s">
        <v>5918</v>
      </c>
      <c r="C2853" t="str">
        <f>IFERROR(VLOOKUP(Table1[[#This Row],[Ticker]],[1]!Table2[[Symbol]:[Industry]],2,FALSE),"-")</f>
        <v>-</v>
      </c>
      <c r="E2853">
        <v>111.6545325</v>
      </c>
      <c r="F2853">
        <v>221.9</v>
      </c>
      <c r="G2853">
        <v>42.661756343862898</v>
      </c>
      <c r="H2853">
        <v>-8.5327786855197996</v>
      </c>
      <c r="I2853">
        <v>27.292140824787399</v>
      </c>
      <c r="J2853">
        <v>-7.1001697531922803</v>
      </c>
      <c r="K2853">
        <v>210.37457893412</v>
      </c>
      <c r="L2853">
        <v>167.83000305788801</v>
      </c>
      <c r="M2853">
        <v>51.984811775975501</v>
      </c>
      <c r="N2853">
        <v>0.43624404727050298</v>
      </c>
      <c r="O2853">
        <v>19.265434880576802</v>
      </c>
      <c r="P2853">
        <v>108.94538606403</v>
      </c>
      <c r="Q2853">
        <v>0.17336373172328001</v>
      </c>
    </row>
    <row r="2854" spans="1:17" hidden="1" x14ac:dyDescent="0.3">
      <c r="A2854" t="s">
        <v>5919</v>
      </c>
      <c r="B2854" t="s">
        <v>5920</v>
      </c>
      <c r="C2854" t="str">
        <f>IFERROR(VLOOKUP(Table1[[#This Row],[Ticker]],[1]!Table2[[Symbol]:[Industry]],2,FALSE),"-")</f>
        <v>-</v>
      </c>
      <c r="D2854" t="s">
        <v>259</v>
      </c>
      <c r="E2854">
        <v>111.30374999999999</v>
      </c>
      <c r="F2854">
        <v>110.75</v>
      </c>
      <c r="G2854">
        <v>39.170850563045803</v>
      </c>
      <c r="H2854">
        <v>7.27561233250265</v>
      </c>
      <c r="I2854">
        <v>0.14288120143911301</v>
      </c>
      <c r="J2854">
        <v>-2.6509461620280401</v>
      </c>
      <c r="K2854">
        <v>109.96299435039199</v>
      </c>
      <c r="L2854">
        <v>107.592821266393</v>
      </c>
      <c r="M2854">
        <v>40.837596448447897</v>
      </c>
      <c r="N2854">
        <v>0.49327846364883399</v>
      </c>
      <c r="O2854">
        <v>38.194130925507899</v>
      </c>
      <c r="P2854">
        <v>70.384615384615302</v>
      </c>
    </row>
    <row r="2855" spans="1:17" hidden="1" x14ac:dyDescent="0.3">
      <c r="A2855" t="s">
        <v>5921</v>
      </c>
      <c r="B2855" t="s">
        <v>5922</v>
      </c>
      <c r="C2855" t="str">
        <f>IFERROR(VLOOKUP(Table1[[#This Row],[Ticker]],[1]!Table2[[Symbol]:[Industry]],2,FALSE),"-")</f>
        <v>-</v>
      </c>
      <c r="D2855" t="s">
        <v>632</v>
      </c>
      <c r="E2855">
        <v>111.21256080000001</v>
      </c>
      <c r="F2855">
        <v>10.3</v>
      </c>
      <c r="G2855">
        <v>18.944675997403799</v>
      </c>
      <c r="H2855">
        <v>6.5655577842956099</v>
      </c>
      <c r="I2855">
        <v>-20.4216091596216</v>
      </c>
      <c r="J2855">
        <v>4.9313623753784901</v>
      </c>
      <c r="K2855">
        <v>9.9354223113494395</v>
      </c>
      <c r="L2855">
        <v>9.6079302518411893</v>
      </c>
      <c r="M2855">
        <v>73.535865008233202</v>
      </c>
      <c r="N2855">
        <v>0.73159222861898798</v>
      </c>
      <c r="O2855">
        <v>24.271844660194098</v>
      </c>
      <c r="P2855">
        <v>47.988505747126403</v>
      </c>
      <c r="Q2855">
        <v>6.4852300699316995E-2</v>
      </c>
    </row>
    <row r="2856" spans="1:17" hidden="1" x14ac:dyDescent="0.3">
      <c r="A2856" t="s">
        <v>5923</v>
      </c>
      <c r="B2856" t="s">
        <v>5924</v>
      </c>
      <c r="C2856" t="str">
        <f>IFERROR(VLOOKUP(Table1[[#This Row],[Ticker]],[1]!Table2[[Symbol]:[Industry]],2,FALSE),"-")</f>
        <v>-</v>
      </c>
      <c r="D2856" t="s">
        <v>729</v>
      </c>
      <c r="E2856">
        <v>110.88097019999999</v>
      </c>
      <c r="F2856">
        <v>76.099999999999994</v>
      </c>
      <c r="G2856">
        <v>40.257948544861101</v>
      </c>
      <c r="H2856">
        <v>5.3287881590199104</v>
      </c>
      <c r="I2856">
        <v>15.499796870298599</v>
      </c>
      <c r="J2856">
        <v>2.0007318405391001</v>
      </c>
      <c r="K2856">
        <v>74.079853941386204</v>
      </c>
      <c r="L2856">
        <v>64.611401759014996</v>
      </c>
      <c r="M2856">
        <v>46.511713315869002</v>
      </c>
      <c r="N2856">
        <v>1.34541802508261</v>
      </c>
      <c r="O2856">
        <v>5.1248357424441497</v>
      </c>
      <c r="P2856">
        <v>73.348519362186707</v>
      </c>
      <c r="Q2856">
        <v>1.7417697266181999E-2</v>
      </c>
    </row>
    <row r="2857" spans="1:17" hidden="1" x14ac:dyDescent="0.3">
      <c r="A2857" t="s">
        <v>5925</v>
      </c>
      <c r="B2857" t="s">
        <v>5926</v>
      </c>
      <c r="C2857" t="str">
        <f>IFERROR(VLOOKUP(Table1[[#This Row],[Ticker]],[1]!Table2[[Symbol]:[Industry]],2,FALSE),"-")</f>
        <v>-</v>
      </c>
      <c r="D2857" t="s">
        <v>789</v>
      </c>
      <c r="E2857">
        <v>110.5207235</v>
      </c>
      <c r="F2857">
        <v>62.15</v>
      </c>
      <c r="G2857">
        <v>-34.458389454128799</v>
      </c>
      <c r="H2857">
        <v>2.0741955163902399</v>
      </c>
      <c r="I2857">
        <v>-2.84335483587836</v>
      </c>
      <c r="J2857">
        <v>4.2013968972115698</v>
      </c>
      <c r="K2857">
        <v>59.153540398714</v>
      </c>
      <c r="L2857">
        <v>59.855986633351897</v>
      </c>
      <c r="M2857">
        <v>69.381491900467196</v>
      </c>
      <c r="N2857">
        <v>1.3878899082568801</v>
      </c>
      <c r="O2857">
        <v>55.993563958165701</v>
      </c>
      <c r="P2857">
        <v>33.655913978494603</v>
      </c>
      <c r="Q2857">
        <v>8.2375030409157002E-2</v>
      </c>
    </row>
    <row r="2858" spans="1:17" hidden="1" x14ac:dyDescent="0.3">
      <c r="A2858" t="s">
        <v>5927</v>
      </c>
      <c r="B2858" t="s">
        <v>5928</v>
      </c>
      <c r="C2858" t="str">
        <f>IFERROR(VLOOKUP(Table1[[#This Row],[Ticker]],[1]!Table2[[Symbol]:[Industry]],2,FALSE),"-")</f>
        <v>-</v>
      </c>
      <c r="D2858" t="s">
        <v>259</v>
      </c>
      <c r="E2858">
        <v>110.49706</v>
      </c>
      <c r="F2858">
        <v>134.94999999999999</v>
      </c>
      <c r="G2858">
        <v>108.40323060372999</v>
      </c>
      <c r="H2858">
        <v>-10.858479414416401</v>
      </c>
      <c r="I2858">
        <v>28.968020924319902</v>
      </c>
      <c r="J2858">
        <v>-14.9713942182547</v>
      </c>
      <c r="K2858">
        <v>133.78003854261601</v>
      </c>
      <c r="L2858">
        <v>107.971753853756</v>
      </c>
      <c r="M2858">
        <v>34.621639278536797</v>
      </c>
      <c r="N2858">
        <v>0.40509762361329299</v>
      </c>
      <c r="O2858">
        <v>23.082623193775401</v>
      </c>
      <c r="P2858">
        <v>131.83301838172099</v>
      </c>
      <c r="Q2858">
        <v>0.155595189607273</v>
      </c>
    </row>
    <row r="2859" spans="1:17" hidden="1" x14ac:dyDescent="0.3">
      <c r="A2859" t="s">
        <v>5929</v>
      </c>
      <c r="B2859" t="s">
        <v>5930</v>
      </c>
      <c r="C2859" t="str">
        <f>IFERROR(VLOOKUP(Table1[[#This Row],[Ticker]],[1]!Table2[[Symbol]:[Industry]],2,FALSE),"-")</f>
        <v>-</v>
      </c>
      <c r="D2859" t="s">
        <v>21</v>
      </c>
      <c r="E2859">
        <v>110.39890815</v>
      </c>
      <c r="F2859">
        <v>90.25</v>
      </c>
      <c r="G2859">
        <v>-69.991257505849404</v>
      </c>
      <c r="H2859">
        <v>-3.2314180008370799</v>
      </c>
      <c r="I2859">
        <v>-62.133631547086203</v>
      </c>
      <c r="J2859">
        <v>-6.9163915643268901</v>
      </c>
      <c r="K2859">
        <v>104.489177758056</v>
      </c>
      <c r="L2859">
        <v>131.06720922878</v>
      </c>
      <c r="M2859">
        <v>21.6707835204679</v>
      </c>
      <c r="N2859">
        <v>0.48202461861564</v>
      </c>
      <c r="O2859">
        <v>154.84764542936199</v>
      </c>
      <c r="P2859">
        <v>7.23621673003802</v>
      </c>
      <c r="Q2859">
        <v>2.0693090096700001E-3</v>
      </c>
    </row>
    <row r="2860" spans="1:17" hidden="1" x14ac:dyDescent="0.3">
      <c r="A2860" t="s">
        <v>5931</v>
      </c>
      <c r="B2860" t="s">
        <v>5932</v>
      </c>
      <c r="C2860" t="str">
        <f>IFERROR(VLOOKUP(Table1[[#This Row],[Ticker]],[1]!Table2[[Symbol]:[Industry]],2,FALSE),"-")</f>
        <v>-</v>
      </c>
      <c r="D2860" t="s">
        <v>713</v>
      </c>
      <c r="E2860">
        <v>110.39100000000001</v>
      </c>
      <c r="F2860">
        <v>23.74</v>
      </c>
      <c r="G2860">
        <v>-49.171699020379599</v>
      </c>
      <c r="H2860">
        <v>-3.7684536929312502</v>
      </c>
      <c r="I2860">
        <v>-37.105339127654098</v>
      </c>
      <c r="J2860">
        <v>2.3782765147691398</v>
      </c>
      <c r="K2860">
        <v>24.053255269534901</v>
      </c>
      <c r="L2860">
        <v>25.814467021384001</v>
      </c>
      <c r="M2860">
        <v>45.915074148731001</v>
      </c>
      <c r="N2860">
        <v>0.67592591592171503</v>
      </c>
      <c r="O2860">
        <v>72.283066554338603</v>
      </c>
      <c r="P2860">
        <v>24.947368421052602</v>
      </c>
      <c r="Q2860">
        <v>-0.105791329136477</v>
      </c>
    </row>
    <row r="2861" spans="1:17" hidden="1" x14ac:dyDescent="0.3">
      <c r="A2861" t="s">
        <v>5933</v>
      </c>
      <c r="B2861" t="s">
        <v>5934</v>
      </c>
      <c r="C2861" t="str">
        <f>IFERROR(VLOOKUP(Table1[[#This Row],[Ticker]],[1]!Table2[[Symbol]:[Industry]],2,FALSE),"-")</f>
        <v>-</v>
      </c>
      <c r="D2861" t="s">
        <v>1339</v>
      </c>
      <c r="E2861">
        <v>110.265</v>
      </c>
      <c r="F2861">
        <v>367.55</v>
      </c>
      <c r="G2861">
        <v>210.456427877371</v>
      </c>
      <c r="H2861">
        <v>62.787022183926602</v>
      </c>
      <c r="I2861">
        <v>63.459777871084199</v>
      </c>
      <c r="J2861">
        <v>-22.036488419875202</v>
      </c>
      <c r="K2861">
        <v>301.08535631399599</v>
      </c>
      <c r="L2861">
        <v>237.74488464182599</v>
      </c>
      <c r="M2861">
        <v>48.5314237986493</v>
      </c>
      <c r="N2861">
        <v>1.5831320499611701</v>
      </c>
      <c r="O2861">
        <v>26.7582641817439</v>
      </c>
      <c r="P2861">
        <v>221.65047694057901</v>
      </c>
      <c r="Q2861">
        <v>0.19904403721925801</v>
      </c>
    </row>
    <row r="2862" spans="1:17" hidden="1" x14ac:dyDescent="0.3">
      <c r="A2862" t="s">
        <v>5935</v>
      </c>
      <c r="B2862" t="s">
        <v>5936</v>
      </c>
      <c r="C2862" t="str">
        <f>IFERROR(VLOOKUP(Table1[[#This Row],[Ticker]],[1]!Table2[[Symbol]:[Industry]],2,FALSE),"-")</f>
        <v>-</v>
      </c>
      <c r="D2862" t="s">
        <v>46</v>
      </c>
      <c r="E2862">
        <v>110.03421428999999</v>
      </c>
      <c r="F2862">
        <v>0.78</v>
      </c>
      <c r="G2862">
        <v>67.747492898812197</v>
      </c>
      <c r="H2862">
        <v>6.67912155745198</v>
      </c>
      <c r="I2862">
        <v>18.923369006317099</v>
      </c>
      <c r="J2862">
        <v>-4.6305119346972603</v>
      </c>
      <c r="K2862">
        <v>0.74311436899479399</v>
      </c>
      <c r="L2862">
        <v>0.62319814447789001</v>
      </c>
      <c r="M2862">
        <v>44.575407379423801</v>
      </c>
      <c r="N2862">
        <v>0.53088529708828402</v>
      </c>
      <c r="O2862">
        <v>21.7948717948717</v>
      </c>
      <c r="P2862">
        <v>160</v>
      </c>
      <c r="Q2862">
        <v>0.109379690584556</v>
      </c>
    </row>
    <row r="2863" spans="1:17" hidden="1" x14ac:dyDescent="0.3">
      <c r="A2863" t="s">
        <v>5937</v>
      </c>
      <c r="B2863" t="s">
        <v>3131</v>
      </c>
      <c r="C2863" t="str">
        <f>IFERROR(VLOOKUP(Table1[[#This Row],[Ticker]],[1]!Table2[[Symbol]:[Industry]],2,FALSE),"-")</f>
        <v>-</v>
      </c>
      <c r="D2863" t="s">
        <v>4110</v>
      </c>
      <c r="E2863">
        <v>110.0125</v>
      </c>
      <c r="F2863">
        <v>846.25</v>
      </c>
      <c r="G2863">
        <v>23.982060800046799</v>
      </c>
      <c r="H2863">
        <v>-2.27557843787327</v>
      </c>
      <c r="I2863">
        <v>1.9927289153533501</v>
      </c>
      <c r="J2863">
        <v>-3.5335523902753998</v>
      </c>
      <c r="K2863">
        <v>842.68092570937597</v>
      </c>
      <c r="L2863">
        <v>773.33476131051498</v>
      </c>
      <c r="M2863">
        <v>45.0909246427589</v>
      </c>
      <c r="N2863">
        <v>1.7735726417559401</v>
      </c>
      <c r="O2863">
        <v>41.299852289512501</v>
      </c>
      <c r="P2863">
        <v>53.0289330922242</v>
      </c>
      <c r="Q2863">
        <v>6.2982751519763999E-2</v>
      </c>
    </row>
    <row r="2864" spans="1:17" hidden="1" x14ac:dyDescent="0.3">
      <c r="A2864" t="s">
        <v>5938</v>
      </c>
      <c r="B2864" t="s">
        <v>5939</v>
      </c>
      <c r="C2864" t="str">
        <f>IFERROR(VLOOKUP(Table1[[#This Row],[Ticker]],[1]!Table2[[Symbol]:[Industry]],2,FALSE),"-")</f>
        <v>-</v>
      </c>
      <c r="D2864" t="s">
        <v>21</v>
      </c>
      <c r="E2864">
        <v>109.9000065</v>
      </c>
      <c r="F2864">
        <v>22.5</v>
      </c>
      <c r="G2864">
        <v>-113.420522083907</v>
      </c>
      <c r="H2864">
        <v>-17.168385192777102</v>
      </c>
      <c r="I2864">
        <v>-84.225867186397295</v>
      </c>
      <c r="J2864">
        <v>-1.1441995353413801</v>
      </c>
      <c r="K2864">
        <v>27.791418956111301</v>
      </c>
      <c r="L2864">
        <v>75.211272047142799</v>
      </c>
      <c r="M2864">
        <v>31.577605266834901</v>
      </c>
      <c r="N2864">
        <v>0.32547224926971702</v>
      </c>
      <c r="O2864">
        <v>966.444444444444</v>
      </c>
      <c r="P2864">
        <v>63.043478260869499</v>
      </c>
    </row>
    <row r="2865" spans="1:17" hidden="1" x14ac:dyDescent="0.3">
      <c r="A2865" t="s">
        <v>5940</v>
      </c>
      <c r="B2865" t="s">
        <v>5941</v>
      </c>
      <c r="C2865" t="str">
        <f>IFERROR(VLOOKUP(Table1[[#This Row],[Ticker]],[1]!Table2[[Symbol]:[Industry]],2,FALSE),"-")</f>
        <v>-</v>
      </c>
      <c r="D2865" t="s">
        <v>46</v>
      </c>
      <c r="E2865">
        <v>109.805222883</v>
      </c>
      <c r="F2865">
        <v>5.19</v>
      </c>
      <c r="G2865">
        <v>-2.1305558816754999</v>
      </c>
      <c r="H2865">
        <v>16.459019972104802</v>
      </c>
      <c r="I2865">
        <v>-9.4924725778412498</v>
      </c>
      <c r="J2865">
        <v>-8.0824432936053494</v>
      </c>
      <c r="K2865">
        <v>4.9786609641402304</v>
      </c>
      <c r="L2865">
        <v>4.8408398470379499</v>
      </c>
      <c r="M2865">
        <v>45.191405969736302</v>
      </c>
      <c r="N2865">
        <v>1.4978512559736401</v>
      </c>
      <c r="O2865">
        <v>36.801541425818797</v>
      </c>
      <c r="P2865">
        <v>78.965517241379303</v>
      </c>
      <c r="Q2865">
        <v>2.3945810230033001E-2</v>
      </c>
    </row>
    <row r="2866" spans="1:17" hidden="1" x14ac:dyDescent="0.3">
      <c r="A2866" t="s">
        <v>5942</v>
      </c>
      <c r="B2866" t="s">
        <v>5943</v>
      </c>
      <c r="C2866" t="str">
        <f>IFERROR(VLOOKUP(Table1[[#This Row],[Ticker]],[1]!Table2[[Symbol]:[Industry]],2,FALSE),"-")</f>
        <v>-</v>
      </c>
      <c r="D2866" t="s">
        <v>4818</v>
      </c>
      <c r="E2866">
        <v>109.71119760000001</v>
      </c>
      <c r="F2866">
        <v>40.42</v>
      </c>
      <c r="G2866">
        <v>9.8677460633692409</v>
      </c>
      <c r="H2866">
        <v>9.2208755011374297</v>
      </c>
      <c r="I2866">
        <v>-0.116323695347366</v>
      </c>
      <c r="J2866">
        <v>7.7291057475010598</v>
      </c>
      <c r="K2866">
        <v>37.284744621243199</v>
      </c>
      <c r="L2866">
        <v>36.174911158459601</v>
      </c>
      <c r="M2866">
        <v>72.2757209130218</v>
      </c>
      <c r="N2866">
        <v>1.5222828139684199</v>
      </c>
      <c r="O2866">
        <v>25.927758535378501</v>
      </c>
      <c r="P2866">
        <v>53.980952380952303</v>
      </c>
      <c r="Q2866">
        <v>5.6133044152430001E-3</v>
      </c>
    </row>
    <row r="2867" spans="1:17" hidden="1" x14ac:dyDescent="0.3">
      <c r="A2867" t="s">
        <v>5944</v>
      </c>
      <c r="B2867" t="s">
        <v>5945</v>
      </c>
      <c r="C2867" t="str">
        <f>IFERROR(VLOOKUP(Table1[[#This Row],[Ticker]],[1]!Table2[[Symbol]:[Industry]],2,FALSE),"-")</f>
        <v>-</v>
      </c>
      <c r="D2867" t="s">
        <v>259</v>
      </c>
      <c r="E2867">
        <v>109.700064</v>
      </c>
      <c r="F2867">
        <v>7.36</v>
      </c>
      <c r="G2867">
        <v>157.122492898812</v>
      </c>
      <c r="H2867">
        <v>16.840935264793401</v>
      </c>
      <c r="I2867">
        <v>82.026817282179195</v>
      </c>
      <c r="J2867">
        <v>4.82031820578805</v>
      </c>
      <c r="K2867">
        <v>6.5703761737649797</v>
      </c>
      <c r="L2867">
        <v>5.06486693634149</v>
      </c>
      <c r="M2867">
        <v>64.958595432266407</v>
      </c>
      <c r="N2867">
        <v>0.75151460682127202</v>
      </c>
      <c r="O2867">
        <v>10.869565217391299</v>
      </c>
      <c r="P2867">
        <v>200.408163265306</v>
      </c>
      <c r="Q2867">
        <v>9.4401606642707997E-2</v>
      </c>
    </row>
    <row r="2868" spans="1:17" hidden="1" x14ac:dyDescent="0.3">
      <c r="A2868" t="s">
        <v>5946</v>
      </c>
      <c r="B2868" t="s">
        <v>5947</v>
      </c>
      <c r="C2868" t="str">
        <f>IFERROR(VLOOKUP(Table1[[#This Row],[Ticker]],[1]!Table2[[Symbol]:[Industry]],2,FALSE),"-")</f>
        <v>-</v>
      </c>
      <c r="D2868" t="s">
        <v>1387</v>
      </c>
      <c r="E2868">
        <v>109.5251445</v>
      </c>
      <c r="F2868">
        <v>121.65</v>
      </c>
      <c r="G2868">
        <v>-1.0808761909606599</v>
      </c>
      <c r="H2868">
        <v>-10.1590947319068</v>
      </c>
      <c r="I2868">
        <v>-18.560403425908799</v>
      </c>
      <c r="J2868">
        <v>-2.0243692066032999</v>
      </c>
      <c r="K2868">
        <v>125.230440153224</v>
      </c>
      <c r="L2868">
        <v>115.26064011480101</v>
      </c>
      <c r="M2868">
        <v>36.355282538641198</v>
      </c>
      <c r="N2868">
        <v>0.41740467953061999</v>
      </c>
      <c r="O2868">
        <v>26.346074804767699</v>
      </c>
      <c r="P2868">
        <v>47.186932849364702</v>
      </c>
      <c r="Q2868">
        <v>0.12018460703761</v>
      </c>
    </row>
    <row r="2869" spans="1:17" hidden="1" x14ac:dyDescent="0.3">
      <c r="A2869" t="s">
        <v>5948</v>
      </c>
      <c r="B2869" t="s">
        <v>5949</v>
      </c>
      <c r="C2869" t="str">
        <f>IFERROR(VLOOKUP(Table1[[#This Row],[Ticker]],[1]!Table2[[Symbol]:[Industry]],2,FALSE),"-")</f>
        <v>-</v>
      </c>
      <c r="D2869" t="s">
        <v>420</v>
      </c>
      <c r="E2869">
        <v>109.48719180000001</v>
      </c>
      <c r="F2869">
        <v>109.4</v>
      </c>
      <c r="G2869">
        <v>-58.133927519703803</v>
      </c>
      <c r="H2869">
        <v>-1.2104467901004099</v>
      </c>
      <c r="I2869">
        <v>-15.713551378634699</v>
      </c>
      <c r="J2869">
        <v>3.2140770617242</v>
      </c>
      <c r="K2869">
        <v>117.298807660256</v>
      </c>
      <c r="L2869">
        <v>123.810549875045</v>
      </c>
      <c r="M2869">
        <v>44.244424811848198</v>
      </c>
      <c r="N2869">
        <v>0.67588267002066205</v>
      </c>
      <c r="O2869">
        <v>62.2303473491773</v>
      </c>
      <c r="P2869">
        <v>19.172113289760301</v>
      </c>
      <c r="Q2869">
        <v>7.7545637371852993E-2</v>
      </c>
    </row>
    <row r="2870" spans="1:17" hidden="1" x14ac:dyDescent="0.3">
      <c r="A2870" t="s">
        <v>5950</v>
      </c>
      <c r="B2870" t="s">
        <v>5951</v>
      </c>
      <c r="C2870" t="str">
        <f>IFERROR(VLOOKUP(Table1[[#This Row],[Ticker]],[1]!Table2[[Symbol]:[Industry]],2,FALSE),"-")</f>
        <v>-</v>
      </c>
      <c r="D2870" t="s">
        <v>259</v>
      </c>
      <c r="E2870">
        <v>109.15519999999999</v>
      </c>
      <c r="F2870">
        <v>97.46</v>
      </c>
      <c r="G2870">
        <v>67.254240665396495</v>
      </c>
      <c r="H2870">
        <v>9.8919182902010494</v>
      </c>
      <c r="I2870">
        <v>21.337965279609001</v>
      </c>
      <c r="J2870">
        <v>12.201456423678501</v>
      </c>
      <c r="K2870">
        <v>90.718705800762294</v>
      </c>
      <c r="L2870">
        <v>81.617642462067707</v>
      </c>
      <c r="M2870">
        <v>73.962001003795507</v>
      </c>
      <c r="N2870">
        <v>0.48397267168160901</v>
      </c>
      <c r="O2870">
        <v>30.309870716191199</v>
      </c>
      <c r="P2870">
        <v>97.848152659358504</v>
      </c>
      <c r="Q2870">
        <v>6.8268977231795994E-2</v>
      </c>
    </row>
    <row r="2871" spans="1:17" hidden="1" x14ac:dyDescent="0.3">
      <c r="A2871" t="s">
        <v>5952</v>
      </c>
      <c r="B2871" t="s">
        <v>5953</v>
      </c>
      <c r="C2871" t="str">
        <f>IFERROR(VLOOKUP(Table1[[#This Row],[Ticker]],[1]!Table2[[Symbol]:[Industry]],2,FALSE),"-")</f>
        <v>-</v>
      </c>
      <c r="D2871" t="s">
        <v>632</v>
      </c>
      <c r="E2871">
        <v>109.1189</v>
      </c>
      <c r="F2871">
        <v>209</v>
      </c>
      <c r="G2871">
        <v>-25.162084155149699</v>
      </c>
      <c r="H2871">
        <v>-3.74574137724648</v>
      </c>
      <c r="I2871">
        <v>-9.2584491755010099</v>
      </c>
      <c r="J2871">
        <v>1.57441786022762</v>
      </c>
      <c r="K2871">
        <v>213.78945624030499</v>
      </c>
      <c r="L2871">
        <v>212.09194936044301</v>
      </c>
      <c r="M2871">
        <v>48.367492672505897</v>
      </c>
      <c r="N2871">
        <v>1.22530512653069</v>
      </c>
      <c r="O2871">
        <v>17.200956937798999</v>
      </c>
      <c r="P2871">
        <v>12.850971922246201</v>
      </c>
      <c r="Q2871">
        <v>-0.101065488208906</v>
      </c>
    </row>
    <row r="2872" spans="1:17" hidden="1" x14ac:dyDescent="0.3">
      <c r="A2872" t="s">
        <v>5954</v>
      </c>
      <c r="B2872" t="s">
        <v>5955</v>
      </c>
      <c r="C2872" t="str">
        <f>IFERROR(VLOOKUP(Table1[[#This Row],[Ticker]],[1]!Table2[[Symbol]:[Industry]],2,FALSE),"-")</f>
        <v>-</v>
      </c>
      <c r="D2872" t="s">
        <v>136</v>
      </c>
      <c r="E2872">
        <v>108.92</v>
      </c>
      <c r="F2872">
        <v>38.9</v>
      </c>
      <c r="G2872">
        <v>-2.2837571011877</v>
      </c>
      <c r="H2872">
        <v>-10.414771268309201</v>
      </c>
      <c r="I2872">
        <v>-15.975560839104901</v>
      </c>
      <c r="J2872">
        <v>-1.1832184874038101</v>
      </c>
      <c r="K2872">
        <v>41.1173127923404</v>
      </c>
      <c r="L2872">
        <v>38.970520092560399</v>
      </c>
      <c r="M2872">
        <v>39.587497183340403</v>
      </c>
      <c r="N2872">
        <v>0.15807642606608799</v>
      </c>
      <c r="O2872">
        <v>75.064267352184999</v>
      </c>
      <c r="P2872">
        <v>38.631503920170999</v>
      </c>
      <c r="Q2872">
        <v>8.1755799215426E-2</v>
      </c>
    </row>
    <row r="2873" spans="1:17" hidden="1" x14ac:dyDescent="0.3">
      <c r="A2873" t="s">
        <v>5956</v>
      </c>
      <c r="B2873" t="s">
        <v>5957</v>
      </c>
      <c r="C2873" t="str">
        <f>IFERROR(VLOOKUP(Table1[[#This Row],[Ticker]],[1]!Table2[[Symbol]:[Industry]],2,FALSE),"-")</f>
        <v>-</v>
      </c>
      <c r="D2873" t="s">
        <v>259</v>
      </c>
      <c r="E2873">
        <v>108.89709255</v>
      </c>
      <c r="F2873">
        <v>18.940000000000001</v>
      </c>
      <c r="G2873">
        <v>-80.910434691699507</v>
      </c>
      <c r="H2873">
        <v>-8.4089700280613897</v>
      </c>
      <c r="I2873">
        <v>-18.9674498522436</v>
      </c>
      <c r="J2873">
        <v>-12.059154145948099</v>
      </c>
      <c r="K2873">
        <v>18.988228863597001</v>
      </c>
      <c r="L2873">
        <v>21.240020918126401</v>
      </c>
      <c r="M2873">
        <v>25.650272265179201</v>
      </c>
      <c r="N2873">
        <v>1.20649177929121</v>
      </c>
      <c r="O2873">
        <v>140.23231256599701</v>
      </c>
      <c r="P2873">
        <v>45.692307692307701</v>
      </c>
      <c r="Q2873">
        <v>0.144777245658256</v>
      </c>
    </row>
    <row r="2874" spans="1:17" hidden="1" x14ac:dyDescent="0.3">
      <c r="A2874" t="s">
        <v>5958</v>
      </c>
      <c r="B2874" t="s">
        <v>5959</v>
      </c>
      <c r="C2874" t="str">
        <f>IFERROR(VLOOKUP(Table1[[#This Row],[Ticker]],[1]!Table2[[Symbol]:[Industry]],2,FALSE),"-")</f>
        <v>-</v>
      </c>
      <c r="D2874" t="s">
        <v>1387</v>
      </c>
      <c r="E2874">
        <v>108.834</v>
      </c>
      <c r="F2874">
        <v>220</v>
      </c>
      <c r="G2874">
        <v>-46.049499582390702</v>
      </c>
      <c r="H2874">
        <v>-11.546711729664599</v>
      </c>
      <c r="I2874">
        <v>-29.8736234748858</v>
      </c>
      <c r="J2874">
        <v>-9.6804555840573308</v>
      </c>
      <c r="M2874">
        <v>51.162587443336101</v>
      </c>
      <c r="O2874">
        <v>17.886363636363601</v>
      </c>
      <c r="P2874">
        <v>24.2937853107344</v>
      </c>
    </row>
    <row r="2875" spans="1:17" hidden="1" x14ac:dyDescent="0.3">
      <c r="A2875" t="s">
        <v>5960</v>
      </c>
      <c r="B2875" t="s">
        <v>5961</v>
      </c>
      <c r="C2875" t="str">
        <f>IFERROR(VLOOKUP(Table1[[#This Row],[Ticker]],[1]!Table2[[Symbol]:[Industry]],2,FALSE),"-")</f>
        <v>-</v>
      </c>
      <c r="D2875" t="s">
        <v>632</v>
      </c>
      <c r="E2875">
        <v>108.72675</v>
      </c>
      <c r="F2875">
        <v>63.25</v>
      </c>
      <c r="G2875">
        <v>-42.071554720235298</v>
      </c>
      <c r="H2875">
        <v>-9.7872269491663602</v>
      </c>
      <c r="I2875">
        <v>-25.8956786127304</v>
      </c>
      <c r="J2875">
        <v>-3.46918111234949</v>
      </c>
      <c r="M2875">
        <v>29.560485486506099</v>
      </c>
      <c r="O2875">
        <v>31.857707509881401</v>
      </c>
      <c r="P2875">
        <v>3.6885245901639299</v>
      </c>
    </row>
    <row r="2876" spans="1:17" hidden="1" x14ac:dyDescent="0.3">
      <c r="A2876" t="s">
        <v>5962</v>
      </c>
      <c r="B2876" t="s">
        <v>5963</v>
      </c>
      <c r="C2876" t="str">
        <f>IFERROR(VLOOKUP(Table1[[#This Row],[Ticker]],[1]!Table2[[Symbol]:[Industry]],2,FALSE),"-")</f>
        <v>-</v>
      </c>
      <c r="D2876" t="s">
        <v>1491</v>
      </c>
      <c r="E2876">
        <v>108.6105034</v>
      </c>
      <c r="F2876">
        <v>114.31</v>
      </c>
      <c r="G2876">
        <v>-9.4152155397930795</v>
      </c>
      <c r="H2876">
        <v>1.312405920777</v>
      </c>
      <c r="I2876">
        <v>-4.7382817004771898</v>
      </c>
      <c r="J2876">
        <v>-0.30180823099354998</v>
      </c>
      <c r="K2876">
        <v>113.803684659266</v>
      </c>
      <c r="L2876">
        <v>110.374715131524</v>
      </c>
      <c r="M2876">
        <v>52.3787946765786</v>
      </c>
      <c r="N2876">
        <v>0.36544825546397303</v>
      </c>
      <c r="O2876">
        <v>21.3804566529612</v>
      </c>
      <c r="P2876">
        <v>23.112547119009101</v>
      </c>
      <c r="Q2876">
        <v>-6.8476601327450001E-3</v>
      </c>
    </row>
    <row r="2877" spans="1:17" hidden="1" x14ac:dyDescent="0.3">
      <c r="A2877" t="s">
        <v>5964</v>
      </c>
      <c r="B2877" t="s">
        <v>5965</v>
      </c>
      <c r="C2877" t="str">
        <f>IFERROR(VLOOKUP(Table1[[#This Row],[Ticker]],[1]!Table2[[Symbol]:[Industry]],2,FALSE),"-")</f>
        <v>-</v>
      </c>
      <c r="D2877" t="s">
        <v>516</v>
      </c>
      <c r="E2877">
        <v>108.444</v>
      </c>
      <c r="F2877">
        <v>451.85</v>
      </c>
      <c r="G2877">
        <v>401.724765626085</v>
      </c>
      <c r="H2877">
        <v>78.532594703315098</v>
      </c>
      <c r="I2877">
        <v>65.449724713560201</v>
      </c>
      <c r="J2877">
        <v>7.9527098412955999</v>
      </c>
      <c r="K2877">
        <v>310.98699829916097</v>
      </c>
      <c r="L2877">
        <v>230.535564118064</v>
      </c>
      <c r="M2877">
        <v>84.141363018684103</v>
      </c>
      <c r="N2877">
        <v>2.41986679662118</v>
      </c>
      <c r="O2877">
        <v>6.3074028991922004</v>
      </c>
      <c r="P2877">
        <v>542.745376955903</v>
      </c>
      <c r="Q2877">
        <v>0.194966529694102</v>
      </c>
    </row>
    <row r="2878" spans="1:17" hidden="1" x14ac:dyDescent="0.3">
      <c r="A2878" t="s">
        <v>5966</v>
      </c>
      <c r="B2878" t="s">
        <v>5967</v>
      </c>
      <c r="C2878" t="str">
        <f>IFERROR(VLOOKUP(Table1[[#This Row],[Ticker]],[1]!Table2[[Symbol]:[Industry]],2,FALSE),"-")</f>
        <v>-</v>
      </c>
      <c r="D2878" t="s">
        <v>3613</v>
      </c>
      <c r="E2878">
        <v>108.37460413199901</v>
      </c>
      <c r="F2878">
        <v>49.48</v>
      </c>
      <c r="G2878">
        <v>29.835492898812301</v>
      </c>
      <c r="H2878">
        <v>-0.63287707571630003</v>
      </c>
      <c r="I2878">
        <v>14.3449326240994</v>
      </c>
      <c r="J2878">
        <v>5.2783605741129898E-2</v>
      </c>
      <c r="K2878">
        <v>48.332606771090902</v>
      </c>
      <c r="L2878">
        <v>42.705169384356203</v>
      </c>
      <c r="M2878">
        <v>51.863343531087601</v>
      </c>
      <c r="N2878">
        <v>0.56504870581686595</v>
      </c>
      <c r="O2878">
        <v>16.3904607922392</v>
      </c>
      <c r="P2878">
        <v>112.36051502145899</v>
      </c>
      <c r="Q2878">
        <v>0.16383910836563401</v>
      </c>
    </row>
    <row r="2879" spans="1:17" hidden="1" x14ac:dyDescent="0.3">
      <c r="A2879" t="s">
        <v>5968</v>
      </c>
      <c r="B2879" t="s">
        <v>5969</v>
      </c>
      <c r="C2879" t="str">
        <f>IFERROR(VLOOKUP(Table1[[#This Row],[Ticker]],[1]!Table2[[Symbol]:[Industry]],2,FALSE),"-")</f>
        <v>-</v>
      </c>
      <c r="D2879" t="s">
        <v>219</v>
      </c>
      <c r="E2879">
        <v>107.84399999999999</v>
      </c>
      <c r="F2879">
        <v>76</v>
      </c>
      <c r="G2879">
        <v>56.210674602757997</v>
      </c>
      <c r="H2879">
        <v>21.9181599026134</v>
      </c>
      <c r="I2879">
        <v>19.048146189917802</v>
      </c>
      <c r="J2879">
        <v>-21.5119701954658</v>
      </c>
      <c r="K2879">
        <v>68.896418238233395</v>
      </c>
      <c r="L2879">
        <v>60.6979043452816</v>
      </c>
      <c r="M2879">
        <v>49.402403520168598</v>
      </c>
      <c r="N2879">
        <v>1.2104391689264999</v>
      </c>
      <c r="O2879">
        <v>38.0263157894736</v>
      </c>
      <c r="P2879">
        <v>116.58592191507501</v>
      </c>
      <c r="Q2879">
        <v>0.15782362165410699</v>
      </c>
    </row>
    <row r="2880" spans="1:17" hidden="1" x14ac:dyDescent="0.3">
      <c r="A2880" t="s">
        <v>5970</v>
      </c>
      <c r="B2880" t="s">
        <v>5971</v>
      </c>
      <c r="C2880" t="str">
        <f>IFERROR(VLOOKUP(Table1[[#This Row],[Ticker]],[1]!Table2[[Symbol]:[Industry]],2,FALSE),"-")</f>
        <v>-</v>
      </c>
      <c r="D2880" t="s">
        <v>420</v>
      </c>
      <c r="E2880">
        <v>107.70075</v>
      </c>
      <c r="F2880">
        <v>45.3</v>
      </c>
      <c r="G2880">
        <v>110.29337648559699</v>
      </c>
      <c r="H2880">
        <v>5.1045427011908097E-2</v>
      </c>
      <c r="I2880">
        <v>-13.9967990609097</v>
      </c>
      <c r="J2880">
        <v>-0.23776622165816</v>
      </c>
      <c r="K2880">
        <v>45.802053068951302</v>
      </c>
      <c r="L2880">
        <v>38.740383476070797</v>
      </c>
      <c r="M2880">
        <v>48.386363154476797</v>
      </c>
      <c r="N2880">
        <v>0.82970014880333798</v>
      </c>
      <c r="O2880">
        <v>19.757174392935902</v>
      </c>
      <c r="P2880">
        <v>168.047337278106</v>
      </c>
      <c r="Q2880">
        <v>8.5266723207945996E-2</v>
      </c>
    </row>
    <row r="2881" spans="1:17" hidden="1" x14ac:dyDescent="0.3">
      <c r="A2881" t="s">
        <v>5972</v>
      </c>
      <c r="B2881" t="s">
        <v>5973</v>
      </c>
      <c r="C2881" t="str">
        <f>IFERROR(VLOOKUP(Table1[[#This Row],[Ticker]],[1]!Table2[[Symbol]:[Industry]],2,FALSE),"-")</f>
        <v>-</v>
      </c>
      <c r="D2881" t="s">
        <v>420</v>
      </c>
      <c r="E2881">
        <v>107.4812</v>
      </c>
      <c r="F2881">
        <v>41.75</v>
      </c>
      <c r="G2881">
        <v>47.2464268007312</v>
      </c>
      <c r="H2881">
        <v>-28.3484147393226</v>
      </c>
      <c r="I2881">
        <v>-38.741471014895403</v>
      </c>
      <c r="J2881">
        <v>-6.7680351141690203</v>
      </c>
      <c r="K2881">
        <v>41.789885629006697</v>
      </c>
      <c r="L2881">
        <v>38.742001986850497</v>
      </c>
      <c r="M2881">
        <v>47.466693699829897</v>
      </c>
      <c r="N2881">
        <v>0.58257072125949205</v>
      </c>
      <c r="O2881">
        <v>83.185628742514893</v>
      </c>
      <c r="P2881">
        <v>89.686506133575605</v>
      </c>
      <c r="Q2881">
        <v>9.2949859758508002E-2</v>
      </c>
    </row>
    <row r="2882" spans="1:17" hidden="1" x14ac:dyDescent="0.3">
      <c r="A2882" t="s">
        <v>5974</v>
      </c>
      <c r="B2882" t="s">
        <v>5975</v>
      </c>
      <c r="C2882" t="str">
        <f>IFERROR(VLOOKUP(Table1[[#This Row],[Ticker]],[1]!Table2[[Symbol]:[Industry]],2,FALSE),"-")</f>
        <v>-</v>
      </c>
      <c r="D2882" t="s">
        <v>54</v>
      </c>
      <c r="E2882">
        <v>107.280141</v>
      </c>
      <c r="F2882">
        <v>337.55</v>
      </c>
      <c r="G2882">
        <v>39.822251950648699</v>
      </c>
      <c r="H2882">
        <v>19.337683989401299</v>
      </c>
      <c r="I2882">
        <v>32.573984907772903</v>
      </c>
      <c r="J2882">
        <v>-13.2628684829088</v>
      </c>
      <c r="K2882">
        <v>293.91019387946801</v>
      </c>
      <c r="L2882">
        <v>235.03834697789301</v>
      </c>
      <c r="M2882">
        <v>48.1678519778878</v>
      </c>
      <c r="N2882">
        <v>1.1685832786029799</v>
      </c>
      <c r="O2882">
        <v>17.908458006221199</v>
      </c>
      <c r="P2882">
        <v>94.777841892671603</v>
      </c>
      <c r="Q2882">
        <v>9.1718290074319003E-2</v>
      </c>
    </row>
    <row r="2883" spans="1:17" hidden="1" x14ac:dyDescent="0.3">
      <c r="A2883" t="s">
        <v>5976</v>
      </c>
      <c r="B2883" t="s">
        <v>5977</v>
      </c>
      <c r="C2883" t="str">
        <f>IFERROR(VLOOKUP(Table1[[#This Row],[Ticker]],[1]!Table2[[Symbol]:[Industry]],2,FALSE),"-")</f>
        <v>-</v>
      </c>
      <c r="D2883" t="s">
        <v>524</v>
      </c>
      <c r="E2883">
        <v>107.14527</v>
      </c>
      <c r="F2883">
        <v>57.3</v>
      </c>
      <c r="G2883">
        <v>16.589857430831898</v>
      </c>
      <c r="H2883">
        <v>15.563397222549501</v>
      </c>
      <c r="I2883">
        <v>-2.4254682029851602</v>
      </c>
      <c r="J2883">
        <v>8.0731917690064403</v>
      </c>
      <c r="K2883">
        <v>52.648032611997003</v>
      </c>
      <c r="L2883">
        <v>52.0105485730517</v>
      </c>
      <c r="M2883">
        <v>64.181394384413196</v>
      </c>
      <c r="N2883">
        <v>0.85185735512630001</v>
      </c>
      <c r="O2883">
        <v>14.8342059336823</v>
      </c>
      <c r="P2883">
        <v>54.6558704453441</v>
      </c>
    </row>
    <row r="2884" spans="1:17" hidden="1" x14ac:dyDescent="0.3">
      <c r="A2884" t="s">
        <v>5978</v>
      </c>
      <c r="B2884" t="s">
        <v>5979</v>
      </c>
      <c r="C2884" t="str">
        <f>IFERROR(VLOOKUP(Table1[[#This Row],[Ticker]],[1]!Table2[[Symbol]:[Industry]],2,FALSE),"-")</f>
        <v>-</v>
      </c>
      <c r="D2884" t="s">
        <v>632</v>
      </c>
      <c r="E2884">
        <v>107.04360276</v>
      </c>
      <c r="F2884">
        <v>164.7</v>
      </c>
      <c r="G2884">
        <v>357.725401588061</v>
      </c>
      <c r="H2884">
        <v>4.2766634988634297E-2</v>
      </c>
      <c r="I2884">
        <v>37.457424035636002</v>
      </c>
      <c r="J2884">
        <v>-3.0949103990957201</v>
      </c>
      <c r="K2884">
        <v>168.34171186580099</v>
      </c>
      <c r="L2884">
        <v>138.70798811045901</v>
      </c>
      <c r="M2884">
        <v>41.9034564173935</v>
      </c>
      <c r="N2884">
        <v>0.97837679086753304</v>
      </c>
      <c r="O2884">
        <v>51.821493624772302</v>
      </c>
      <c r="P2884">
        <v>406.76923076922998</v>
      </c>
      <c r="Q2884">
        <v>0.154856135394561</v>
      </c>
    </row>
    <row r="2885" spans="1:17" hidden="1" x14ac:dyDescent="0.3">
      <c r="A2885" t="s">
        <v>5980</v>
      </c>
      <c r="B2885" t="s">
        <v>5981</v>
      </c>
      <c r="C2885" t="str">
        <f>IFERROR(VLOOKUP(Table1[[#This Row],[Ticker]],[1]!Table2[[Symbol]:[Industry]],2,FALSE),"-")</f>
        <v>-</v>
      </c>
      <c r="D2885" t="s">
        <v>116</v>
      </c>
      <c r="E2885">
        <v>107.012625</v>
      </c>
      <c r="F2885">
        <v>6.95</v>
      </c>
      <c r="G2885">
        <v>-70.768132101187703</v>
      </c>
      <c r="H2885">
        <v>-3.90980569940682</v>
      </c>
      <c r="I2885">
        <v>-51.570458154176599</v>
      </c>
      <c r="J2885">
        <v>-3.5878726567638499</v>
      </c>
      <c r="K2885">
        <v>7.5424038650253298</v>
      </c>
      <c r="L2885">
        <v>9.5031124400470404</v>
      </c>
      <c r="M2885">
        <v>35.808858523339602</v>
      </c>
      <c r="N2885">
        <v>0.75018032457506001</v>
      </c>
      <c r="O2885">
        <v>99.280575539568304</v>
      </c>
      <c r="P2885">
        <v>2.20588235294119</v>
      </c>
      <c r="Q2885">
        <v>-7.3015314416577007E-2</v>
      </c>
    </row>
    <row r="2886" spans="1:17" hidden="1" x14ac:dyDescent="0.3">
      <c r="A2886" t="s">
        <v>5982</v>
      </c>
      <c r="B2886" t="s">
        <v>5983</v>
      </c>
      <c r="C2886" t="str">
        <f>IFERROR(VLOOKUP(Table1[[#This Row],[Ticker]],[1]!Table2[[Symbol]:[Industry]],2,FALSE),"-")</f>
        <v>-</v>
      </c>
      <c r="D2886" t="s">
        <v>54</v>
      </c>
      <c r="E2886">
        <v>106.76</v>
      </c>
      <c r="F2886">
        <v>133.44999999999999</v>
      </c>
      <c r="G2886">
        <v>-10.684210305234901</v>
      </c>
      <c r="H2886">
        <v>-15.1701935110411</v>
      </c>
      <c r="I2886">
        <v>-9.4969102001486601</v>
      </c>
      <c r="J2886">
        <v>-15.3819364361217</v>
      </c>
      <c r="K2886">
        <v>146.284971474434</v>
      </c>
      <c r="L2886">
        <v>135.56208425145701</v>
      </c>
      <c r="M2886">
        <v>31.799956554139001</v>
      </c>
      <c r="N2886">
        <v>0.74079896158458902</v>
      </c>
      <c r="O2886">
        <v>37.879355563881603</v>
      </c>
      <c r="P2886">
        <v>25.659133709981099</v>
      </c>
      <c r="Q2886">
        <v>-9.6861188521104993E-2</v>
      </c>
    </row>
    <row r="2887" spans="1:17" hidden="1" x14ac:dyDescent="0.3">
      <c r="A2887" t="s">
        <v>5984</v>
      </c>
      <c r="B2887" t="s">
        <v>5985</v>
      </c>
      <c r="C2887" t="str">
        <f>IFERROR(VLOOKUP(Table1[[#This Row],[Ticker]],[1]!Table2[[Symbol]:[Industry]],2,FALSE),"-")</f>
        <v>-</v>
      </c>
      <c r="D2887" t="s">
        <v>713</v>
      </c>
      <c r="E2887">
        <v>106.54024925</v>
      </c>
      <c r="F2887">
        <v>98.75</v>
      </c>
      <c r="G2887">
        <v>12.8979328647504</v>
      </c>
      <c r="H2887">
        <v>-3.96951158215662</v>
      </c>
      <c r="I2887">
        <v>-39.258449175500999</v>
      </c>
      <c r="J2887">
        <v>-3.1545310032707801</v>
      </c>
      <c r="K2887">
        <v>98.6419958955385</v>
      </c>
      <c r="L2887">
        <v>98.458734076026502</v>
      </c>
      <c r="M2887">
        <v>60.142832324660397</v>
      </c>
      <c r="N2887">
        <v>0.61234445257764303</v>
      </c>
      <c r="O2887">
        <v>93.6810126582278</v>
      </c>
      <c r="P2887">
        <v>44.2658875091307</v>
      </c>
      <c r="Q2887">
        <v>3.5075960382405E-2</v>
      </c>
    </row>
    <row r="2888" spans="1:17" hidden="1" x14ac:dyDescent="0.3">
      <c r="A2888" t="s">
        <v>5986</v>
      </c>
      <c r="B2888" t="s">
        <v>5987</v>
      </c>
      <c r="C2888" t="str">
        <f>IFERROR(VLOOKUP(Table1[[#This Row],[Ticker]],[1]!Table2[[Symbol]:[Industry]],2,FALSE),"-")</f>
        <v>-</v>
      </c>
      <c r="E2888">
        <v>106.39661617199999</v>
      </c>
      <c r="F2888">
        <v>84.92</v>
      </c>
      <c r="G2888">
        <v>525.97826212958103</v>
      </c>
      <c r="H2888">
        <v>11.7138644599733</v>
      </c>
      <c r="I2888">
        <v>214.69812335250001</v>
      </c>
      <c r="J2888">
        <v>-6.6759758225584704</v>
      </c>
      <c r="K2888">
        <v>74.109315216084099</v>
      </c>
      <c r="L2888">
        <v>48.7141211877979</v>
      </c>
      <c r="M2888">
        <v>55.211459508597997</v>
      </c>
      <c r="N2888">
        <v>0.68452879476575601</v>
      </c>
      <c r="O2888">
        <v>7.1596796985397804</v>
      </c>
      <c r="P2888">
        <v>676.94419030192103</v>
      </c>
      <c r="Q2888">
        <v>0.21542614808471799</v>
      </c>
    </row>
    <row r="2889" spans="1:17" hidden="1" x14ac:dyDescent="0.3">
      <c r="A2889" t="s">
        <v>5988</v>
      </c>
      <c r="B2889" t="s">
        <v>5989</v>
      </c>
      <c r="C2889" t="str">
        <f>IFERROR(VLOOKUP(Table1[[#This Row],[Ticker]],[1]!Table2[[Symbol]:[Industry]],2,FALSE),"-")</f>
        <v>-</v>
      </c>
      <c r="D2889" t="s">
        <v>516</v>
      </c>
      <c r="E2889">
        <v>106.08150000000001</v>
      </c>
      <c r="F2889">
        <v>101.03</v>
      </c>
      <c r="G2889">
        <v>383.00001815133697</v>
      </c>
      <c r="H2889">
        <v>38.431016979880098</v>
      </c>
      <c r="I2889">
        <v>96.685465780510697</v>
      </c>
      <c r="J2889">
        <v>3.0590646247077502</v>
      </c>
      <c r="K2889">
        <v>77.438262553261694</v>
      </c>
      <c r="L2889">
        <v>53.104467217396703</v>
      </c>
      <c r="M2889">
        <v>85.671555861445199</v>
      </c>
      <c r="N2889">
        <v>1.2509225428839199</v>
      </c>
      <c r="O2889">
        <v>0</v>
      </c>
      <c r="P2889">
        <v>470.79096045197701</v>
      </c>
      <c r="Q2889">
        <v>0.107495788988736</v>
      </c>
    </row>
    <row r="2890" spans="1:17" hidden="1" x14ac:dyDescent="0.3">
      <c r="A2890" t="s">
        <v>5990</v>
      </c>
      <c r="B2890" t="s">
        <v>5991</v>
      </c>
      <c r="C2890" t="str">
        <f>IFERROR(VLOOKUP(Table1[[#This Row],[Ticker]],[1]!Table2[[Symbol]:[Industry]],2,FALSE),"-")</f>
        <v>-</v>
      </c>
      <c r="D2890" t="s">
        <v>729</v>
      </c>
      <c r="E2890">
        <v>105.953940543</v>
      </c>
      <c r="F2890">
        <v>85.05</v>
      </c>
      <c r="G2890">
        <v>-9.6826978670157509</v>
      </c>
      <c r="H2890">
        <v>-5.2005970489073903</v>
      </c>
      <c r="I2890">
        <v>8.5117099373849801</v>
      </c>
      <c r="J2890">
        <v>2.8422181038699401</v>
      </c>
      <c r="K2890">
        <v>86.265324948793904</v>
      </c>
      <c r="L2890">
        <v>81.769252125321302</v>
      </c>
      <c r="M2890">
        <v>58.050219930369003</v>
      </c>
      <c r="N2890">
        <v>1.2840879640901901</v>
      </c>
      <c r="O2890">
        <v>13.7683715461493</v>
      </c>
      <c r="P2890">
        <v>25.055138950154301</v>
      </c>
    </row>
    <row r="2891" spans="1:17" hidden="1" x14ac:dyDescent="0.3">
      <c r="A2891" t="s">
        <v>5992</v>
      </c>
      <c r="B2891" t="s">
        <v>5993</v>
      </c>
      <c r="C2891" t="str">
        <f>IFERROR(VLOOKUP(Table1[[#This Row],[Ticker]],[1]!Table2[[Symbol]:[Industry]],2,FALSE),"-")</f>
        <v>-</v>
      </c>
      <c r="D2891" t="s">
        <v>124</v>
      </c>
      <c r="E2891">
        <v>105.64812993</v>
      </c>
      <c r="F2891">
        <v>2</v>
      </c>
      <c r="K2891">
        <v>2.1140989605141698</v>
      </c>
      <c r="L2891">
        <v>3.1857726977597598</v>
      </c>
      <c r="M2891">
        <v>71.039956020089093</v>
      </c>
      <c r="Q2891">
        <v>-6.9211309357390005E-2</v>
      </c>
    </row>
    <row r="2892" spans="1:17" hidden="1" x14ac:dyDescent="0.3">
      <c r="A2892" t="s">
        <v>5994</v>
      </c>
      <c r="B2892" t="s">
        <v>5995</v>
      </c>
      <c r="C2892" t="str">
        <f>IFERROR(VLOOKUP(Table1[[#This Row],[Ticker]],[1]!Table2[[Symbol]:[Industry]],2,FALSE),"-")</f>
        <v>-</v>
      </c>
      <c r="D2892" t="s">
        <v>929</v>
      </c>
      <c r="E2892">
        <v>105.48165297</v>
      </c>
      <c r="F2892">
        <v>132.35</v>
      </c>
      <c r="G2892">
        <v>-58.140235560717699</v>
      </c>
      <c r="H2892">
        <v>0.17097404013394699</v>
      </c>
      <c r="I2892">
        <v>-29.652007106670201</v>
      </c>
      <c r="J2892">
        <v>-3.1071482162116002</v>
      </c>
      <c r="K2892">
        <v>135.173719473376</v>
      </c>
      <c r="L2892">
        <v>144.8227798668</v>
      </c>
      <c r="M2892">
        <v>45.694288567490901</v>
      </c>
      <c r="N2892">
        <v>2.3546455381136999</v>
      </c>
      <c r="O2892">
        <v>115.14922553834499</v>
      </c>
      <c r="P2892">
        <v>9.3801652892561993</v>
      </c>
      <c r="Q2892">
        <v>1.2812708160006001E-2</v>
      </c>
    </row>
    <row r="2893" spans="1:17" hidden="1" x14ac:dyDescent="0.3">
      <c r="A2893" t="s">
        <v>5996</v>
      </c>
      <c r="B2893" t="s">
        <v>5997</v>
      </c>
      <c r="C2893" t="str">
        <f>IFERROR(VLOOKUP(Table1[[#This Row],[Ticker]],[1]!Table2[[Symbol]:[Industry]],2,FALSE),"-")</f>
        <v>-</v>
      </c>
      <c r="D2893" t="s">
        <v>632</v>
      </c>
      <c r="E2893">
        <v>105.39331199999999</v>
      </c>
      <c r="F2893">
        <v>105.12</v>
      </c>
      <c r="G2893">
        <v>1355.7350447660299</v>
      </c>
      <c r="H2893">
        <v>34.323153469511503</v>
      </c>
      <c r="I2893">
        <v>220.56580637099299</v>
      </c>
      <c r="J2893">
        <v>5.1906963117078302</v>
      </c>
      <c r="K2893">
        <v>77.896320470313697</v>
      </c>
      <c r="L2893">
        <v>43.181340569866002</v>
      </c>
      <c r="M2893">
        <v>100</v>
      </c>
      <c r="N2893">
        <v>1.81426229508196</v>
      </c>
      <c r="O2893">
        <v>0</v>
      </c>
      <c r="P2893">
        <v>1353.9419087136901</v>
      </c>
    </row>
    <row r="2894" spans="1:17" hidden="1" x14ac:dyDescent="0.3">
      <c r="A2894" t="s">
        <v>5998</v>
      </c>
      <c r="B2894" t="s">
        <v>5999</v>
      </c>
      <c r="C2894" t="str">
        <f>IFERROR(VLOOKUP(Table1[[#This Row],[Ticker]],[1]!Table2[[Symbol]:[Industry]],2,FALSE),"-")</f>
        <v>-</v>
      </c>
      <c r="D2894" t="s">
        <v>399</v>
      </c>
      <c r="E2894">
        <v>105.2944325</v>
      </c>
      <c r="F2894">
        <v>29</v>
      </c>
      <c r="G2894">
        <v>70.026404463438098</v>
      </c>
      <c r="H2894">
        <v>-11.674618289802201</v>
      </c>
      <c r="I2894">
        <v>35.092723845026804</v>
      </c>
      <c r="J2894">
        <v>1.2975966709190601E-2</v>
      </c>
      <c r="K2894">
        <v>29.710687066676599</v>
      </c>
      <c r="L2894">
        <v>24.3126801676176</v>
      </c>
      <c r="M2894">
        <v>37.361212308918702</v>
      </c>
      <c r="N2894">
        <v>0.342200675906218</v>
      </c>
      <c r="O2894">
        <v>25.8965517241379</v>
      </c>
      <c r="P2894">
        <v>114.814814814814</v>
      </c>
      <c r="Q2894">
        <v>9.5731309961610001E-2</v>
      </c>
    </row>
    <row r="2895" spans="1:17" hidden="1" x14ac:dyDescent="0.3">
      <c r="A2895" t="s">
        <v>6000</v>
      </c>
      <c r="B2895" t="s">
        <v>6001</v>
      </c>
      <c r="C2895" t="str">
        <f>IFERROR(VLOOKUP(Table1[[#This Row],[Ticker]],[1]!Table2[[Symbol]:[Industry]],2,FALSE),"-")</f>
        <v>-</v>
      </c>
      <c r="E2895">
        <v>105.17911005000001</v>
      </c>
      <c r="F2895">
        <v>308.35000000000002</v>
      </c>
      <c r="G2895">
        <v>773.22425094410403</v>
      </c>
      <c r="H2895">
        <v>6.1573926958553802</v>
      </c>
      <c r="I2895">
        <v>81.407445439438106</v>
      </c>
      <c r="J2895">
        <v>-4.8676181998408996</v>
      </c>
      <c r="K2895">
        <v>286.96887878227699</v>
      </c>
      <c r="L2895">
        <v>192.14742148057999</v>
      </c>
      <c r="M2895">
        <v>32.498993420487302</v>
      </c>
      <c r="N2895">
        <v>1.1489294138994699</v>
      </c>
      <c r="O2895">
        <v>13.0533484676504</v>
      </c>
      <c r="P2895">
        <v>818.80214541120301</v>
      </c>
      <c r="Q2895">
        <v>0.345062164029801</v>
      </c>
    </row>
    <row r="2896" spans="1:17" hidden="1" x14ac:dyDescent="0.3">
      <c r="A2896" t="s">
        <v>6002</v>
      </c>
      <c r="B2896" t="s">
        <v>6003</v>
      </c>
      <c r="C2896" t="str">
        <f>IFERROR(VLOOKUP(Table1[[#This Row],[Ticker]],[1]!Table2[[Symbol]:[Industry]],2,FALSE),"-")</f>
        <v>-</v>
      </c>
      <c r="D2896" t="s">
        <v>219</v>
      </c>
      <c r="E2896">
        <v>105.092092334</v>
      </c>
      <c r="F2896">
        <v>24.58</v>
      </c>
      <c r="G2896">
        <v>3.7657696612143798</v>
      </c>
      <c r="H2896">
        <v>-0.77674425912044098</v>
      </c>
      <c r="I2896">
        <v>-11.1960577452751</v>
      </c>
      <c r="J2896">
        <v>4.2957945087324596</v>
      </c>
      <c r="K2896">
        <v>23.786293211169799</v>
      </c>
      <c r="L2896">
        <v>22.8483647685885</v>
      </c>
      <c r="M2896">
        <v>61.132852178529603</v>
      </c>
      <c r="N2896">
        <v>0.99652191771590604</v>
      </c>
      <c r="O2896">
        <v>23.270951993490598</v>
      </c>
      <c r="P2896">
        <v>43.0733410942956</v>
      </c>
      <c r="Q2896">
        <v>0.100220763137073</v>
      </c>
    </row>
    <row r="2897" spans="1:17" hidden="1" x14ac:dyDescent="0.3">
      <c r="A2897" t="s">
        <v>6004</v>
      </c>
      <c r="B2897" t="s">
        <v>6005</v>
      </c>
      <c r="C2897" t="str">
        <f>IFERROR(VLOOKUP(Table1[[#This Row],[Ticker]],[1]!Table2[[Symbol]:[Industry]],2,FALSE),"-")</f>
        <v>-</v>
      </c>
      <c r="D2897" t="s">
        <v>54</v>
      </c>
      <c r="E2897">
        <v>104.7869982</v>
      </c>
      <c r="F2897">
        <v>64.39</v>
      </c>
      <c r="G2897">
        <v>15.5160421789894</v>
      </c>
      <c r="H2897">
        <v>6.4004784518850002</v>
      </c>
      <c r="I2897">
        <v>-24.027339974101402</v>
      </c>
      <c r="J2897">
        <v>-2.01743803130076</v>
      </c>
      <c r="K2897">
        <v>64.583268577107106</v>
      </c>
      <c r="L2897">
        <v>61.757402910768498</v>
      </c>
      <c r="M2897">
        <v>53.272143756980803</v>
      </c>
      <c r="N2897">
        <v>0.90672157229008099</v>
      </c>
      <c r="O2897">
        <v>22.689858673707</v>
      </c>
      <c r="P2897">
        <v>43.088888888888803</v>
      </c>
      <c r="Q2897">
        <v>-1.7940819767362001E-2</v>
      </c>
    </row>
    <row r="2898" spans="1:17" hidden="1" x14ac:dyDescent="0.3">
      <c r="A2898" t="s">
        <v>6006</v>
      </c>
      <c r="B2898" t="s">
        <v>6007</v>
      </c>
      <c r="C2898" t="str">
        <f>IFERROR(VLOOKUP(Table1[[#This Row],[Ticker]],[1]!Table2[[Symbol]:[Industry]],2,FALSE),"-")</f>
        <v>-</v>
      </c>
      <c r="D2898" t="s">
        <v>2226</v>
      </c>
      <c r="E2898">
        <v>104.3805665</v>
      </c>
      <c r="F2898">
        <v>33.53</v>
      </c>
      <c r="G2898">
        <v>71.478610723585604</v>
      </c>
      <c r="H2898">
        <v>14.0328037641631</v>
      </c>
      <c r="I2898">
        <v>13.885375085344499</v>
      </c>
      <c r="J2898">
        <v>6.7136412072086902</v>
      </c>
      <c r="K2898">
        <v>29.792178160000599</v>
      </c>
      <c r="L2898">
        <v>25.976660187326601</v>
      </c>
      <c r="M2898">
        <v>68.8711708481664</v>
      </c>
      <c r="N2898">
        <v>0.80539599863097699</v>
      </c>
      <c r="O2898">
        <v>4.0858932299433199</v>
      </c>
      <c r="P2898">
        <v>114.249201277955</v>
      </c>
      <c r="Q2898">
        <v>0.128441534936996</v>
      </c>
    </row>
    <row r="2899" spans="1:17" hidden="1" x14ac:dyDescent="0.3">
      <c r="A2899" t="s">
        <v>6008</v>
      </c>
      <c r="B2899" t="s">
        <v>6009</v>
      </c>
      <c r="C2899" t="str">
        <f>IFERROR(VLOOKUP(Table1[[#This Row],[Ticker]],[1]!Table2[[Symbol]:[Industry]],2,FALSE),"-")</f>
        <v>-</v>
      </c>
      <c r="D2899" t="s">
        <v>259</v>
      </c>
      <c r="E2899">
        <v>104.208361</v>
      </c>
      <c r="F2899">
        <v>169.45</v>
      </c>
      <c r="G2899">
        <v>-1.49887851912593</v>
      </c>
      <c r="H2899">
        <v>8.5561459178969006</v>
      </c>
      <c r="I2899">
        <v>-10.8095686791427</v>
      </c>
      <c r="J2899">
        <v>-2.4093663705284398</v>
      </c>
      <c r="K2899">
        <v>161.58283513523699</v>
      </c>
      <c r="L2899">
        <v>156.51757555263799</v>
      </c>
      <c r="M2899">
        <v>63.0065956094369</v>
      </c>
      <c r="N2899">
        <v>1.2625708972570799</v>
      </c>
      <c r="O2899">
        <v>22.750073768073101</v>
      </c>
      <c r="P2899">
        <v>49.295154185022</v>
      </c>
      <c r="Q2899">
        <v>2.3967618936559E-2</v>
      </c>
    </row>
    <row r="2900" spans="1:17" hidden="1" x14ac:dyDescent="0.3">
      <c r="A2900" t="s">
        <v>6010</v>
      </c>
      <c r="B2900" t="s">
        <v>6011</v>
      </c>
      <c r="C2900" t="str">
        <f>IFERROR(VLOOKUP(Table1[[#This Row],[Ticker]],[1]!Table2[[Symbol]:[Industry]],2,FALSE),"-")</f>
        <v>-</v>
      </c>
      <c r="D2900" t="s">
        <v>399</v>
      </c>
      <c r="E2900">
        <v>104.10832000000001</v>
      </c>
      <c r="F2900">
        <v>10.48</v>
      </c>
      <c r="G2900">
        <v>69.817805398812197</v>
      </c>
      <c r="H2900">
        <v>4.4206248522322804</v>
      </c>
      <c r="I2900">
        <v>22.3889774719256</v>
      </c>
      <c r="J2900">
        <v>-0.73560364208342699</v>
      </c>
      <c r="K2900">
        <v>10.738436291513599</v>
      </c>
      <c r="L2900">
        <v>8.97077246162109</v>
      </c>
      <c r="M2900">
        <v>42.823545731325801</v>
      </c>
      <c r="N2900">
        <v>0.83178611693456805</v>
      </c>
      <c r="O2900">
        <v>20.229007633587699</v>
      </c>
      <c r="P2900">
        <v>125.37634408602101</v>
      </c>
      <c r="Q2900">
        <v>6.4249608800132002E-2</v>
      </c>
    </row>
    <row r="2901" spans="1:17" hidden="1" x14ac:dyDescent="0.3">
      <c r="A2901" t="s">
        <v>6012</v>
      </c>
      <c r="B2901" t="s">
        <v>6013</v>
      </c>
      <c r="C2901" t="str">
        <f>IFERROR(VLOOKUP(Table1[[#This Row],[Ticker]],[1]!Table2[[Symbol]:[Industry]],2,FALSE),"-")</f>
        <v>-</v>
      </c>
      <c r="D2901" t="s">
        <v>77</v>
      </c>
      <c r="E2901">
        <v>103.843395</v>
      </c>
      <c r="F2901">
        <v>51</v>
      </c>
      <c r="G2901">
        <v>-9.9302158658529898</v>
      </c>
      <c r="H2901">
        <v>-0.696817267623979</v>
      </c>
      <c r="I2901">
        <v>10.699873304311399</v>
      </c>
      <c r="J2901">
        <v>1.0935958498225999</v>
      </c>
      <c r="K2901">
        <v>51.349833307712998</v>
      </c>
      <c r="L2901">
        <v>50.751000893515297</v>
      </c>
      <c r="M2901">
        <v>55.780227372815901</v>
      </c>
      <c r="N2901">
        <v>0.37536275695284099</v>
      </c>
      <c r="O2901">
        <v>119.60784313725399</v>
      </c>
      <c r="P2901">
        <v>40.4571743321398</v>
      </c>
      <c r="Q2901">
        <v>4.0394145167055001E-2</v>
      </c>
    </row>
    <row r="2902" spans="1:17" hidden="1" x14ac:dyDescent="0.3">
      <c r="A2902" t="s">
        <v>6014</v>
      </c>
      <c r="B2902" t="s">
        <v>6015</v>
      </c>
      <c r="C2902" t="str">
        <f>IFERROR(VLOOKUP(Table1[[#This Row],[Ticker]],[1]!Table2[[Symbol]:[Industry]],2,FALSE),"-")</f>
        <v>-</v>
      </c>
      <c r="D2902" t="s">
        <v>46</v>
      </c>
      <c r="E2902">
        <v>103.62985</v>
      </c>
      <c r="F2902">
        <v>55.7</v>
      </c>
      <c r="G2902">
        <v>-68.271679654164501</v>
      </c>
      <c r="H2902">
        <v>-0.258610840837811</v>
      </c>
      <c r="I2902">
        <v>-34.870633601244698</v>
      </c>
      <c r="J2902">
        <v>-8.3038574113214203</v>
      </c>
      <c r="K2902">
        <v>60.100737978878399</v>
      </c>
      <c r="L2902">
        <v>91.4297449772954</v>
      </c>
      <c r="M2902">
        <v>24.910464279256299</v>
      </c>
      <c r="N2902">
        <v>0.19866147481138899</v>
      </c>
      <c r="O2902">
        <v>113.644524236983</v>
      </c>
      <c r="P2902">
        <v>106.29629629629601</v>
      </c>
    </row>
    <row r="2903" spans="1:17" hidden="1" x14ac:dyDescent="0.3">
      <c r="A2903" t="s">
        <v>6016</v>
      </c>
      <c r="B2903" t="s">
        <v>6017</v>
      </c>
      <c r="C2903" t="str">
        <f>IFERROR(VLOOKUP(Table1[[#This Row],[Ticker]],[1]!Table2[[Symbol]:[Industry]],2,FALSE),"-")</f>
        <v>-</v>
      </c>
      <c r="D2903" t="s">
        <v>1547</v>
      </c>
      <c r="E2903">
        <v>103.604472</v>
      </c>
      <c r="F2903">
        <v>171.1</v>
      </c>
      <c r="G2903">
        <v>-3.1024895757758699</v>
      </c>
      <c r="H2903">
        <v>26.3003947242529</v>
      </c>
      <c r="I2903">
        <v>-0.38913099368283999</v>
      </c>
      <c r="J2903">
        <v>0.848339698000525</v>
      </c>
      <c r="K2903">
        <v>145.29107662263399</v>
      </c>
      <c r="L2903">
        <v>140.466705004484</v>
      </c>
      <c r="M2903">
        <v>74.1844647926184</v>
      </c>
      <c r="N2903">
        <v>0.81367041198501799</v>
      </c>
      <c r="O2903">
        <v>16.890707188778499</v>
      </c>
      <c r="P2903">
        <v>62.952380952380899</v>
      </c>
    </row>
    <row r="2904" spans="1:17" hidden="1" x14ac:dyDescent="0.3">
      <c r="A2904" t="s">
        <v>6018</v>
      </c>
      <c r="B2904" t="s">
        <v>6019</v>
      </c>
      <c r="C2904" t="str">
        <f>IFERROR(VLOOKUP(Table1[[#This Row],[Ticker]],[1]!Table2[[Symbol]:[Industry]],2,FALSE),"-")</f>
        <v>-</v>
      </c>
      <c r="D2904" t="s">
        <v>1387</v>
      </c>
      <c r="E2904">
        <v>103.49899923</v>
      </c>
      <c r="F2904">
        <v>24.09</v>
      </c>
      <c r="G2904">
        <v>458.35724899637302</v>
      </c>
      <c r="H2904">
        <v>15.758584159796101</v>
      </c>
      <c r="I2904">
        <v>261.17143102182098</v>
      </c>
      <c r="J2904">
        <v>2.3307999987535499</v>
      </c>
      <c r="K2904">
        <v>20.682311567581301</v>
      </c>
      <c r="M2904">
        <v>85.484614882295404</v>
      </c>
      <c r="N2904">
        <v>0.43749794965905697</v>
      </c>
      <c r="O2904">
        <v>0</v>
      </c>
      <c r="P2904">
        <v>487.56097560975599</v>
      </c>
    </row>
    <row r="2905" spans="1:17" hidden="1" x14ac:dyDescent="0.3">
      <c r="A2905" t="s">
        <v>6020</v>
      </c>
      <c r="B2905" t="s">
        <v>6021</v>
      </c>
      <c r="C2905" t="str">
        <f>IFERROR(VLOOKUP(Table1[[#This Row],[Ticker]],[1]!Table2[[Symbol]:[Industry]],2,FALSE),"-")</f>
        <v>-</v>
      </c>
      <c r="D2905" t="s">
        <v>929</v>
      </c>
      <c r="E2905">
        <v>103.35574149999999</v>
      </c>
      <c r="F2905">
        <v>203.95</v>
      </c>
      <c r="G2905">
        <v>-22.132422646186299</v>
      </c>
      <c r="H2905">
        <v>-11.476999338394901</v>
      </c>
      <c r="I2905">
        <v>-39.233196650248402</v>
      </c>
      <c r="J2905">
        <v>-6.9406331157861896</v>
      </c>
      <c r="K2905">
        <v>229.82698653808001</v>
      </c>
      <c r="L2905">
        <v>243.745418879082</v>
      </c>
      <c r="M2905">
        <v>43.391269424984102</v>
      </c>
      <c r="N2905">
        <v>2.5185790143148399</v>
      </c>
      <c r="O2905">
        <v>72.787447903897998</v>
      </c>
      <c r="P2905">
        <v>15.7820039738858</v>
      </c>
      <c r="Q2905">
        <v>3.9390479954800002E-2</v>
      </c>
    </row>
    <row r="2906" spans="1:17" hidden="1" x14ac:dyDescent="0.3">
      <c r="A2906" t="s">
        <v>6022</v>
      </c>
      <c r="B2906" t="s">
        <v>6023</v>
      </c>
      <c r="C2906" t="str">
        <f>IFERROR(VLOOKUP(Table1[[#This Row],[Ticker]],[1]!Table2[[Symbol]:[Industry]],2,FALSE),"-")</f>
        <v>-</v>
      </c>
      <c r="D2906" t="s">
        <v>57</v>
      </c>
      <c r="E2906">
        <v>103.314187635</v>
      </c>
      <c r="F2906">
        <v>198.35</v>
      </c>
      <c r="G2906">
        <v>179.13111229056099</v>
      </c>
      <c r="H2906">
        <v>-4.8096165879642498</v>
      </c>
      <c r="I2906">
        <v>7.5476767883049103</v>
      </c>
      <c r="J2906">
        <v>-8.67099427750518</v>
      </c>
      <c r="K2906">
        <v>201.42544788735</v>
      </c>
      <c r="L2906">
        <v>169.079272237319</v>
      </c>
      <c r="M2906">
        <v>40.543192624531201</v>
      </c>
      <c r="N2906">
        <v>0.23160295878430401</v>
      </c>
      <c r="O2906">
        <v>23.519032014116402</v>
      </c>
      <c r="P2906">
        <v>217.30923052311601</v>
      </c>
      <c r="Q2906">
        <v>0.135743147490895</v>
      </c>
    </row>
    <row r="2907" spans="1:17" hidden="1" x14ac:dyDescent="0.3">
      <c r="A2907" t="s">
        <v>6024</v>
      </c>
      <c r="B2907" t="s">
        <v>6025</v>
      </c>
      <c r="C2907" t="str">
        <f>IFERROR(VLOOKUP(Table1[[#This Row],[Ticker]],[1]!Table2[[Symbol]:[Industry]],2,FALSE),"-")</f>
        <v>-</v>
      </c>
      <c r="D2907" t="s">
        <v>516</v>
      </c>
      <c r="E2907">
        <v>103.23324</v>
      </c>
      <c r="F2907">
        <v>21.89</v>
      </c>
      <c r="G2907">
        <v>-9.8746150703393898</v>
      </c>
      <c r="H2907">
        <v>-20.4542430376253</v>
      </c>
      <c r="I2907">
        <v>-29.2486740044355</v>
      </c>
      <c r="J2907">
        <v>-7.7382173412532298</v>
      </c>
      <c r="K2907">
        <v>27.983081800552199</v>
      </c>
      <c r="L2907">
        <v>30.061060638831599</v>
      </c>
      <c r="M2907">
        <v>42.004205327786501</v>
      </c>
      <c r="N2907">
        <v>0.26763233994698299</v>
      </c>
      <c r="O2907">
        <v>91.868433074463198</v>
      </c>
      <c r="P2907">
        <v>29.9109792284866</v>
      </c>
      <c r="Q2907">
        <v>1.5997676103324001E-2</v>
      </c>
    </row>
    <row r="2908" spans="1:17" hidden="1" x14ac:dyDescent="0.3">
      <c r="A2908" t="s">
        <v>6026</v>
      </c>
      <c r="B2908" t="s">
        <v>6027</v>
      </c>
      <c r="C2908" t="str">
        <f>IFERROR(VLOOKUP(Table1[[#This Row],[Ticker]],[1]!Table2[[Symbol]:[Industry]],2,FALSE),"-")</f>
        <v>-</v>
      </c>
      <c r="D2908" t="s">
        <v>372</v>
      </c>
      <c r="E2908">
        <v>103.14</v>
      </c>
      <c r="F2908">
        <v>191</v>
      </c>
      <c r="G2908">
        <v>38.233111906732198</v>
      </c>
      <c r="H2908">
        <v>-5.61573806549662</v>
      </c>
      <c r="I2908">
        <v>63.046176023861001</v>
      </c>
      <c r="J2908">
        <v>-4.7051457624796997</v>
      </c>
      <c r="K2908">
        <v>187.51800101309499</v>
      </c>
      <c r="M2908">
        <v>37.518233241040903</v>
      </c>
      <c r="N2908">
        <v>0.52500000000000002</v>
      </c>
      <c r="O2908">
        <v>23.0628272251308</v>
      </c>
      <c r="P2908">
        <v>69.326241134751697</v>
      </c>
    </row>
    <row r="2909" spans="1:17" hidden="1" x14ac:dyDescent="0.3">
      <c r="A2909" t="s">
        <v>6028</v>
      </c>
      <c r="B2909" t="s">
        <v>6029</v>
      </c>
      <c r="C2909" t="str">
        <f>IFERROR(VLOOKUP(Table1[[#This Row],[Ticker]],[1]!Table2[[Symbol]:[Industry]],2,FALSE),"-")</f>
        <v>-</v>
      </c>
      <c r="D2909" t="s">
        <v>133</v>
      </c>
      <c r="E2909">
        <v>103.05937</v>
      </c>
      <c r="F2909">
        <v>92.93</v>
      </c>
      <c r="G2909">
        <v>39.401823024644997</v>
      </c>
      <c r="H2909">
        <v>-9.2317455220011393</v>
      </c>
      <c r="I2909">
        <v>-9.7831881863495695</v>
      </c>
      <c r="J2909">
        <v>-6.1002776187486498</v>
      </c>
      <c r="K2909">
        <v>93.529255215812796</v>
      </c>
      <c r="L2909">
        <v>84.934171498664199</v>
      </c>
      <c r="M2909">
        <v>47.4777176163158</v>
      </c>
      <c r="N2909">
        <v>1.04207824812246</v>
      </c>
      <c r="O2909">
        <v>36.6620036586678</v>
      </c>
      <c r="P2909">
        <v>79.021383163167002</v>
      </c>
      <c r="Q2909">
        <v>0.11853926830738</v>
      </c>
    </row>
    <row r="2910" spans="1:17" hidden="1" x14ac:dyDescent="0.3">
      <c r="A2910" t="s">
        <v>6030</v>
      </c>
      <c r="B2910" t="s">
        <v>6031</v>
      </c>
      <c r="C2910" t="str">
        <f>IFERROR(VLOOKUP(Table1[[#This Row],[Ticker]],[1]!Table2[[Symbol]:[Industry]],2,FALSE),"-")</f>
        <v>-</v>
      </c>
      <c r="D2910" t="s">
        <v>130</v>
      </c>
      <c r="E2910">
        <v>102.570026685</v>
      </c>
      <c r="F2910">
        <v>41.55</v>
      </c>
      <c r="G2910">
        <v>-74.160401838029799</v>
      </c>
      <c r="H2910">
        <v>1.2896605035573601</v>
      </c>
      <c r="I2910">
        <v>-27.7088623986415</v>
      </c>
      <c r="J2910">
        <v>-2.22858337892254</v>
      </c>
      <c r="K2910">
        <v>41.549410847319699</v>
      </c>
      <c r="L2910">
        <v>46.831756040138501</v>
      </c>
      <c r="M2910">
        <v>50.395609085232898</v>
      </c>
      <c r="N2910">
        <v>1.4105454545454501</v>
      </c>
      <c r="O2910">
        <v>92.539109506618502</v>
      </c>
      <c r="P2910">
        <v>27.649769585253399</v>
      </c>
    </row>
    <row r="2911" spans="1:17" hidden="1" x14ac:dyDescent="0.3">
      <c r="A2911" t="s">
        <v>6032</v>
      </c>
      <c r="B2911" t="s">
        <v>6033</v>
      </c>
      <c r="C2911" t="str">
        <f>IFERROR(VLOOKUP(Table1[[#This Row],[Ticker]],[1]!Table2[[Symbol]:[Industry]],2,FALSE),"-")</f>
        <v>-</v>
      </c>
      <c r="D2911" t="s">
        <v>929</v>
      </c>
      <c r="E2911">
        <v>102.49</v>
      </c>
      <c r="F2911">
        <v>277</v>
      </c>
      <c r="G2911">
        <v>-13.3325071011877</v>
      </c>
      <c r="H2911">
        <v>21.9100180358957</v>
      </c>
      <c r="I2911">
        <v>8.5872345525356497</v>
      </c>
      <c r="J2911">
        <v>13.9156461636996</v>
      </c>
      <c r="K2911">
        <v>232.99142191670501</v>
      </c>
      <c r="L2911">
        <v>234.30027905650201</v>
      </c>
      <c r="M2911">
        <v>73.087341792533906</v>
      </c>
      <c r="N2911">
        <v>4.46464409554999</v>
      </c>
      <c r="O2911">
        <v>18.916967509025199</v>
      </c>
      <c r="P2911">
        <v>32.472501195600103</v>
      </c>
      <c r="Q2911">
        <v>7.8719799439530003E-3</v>
      </c>
    </row>
    <row r="2912" spans="1:17" hidden="1" x14ac:dyDescent="0.3">
      <c r="A2912" t="s">
        <v>6034</v>
      </c>
      <c r="B2912" t="s">
        <v>6035</v>
      </c>
      <c r="C2912" t="str">
        <f>IFERROR(VLOOKUP(Table1[[#This Row],[Ticker]],[1]!Table2[[Symbol]:[Industry]],2,FALSE),"-")</f>
        <v>-</v>
      </c>
      <c r="D2912" t="s">
        <v>4155</v>
      </c>
      <c r="E2912">
        <v>102.2488992</v>
      </c>
      <c r="F2912">
        <v>77.56</v>
      </c>
      <c r="G2912">
        <v>-52.002676888710702</v>
      </c>
      <c r="H2912">
        <v>-10.318478960531399</v>
      </c>
      <c r="I2912">
        <v>-26.579393424622001</v>
      </c>
      <c r="J2912">
        <v>-0.23876461162447901</v>
      </c>
      <c r="K2912">
        <v>81.777545440900198</v>
      </c>
      <c r="L2912">
        <v>85.288820138244006</v>
      </c>
      <c r="M2912">
        <v>44.3908426261507</v>
      </c>
      <c r="N2912">
        <v>0.73572809413742302</v>
      </c>
      <c r="O2912">
        <v>50.386797318205197</v>
      </c>
      <c r="P2912">
        <v>14.445920023609199</v>
      </c>
      <c r="Q2912">
        <v>7.9257129571894E-2</v>
      </c>
    </row>
    <row r="2913" spans="1:17" hidden="1" x14ac:dyDescent="0.3">
      <c r="A2913" t="s">
        <v>6036</v>
      </c>
      <c r="B2913" t="s">
        <v>6037</v>
      </c>
      <c r="C2913" t="str">
        <f>IFERROR(VLOOKUP(Table1[[#This Row],[Ticker]],[1]!Table2[[Symbol]:[Industry]],2,FALSE),"-")</f>
        <v>-</v>
      </c>
      <c r="D2913" t="s">
        <v>219</v>
      </c>
      <c r="E2913">
        <v>102.1926528</v>
      </c>
      <c r="F2913">
        <v>100.8</v>
      </c>
      <c r="G2913">
        <v>86.629845839988704</v>
      </c>
      <c r="H2913">
        <v>-18.715648056495699</v>
      </c>
      <c r="I2913">
        <v>2.74237868190054</v>
      </c>
      <c r="J2913">
        <v>-4.9633657328976</v>
      </c>
      <c r="K2913">
        <v>108.69981813629801</v>
      </c>
      <c r="L2913">
        <v>88.235836254034297</v>
      </c>
      <c r="M2913">
        <v>28.6140002475233</v>
      </c>
      <c r="N2913">
        <v>0.16916807120215899</v>
      </c>
      <c r="O2913">
        <v>37.321428571428498</v>
      </c>
      <c r="P2913">
        <v>153.58490566037699</v>
      </c>
      <c r="Q2913">
        <v>0.12294831211764699</v>
      </c>
    </row>
    <row r="2914" spans="1:17" hidden="1" x14ac:dyDescent="0.3">
      <c r="A2914" t="s">
        <v>6038</v>
      </c>
      <c r="B2914" t="s">
        <v>6039</v>
      </c>
      <c r="C2914" t="str">
        <f>IFERROR(VLOOKUP(Table1[[#This Row],[Ticker]],[1]!Table2[[Symbol]:[Industry]],2,FALSE),"-")</f>
        <v>-</v>
      </c>
      <c r="D2914" t="s">
        <v>413</v>
      </c>
      <c r="E2914">
        <v>102.1843942</v>
      </c>
      <c r="F2914">
        <v>93.52</v>
      </c>
      <c r="G2914">
        <v>98.721518872838203</v>
      </c>
      <c r="H2914">
        <v>-7.1617400053226303</v>
      </c>
      <c r="I2914">
        <v>-3.0393767680877999</v>
      </c>
      <c r="J2914">
        <v>-8.9881530992593799</v>
      </c>
      <c r="K2914">
        <v>98.976668643049393</v>
      </c>
      <c r="L2914">
        <v>85.211075622815102</v>
      </c>
      <c r="M2914">
        <v>33.152797909236597</v>
      </c>
      <c r="N2914">
        <v>0.86964528876719505</v>
      </c>
      <c r="O2914">
        <v>43.124465355004197</v>
      </c>
      <c r="P2914">
        <v>139.73340169187301</v>
      </c>
      <c r="Q2914">
        <v>7.134212045603E-2</v>
      </c>
    </row>
    <row r="2915" spans="1:17" hidden="1" x14ac:dyDescent="0.3">
      <c r="A2915" t="s">
        <v>6040</v>
      </c>
      <c r="B2915" t="s">
        <v>6041</v>
      </c>
      <c r="C2915" t="str">
        <f>IFERROR(VLOOKUP(Table1[[#This Row],[Ticker]],[1]!Table2[[Symbol]:[Industry]],2,FALSE),"-")</f>
        <v>-</v>
      </c>
      <c r="D2915" t="s">
        <v>136</v>
      </c>
      <c r="E2915">
        <v>102.0611328</v>
      </c>
      <c r="F2915">
        <v>14.08</v>
      </c>
      <c r="G2915">
        <v>-29.694935572925299</v>
      </c>
      <c r="H2915">
        <v>-7.9028278491800998</v>
      </c>
      <c r="I2915">
        <v>-35.468194000713602</v>
      </c>
      <c r="J2915">
        <v>3.6794324822308</v>
      </c>
      <c r="K2915">
        <v>15.1755474578055</v>
      </c>
      <c r="L2915">
        <v>16.045135120228998</v>
      </c>
      <c r="M2915">
        <v>48.3561729019873</v>
      </c>
      <c r="N2915">
        <v>1.26231358680182</v>
      </c>
      <c r="O2915">
        <v>64.417613636363598</v>
      </c>
      <c r="P2915">
        <v>11.3043478260869</v>
      </c>
      <c r="Q2915">
        <v>-4.9410787771911997E-2</v>
      </c>
    </row>
    <row r="2916" spans="1:17" hidden="1" x14ac:dyDescent="0.3">
      <c r="A2916" t="s">
        <v>6042</v>
      </c>
      <c r="B2916" t="s">
        <v>6043</v>
      </c>
      <c r="C2916" t="str">
        <f>IFERROR(VLOOKUP(Table1[[#This Row],[Ticker]],[1]!Table2[[Symbol]:[Industry]],2,FALSE),"-")</f>
        <v>-</v>
      </c>
      <c r="D2916" t="s">
        <v>516</v>
      </c>
      <c r="E2916">
        <v>102.02994794</v>
      </c>
      <c r="F2916">
        <v>19.3</v>
      </c>
      <c r="G2916">
        <v>-26.205125555053002</v>
      </c>
      <c r="H2916">
        <v>4.7781479788989998</v>
      </c>
      <c r="I2916">
        <v>-67.786032703084501</v>
      </c>
      <c r="J2916">
        <v>4.7108491308017397</v>
      </c>
      <c r="K2916">
        <v>18.801781870081701</v>
      </c>
      <c r="L2916">
        <v>22.989223920914601</v>
      </c>
      <c r="M2916">
        <v>75.964462804932097</v>
      </c>
      <c r="N2916">
        <v>0.50536142044116406</v>
      </c>
      <c r="O2916">
        <v>172.279792746113</v>
      </c>
      <c r="P2916">
        <v>17.325227963525801</v>
      </c>
      <c r="Q2916">
        <v>6.1207548308940998E-2</v>
      </c>
    </row>
    <row r="2917" spans="1:17" hidden="1" x14ac:dyDescent="0.3">
      <c r="A2917" t="s">
        <v>6044</v>
      </c>
      <c r="B2917" t="s">
        <v>6045</v>
      </c>
      <c r="C2917" t="str">
        <f>IFERROR(VLOOKUP(Table1[[#This Row],[Ticker]],[1]!Table2[[Symbol]:[Industry]],2,FALSE),"-")</f>
        <v>-</v>
      </c>
      <c r="D2917" t="s">
        <v>632</v>
      </c>
      <c r="E2917">
        <v>101.98399999999999</v>
      </c>
      <c r="F2917">
        <v>0.8</v>
      </c>
      <c r="G2917">
        <v>-6.0403858890664903</v>
      </c>
      <c r="H2917">
        <v>1.0956292737689499</v>
      </c>
      <c r="I2917">
        <v>-26.130394434543</v>
      </c>
      <c r="J2917">
        <v>-0.92680823099355703</v>
      </c>
      <c r="K2917">
        <v>0.78569616576440304</v>
      </c>
      <c r="L2917">
        <v>0.81836113830171398</v>
      </c>
      <c r="M2917">
        <v>51.071396018582902</v>
      </c>
      <c r="N2917">
        <v>0.71856508364110105</v>
      </c>
      <c r="O2917">
        <v>97.5</v>
      </c>
      <c r="P2917">
        <v>48.148148148148103</v>
      </c>
    </row>
    <row r="2918" spans="1:17" hidden="1" x14ac:dyDescent="0.3">
      <c r="A2918" t="s">
        <v>6046</v>
      </c>
      <c r="B2918" t="s">
        <v>6047</v>
      </c>
      <c r="C2918" t="str">
        <f>IFERROR(VLOOKUP(Table1[[#This Row],[Ticker]],[1]!Table2[[Symbol]:[Industry]],2,FALSE),"-")</f>
        <v>-</v>
      </c>
      <c r="D2918" t="s">
        <v>2151</v>
      </c>
      <c r="E2918">
        <v>101.76889250000001</v>
      </c>
      <c r="F2918">
        <v>167.75</v>
      </c>
      <c r="G2918">
        <v>1543.5642259665401</v>
      </c>
      <c r="H2918">
        <v>48.1367643176211</v>
      </c>
      <c r="I2918">
        <v>35.500941181422</v>
      </c>
      <c r="J2918">
        <v>5.1433783007800704</v>
      </c>
      <c r="K2918">
        <v>129.11085804598</v>
      </c>
      <c r="L2918">
        <v>97.096594950767795</v>
      </c>
      <c r="M2918">
        <v>97.952060739445201</v>
      </c>
      <c r="N2918">
        <v>1.4247961140933101</v>
      </c>
      <c r="O2918">
        <v>0</v>
      </c>
      <c r="P2918">
        <v>1570.81673306772</v>
      </c>
      <c r="Q2918">
        <v>0.30140969580281701</v>
      </c>
    </row>
    <row r="2919" spans="1:17" hidden="1" x14ac:dyDescent="0.3">
      <c r="A2919" t="s">
        <v>6048</v>
      </c>
      <c r="B2919" t="s">
        <v>6049</v>
      </c>
      <c r="C2919" t="str">
        <f>IFERROR(VLOOKUP(Table1[[#This Row],[Ticker]],[1]!Table2[[Symbol]:[Industry]],2,FALSE),"-")</f>
        <v>-</v>
      </c>
      <c r="D2919" t="s">
        <v>111</v>
      </c>
      <c r="E2919">
        <v>101.72925322499999</v>
      </c>
      <c r="F2919">
        <v>5.0999999999999996</v>
      </c>
      <c r="G2919">
        <v>-18.2941737678543</v>
      </c>
      <c r="H2919">
        <v>-12.5413275316597</v>
      </c>
      <c r="I2919">
        <v>-24.6303500019472</v>
      </c>
      <c r="J2919">
        <v>-7.1768082309935703</v>
      </c>
      <c r="K2919">
        <v>5.4363024395852904</v>
      </c>
      <c r="L2919">
        <v>5.5836660942414298</v>
      </c>
      <c r="M2919">
        <v>47.887425104037902</v>
      </c>
      <c r="N2919">
        <v>0.71162280993052796</v>
      </c>
      <c r="O2919">
        <v>34.313725490195999</v>
      </c>
      <c r="P2919">
        <v>24.390243902439</v>
      </c>
      <c r="Q2919">
        <v>-2.9348977013354999E-2</v>
      </c>
    </row>
    <row r="2920" spans="1:17" hidden="1" x14ac:dyDescent="0.3">
      <c r="A2920" t="s">
        <v>6050</v>
      </c>
      <c r="B2920" t="s">
        <v>6051</v>
      </c>
      <c r="C2920" t="str">
        <f>IFERROR(VLOOKUP(Table1[[#This Row],[Ticker]],[1]!Table2[[Symbol]:[Industry]],2,FALSE),"-")</f>
        <v>-</v>
      </c>
      <c r="D2920" t="s">
        <v>46</v>
      </c>
      <c r="E2920">
        <v>101.5444038</v>
      </c>
      <c r="F2920">
        <v>19.75</v>
      </c>
      <c r="G2920">
        <v>35.165256056707001</v>
      </c>
      <c r="H2920">
        <v>-6.4350250250421199</v>
      </c>
      <c r="I2920">
        <v>7.1051871881353197</v>
      </c>
      <c r="J2920">
        <v>0.35524305105772402</v>
      </c>
      <c r="K2920">
        <v>20.190595728558801</v>
      </c>
      <c r="L2920">
        <v>17.357811290913698</v>
      </c>
      <c r="M2920">
        <v>48.631254823471401</v>
      </c>
      <c r="N2920">
        <v>0.56363700553638696</v>
      </c>
      <c r="O2920">
        <v>25.0126582278481</v>
      </c>
      <c r="P2920">
        <v>94.007858546168904</v>
      </c>
      <c r="Q2920">
        <v>0.13104118312392299</v>
      </c>
    </row>
    <row r="2921" spans="1:17" hidden="1" x14ac:dyDescent="0.3">
      <c r="A2921" t="s">
        <v>6052</v>
      </c>
      <c r="B2921" t="s">
        <v>6053</v>
      </c>
      <c r="C2921" t="str">
        <f>IFERROR(VLOOKUP(Table1[[#This Row],[Ticker]],[1]!Table2[[Symbol]:[Industry]],2,FALSE),"-")</f>
        <v>-</v>
      </c>
      <c r="D2921" t="s">
        <v>632</v>
      </c>
      <c r="E2921">
        <v>101.494</v>
      </c>
      <c r="F2921">
        <v>163.69999999999999</v>
      </c>
      <c r="G2921">
        <v>122.94240947451701</v>
      </c>
      <c r="H2921">
        <v>9.1088452072498605</v>
      </c>
      <c r="I2921">
        <v>123.156945648652</v>
      </c>
      <c r="J2921">
        <v>-6.76517463881639</v>
      </c>
      <c r="K2921">
        <v>154.261243456736</v>
      </c>
      <c r="L2921">
        <v>107.09917544623001</v>
      </c>
      <c r="M2921">
        <v>44.338817113222497</v>
      </c>
      <c r="N2921">
        <v>1.0574257425742499</v>
      </c>
      <c r="O2921">
        <v>28.7232742822235</v>
      </c>
      <c r="P2921">
        <v>205.068952664927</v>
      </c>
      <c r="Q2921">
        <v>0.17276002589394701</v>
      </c>
    </row>
    <row r="2922" spans="1:17" hidden="1" x14ac:dyDescent="0.3">
      <c r="A2922" t="s">
        <v>6054</v>
      </c>
      <c r="B2922" t="s">
        <v>6055</v>
      </c>
      <c r="C2922" t="str">
        <f>IFERROR(VLOOKUP(Table1[[#This Row],[Ticker]],[1]!Table2[[Symbol]:[Industry]],2,FALSE),"-")</f>
        <v>-</v>
      </c>
      <c r="D2922" t="s">
        <v>54</v>
      </c>
      <c r="E2922">
        <v>101.3389578</v>
      </c>
      <c r="F2922">
        <v>171.75</v>
      </c>
      <c r="G2922">
        <v>24.182371486008702</v>
      </c>
      <c r="H2922">
        <v>34.430119968582602</v>
      </c>
      <c r="I2922">
        <v>12.526972609920699</v>
      </c>
      <c r="J2922">
        <v>4.4412899285156398</v>
      </c>
      <c r="K2922">
        <v>142.78993611436499</v>
      </c>
      <c r="L2922">
        <v>131.96873006538499</v>
      </c>
      <c r="M2922">
        <v>73.068740169998307</v>
      </c>
      <c r="N2922">
        <v>2.9702289306484602</v>
      </c>
      <c r="O2922">
        <v>2.7656477438136902</v>
      </c>
      <c r="P2922">
        <v>75.1657317695053</v>
      </c>
      <c r="Q2922">
        <v>-4.0016497202563998E-2</v>
      </c>
    </row>
    <row r="2923" spans="1:17" hidden="1" x14ac:dyDescent="0.3">
      <c r="A2923" t="s">
        <v>6056</v>
      </c>
      <c r="B2923" t="s">
        <v>6057</v>
      </c>
      <c r="C2923" t="str">
        <f>IFERROR(VLOOKUP(Table1[[#This Row],[Ticker]],[1]!Table2[[Symbol]:[Industry]],2,FALSE),"-")</f>
        <v>-</v>
      </c>
      <c r="D2923" t="s">
        <v>1006</v>
      </c>
      <c r="E2923">
        <v>101.25743606</v>
      </c>
      <c r="F2923">
        <v>24.53</v>
      </c>
      <c r="G2923">
        <v>-28.189370644975899</v>
      </c>
      <c r="H2923">
        <v>-1.73520153672336</v>
      </c>
      <c r="I2923">
        <v>-39.652255075914802</v>
      </c>
      <c r="J2923">
        <v>-2.8068082309935498</v>
      </c>
      <c r="K2923">
        <v>27.564355087882898</v>
      </c>
      <c r="L2923">
        <v>28.4919169578503</v>
      </c>
      <c r="M2923">
        <v>43.999163579297097</v>
      </c>
      <c r="N2923">
        <v>0.24963970916585501</v>
      </c>
      <c r="O2923">
        <v>56.9506726457399</v>
      </c>
      <c r="P2923">
        <v>7.3522975929978003</v>
      </c>
      <c r="Q2923">
        <v>-1.0061240912185999E-2</v>
      </c>
    </row>
    <row r="2924" spans="1:17" hidden="1" x14ac:dyDescent="0.3">
      <c r="A2924" t="s">
        <v>6058</v>
      </c>
      <c r="B2924" t="s">
        <v>6059</v>
      </c>
      <c r="C2924" t="str">
        <f>IFERROR(VLOOKUP(Table1[[#This Row],[Ticker]],[1]!Table2[[Symbol]:[Industry]],2,FALSE),"-")</f>
        <v>-</v>
      </c>
      <c r="E2924">
        <v>101.25</v>
      </c>
      <c r="F2924">
        <v>75</v>
      </c>
      <c r="G2924">
        <v>-39.874207980953102</v>
      </c>
      <c r="H2924">
        <v>5.3150385564693803</v>
      </c>
      <c r="I2924">
        <v>-21.8029013676042</v>
      </c>
      <c r="J2924">
        <v>1.18347087043598</v>
      </c>
      <c r="K2924">
        <v>74.714051637106095</v>
      </c>
      <c r="L2924">
        <v>81.407700221205602</v>
      </c>
      <c r="M2924">
        <v>60.059338604390803</v>
      </c>
      <c r="N2924">
        <v>0.895906863721467</v>
      </c>
      <c r="O2924">
        <v>55.799999999999898</v>
      </c>
      <c r="P2924">
        <v>19.047619047619001</v>
      </c>
      <c r="Q2924">
        <v>-0.124200608259592</v>
      </c>
    </row>
    <row r="2925" spans="1:17" hidden="1" x14ac:dyDescent="0.3">
      <c r="A2925" t="s">
        <v>6060</v>
      </c>
      <c r="B2925" t="s">
        <v>6061</v>
      </c>
      <c r="C2925" t="str">
        <f>IFERROR(VLOOKUP(Table1[[#This Row],[Ticker]],[1]!Table2[[Symbol]:[Industry]],2,FALSE),"-")</f>
        <v>-</v>
      </c>
      <c r="D2925" t="s">
        <v>207</v>
      </c>
      <c r="E2925">
        <v>101.18510000000001</v>
      </c>
      <c r="F2925">
        <v>67.010000000000005</v>
      </c>
      <c r="G2925">
        <v>106.390350041669</v>
      </c>
      <c r="H2925">
        <v>-4.4826310378154099</v>
      </c>
      <c r="I2925">
        <v>-4.8408401525006202</v>
      </c>
      <c r="J2925">
        <v>-6.9436385255237001</v>
      </c>
      <c r="K2925">
        <v>68.423488770252007</v>
      </c>
      <c r="L2925">
        <v>57.421840831876203</v>
      </c>
      <c r="M2925">
        <v>46.414805096383397</v>
      </c>
      <c r="N2925">
        <v>0.488237777931602</v>
      </c>
      <c r="O2925">
        <v>25.205193254737999</v>
      </c>
      <c r="P2925">
        <v>139.32142857142799</v>
      </c>
      <c r="Q2925">
        <v>8.3204926863696002E-2</v>
      </c>
    </row>
    <row r="2926" spans="1:17" hidden="1" x14ac:dyDescent="0.3">
      <c r="A2926" t="s">
        <v>6062</v>
      </c>
      <c r="B2926" t="s">
        <v>6063</v>
      </c>
      <c r="C2926" t="str">
        <f>IFERROR(VLOOKUP(Table1[[#This Row],[Ticker]],[1]!Table2[[Symbol]:[Industry]],2,FALSE),"-")</f>
        <v>-</v>
      </c>
      <c r="D2926" t="s">
        <v>516</v>
      </c>
      <c r="E2926">
        <v>101.0693364</v>
      </c>
      <c r="F2926">
        <v>141.6</v>
      </c>
      <c r="G2926">
        <v>130.885003777837</v>
      </c>
      <c r="H2926">
        <v>12.0504436739326</v>
      </c>
      <c r="I2926">
        <v>39.711371039870798</v>
      </c>
      <c r="J2926">
        <v>-8.9787562829416103</v>
      </c>
      <c r="K2926">
        <v>133.79980072833601</v>
      </c>
      <c r="L2926">
        <v>99.871561668233696</v>
      </c>
      <c r="M2926">
        <v>36.1643356678508</v>
      </c>
      <c r="N2926">
        <v>0.34474527599294102</v>
      </c>
      <c r="O2926">
        <v>31.370056497175099</v>
      </c>
      <c r="P2926">
        <v>199.049630411826</v>
      </c>
      <c r="Q2926">
        <v>0.10303993668841099</v>
      </c>
    </row>
    <row r="2927" spans="1:17" hidden="1" x14ac:dyDescent="0.3">
      <c r="A2927" t="s">
        <v>6064</v>
      </c>
      <c r="B2927" t="s">
        <v>6065</v>
      </c>
      <c r="C2927" t="str">
        <f>IFERROR(VLOOKUP(Table1[[#This Row],[Ticker]],[1]!Table2[[Symbol]:[Industry]],2,FALSE),"-")</f>
        <v>-</v>
      </c>
      <c r="D2927" t="s">
        <v>130</v>
      </c>
      <c r="E2927">
        <v>100.95792677999999</v>
      </c>
      <c r="F2927">
        <v>176.9</v>
      </c>
      <c r="G2927">
        <v>92.4990456938433</v>
      </c>
      <c r="H2927">
        <v>4.1955881998732796</v>
      </c>
      <c r="I2927">
        <v>-1.8791001294853</v>
      </c>
      <c r="J2927">
        <v>9.2912603048319902</v>
      </c>
      <c r="K2927">
        <v>163.43763089990199</v>
      </c>
      <c r="L2927">
        <v>139.53786816572901</v>
      </c>
      <c r="M2927">
        <v>83.978971752346396</v>
      </c>
      <c r="N2927">
        <v>0.40710280373831698</v>
      </c>
      <c r="O2927">
        <v>21.5093273035613</v>
      </c>
      <c r="P2927">
        <v>146.619266694549</v>
      </c>
      <c r="Q2927">
        <v>7.5722415692948006E-2</v>
      </c>
    </row>
    <row r="2928" spans="1:17" hidden="1" x14ac:dyDescent="0.3">
      <c r="A2928" t="s">
        <v>6066</v>
      </c>
      <c r="B2928" t="s">
        <v>6067</v>
      </c>
      <c r="C2928" t="str">
        <f>IFERROR(VLOOKUP(Table1[[#This Row],[Ticker]],[1]!Table2[[Symbol]:[Industry]],2,FALSE),"-")</f>
        <v>-</v>
      </c>
      <c r="D2928" t="s">
        <v>21</v>
      </c>
      <c r="E2928">
        <v>100.924637125</v>
      </c>
      <c r="F2928">
        <v>99.3</v>
      </c>
      <c r="G2928">
        <v>-4.9936835717759402</v>
      </c>
      <c r="H2928">
        <v>-1.83388929238402</v>
      </c>
      <c r="I2928">
        <v>-20.435549441131599</v>
      </c>
      <c r="J2928">
        <v>-1.63673723809285</v>
      </c>
      <c r="K2928">
        <v>100.489603362464</v>
      </c>
      <c r="L2928">
        <v>99.013309342122</v>
      </c>
      <c r="M2928">
        <v>46.5041028716835</v>
      </c>
      <c r="N2928">
        <v>0.70943692770261002</v>
      </c>
      <c r="O2928">
        <v>46.374622356495401</v>
      </c>
      <c r="P2928">
        <v>39.173090399439303</v>
      </c>
    </row>
    <row r="2929" spans="1:17" hidden="1" x14ac:dyDescent="0.3">
      <c r="A2929" t="s">
        <v>6068</v>
      </c>
      <c r="B2929" t="s">
        <v>6069</v>
      </c>
      <c r="C2929" t="str">
        <f>IFERROR(VLOOKUP(Table1[[#This Row],[Ticker]],[1]!Table2[[Symbol]:[Industry]],2,FALSE),"-")</f>
        <v>-</v>
      </c>
      <c r="D2929" t="s">
        <v>450</v>
      </c>
      <c r="E2929">
        <v>100.83</v>
      </c>
      <c r="F2929">
        <v>168.05</v>
      </c>
      <c r="G2929">
        <v>2.78895539410063</v>
      </c>
      <c r="H2929">
        <v>-2.52347648605569</v>
      </c>
      <c r="I2929">
        <v>-2.6201707610515901</v>
      </c>
      <c r="J2929">
        <v>-4.8707922264208099</v>
      </c>
      <c r="K2929">
        <v>171.026495105744</v>
      </c>
      <c r="L2929">
        <v>159.90800344108601</v>
      </c>
      <c r="M2929">
        <v>43.512982514075098</v>
      </c>
      <c r="N2929">
        <v>0.164666721984285</v>
      </c>
      <c r="O2929">
        <v>38.619458494495603</v>
      </c>
      <c r="P2929">
        <v>28.282442748091601</v>
      </c>
      <c r="Q2929">
        <v>-6.4534247493958002E-2</v>
      </c>
    </row>
    <row r="2930" spans="1:17" hidden="1" x14ac:dyDescent="0.3">
      <c r="A2930" t="s">
        <v>6070</v>
      </c>
      <c r="B2930" t="s">
        <v>6071</v>
      </c>
      <c r="C2930" t="str">
        <f>IFERROR(VLOOKUP(Table1[[#This Row],[Ticker]],[1]!Table2[[Symbol]:[Industry]],2,FALSE),"-")</f>
        <v>-</v>
      </c>
      <c r="D2930" t="s">
        <v>259</v>
      </c>
      <c r="E2930">
        <v>100.8103024</v>
      </c>
      <c r="F2930">
        <v>103</v>
      </c>
      <c r="G2930">
        <v>39.389283943588403</v>
      </c>
      <c r="H2930">
        <v>6.0153734992681001</v>
      </c>
      <c r="I2930">
        <v>-9.9901665301246592</v>
      </c>
      <c r="J2930">
        <v>11.029713508136799</v>
      </c>
      <c r="K2930">
        <v>97.3536027067193</v>
      </c>
      <c r="L2930">
        <v>94.063256750174901</v>
      </c>
      <c r="M2930">
        <v>69.654809815467502</v>
      </c>
      <c r="N2930">
        <v>2.6786643538594901</v>
      </c>
      <c r="O2930">
        <v>20.291262135922299</v>
      </c>
      <c r="P2930">
        <v>56.060606060605998</v>
      </c>
    </row>
    <row r="2931" spans="1:17" hidden="1" x14ac:dyDescent="0.3">
      <c r="A2931" t="s">
        <v>6072</v>
      </c>
      <c r="B2931" t="s">
        <v>6073</v>
      </c>
      <c r="C2931" t="str">
        <f>IFERROR(VLOOKUP(Table1[[#This Row],[Ticker]],[1]!Table2[[Symbol]:[Industry]],2,FALSE),"-")</f>
        <v>-</v>
      </c>
      <c r="E2931">
        <v>100.497089</v>
      </c>
      <c r="F2931">
        <v>107.8</v>
      </c>
      <c r="G2931">
        <v>10.595134978618701</v>
      </c>
      <c r="H2931">
        <v>2.7415009996986699</v>
      </c>
      <c r="I2931">
        <v>-7.3459667534644497</v>
      </c>
      <c r="J2931">
        <v>12.5468759795327</v>
      </c>
      <c r="K2931">
        <v>104.391144922791</v>
      </c>
      <c r="L2931">
        <v>96.403864314359097</v>
      </c>
      <c r="M2931">
        <v>71.639738386893796</v>
      </c>
      <c r="N2931">
        <v>1.24026262840199</v>
      </c>
      <c r="O2931">
        <v>19.805194805194802</v>
      </c>
      <c r="P2931">
        <v>97.725605282465096</v>
      </c>
      <c r="Q2931">
        <v>4.6274200700572997E-2</v>
      </c>
    </row>
    <row r="2932" spans="1:17" hidden="1" x14ac:dyDescent="0.3">
      <c r="A2932" t="s">
        <v>6074</v>
      </c>
      <c r="B2932" t="s">
        <v>6075</v>
      </c>
      <c r="C2932" t="str">
        <f>IFERROR(VLOOKUP(Table1[[#This Row],[Ticker]],[1]!Table2[[Symbol]:[Industry]],2,FALSE),"-")</f>
        <v>-</v>
      </c>
      <c r="D2932" t="s">
        <v>632</v>
      </c>
      <c r="E2932">
        <v>100.4382009</v>
      </c>
      <c r="F2932">
        <v>49.97</v>
      </c>
      <c r="G2932">
        <v>64.939800591119905</v>
      </c>
      <c r="H2932">
        <v>7.05286554583167E-2</v>
      </c>
      <c r="I2932">
        <v>17.380952553875002</v>
      </c>
      <c r="J2932">
        <v>-3.89768201740132</v>
      </c>
      <c r="K2932">
        <v>50.298857389785603</v>
      </c>
      <c r="L2932">
        <v>42.785683311512102</v>
      </c>
      <c r="M2932">
        <v>50.3826402212704</v>
      </c>
      <c r="N2932">
        <v>0.161153676927978</v>
      </c>
      <c r="O2932">
        <v>38.082849709825801</v>
      </c>
      <c r="P2932">
        <v>117.355371900826</v>
      </c>
      <c r="Q2932">
        <v>8.9783309207741996E-2</v>
      </c>
    </row>
    <row r="2933" spans="1:17" hidden="1" x14ac:dyDescent="0.3">
      <c r="A2933" t="s">
        <v>6076</v>
      </c>
      <c r="B2933" t="s">
        <v>6077</v>
      </c>
      <c r="C2933" t="str">
        <f>IFERROR(VLOOKUP(Table1[[#This Row],[Ticker]],[1]!Table2[[Symbol]:[Industry]],2,FALSE),"-")</f>
        <v>-</v>
      </c>
      <c r="D2933" t="s">
        <v>539</v>
      </c>
      <c r="E2933">
        <v>100.00312</v>
      </c>
      <c r="F2933">
        <v>92.05</v>
      </c>
      <c r="G2933">
        <v>-69.815163742791697</v>
      </c>
      <c r="H2933">
        <v>2.1075842667365898</v>
      </c>
      <c r="I2933">
        <v>-18.713910590660099</v>
      </c>
      <c r="J2933">
        <v>0.227037922852593</v>
      </c>
      <c r="K2933">
        <v>92.430895044765407</v>
      </c>
      <c r="M2933">
        <v>44.936604491089298</v>
      </c>
      <c r="N2933">
        <v>0.78752886836027702</v>
      </c>
      <c r="O2933">
        <v>73.384030418250902</v>
      </c>
      <c r="P2933">
        <v>41.615384615384599</v>
      </c>
    </row>
    <row r="2934" spans="1:17" hidden="1" x14ac:dyDescent="0.3">
      <c r="A2934" t="s">
        <v>6078</v>
      </c>
      <c r="B2934" t="s">
        <v>6079</v>
      </c>
      <c r="C2934" t="str">
        <f>IFERROR(VLOOKUP(Table1[[#This Row],[Ticker]],[1]!Table2[[Symbol]:[Industry]],2,FALSE),"-")</f>
        <v>-</v>
      </c>
      <c r="D2934" t="s">
        <v>4155</v>
      </c>
      <c r="E2934">
        <v>99.962729999999993</v>
      </c>
      <c r="F2934">
        <v>157.1</v>
      </c>
      <c r="G2934">
        <v>25.128445279764598</v>
      </c>
      <c r="H2934">
        <v>10.7369720378469</v>
      </c>
      <c r="I2934">
        <v>25.675505758453902</v>
      </c>
      <c r="J2934">
        <v>-8.5150435251111993</v>
      </c>
      <c r="K2934">
        <v>142.896843674602</v>
      </c>
      <c r="M2934">
        <v>55.095796080320902</v>
      </c>
      <c r="N2934">
        <v>1.11467889908256</v>
      </c>
      <c r="O2934">
        <v>8.2113303628262102</v>
      </c>
      <c r="P2934">
        <v>62.7979274611398</v>
      </c>
    </row>
    <row r="2935" spans="1:17" hidden="1" x14ac:dyDescent="0.3">
      <c r="A2935" t="s">
        <v>6080</v>
      </c>
      <c r="B2935" t="s">
        <v>6081</v>
      </c>
      <c r="C2935" t="str">
        <f>IFERROR(VLOOKUP(Table1[[#This Row],[Ticker]],[1]!Table2[[Symbol]:[Industry]],2,FALSE),"-")</f>
        <v>-</v>
      </c>
      <c r="D2935" t="s">
        <v>632</v>
      </c>
      <c r="E2935">
        <v>99.894249060000007</v>
      </c>
      <c r="F2935">
        <v>126.6</v>
      </c>
      <c r="G2935">
        <v>106.748469938382</v>
      </c>
      <c r="H2935">
        <v>9.6017652160896603</v>
      </c>
      <c r="I2935">
        <v>52.534891265226399</v>
      </c>
      <c r="J2935">
        <v>14.268824162091001</v>
      </c>
      <c r="K2935">
        <v>103.520380081732</v>
      </c>
      <c r="L2935">
        <v>88.992136704399599</v>
      </c>
      <c r="M2935">
        <v>77.816195460843801</v>
      </c>
      <c r="N2935">
        <v>0.99497951874189505</v>
      </c>
      <c r="O2935">
        <v>7.4249605055292296</v>
      </c>
      <c r="P2935">
        <v>128.10810810810801</v>
      </c>
      <c r="Q2935">
        <v>3.1612536288071001E-2</v>
      </c>
    </row>
    <row r="2936" spans="1:17" hidden="1" x14ac:dyDescent="0.3">
      <c r="A2936" t="s">
        <v>6082</v>
      </c>
      <c r="B2936" t="s">
        <v>6083</v>
      </c>
      <c r="C2936" t="str">
        <f>IFERROR(VLOOKUP(Table1[[#This Row],[Ticker]],[1]!Table2[[Symbol]:[Industry]],2,FALSE),"-")</f>
        <v>-</v>
      </c>
      <c r="D2936" t="s">
        <v>516</v>
      </c>
      <c r="E2936">
        <v>99.885096000000004</v>
      </c>
      <c r="F2936">
        <v>146.69999999999999</v>
      </c>
      <c r="G2936">
        <v>105.89265418913401</v>
      </c>
      <c r="H2936">
        <v>3.3583879991917098</v>
      </c>
      <c r="I2936">
        <v>28.6527068506864</v>
      </c>
      <c r="J2936">
        <v>-0.205901948810253</v>
      </c>
      <c r="K2936">
        <v>139.17881824520299</v>
      </c>
      <c r="L2936">
        <v>112.495544166703</v>
      </c>
      <c r="M2936">
        <v>51.886954399206601</v>
      </c>
      <c r="N2936">
        <v>0.43944883407207502</v>
      </c>
      <c r="O2936">
        <v>15.9509202453987</v>
      </c>
      <c r="P2936">
        <v>151.62950257289799</v>
      </c>
      <c r="Q2936">
        <v>0.13005345161672299</v>
      </c>
    </row>
    <row r="2937" spans="1:17" hidden="1" x14ac:dyDescent="0.3">
      <c r="A2937" t="s">
        <v>6084</v>
      </c>
      <c r="B2937" t="s">
        <v>6085</v>
      </c>
      <c r="C2937" t="str">
        <f>IFERROR(VLOOKUP(Table1[[#This Row],[Ticker]],[1]!Table2[[Symbol]:[Industry]],2,FALSE),"-")</f>
        <v>-</v>
      </c>
      <c r="D2937" t="s">
        <v>72</v>
      </c>
      <c r="E2937">
        <v>99.813999999999993</v>
      </c>
      <c r="F2937">
        <v>3.49</v>
      </c>
      <c r="G2937">
        <v>-17.156813321283298</v>
      </c>
      <c r="H2937">
        <v>-13.3542731130312</v>
      </c>
      <c r="I2937">
        <v>-9.9337738508256592</v>
      </c>
      <c r="J2937">
        <v>3.2522962466183798</v>
      </c>
      <c r="K2937">
        <v>3.4351038534229899</v>
      </c>
      <c r="L2937">
        <v>3.33458406108267</v>
      </c>
      <c r="M2937">
        <v>45.0043031484526</v>
      </c>
      <c r="N2937">
        <v>0.49058965162228102</v>
      </c>
      <c r="O2937">
        <v>34.670487106017099</v>
      </c>
      <c r="P2937">
        <v>46.354838709677402</v>
      </c>
      <c r="Q2937">
        <v>-2.3034030292265001E-2</v>
      </c>
    </row>
    <row r="2938" spans="1:17" hidden="1" x14ac:dyDescent="0.3">
      <c r="A2938" t="s">
        <v>6086</v>
      </c>
      <c r="B2938" t="s">
        <v>6087</v>
      </c>
      <c r="C2938" t="str">
        <f>IFERROR(VLOOKUP(Table1[[#This Row],[Ticker]],[1]!Table2[[Symbol]:[Industry]],2,FALSE),"-")</f>
        <v>-</v>
      </c>
      <c r="D2938" t="s">
        <v>1387</v>
      </c>
      <c r="E2938">
        <v>99.54</v>
      </c>
      <c r="F2938">
        <v>99.54</v>
      </c>
      <c r="G2938">
        <v>18.275948183365099</v>
      </c>
      <c r="H2938">
        <v>1.4012350603874</v>
      </c>
      <c r="I2938">
        <v>-14.414873507183</v>
      </c>
      <c r="J2938">
        <v>-1.66474201639443</v>
      </c>
      <c r="K2938">
        <v>99.094588007208799</v>
      </c>
      <c r="L2938">
        <v>91.356667401234006</v>
      </c>
      <c r="M2938">
        <v>53.898419095422703</v>
      </c>
      <c r="N2938">
        <v>0.77824701317485401</v>
      </c>
      <c r="O2938">
        <v>31.806309021498802</v>
      </c>
      <c r="P2938">
        <v>48.014869888475801</v>
      </c>
      <c r="Q2938">
        <v>3.0492813910013E-2</v>
      </c>
    </row>
    <row r="2939" spans="1:17" hidden="1" x14ac:dyDescent="0.3">
      <c r="A2939" t="s">
        <v>6088</v>
      </c>
      <c r="B2939" t="s">
        <v>6089</v>
      </c>
      <c r="C2939" t="str">
        <f>IFERROR(VLOOKUP(Table1[[#This Row],[Ticker]],[1]!Table2[[Symbol]:[Industry]],2,FALSE),"-")</f>
        <v>-</v>
      </c>
      <c r="D2939" t="s">
        <v>1177</v>
      </c>
      <c r="E2939">
        <v>99.532960000000003</v>
      </c>
      <c r="F2939">
        <v>68.8</v>
      </c>
      <c r="G2939">
        <v>59.704014637942699</v>
      </c>
      <c r="H2939">
        <v>-3.06363034943214</v>
      </c>
      <c r="I2939">
        <v>-4.7122958668573096</v>
      </c>
      <c r="J2939">
        <v>0.160467702006728</v>
      </c>
      <c r="K2939">
        <v>67.197969419308507</v>
      </c>
      <c r="L2939">
        <v>58.776048540309603</v>
      </c>
      <c r="M2939">
        <v>50.4853874162946</v>
      </c>
      <c r="N2939">
        <v>0.69942680333738205</v>
      </c>
      <c r="O2939">
        <v>11.8459302325581</v>
      </c>
      <c r="P2939">
        <v>90.581717451523502</v>
      </c>
      <c r="Q2939">
        <v>6.3073926282969997E-2</v>
      </c>
    </row>
    <row r="2940" spans="1:17" hidden="1" x14ac:dyDescent="0.3">
      <c r="A2940" t="s">
        <v>6090</v>
      </c>
      <c r="B2940" t="s">
        <v>6091</v>
      </c>
      <c r="C2940" t="str">
        <f>IFERROR(VLOOKUP(Table1[[#This Row],[Ticker]],[1]!Table2[[Symbol]:[Industry]],2,FALSE),"-")</f>
        <v>-</v>
      </c>
      <c r="D2940" t="s">
        <v>293</v>
      </c>
      <c r="E2940">
        <v>99.504930060000007</v>
      </c>
      <c r="F2940">
        <v>157.35</v>
      </c>
      <c r="G2940">
        <v>-11.223626234761699</v>
      </c>
      <c r="H2940">
        <v>17.080179067200199</v>
      </c>
      <c r="I2940">
        <v>-33.161479478531298</v>
      </c>
      <c r="J2940">
        <v>-16.352768994229201</v>
      </c>
      <c r="K2940">
        <v>149.90981663411901</v>
      </c>
      <c r="L2940">
        <v>163.84247946229999</v>
      </c>
      <c r="M2940">
        <v>45.790500751022101</v>
      </c>
      <c r="N2940">
        <v>2.2811140972391799</v>
      </c>
      <c r="O2940">
        <v>74.134095964410506</v>
      </c>
      <c r="P2940">
        <v>49.857142857142797</v>
      </c>
    </row>
    <row r="2941" spans="1:17" hidden="1" x14ac:dyDescent="0.3">
      <c r="A2941" t="s">
        <v>6092</v>
      </c>
      <c r="B2941" t="s">
        <v>6093</v>
      </c>
      <c r="C2941" t="str">
        <f>IFERROR(VLOOKUP(Table1[[#This Row],[Ticker]],[1]!Table2[[Symbol]:[Industry]],2,FALSE),"-")</f>
        <v>-</v>
      </c>
      <c r="D2941" t="s">
        <v>5760</v>
      </c>
      <c r="E2941">
        <v>99.446495999999996</v>
      </c>
      <c r="F2941">
        <v>40.08</v>
      </c>
      <c r="G2941">
        <v>746.94791933804402</v>
      </c>
      <c r="H2941">
        <v>-8.6633441959726802</v>
      </c>
      <c r="I2941">
        <v>717.20619728914505</v>
      </c>
      <c r="J2941">
        <v>0.54154619938618398</v>
      </c>
      <c r="K2941">
        <v>33.953098675760501</v>
      </c>
      <c r="L2941">
        <v>18.4701491704812</v>
      </c>
      <c r="M2941">
        <v>55.429990772690999</v>
      </c>
      <c r="N2941">
        <v>0.47882736156351702</v>
      </c>
      <c r="O2941">
        <v>11.027944111776399</v>
      </c>
      <c r="P2941">
        <v>1055.0432276657</v>
      </c>
      <c r="Q2941">
        <v>0.124387436235337</v>
      </c>
    </row>
    <row r="2942" spans="1:17" hidden="1" x14ac:dyDescent="0.3">
      <c r="A2942" t="s">
        <v>6094</v>
      </c>
      <c r="B2942" t="s">
        <v>6095</v>
      </c>
      <c r="C2942" t="str">
        <f>IFERROR(VLOOKUP(Table1[[#This Row],[Ticker]],[1]!Table2[[Symbol]:[Industry]],2,FALSE),"-")</f>
        <v>-</v>
      </c>
      <c r="D2942" t="s">
        <v>516</v>
      </c>
      <c r="E2942">
        <v>99.26439225</v>
      </c>
      <c r="F2942">
        <v>145.5</v>
      </c>
      <c r="G2942">
        <v>349.63607516856001</v>
      </c>
      <c r="H2942">
        <v>71.6125691808124</v>
      </c>
      <c r="I2942">
        <v>187.64852025955801</v>
      </c>
      <c r="J2942">
        <v>-3.0787920911145901</v>
      </c>
      <c r="K2942">
        <v>105.507351260985</v>
      </c>
      <c r="L2942">
        <v>70.428397393227996</v>
      </c>
      <c r="M2942">
        <v>65.028930490665402</v>
      </c>
      <c r="N2942">
        <v>2.6371649357349498</v>
      </c>
      <c r="O2942">
        <v>11.615120274914</v>
      </c>
      <c r="P2942">
        <v>438.09171597633099</v>
      </c>
      <c r="Q2942">
        <v>0.181595709510395</v>
      </c>
    </row>
    <row r="2943" spans="1:17" hidden="1" x14ac:dyDescent="0.3">
      <c r="A2943" t="s">
        <v>6096</v>
      </c>
      <c r="B2943" t="s">
        <v>6097</v>
      </c>
      <c r="C2943" t="str">
        <f>IFERROR(VLOOKUP(Table1[[#This Row],[Ticker]],[1]!Table2[[Symbol]:[Industry]],2,FALSE),"-")</f>
        <v>-</v>
      </c>
      <c r="E2943">
        <v>99.261854999999997</v>
      </c>
      <c r="F2943">
        <v>346.5</v>
      </c>
      <c r="G2943">
        <v>519.97447974843999</v>
      </c>
      <c r="H2943">
        <v>-0.60122799379979697</v>
      </c>
      <c r="I2943">
        <v>-46.483193047891099</v>
      </c>
      <c r="J2943">
        <v>-6.7947788911402602</v>
      </c>
      <c r="K2943">
        <v>328.14883109684303</v>
      </c>
      <c r="L2943">
        <v>277.405513302624</v>
      </c>
      <c r="M2943">
        <v>23.762067100527101</v>
      </c>
      <c r="N2943">
        <v>0.34410327908981497</v>
      </c>
      <c r="O2943">
        <v>95.959595959595902</v>
      </c>
      <c r="P2943">
        <v>560.37735849056605</v>
      </c>
    </row>
    <row r="2944" spans="1:17" hidden="1" x14ac:dyDescent="0.3">
      <c r="A2944" t="s">
        <v>6098</v>
      </c>
      <c r="B2944" t="s">
        <v>6099</v>
      </c>
      <c r="C2944" t="str">
        <f>IFERROR(VLOOKUP(Table1[[#This Row],[Ticker]],[1]!Table2[[Symbol]:[Industry]],2,FALSE),"-")</f>
        <v>-</v>
      </c>
      <c r="D2944" t="s">
        <v>2226</v>
      </c>
      <c r="E2944">
        <v>99.095950799999997</v>
      </c>
      <c r="F2944">
        <v>43.47</v>
      </c>
      <c r="G2944">
        <v>310.75133167040502</v>
      </c>
      <c r="H2944">
        <v>31.716942411288901</v>
      </c>
      <c r="I2944">
        <v>139.14266725193099</v>
      </c>
      <c r="J2944">
        <v>20.565645653858301</v>
      </c>
      <c r="K2944">
        <v>35.250892650649902</v>
      </c>
      <c r="L2944">
        <v>26.890219251252802</v>
      </c>
      <c r="M2944">
        <v>74.962063778542401</v>
      </c>
      <c r="N2944">
        <v>1.4877327775543601</v>
      </c>
      <c r="O2944">
        <v>0</v>
      </c>
      <c r="P2944">
        <v>334.69999999999902</v>
      </c>
      <c r="Q2944">
        <v>0.15066497093168599</v>
      </c>
    </row>
    <row r="2945" spans="1:17" hidden="1" x14ac:dyDescent="0.3">
      <c r="A2945" t="s">
        <v>6100</v>
      </c>
      <c r="B2945" t="s">
        <v>6101</v>
      </c>
      <c r="C2945" t="str">
        <f>IFERROR(VLOOKUP(Table1[[#This Row],[Ticker]],[1]!Table2[[Symbol]:[Industry]],2,FALSE),"-")</f>
        <v>-</v>
      </c>
      <c r="D2945" t="s">
        <v>551</v>
      </c>
      <c r="E2945">
        <v>98.983995796000002</v>
      </c>
      <c r="F2945">
        <v>10.029999999999999</v>
      </c>
      <c r="G2945">
        <v>-37.698935672616201</v>
      </c>
      <c r="H2945">
        <v>-0.369198486165568</v>
      </c>
      <c r="I2945">
        <v>-13.1354545230945</v>
      </c>
      <c r="J2945">
        <v>-4.0185956706070796</v>
      </c>
      <c r="K2945">
        <v>10.1068797144393</v>
      </c>
      <c r="L2945">
        <v>11.251834237361001</v>
      </c>
      <c r="M2945">
        <v>54.398499364075199</v>
      </c>
      <c r="N2945">
        <v>0.916434781878945</v>
      </c>
      <c r="O2945">
        <v>56.031904287138602</v>
      </c>
      <c r="P2945">
        <v>49.701492537313399</v>
      </c>
      <c r="Q2945">
        <v>-0.111095293119953</v>
      </c>
    </row>
    <row r="2946" spans="1:17" hidden="1" x14ac:dyDescent="0.3">
      <c r="A2946" t="s">
        <v>6102</v>
      </c>
      <c r="B2946" t="s">
        <v>6103</v>
      </c>
      <c r="C2946" t="str">
        <f>IFERROR(VLOOKUP(Table1[[#This Row],[Ticker]],[1]!Table2[[Symbol]:[Industry]],2,FALSE),"-")</f>
        <v>-</v>
      </c>
      <c r="D2946" t="s">
        <v>46</v>
      </c>
      <c r="E2946">
        <v>98.878799999999998</v>
      </c>
      <c r="F2946">
        <v>44.54</v>
      </c>
      <c r="G2946">
        <v>70.525270676589997</v>
      </c>
      <c r="H2946">
        <v>-8.1454001226114201</v>
      </c>
      <c r="I2946">
        <v>-16.805122130734201</v>
      </c>
      <c r="J2946">
        <v>-3.0151793015585202</v>
      </c>
      <c r="K2946">
        <v>45.592954900184701</v>
      </c>
      <c r="L2946">
        <v>42.662629006666698</v>
      </c>
      <c r="M2946">
        <v>46.739093869878602</v>
      </c>
      <c r="N2946">
        <v>0.65609547738693397</v>
      </c>
      <c r="O2946">
        <v>41.400987876066402</v>
      </c>
      <c r="P2946">
        <v>110.890151515151</v>
      </c>
      <c r="Q2946">
        <v>-4.5972768235879998E-3</v>
      </c>
    </row>
    <row r="2947" spans="1:17" hidden="1" x14ac:dyDescent="0.3">
      <c r="A2947" t="s">
        <v>6104</v>
      </c>
      <c r="B2947" t="s">
        <v>6105</v>
      </c>
      <c r="C2947" t="str">
        <f>IFERROR(VLOOKUP(Table1[[#This Row],[Ticker]],[1]!Table2[[Symbol]:[Industry]],2,FALSE),"-")</f>
        <v>-</v>
      </c>
      <c r="D2947" t="s">
        <v>450</v>
      </c>
      <c r="E2947">
        <v>98.739000000000004</v>
      </c>
      <c r="F2947">
        <v>182.85</v>
      </c>
      <c r="G2947">
        <v>-16.731488747132001</v>
      </c>
      <c r="H2947">
        <v>-6.4255926675023796</v>
      </c>
      <c r="I2947">
        <v>-20.591900019373501</v>
      </c>
      <c r="J2947">
        <v>-5.0432323474176801</v>
      </c>
      <c r="K2947">
        <v>195.53716426065799</v>
      </c>
      <c r="L2947">
        <v>190.13304334053001</v>
      </c>
      <c r="M2947">
        <v>26.380966975433601</v>
      </c>
      <c r="N2947">
        <v>0.507056698427374</v>
      </c>
      <c r="O2947">
        <v>28.192507519825</v>
      </c>
      <c r="P2947">
        <v>18.7337662337662</v>
      </c>
      <c r="Q2947">
        <v>3.0903650993246001E-2</v>
      </c>
    </row>
    <row r="2948" spans="1:17" hidden="1" x14ac:dyDescent="0.3">
      <c r="A2948" t="s">
        <v>6106</v>
      </c>
      <c r="B2948" t="s">
        <v>6107</v>
      </c>
      <c r="C2948" t="str">
        <f>IFERROR(VLOOKUP(Table1[[#This Row],[Ticker]],[1]!Table2[[Symbol]:[Industry]],2,FALSE),"-")</f>
        <v>-</v>
      </c>
      <c r="D2948" t="s">
        <v>300</v>
      </c>
      <c r="E2948">
        <v>98.705736000000002</v>
      </c>
      <c r="F2948">
        <v>44.64</v>
      </c>
      <c r="G2948">
        <v>78.367023069240602</v>
      </c>
      <c r="H2948">
        <v>42.906729565881903</v>
      </c>
      <c r="I2948">
        <v>16.831678461904499</v>
      </c>
      <c r="J2948">
        <v>-1.4615675892823301</v>
      </c>
      <c r="K2948">
        <v>35.789752360317301</v>
      </c>
      <c r="L2948">
        <v>30.3481885176612</v>
      </c>
      <c r="M2948">
        <v>65.332169896879904</v>
      </c>
      <c r="N2948">
        <v>1.3431168921063701</v>
      </c>
      <c r="O2948">
        <v>5.0403225806451504</v>
      </c>
      <c r="P2948">
        <v>128.33759590792801</v>
      </c>
      <c r="Q2948">
        <v>7.1422178686551999E-2</v>
      </c>
    </row>
    <row r="2949" spans="1:17" hidden="1" x14ac:dyDescent="0.3">
      <c r="A2949" t="s">
        <v>6108</v>
      </c>
      <c r="B2949" t="s">
        <v>6109</v>
      </c>
      <c r="C2949" t="str">
        <f>IFERROR(VLOOKUP(Table1[[#This Row],[Ticker]],[1]!Table2[[Symbol]:[Industry]],2,FALSE),"-")</f>
        <v>-</v>
      </c>
      <c r="D2949" t="s">
        <v>46</v>
      </c>
      <c r="E2949">
        <v>98.266536119999998</v>
      </c>
      <c r="F2949">
        <v>14.2</v>
      </c>
      <c r="G2949">
        <v>-7.6944056281926301</v>
      </c>
      <c r="H2949">
        <v>40.982887999893201</v>
      </c>
      <c r="I2949">
        <v>1.3079843909325399</v>
      </c>
      <c r="J2949">
        <v>19.005624201438799</v>
      </c>
      <c r="K2949">
        <v>11.3361535281208</v>
      </c>
      <c r="L2949">
        <v>11.269655793858201</v>
      </c>
      <c r="M2949">
        <v>87.213513683352701</v>
      </c>
      <c r="N2949">
        <v>1.3410604581730401</v>
      </c>
      <c r="O2949">
        <v>19.295774647887299</v>
      </c>
      <c r="P2949">
        <v>83.937823834196806</v>
      </c>
      <c r="Q2949">
        <v>-4.1043494382160001E-3</v>
      </c>
    </row>
    <row r="2950" spans="1:17" hidden="1" x14ac:dyDescent="0.3">
      <c r="A2950" t="s">
        <v>6110</v>
      </c>
      <c r="B2950" t="s">
        <v>6111</v>
      </c>
      <c r="C2950" t="str">
        <f>IFERROR(VLOOKUP(Table1[[#This Row],[Ticker]],[1]!Table2[[Symbol]:[Industry]],2,FALSE),"-")</f>
        <v>-</v>
      </c>
      <c r="D2950" t="s">
        <v>300</v>
      </c>
      <c r="E2950">
        <v>98.191659555000001</v>
      </c>
      <c r="F2950">
        <v>47.85</v>
      </c>
      <c r="G2950">
        <v>-33.465756807185301</v>
      </c>
      <c r="H2950">
        <v>-2.5171322865513699</v>
      </c>
      <c r="I2950">
        <v>-7.8720295146359902</v>
      </c>
      <c r="J2950">
        <v>-2.7729620771474002</v>
      </c>
      <c r="K2950">
        <v>49.658202096116199</v>
      </c>
      <c r="L2950">
        <v>50.506175816894903</v>
      </c>
      <c r="M2950">
        <v>34.780459840557398</v>
      </c>
      <c r="N2950">
        <v>0.40172801212908799</v>
      </c>
      <c r="O2950">
        <v>38.557993730407503</v>
      </c>
      <c r="P2950">
        <v>36.324786324786302</v>
      </c>
      <c r="Q2950">
        <v>1.2363125433225E-2</v>
      </c>
    </row>
    <row r="2951" spans="1:17" hidden="1" x14ac:dyDescent="0.3">
      <c r="A2951" t="s">
        <v>6112</v>
      </c>
      <c r="B2951" t="s">
        <v>6113</v>
      </c>
      <c r="C2951" t="str">
        <f>IFERROR(VLOOKUP(Table1[[#This Row],[Ticker]],[1]!Table2[[Symbol]:[Industry]],2,FALSE),"-")</f>
        <v>-</v>
      </c>
      <c r="D2951" t="s">
        <v>130</v>
      </c>
      <c r="E2951">
        <v>98.136023440000002</v>
      </c>
      <c r="F2951">
        <v>7.28</v>
      </c>
      <c r="G2951">
        <v>-26.1413959900766</v>
      </c>
      <c r="H2951">
        <v>-6.7170484532748</v>
      </c>
      <c r="I2951">
        <v>-57.154369509583901</v>
      </c>
      <c r="J2951">
        <v>-9.57833002456282E-2</v>
      </c>
      <c r="K2951">
        <v>7.5911936540817599</v>
      </c>
      <c r="L2951">
        <v>8.2431981395758793</v>
      </c>
      <c r="M2951">
        <v>56.028716399993002</v>
      </c>
      <c r="N2951">
        <v>0.63865333483924402</v>
      </c>
      <c r="O2951">
        <v>140.38461538461499</v>
      </c>
      <c r="P2951">
        <v>25.517241379310299</v>
      </c>
      <c r="Q2951">
        <v>-2.3167624260740999E-2</v>
      </c>
    </row>
    <row r="2952" spans="1:17" hidden="1" x14ac:dyDescent="0.3">
      <c r="A2952" t="s">
        <v>6114</v>
      </c>
      <c r="B2952" t="s">
        <v>6115</v>
      </c>
      <c r="C2952" t="str">
        <f>IFERROR(VLOOKUP(Table1[[#This Row],[Ticker]],[1]!Table2[[Symbol]:[Industry]],2,FALSE),"-")</f>
        <v>-</v>
      </c>
      <c r="D2952" t="s">
        <v>1563</v>
      </c>
      <c r="E2952">
        <v>98.039860919999995</v>
      </c>
      <c r="F2952">
        <v>5.13</v>
      </c>
      <c r="G2952">
        <v>38.461778613097898</v>
      </c>
      <c r="H2952">
        <v>5.6030023652474803</v>
      </c>
      <c r="I2952">
        <v>-8.7236898172122395</v>
      </c>
      <c r="J2952">
        <v>-5.3960819740103201</v>
      </c>
      <c r="K2952">
        <v>5.14992746299336</v>
      </c>
      <c r="L2952">
        <v>4.7673154196718697</v>
      </c>
      <c r="M2952">
        <v>40.035841416940599</v>
      </c>
      <c r="N2952">
        <v>1.2673637118337</v>
      </c>
      <c r="O2952">
        <v>25.730994152046701</v>
      </c>
      <c r="P2952">
        <v>76.896551724137893</v>
      </c>
      <c r="Q2952">
        <v>5.5216366232269998E-2</v>
      </c>
    </row>
    <row r="2953" spans="1:17" hidden="1" x14ac:dyDescent="0.3">
      <c r="A2953" t="s">
        <v>6116</v>
      </c>
      <c r="B2953" t="s">
        <v>6117</v>
      </c>
      <c r="C2953" t="str">
        <f>IFERROR(VLOOKUP(Table1[[#This Row],[Ticker]],[1]!Table2[[Symbol]:[Industry]],2,FALSE),"-")</f>
        <v>-</v>
      </c>
      <c r="D2953" t="s">
        <v>1387</v>
      </c>
      <c r="E2953">
        <v>98.027500000000003</v>
      </c>
      <c r="F2953">
        <v>173.5</v>
      </c>
      <c r="G2953">
        <v>-35.002574143290097</v>
      </c>
      <c r="H2953">
        <v>3.6598483800420101</v>
      </c>
      <c r="I2953">
        <v>-6.35821394649866</v>
      </c>
      <c r="J2953">
        <v>-1.2141645528326299</v>
      </c>
      <c r="K2953">
        <v>169.08782037886101</v>
      </c>
      <c r="L2953">
        <v>166.03044161051301</v>
      </c>
      <c r="M2953">
        <v>50.755830752557202</v>
      </c>
      <c r="N2953">
        <v>0.87289156626506004</v>
      </c>
      <c r="O2953">
        <v>14.178674351585</v>
      </c>
      <c r="P2953">
        <v>22.011251758087202</v>
      </c>
      <c r="Q2953">
        <v>0.11310329040131401</v>
      </c>
    </row>
    <row r="2954" spans="1:17" hidden="1" x14ac:dyDescent="0.3">
      <c r="A2954" t="s">
        <v>6118</v>
      </c>
      <c r="B2954" t="s">
        <v>6119</v>
      </c>
      <c r="C2954" t="str">
        <f>IFERROR(VLOOKUP(Table1[[#This Row],[Ticker]],[1]!Table2[[Symbol]:[Industry]],2,FALSE),"-")</f>
        <v>-</v>
      </c>
      <c r="D2954" t="s">
        <v>1177</v>
      </c>
      <c r="E2954">
        <v>97.871753400000003</v>
      </c>
      <c r="F2954">
        <v>17.04</v>
      </c>
      <c r="G2954">
        <v>-4.2200161264584697</v>
      </c>
      <c r="H2954">
        <v>-7.2585250268536097</v>
      </c>
      <c r="I2954">
        <v>-34.454408771460599</v>
      </c>
      <c r="J2954">
        <v>-9.8405864129648801E-2</v>
      </c>
      <c r="K2954">
        <v>17.850654024038999</v>
      </c>
      <c r="L2954">
        <v>17.954522103147401</v>
      </c>
      <c r="M2954">
        <v>46.0675604507733</v>
      </c>
      <c r="N2954">
        <v>1.5425921529181399</v>
      </c>
      <c r="O2954">
        <v>48.180751173708899</v>
      </c>
      <c r="P2954">
        <v>33.124999999999901</v>
      </c>
      <c r="Q2954">
        <v>3.4577378997819E-2</v>
      </c>
    </row>
    <row r="2955" spans="1:17" hidden="1" x14ac:dyDescent="0.3">
      <c r="A2955" t="s">
        <v>6120</v>
      </c>
      <c r="B2955" t="s">
        <v>6121</v>
      </c>
      <c r="C2955" t="str">
        <f>IFERROR(VLOOKUP(Table1[[#This Row],[Ticker]],[1]!Table2[[Symbol]:[Industry]],2,FALSE),"-")</f>
        <v>-</v>
      </c>
      <c r="D2955" t="s">
        <v>420</v>
      </c>
      <c r="E2955">
        <v>97.825322239999906</v>
      </c>
      <c r="F2955">
        <v>90.88</v>
      </c>
      <c r="G2955">
        <v>32.471679603197003</v>
      </c>
      <c r="H2955">
        <v>26.1221911471022</v>
      </c>
      <c r="I2955">
        <v>-4.7942780525063604</v>
      </c>
      <c r="J2955">
        <v>0.21954680517784</v>
      </c>
      <c r="K2955">
        <v>77.622903798247194</v>
      </c>
      <c r="L2955">
        <v>69.810123388164001</v>
      </c>
      <c r="M2955">
        <v>71.999308187542098</v>
      </c>
      <c r="N2955">
        <v>3.0857232869262998</v>
      </c>
      <c r="O2955">
        <v>10.0352112676056</v>
      </c>
      <c r="P2955">
        <v>85.469387755102005</v>
      </c>
      <c r="Q2955">
        <v>0.11267736946705301</v>
      </c>
    </row>
    <row r="2956" spans="1:17" hidden="1" x14ac:dyDescent="0.3">
      <c r="A2956" t="s">
        <v>6122</v>
      </c>
      <c r="B2956" t="s">
        <v>6123</v>
      </c>
      <c r="C2956" t="str">
        <f>IFERROR(VLOOKUP(Table1[[#This Row],[Ticker]],[1]!Table2[[Symbol]:[Industry]],2,FALSE),"-")</f>
        <v>-</v>
      </c>
      <c r="D2956" t="s">
        <v>4446</v>
      </c>
      <c r="E2956">
        <v>97.780050000000003</v>
      </c>
      <c r="F2956">
        <v>135.9</v>
      </c>
      <c r="G2956">
        <v>-21.8170625214069</v>
      </c>
      <c r="H2956">
        <v>8.7676822404618306</v>
      </c>
      <c r="I2956">
        <v>-37.796207713259498</v>
      </c>
      <c r="J2956">
        <v>-7.2026702999590704</v>
      </c>
      <c r="K2956">
        <v>133.94599607295001</v>
      </c>
      <c r="L2956">
        <v>150.117800331544</v>
      </c>
      <c r="M2956">
        <v>54.6686060710677</v>
      </c>
      <c r="N2956">
        <v>1.5152189781021801</v>
      </c>
      <c r="O2956">
        <v>92.016188373804198</v>
      </c>
      <c r="P2956">
        <v>33.759842519685002</v>
      </c>
      <c r="Q2956">
        <v>0.113168235326308</v>
      </c>
    </row>
    <row r="2957" spans="1:17" hidden="1" x14ac:dyDescent="0.3">
      <c r="A2957" t="s">
        <v>6124</v>
      </c>
      <c r="B2957" t="s">
        <v>6125</v>
      </c>
      <c r="C2957" t="str">
        <f>IFERROR(VLOOKUP(Table1[[#This Row],[Ticker]],[1]!Table2[[Symbol]:[Industry]],2,FALSE),"-")</f>
        <v>-</v>
      </c>
      <c r="D2957" t="s">
        <v>130</v>
      </c>
      <c r="E2957">
        <v>97.633536000000007</v>
      </c>
      <c r="F2957">
        <v>88.9</v>
      </c>
      <c r="G2957">
        <v>66.925270676590003</v>
      </c>
      <c r="H2957">
        <v>-3.4556591333214102</v>
      </c>
      <c r="I2957">
        <v>13.7519404348885</v>
      </c>
      <c r="J2957">
        <v>-5.9380273783383499</v>
      </c>
      <c r="K2957">
        <v>91.246763142150797</v>
      </c>
      <c r="L2957">
        <v>80.284239702618095</v>
      </c>
      <c r="M2957">
        <v>46.016782356859203</v>
      </c>
      <c r="N2957">
        <v>0.31434674230995802</v>
      </c>
      <c r="O2957">
        <v>29.246344206974101</v>
      </c>
      <c r="P2957">
        <v>130.31088082901499</v>
      </c>
      <c r="Q2957">
        <v>0.105736337885512</v>
      </c>
    </row>
    <row r="2958" spans="1:17" hidden="1" x14ac:dyDescent="0.3">
      <c r="A2958" t="s">
        <v>6126</v>
      </c>
      <c r="B2958" t="s">
        <v>6127</v>
      </c>
      <c r="C2958" t="str">
        <f>IFERROR(VLOOKUP(Table1[[#This Row],[Ticker]],[1]!Table2[[Symbol]:[Industry]],2,FALSE),"-")</f>
        <v>-</v>
      </c>
      <c r="D2958" t="s">
        <v>372</v>
      </c>
      <c r="E2958">
        <v>97.619916000000003</v>
      </c>
      <c r="F2958">
        <v>23.2</v>
      </c>
      <c r="G2958">
        <v>-24.472277621929099</v>
      </c>
      <c r="H2958">
        <v>14.115520774673101</v>
      </c>
      <c r="I2958">
        <v>7.7498996185620399</v>
      </c>
      <c r="J2958">
        <v>5.9856341653197997</v>
      </c>
      <c r="K2958">
        <v>20.351434282643499</v>
      </c>
      <c r="L2958">
        <v>19.419117836317699</v>
      </c>
      <c r="M2958">
        <v>70.991759601790704</v>
      </c>
      <c r="N2958">
        <v>1.5956202389151699</v>
      </c>
      <c r="O2958">
        <v>9.0517241379310498</v>
      </c>
      <c r="P2958">
        <v>49.967679379444</v>
      </c>
      <c r="Q2958">
        <v>3.9334266313987003E-2</v>
      </c>
    </row>
    <row r="2959" spans="1:17" hidden="1" x14ac:dyDescent="0.3">
      <c r="A2959" t="s">
        <v>6128</v>
      </c>
      <c r="B2959" t="s">
        <v>6129</v>
      </c>
      <c r="C2959" t="str">
        <f>IFERROR(VLOOKUP(Table1[[#This Row],[Ticker]],[1]!Table2[[Symbol]:[Industry]],2,FALSE),"-")</f>
        <v>-</v>
      </c>
      <c r="D2959" t="s">
        <v>392</v>
      </c>
      <c r="E2959">
        <v>97.262506950000002</v>
      </c>
      <c r="F2959">
        <v>101.5</v>
      </c>
      <c r="G2959">
        <v>-39.821677061662001</v>
      </c>
      <c r="H2959">
        <v>3.2429496372013</v>
      </c>
      <c r="I2959">
        <v>-27.2534730989459</v>
      </c>
      <c r="J2959">
        <v>2.0979583138704299</v>
      </c>
      <c r="K2959">
        <v>99.577605225948304</v>
      </c>
      <c r="L2959">
        <v>108.58595509660699</v>
      </c>
      <c r="M2959">
        <v>67.710142343438307</v>
      </c>
      <c r="N2959">
        <v>0.64554474612608603</v>
      </c>
      <c r="O2959">
        <v>42.857142857142797</v>
      </c>
      <c r="P2959">
        <v>14.044943820224701</v>
      </c>
      <c r="Q2959">
        <v>-1.3043376537213E-2</v>
      </c>
    </row>
    <row r="2960" spans="1:17" hidden="1" x14ac:dyDescent="0.3">
      <c r="A2960" t="s">
        <v>6130</v>
      </c>
      <c r="B2960" t="s">
        <v>6131</v>
      </c>
      <c r="C2960" t="str">
        <f>IFERROR(VLOOKUP(Table1[[#This Row],[Ticker]],[1]!Table2[[Symbol]:[Industry]],2,FALSE),"-")</f>
        <v>-</v>
      </c>
      <c r="D2960" t="s">
        <v>259</v>
      </c>
      <c r="E2960">
        <v>97.236886319999996</v>
      </c>
      <c r="F2960">
        <v>89.61</v>
      </c>
      <c r="G2960">
        <v>-19.156388801742199</v>
      </c>
      <c r="H2960">
        <v>-6.0420422505369702</v>
      </c>
      <c r="I2960">
        <v>-17.856652247667899</v>
      </c>
      <c r="J2960">
        <v>-0.42209759842289402</v>
      </c>
      <c r="K2960">
        <v>93.2959241771226</v>
      </c>
      <c r="L2960">
        <v>94.062608783735499</v>
      </c>
      <c r="M2960">
        <v>50.443451819356099</v>
      </c>
      <c r="N2960">
        <v>0.93822575136611996</v>
      </c>
      <c r="O2960">
        <v>48.141948443254101</v>
      </c>
      <c r="P2960">
        <v>15.5512572533849</v>
      </c>
      <c r="Q2960">
        <v>4.7840533570047999E-2</v>
      </c>
    </row>
    <row r="2961" spans="1:17" hidden="1" x14ac:dyDescent="0.3">
      <c r="A2961" t="s">
        <v>6132</v>
      </c>
      <c r="B2961" t="s">
        <v>6133</v>
      </c>
      <c r="C2961" t="str">
        <f>IFERROR(VLOOKUP(Table1[[#This Row],[Ticker]],[1]!Table2[[Symbol]:[Industry]],2,FALSE),"-")</f>
        <v>-</v>
      </c>
      <c r="D2961" t="s">
        <v>1387</v>
      </c>
      <c r="E2961">
        <v>96.668433359999995</v>
      </c>
      <c r="F2961">
        <v>128.65</v>
      </c>
      <c r="G2961">
        <v>-28.314778163458701</v>
      </c>
      <c r="H2961">
        <v>-1.20865504950271</v>
      </c>
      <c r="I2961">
        <v>-12.1389020559538</v>
      </c>
      <c r="J2961">
        <v>4.39451800723812</v>
      </c>
      <c r="O2961">
        <v>7.19005052467935</v>
      </c>
      <c r="P2961">
        <v>10.2399314481576</v>
      </c>
    </row>
    <row r="2962" spans="1:17" hidden="1" x14ac:dyDescent="0.3">
      <c r="A2962" t="s">
        <v>6134</v>
      </c>
      <c r="B2962" t="s">
        <v>6135</v>
      </c>
      <c r="C2962" t="str">
        <f>IFERROR(VLOOKUP(Table1[[#This Row],[Ticker]],[1]!Table2[[Symbol]:[Industry]],2,FALSE),"-")</f>
        <v>-</v>
      </c>
      <c r="D2962" t="s">
        <v>46</v>
      </c>
      <c r="E2962">
        <v>96.6023</v>
      </c>
      <c r="F2962">
        <v>22.31</v>
      </c>
      <c r="G2962">
        <v>232.58620257623099</v>
      </c>
      <c r="H2962">
        <v>-25.853071592320301</v>
      </c>
      <c r="I2962">
        <v>79.142593289622397</v>
      </c>
      <c r="J2962">
        <v>-6.1116786092341098</v>
      </c>
      <c r="K2962">
        <v>24.2255701644422</v>
      </c>
      <c r="L2962">
        <v>15.657604285205</v>
      </c>
      <c r="M2962">
        <v>22.796392497427</v>
      </c>
      <c r="N2962">
        <v>0.44509387133517803</v>
      </c>
      <c r="O2962">
        <v>45.584939489018304</v>
      </c>
      <c r="P2962">
        <v>307.86106032906702</v>
      </c>
      <c r="Q2962">
        <v>8.1120658391565001E-2</v>
      </c>
    </row>
    <row r="2963" spans="1:17" hidden="1" x14ac:dyDescent="0.3">
      <c r="A2963" t="s">
        <v>6136</v>
      </c>
      <c r="B2963" t="s">
        <v>6137</v>
      </c>
      <c r="C2963" t="str">
        <f>IFERROR(VLOOKUP(Table1[[#This Row],[Ticker]],[1]!Table2[[Symbol]:[Industry]],2,FALSE),"-")</f>
        <v>-</v>
      </c>
      <c r="D2963" t="s">
        <v>98</v>
      </c>
      <c r="E2963">
        <v>96.469976283999998</v>
      </c>
      <c r="F2963">
        <v>83.38</v>
      </c>
      <c r="G2963">
        <v>66.136514378525902</v>
      </c>
      <c r="H2963">
        <v>-4.6604569703768002</v>
      </c>
      <c r="I2963">
        <v>-9.7891309936828304</v>
      </c>
      <c r="J2963">
        <v>-4.9774411423859704</v>
      </c>
      <c r="K2963">
        <v>79.754830505399795</v>
      </c>
      <c r="L2963">
        <v>71.100636659221195</v>
      </c>
      <c r="M2963">
        <v>48.893768750839001</v>
      </c>
      <c r="N2963">
        <v>0.34906113024594099</v>
      </c>
      <c r="O2963">
        <v>26.049412329095698</v>
      </c>
      <c r="Q2963">
        <v>0.111393524215453</v>
      </c>
    </row>
    <row r="2964" spans="1:17" hidden="1" x14ac:dyDescent="0.3">
      <c r="A2964" t="s">
        <v>6138</v>
      </c>
      <c r="B2964" t="s">
        <v>6139</v>
      </c>
      <c r="C2964" t="str">
        <f>IFERROR(VLOOKUP(Table1[[#This Row],[Ticker]],[1]!Table2[[Symbol]:[Industry]],2,FALSE),"-")</f>
        <v>-</v>
      </c>
      <c r="D2964" t="s">
        <v>6140</v>
      </c>
      <c r="E2964">
        <v>96.469380000000001</v>
      </c>
      <c r="F2964">
        <v>81</v>
      </c>
      <c r="G2964">
        <v>-75.673559732766606</v>
      </c>
      <c r="H2964">
        <v>-3.7416220824697399</v>
      </c>
      <c r="I2964">
        <v>-25.652902180123501</v>
      </c>
      <c r="J2964">
        <v>0.13370330986732101</v>
      </c>
      <c r="K2964">
        <v>84.053641614040302</v>
      </c>
      <c r="M2964">
        <v>46.745627552870801</v>
      </c>
      <c r="N2964">
        <v>0.76263157894736799</v>
      </c>
      <c r="O2964">
        <v>128.39506172839501</v>
      </c>
      <c r="P2964">
        <v>6.5789473684210602</v>
      </c>
    </row>
    <row r="2965" spans="1:17" hidden="1" x14ac:dyDescent="0.3">
      <c r="A2965" t="s">
        <v>6141</v>
      </c>
      <c r="B2965" t="s">
        <v>6142</v>
      </c>
      <c r="C2965" t="str">
        <f>IFERROR(VLOOKUP(Table1[[#This Row],[Ticker]],[1]!Table2[[Symbol]:[Industry]],2,FALSE),"-")</f>
        <v>-</v>
      </c>
      <c r="D2965" t="s">
        <v>420</v>
      </c>
      <c r="E2965">
        <v>96.334765505999997</v>
      </c>
      <c r="F2965">
        <v>91.98</v>
      </c>
      <c r="G2965">
        <v>56.828389975303999</v>
      </c>
      <c r="H2965">
        <v>-7.3548554686597303</v>
      </c>
      <c r="I2965">
        <v>-31.088812321447499</v>
      </c>
      <c r="J2965">
        <v>-0.94854736142833496</v>
      </c>
      <c r="K2965">
        <v>96.013715464362704</v>
      </c>
      <c r="L2965">
        <v>90.948994749551304</v>
      </c>
      <c r="M2965">
        <v>49.000298918774597</v>
      </c>
      <c r="N2965">
        <v>1.0546967052149201</v>
      </c>
      <c r="O2965">
        <v>43.509458577951698</v>
      </c>
      <c r="P2965">
        <v>106.511001347103</v>
      </c>
      <c r="Q2965">
        <v>0.151844375188427</v>
      </c>
    </row>
    <row r="2966" spans="1:17" hidden="1" x14ac:dyDescent="0.3">
      <c r="A2966" t="s">
        <v>6143</v>
      </c>
      <c r="B2966" t="s">
        <v>6144</v>
      </c>
      <c r="C2966" t="str">
        <f>IFERROR(VLOOKUP(Table1[[#This Row],[Ticker]],[1]!Table2[[Symbol]:[Industry]],2,FALSE),"-")</f>
        <v>-</v>
      </c>
      <c r="D2966" t="s">
        <v>259</v>
      </c>
      <c r="E2966">
        <v>96.268372450000001</v>
      </c>
      <c r="F2966">
        <v>39.729999999999997</v>
      </c>
      <c r="G2966">
        <v>50.113564327383699</v>
      </c>
      <c r="H2966">
        <v>4.9634397252647098</v>
      </c>
      <c r="I2966">
        <v>-2.1603072625442898</v>
      </c>
      <c r="J2966">
        <v>-2.58522407257772</v>
      </c>
      <c r="K2966">
        <v>38.176520639774402</v>
      </c>
      <c r="L2966">
        <v>35.023746795429602</v>
      </c>
      <c r="M2966">
        <v>49.737783748060203</v>
      </c>
      <c r="N2966">
        <v>0.895860858599003</v>
      </c>
      <c r="O2966">
        <v>28.366473697457799</v>
      </c>
      <c r="P2966">
        <v>77.366071428571402</v>
      </c>
      <c r="Q2966">
        <v>6.3665604675439996E-2</v>
      </c>
    </row>
    <row r="2967" spans="1:17" hidden="1" x14ac:dyDescent="0.3">
      <c r="A2967" t="s">
        <v>6145</v>
      </c>
      <c r="B2967" t="s">
        <v>6146</v>
      </c>
      <c r="C2967" t="str">
        <f>IFERROR(VLOOKUP(Table1[[#This Row],[Ticker]],[1]!Table2[[Symbol]:[Industry]],2,FALSE),"-")</f>
        <v>-</v>
      </c>
      <c r="D2967" t="s">
        <v>420</v>
      </c>
      <c r="E2967">
        <v>96.233274499999993</v>
      </c>
      <c r="F2967">
        <v>138.05000000000001</v>
      </c>
      <c r="G2967">
        <v>-12.7597534779993</v>
      </c>
      <c r="H2967">
        <v>-7.0818590538597803</v>
      </c>
      <c r="I2967">
        <v>-19.277162202182101</v>
      </c>
      <c r="J2967">
        <v>-6.9513146979778897</v>
      </c>
      <c r="K2967">
        <v>140.68802994534099</v>
      </c>
      <c r="L2967">
        <v>133.31998290796699</v>
      </c>
      <c r="M2967">
        <v>44.602768990752701</v>
      </c>
      <c r="N2967">
        <v>0.15002288653118301</v>
      </c>
      <c r="O2967">
        <v>31.039478449836999</v>
      </c>
      <c r="P2967">
        <v>38.049999999999997</v>
      </c>
      <c r="Q2967">
        <v>8.6042766501129991E-3</v>
      </c>
    </row>
    <row r="2968" spans="1:17" hidden="1" x14ac:dyDescent="0.3">
      <c r="A2968" t="s">
        <v>6147</v>
      </c>
      <c r="B2968" t="s">
        <v>6148</v>
      </c>
      <c r="C2968" t="str">
        <f>IFERROR(VLOOKUP(Table1[[#This Row],[Ticker]],[1]!Table2[[Symbol]:[Industry]],2,FALSE),"-")</f>
        <v>-</v>
      </c>
      <c r="D2968" t="s">
        <v>77</v>
      </c>
      <c r="E2968">
        <v>96.200856000000002</v>
      </c>
      <c r="F2968">
        <v>120</v>
      </c>
      <c r="G2968">
        <v>-32.788569479355303</v>
      </c>
      <c r="H2968">
        <v>-1.03760367213163</v>
      </c>
      <c r="I2968">
        <v>-18.276937389699601</v>
      </c>
      <c r="J2968">
        <v>-4.07450798886281</v>
      </c>
      <c r="K2968">
        <v>118.90643171874</v>
      </c>
      <c r="L2968">
        <v>124.7550772899</v>
      </c>
      <c r="M2968">
        <v>55.120495606457901</v>
      </c>
      <c r="N2968">
        <v>0.64648201367555203</v>
      </c>
      <c r="O2968">
        <v>26.6666666666666</v>
      </c>
      <c r="P2968">
        <v>17.4168297455968</v>
      </c>
      <c r="Q2968">
        <v>-6.8377184822784001E-2</v>
      </c>
    </row>
    <row r="2969" spans="1:17" hidden="1" x14ac:dyDescent="0.3">
      <c r="A2969" t="s">
        <v>6149</v>
      </c>
      <c r="B2969" t="s">
        <v>6150</v>
      </c>
      <c r="C2969" t="str">
        <f>IFERROR(VLOOKUP(Table1[[#This Row],[Ticker]],[1]!Table2[[Symbol]:[Industry]],2,FALSE),"-")</f>
        <v>-</v>
      </c>
      <c r="D2969" t="s">
        <v>1332</v>
      </c>
      <c r="E2969">
        <v>96.080539380000005</v>
      </c>
      <c r="F2969">
        <v>26.04</v>
      </c>
      <c r="G2969">
        <v>-22.072418068407401</v>
      </c>
      <c r="H2969">
        <v>1.77230843146076</v>
      </c>
      <c r="I2969">
        <v>-6.6152162026860504</v>
      </c>
      <c r="J2969">
        <v>-0.69762564886980305</v>
      </c>
      <c r="K2969">
        <v>25.717315172057202</v>
      </c>
      <c r="L2969">
        <v>25.0484379506895</v>
      </c>
      <c r="M2969">
        <v>53.842876406836702</v>
      </c>
      <c r="N2969">
        <v>1.4352662321365599</v>
      </c>
      <c r="O2969">
        <v>7.4116743471582103</v>
      </c>
      <c r="P2969">
        <v>12.7272727272727</v>
      </c>
      <c r="Q2969">
        <v>-6.9436672557021004E-2</v>
      </c>
    </row>
    <row r="2970" spans="1:17" hidden="1" x14ac:dyDescent="0.3">
      <c r="A2970" t="s">
        <v>6151</v>
      </c>
      <c r="B2970" t="s">
        <v>6152</v>
      </c>
      <c r="C2970" t="str">
        <f>IFERROR(VLOOKUP(Table1[[#This Row],[Ticker]],[1]!Table2[[Symbol]:[Industry]],2,FALSE),"-")</f>
        <v>-</v>
      </c>
      <c r="D2970" t="s">
        <v>1547</v>
      </c>
      <c r="E2970">
        <v>95.749168412000003</v>
      </c>
      <c r="F2970">
        <v>22.63</v>
      </c>
      <c r="G2970">
        <v>23.1081486365172</v>
      </c>
      <c r="H2970">
        <v>-8.7358500766977407</v>
      </c>
      <c r="I2970">
        <v>-41.9061935879513</v>
      </c>
      <c r="J2970">
        <v>-4.2999935426929703</v>
      </c>
      <c r="K2970">
        <v>23.8661508653441</v>
      </c>
      <c r="L2970">
        <v>22.723787329969198</v>
      </c>
      <c r="M2970">
        <v>38.889344385702003</v>
      </c>
      <c r="N2970">
        <v>0.51485017952853795</v>
      </c>
      <c r="O2970">
        <v>53.115333627927498</v>
      </c>
      <c r="P2970">
        <v>50.365448504983299</v>
      </c>
      <c r="Q2970">
        <v>8.1587560128403999E-2</v>
      </c>
    </row>
    <row r="2971" spans="1:17" hidden="1" x14ac:dyDescent="0.3">
      <c r="A2971" t="s">
        <v>6153</v>
      </c>
      <c r="B2971" t="s">
        <v>6154</v>
      </c>
      <c r="C2971" t="str">
        <f>IFERROR(VLOOKUP(Table1[[#This Row],[Ticker]],[1]!Table2[[Symbol]:[Industry]],2,FALSE),"-")</f>
        <v>-</v>
      </c>
      <c r="D2971" t="s">
        <v>718</v>
      </c>
      <c r="E2971">
        <v>95.734382171999997</v>
      </c>
      <c r="F2971">
        <v>76.010000000000005</v>
      </c>
      <c r="G2971">
        <v>32.937166239170502</v>
      </c>
      <c r="H2971">
        <v>14.8048480862966</v>
      </c>
      <c r="I2971">
        <v>24.105260679720502</v>
      </c>
      <c r="J2971">
        <v>4.67196920718371</v>
      </c>
      <c r="K2971">
        <v>67.8517720884998</v>
      </c>
      <c r="L2971">
        <v>63.986587215713698</v>
      </c>
      <c r="M2971">
        <v>70.442080846543902</v>
      </c>
      <c r="N2971">
        <v>2.6546977063494399</v>
      </c>
      <c r="O2971">
        <v>28.1410340744638</v>
      </c>
      <c r="P2971">
        <v>68.911111111111097</v>
      </c>
      <c r="Q2971">
        <v>1.199824754953E-2</v>
      </c>
    </row>
    <row r="2972" spans="1:17" hidden="1" x14ac:dyDescent="0.3">
      <c r="A2972" t="s">
        <v>6155</v>
      </c>
      <c r="B2972" t="s">
        <v>6156</v>
      </c>
      <c r="C2972" t="str">
        <f>IFERROR(VLOOKUP(Table1[[#This Row],[Ticker]],[1]!Table2[[Symbol]:[Industry]],2,FALSE),"-")</f>
        <v>-</v>
      </c>
      <c r="D2972" t="s">
        <v>21</v>
      </c>
      <c r="E2972">
        <v>95.703331875000003</v>
      </c>
      <c r="F2972">
        <v>76.489999999999995</v>
      </c>
      <c r="G2972">
        <v>52.077636439482099</v>
      </c>
      <c r="H2972">
        <v>8.31026958591975</v>
      </c>
      <c r="I2972">
        <v>5.5019071089610101</v>
      </c>
      <c r="J2972">
        <v>-8.7137438934366696</v>
      </c>
      <c r="K2972">
        <v>75.178418493921598</v>
      </c>
      <c r="L2972">
        <v>62.718778009897598</v>
      </c>
      <c r="M2972">
        <v>40.568415184595999</v>
      </c>
      <c r="N2972">
        <v>0.359369442838954</v>
      </c>
      <c r="O2972">
        <v>34.004445025493503</v>
      </c>
      <c r="P2972">
        <v>92.912988650693507</v>
      </c>
      <c r="Q2972">
        <v>4.0400602436000001E-2</v>
      </c>
    </row>
    <row r="2973" spans="1:17" hidden="1" x14ac:dyDescent="0.3">
      <c r="A2973" t="s">
        <v>6157</v>
      </c>
      <c r="B2973" t="s">
        <v>6158</v>
      </c>
      <c r="C2973" t="str">
        <f>IFERROR(VLOOKUP(Table1[[#This Row],[Ticker]],[1]!Table2[[Symbol]:[Industry]],2,FALSE),"-")</f>
        <v>-</v>
      </c>
      <c r="D2973" t="s">
        <v>210</v>
      </c>
      <c r="E2973">
        <v>95.667728699999998</v>
      </c>
      <c r="F2973">
        <v>61.8</v>
      </c>
      <c r="G2973">
        <v>-33.693995667919097</v>
      </c>
      <c r="H2973">
        <v>19.227024417861401</v>
      </c>
      <c r="I2973">
        <v>-6.4040108774163301E-2</v>
      </c>
      <c r="J2973">
        <v>-1.0883591195234401</v>
      </c>
      <c r="K2973">
        <v>54.560177670191202</v>
      </c>
      <c r="L2973">
        <v>54.419986642745499</v>
      </c>
      <c r="M2973">
        <v>65.296150436261399</v>
      </c>
      <c r="N2973">
        <v>1.56196870099709</v>
      </c>
      <c r="O2973">
        <v>14.789644012944899</v>
      </c>
      <c r="P2973">
        <v>46.584440227703901</v>
      </c>
      <c r="Q2973">
        <v>-3.4959860763016E-2</v>
      </c>
    </row>
    <row r="2974" spans="1:17" hidden="1" x14ac:dyDescent="0.3">
      <c r="A2974" t="s">
        <v>6159</v>
      </c>
      <c r="B2974" t="s">
        <v>6160</v>
      </c>
      <c r="C2974" t="str">
        <f>IFERROR(VLOOKUP(Table1[[#This Row],[Ticker]],[1]!Table2[[Symbol]:[Industry]],2,FALSE),"-")</f>
        <v>-</v>
      </c>
      <c r="D2974" t="s">
        <v>54</v>
      </c>
      <c r="E2974">
        <v>95.504291391999999</v>
      </c>
      <c r="F2974">
        <v>1.37</v>
      </c>
      <c r="G2974">
        <v>11.2090313603507</v>
      </c>
      <c r="H2974">
        <v>-8.8368601777078304</v>
      </c>
      <c r="I2974">
        <v>-57.345287710100699</v>
      </c>
      <c r="J2974">
        <v>-1.6514459121529601</v>
      </c>
      <c r="K2974">
        <v>1.4853581992564</v>
      </c>
      <c r="L2974">
        <v>1.6311171282077499</v>
      </c>
      <c r="M2974">
        <v>45.426505066649803</v>
      </c>
      <c r="N2974">
        <v>1.33843913604234</v>
      </c>
      <c r="O2974">
        <v>126.277372262773</v>
      </c>
      <c r="P2974">
        <v>52.2222222222222</v>
      </c>
      <c r="Q2974">
        <v>-0.157741746086311</v>
      </c>
    </row>
    <row r="2975" spans="1:17" hidden="1" x14ac:dyDescent="0.3">
      <c r="A2975" t="s">
        <v>6161</v>
      </c>
      <c r="B2975" t="s">
        <v>6162</v>
      </c>
      <c r="C2975" t="str">
        <f>IFERROR(VLOOKUP(Table1[[#This Row],[Ticker]],[1]!Table2[[Symbol]:[Industry]],2,FALSE),"-")</f>
        <v>-</v>
      </c>
      <c r="D2975" t="s">
        <v>632</v>
      </c>
      <c r="E2975">
        <v>95.411994496000005</v>
      </c>
      <c r="F2975">
        <v>1.28</v>
      </c>
      <c r="G2975">
        <v>-112.183520482388</v>
      </c>
      <c r="H2975">
        <v>-3.2004965413441999</v>
      </c>
      <c r="I2975">
        <v>-11.817371734423499</v>
      </c>
      <c r="J2975">
        <v>2.2989982206193398</v>
      </c>
      <c r="K2975">
        <v>1.33741448235899</v>
      </c>
      <c r="L2975">
        <v>2.3444168769743898</v>
      </c>
      <c r="M2975">
        <v>62.866721529628101</v>
      </c>
      <c r="N2975">
        <v>1.06220955930589</v>
      </c>
      <c r="O2975">
        <v>733.86324472733804</v>
      </c>
      <c r="P2975">
        <v>23.655352480417701</v>
      </c>
      <c r="Q2975">
        <v>6.1240727673349003E-2</v>
      </c>
    </row>
    <row r="2976" spans="1:17" hidden="1" x14ac:dyDescent="0.3">
      <c r="A2976" t="s">
        <v>6163</v>
      </c>
      <c r="B2976" t="s">
        <v>6164</v>
      </c>
      <c r="C2976" t="str">
        <f>IFERROR(VLOOKUP(Table1[[#This Row],[Ticker]],[1]!Table2[[Symbol]:[Industry]],2,FALSE),"-")</f>
        <v>-</v>
      </c>
      <c r="D2976" t="s">
        <v>471</v>
      </c>
      <c r="E2976">
        <v>95.290244689999994</v>
      </c>
      <c r="F2976">
        <v>16.850000000000001</v>
      </c>
      <c r="G2976">
        <v>-24.5086046621633</v>
      </c>
      <c r="H2976">
        <v>-1.5745235285952901</v>
      </c>
      <c r="I2976">
        <v>-18.258951435671701</v>
      </c>
      <c r="J2976">
        <v>-2.84764641492835</v>
      </c>
      <c r="K2976">
        <v>17.8134999316548</v>
      </c>
      <c r="L2976">
        <v>17.956153843474901</v>
      </c>
      <c r="M2976">
        <v>47.609667922653003</v>
      </c>
      <c r="N2976">
        <v>0.63639728280941699</v>
      </c>
      <c r="O2976">
        <v>42.136498516320401</v>
      </c>
      <c r="P2976">
        <v>17.0138888888889</v>
      </c>
      <c r="Q2976">
        <v>5.0047031300053002E-2</v>
      </c>
    </row>
    <row r="2977" spans="1:17" hidden="1" x14ac:dyDescent="0.3">
      <c r="A2977" t="s">
        <v>6165</v>
      </c>
      <c r="B2977" t="s">
        <v>6166</v>
      </c>
      <c r="C2977" t="str">
        <f>IFERROR(VLOOKUP(Table1[[#This Row],[Ticker]],[1]!Table2[[Symbol]:[Industry]],2,FALSE),"-")</f>
        <v>-</v>
      </c>
      <c r="D2977" t="s">
        <v>718</v>
      </c>
      <c r="E2977">
        <v>95.263919999999999</v>
      </c>
      <c r="F2977">
        <v>92.31</v>
      </c>
      <c r="G2977">
        <v>24.075361751271299</v>
      </c>
      <c r="H2977">
        <v>20.523602352868</v>
      </c>
      <c r="I2977">
        <v>17.692052280338501</v>
      </c>
      <c r="J2977">
        <v>-8.7147796886897808</v>
      </c>
      <c r="K2977">
        <v>79.864829385854406</v>
      </c>
      <c r="L2977">
        <v>62.5008270549353</v>
      </c>
      <c r="M2977">
        <v>37.488569105128903</v>
      </c>
      <c r="N2977">
        <v>0.30320523537903599</v>
      </c>
      <c r="O2977">
        <v>22.467771639042301</v>
      </c>
      <c r="P2977">
        <v>100.23861171366499</v>
      </c>
    </row>
    <row r="2978" spans="1:17" hidden="1" x14ac:dyDescent="0.3">
      <c r="A2978" t="s">
        <v>6167</v>
      </c>
      <c r="B2978" t="s">
        <v>6168</v>
      </c>
      <c r="C2978" t="str">
        <f>IFERROR(VLOOKUP(Table1[[#This Row],[Ticker]],[1]!Table2[[Symbol]:[Industry]],2,FALSE),"-")</f>
        <v>-</v>
      </c>
      <c r="D2978" t="s">
        <v>1653</v>
      </c>
      <c r="E2978">
        <v>95.118487040000005</v>
      </c>
      <c r="F2978">
        <v>6529.3</v>
      </c>
      <c r="G2978">
        <v>-5.1330491228274102</v>
      </c>
      <c r="H2978">
        <v>-3.1027600440612599</v>
      </c>
      <c r="I2978">
        <v>4.5181292938838702</v>
      </c>
      <c r="J2978">
        <v>1.3183127682258</v>
      </c>
      <c r="K2978">
        <v>6503.2985394498701</v>
      </c>
      <c r="L2978">
        <v>6187.9426809788101</v>
      </c>
      <c r="M2978">
        <v>55.282251015972101</v>
      </c>
      <c r="N2978">
        <v>1.92106072252113</v>
      </c>
      <c r="O2978">
        <v>6.9785428759591301</v>
      </c>
      <c r="P2978">
        <v>27.749951085893102</v>
      </c>
      <c r="Q2978">
        <v>-2.1659899071474999E-2</v>
      </c>
    </row>
    <row r="2979" spans="1:17" hidden="1" x14ac:dyDescent="0.3">
      <c r="A2979" t="s">
        <v>6169</v>
      </c>
      <c r="B2979" t="s">
        <v>6170</v>
      </c>
      <c r="C2979" t="str">
        <f>IFERROR(VLOOKUP(Table1[[#This Row],[Ticker]],[1]!Table2[[Symbol]:[Industry]],2,FALSE),"-")</f>
        <v>-</v>
      </c>
      <c r="D2979" t="s">
        <v>632</v>
      </c>
      <c r="E2979">
        <v>95.093999999999994</v>
      </c>
      <c r="F2979">
        <v>162</v>
      </c>
      <c r="G2979">
        <v>-9.1695703234854697</v>
      </c>
      <c r="H2979">
        <v>4.3459355212168802</v>
      </c>
      <c r="I2979">
        <v>-18.7321333860273</v>
      </c>
      <c r="J2979">
        <v>-6.2729957857700702</v>
      </c>
      <c r="K2979">
        <v>164.93261549933399</v>
      </c>
      <c r="L2979">
        <v>163.37799387406801</v>
      </c>
      <c r="M2979">
        <v>42.590629449369601</v>
      </c>
      <c r="N2979">
        <v>0.35149890538359502</v>
      </c>
      <c r="O2979">
        <v>32.407407407407398</v>
      </c>
      <c r="P2979">
        <v>21.3483146067415</v>
      </c>
      <c r="Q2979">
        <v>6.4174871473677994E-2</v>
      </c>
    </row>
    <row r="2980" spans="1:17" hidden="1" x14ac:dyDescent="0.3">
      <c r="A2980" t="s">
        <v>6171</v>
      </c>
      <c r="B2980" t="s">
        <v>6172</v>
      </c>
      <c r="C2980" t="str">
        <f>IFERROR(VLOOKUP(Table1[[#This Row],[Ticker]],[1]!Table2[[Symbol]:[Industry]],2,FALSE),"-")</f>
        <v>-</v>
      </c>
      <c r="D2980" t="s">
        <v>130</v>
      </c>
      <c r="E2980">
        <v>94.919841719999994</v>
      </c>
      <c r="F2980">
        <v>113.85</v>
      </c>
      <c r="G2980">
        <v>-72.698382160796598</v>
      </c>
      <c r="H2980">
        <v>18.054105554379301</v>
      </c>
      <c r="I2980">
        <v>-56.5225060532917</v>
      </c>
      <c r="J2980">
        <v>-1.9268082309935599</v>
      </c>
      <c r="K2980">
        <v>108.36731027118999</v>
      </c>
      <c r="M2980">
        <v>50.048630031618103</v>
      </c>
      <c r="N2980">
        <v>0.50811989100817401</v>
      </c>
      <c r="O2980">
        <v>84.453227931488797</v>
      </c>
      <c r="P2980">
        <v>37.999999999999901</v>
      </c>
    </row>
    <row r="2981" spans="1:17" hidden="1" x14ac:dyDescent="0.3">
      <c r="A2981" t="s">
        <v>6173</v>
      </c>
      <c r="B2981" t="s">
        <v>6174</v>
      </c>
      <c r="C2981" t="str">
        <f>IFERROR(VLOOKUP(Table1[[#This Row],[Ticker]],[1]!Table2[[Symbol]:[Industry]],2,FALSE),"-")</f>
        <v>-</v>
      </c>
      <c r="D2981" t="s">
        <v>72</v>
      </c>
      <c r="E2981">
        <v>94.903901144000002</v>
      </c>
      <c r="F2981">
        <v>18.46</v>
      </c>
      <c r="G2981">
        <v>38.580826232145597</v>
      </c>
      <c r="H2981">
        <v>13.499757227875</v>
      </c>
      <c r="I2981">
        <v>0.86086900631716201</v>
      </c>
      <c r="J2981">
        <v>-5.3781539866871304</v>
      </c>
      <c r="K2981">
        <v>16.525783010768802</v>
      </c>
      <c r="L2981">
        <v>15.096149672510199</v>
      </c>
      <c r="M2981">
        <v>62.299931638483301</v>
      </c>
      <c r="N2981">
        <v>0.71038618122600905</v>
      </c>
      <c r="O2981">
        <v>8.2340195016251201</v>
      </c>
      <c r="P2981">
        <v>80.803134182174304</v>
      </c>
      <c r="Q2981">
        <v>5.7028316196715001E-2</v>
      </c>
    </row>
    <row r="2982" spans="1:17" hidden="1" x14ac:dyDescent="0.3">
      <c r="A2982" t="s">
        <v>6175</v>
      </c>
      <c r="B2982" t="s">
        <v>6176</v>
      </c>
      <c r="C2982" t="str">
        <f>IFERROR(VLOOKUP(Table1[[#This Row],[Ticker]],[1]!Table2[[Symbol]:[Industry]],2,FALSE),"-")</f>
        <v>-</v>
      </c>
      <c r="D2982" t="s">
        <v>72</v>
      </c>
      <c r="E2982">
        <v>94.812505125000001</v>
      </c>
      <c r="F2982">
        <v>153.75</v>
      </c>
      <c r="G2982">
        <v>63.172622203719499</v>
      </c>
      <c r="H2982">
        <v>-21.384643933792901</v>
      </c>
      <c r="I2982">
        <v>29.998135361457301</v>
      </c>
      <c r="J2982">
        <v>-3.52421082839615</v>
      </c>
      <c r="K2982">
        <v>148.742116837824</v>
      </c>
      <c r="L2982">
        <v>121.259517052424</v>
      </c>
      <c r="M2982">
        <v>44.013229143503601</v>
      </c>
      <c r="N2982">
        <v>0.30467271895313403</v>
      </c>
      <c r="O2982">
        <v>56.065040650406402</v>
      </c>
      <c r="P2982">
        <v>104.99999999999901</v>
      </c>
      <c r="Q2982">
        <v>1.0374997836695E-2</v>
      </c>
    </row>
    <row r="2983" spans="1:17" hidden="1" x14ac:dyDescent="0.3">
      <c r="A2983" t="s">
        <v>6177</v>
      </c>
      <c r="B2983" t="s">
        <v>6178</v>
      </c>
      <c r="C2983" t="str">
        <f>IFERROR(VLOOKUP(Table1[[#This Row],[Ticker]],[1]!Table2[[Symbol]:[Industry]],2,FALSE),"-")</f>
        <v>-</v>
      </c>
      <c r="D2983" t="s">
        <v>516</v>
      </c>
      <c r="E2983">
        <v>94.636284599999996</v>
      </c>
      <c r="F2983">
        <v>37.83</v>
      </c>
      <c r="G2983">
        <v>38.450515237839802</v>
      </c>
      <c r="H2983">
        <v>1.1692117930038199</v>
      </c>
      <c r="I2983">
        <v>2.6330464256720099</v>
      </c>
      <c r="J2983">
        <v>-3.9019300571028199</v>
      </c>
      <c r="K2983">
        <v>39.080377727189997</v>
      </c>
      <c r="L2983">
        <v>34.009576906253301</v>
      </c>
      <c r="M2983">
        <v>40.3912429066459</v>
      </c>
      <c r="N2983">
        <v>0.64407081854415604</v>
      </c>
      <c r="O2983">
        <v>23.949246629659001</v>
      </c>
      <c r="P2983">
        <v>109.58448753462601</v>
      </c>
      <c r="Q2983">
        <v>7.1149991404327997E-2</v>
      </c>
    </row>
    <row r="2984" spans="1:17" hidden="1" x14ac:dyDescent="0.3">
      <c r="A2984" t="s">
        <v>6179</v>
      </c>
      <c r="B2984" t="s">
        <v>6180</v>
      </c>
      <c r="C2984" t="str">
        <f>IFERROR(VLOOKUP(Table1[[#This Row],[Ticker]],[1]!Table2[[Symbol]:[Industry]],2,FALSE),"-")</f>
        <v>-</v>
      </c>
      <c r="D2984" t="s">
        <v>124</v>
      </c>
      <c r="E2984">
        <v>94.535783190000004</v>
      </c>
      <c r="F2984">
        <v>96.17</v>
      </c>
      <c r="G2984">
        <v>238.07337744257299</v>
      </c>
      <c r="H2984">
        <v>29.9651244862524</v>
      </c>
      <c r="I2984">
        <v>140.82372853379499</v>
      </c>
      <c r="J2984">
        <v>2.87243623743601</v>
      </c>
      <c r="K2984">
        <v>70.542916728022902</v>
      </c>
      <c r="L2984">
        <v>39.910293923825101</v>
      </c>
      <c r="M2984">
        <v>81.552525172134494</v>
      </c>
      <c r="N2984">
        <v>0.79858222192473105</v>
      </c>
      <c r="O2984">
        <v>0</v>
      </c>
      <c r="P2984">
        <v>283.14741035856503</v>
      </c>
      <c r="Q2984">
        <v>0.264752053605254</v>
      </c>
    </row>
    <row r="2985" spans="1:17" hidden="1" x14ac:dyDescent="0.3">
      <c r="A2985" t="s">
        <v>6181</v>
      </c>
      <c r="B2985" t="s">
        <v>6182</v>
      </c>
      <c r="C2985" t="str">
        <f>IFERROR(VLOOKUP(Table1[[#This Row],[Ticker]],[1]!Table2[[Symbol]:[Industry]],2,FALSE),"-")</f>
        <v>-</v>
      </c>
      <c r="D2985" t="s">
        <v>219</v>
      </c>
      <c r="E2985">
        <v>94.506594000000007</v>
      </c>
      <c r="F2985">
        <v>6.37</v>
      </c>
      <c r="G2985">
        <v>-33.089680680296702</v>
      </c>
      <c r="H2985">
        <v>-18.920193511041099</v>
      </c>
      <c r="I2985">
        <v>-55.298651011881198</v>
      </c>
      <c r="J2985">
        <v>-10.572198301915501</v>
      </c>
      <c r="K2985">
        <v>7.4494524769586397</v>
      </c>
      <c r="L2985">
        <v>8.0778817886837899</v>
      </c>
      <c r="M2985">
        <v>22.922978779074199</v>
      </c>
      <c r="N2985">
        <v>1.1013027093069401</v>
      </c>
      <c r="O2985">
        <v>104.08163265306101</v>
      </c>
      <c r="P2985">
        <v>7.9661016949152499</v>
      </c>
      <c r="Q2985">
        <v>0.13751623708722299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57</v>
      </c>
      <c r="E2986">
        <v>94.5</v>
      </c>
      <c r="F2986">
        <v>60.81</v>
      </c>
      <c r="G2986">
        <v>64.406290506618305</v>
      </c>
      <c r="H2986">
        <v>8.1097210188733602</v>
      </c>
      <c r="I2986">
        <v>-34.859332207852297</v>
      </c>
      <c r="J2986">
        <v>1.27487244127535</v>
      </c>
      <c r="K2986">
        <v>58.340435366312597</v>
      </c>
      <c r="L2986">
        <v>54.997385680097601</v>
      </c>
      <c r="M2986">
        <v>84.278181043154405</v>
      </c>
      <c r="N2986">
        <v>1.0919700254653699</v>
      </c>
      <c r="O2986">
        <v>70.613385956257105</v>
      </c>
      <c r="P2986">
        <v>96.161290322580598</v>
      </c>
      <c r="Q2986">
        <v>4.6517478921412003E-2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471</v>
      </c>
      <c r="E2987">
        <v>94.402235200000007</v>
      </c>
      <c r="F2987">
        <v>40.24</v>
      </c>
      <c r="G2987">
        <v>40.764194360190103</v>
      </c>
      <c r="H2987">
        <v>25.6584493907724</v>
      </c>
      <c r="I2987">
        <v>3.9305016739348599</v>
      </c>
      <c r="J2987">
        <v>0.81781882336802203</v>
      </c>
      <c r="K2987">
        <v>33.696398498993801</v>
      </c>
      <c r="L2987">
        <v>29.0943090687867</v>
      </c>
      <c r="M2987">
        <v>70.062629471495597</v>
      </c>
      <c r="N2987">
        <v>1.0401662653002599</v>
      </c>
      <c r="O2987">
        <v>6.1133200795228504</v>
      </c>
      <c r="P2987">
        <v>99.207920792079193</v>
      </c>
      <c r="Q2987">
        <v>7.1526071390182994E-2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130</v>
      </c>
      <c r="E2988">
        <v>94.144078625000006</v>
      </c>
      <c r="F2988">
        <v>91.75</v>
      </c>
      <c r="G2988">
        <v>-7.3362000526719404</v>
      </c>
      <c r="H2988">
        <v>-1.2270251728550401</v>
      </c>
      <c r="I2988">
        <v>-17.686265376002801</v>
      </c>
      <c r="J2988">
        <v>-0.1579998839315</v>
      </c>
      <c r="K2988">
        <v>95.037256045412803</v>
      </c>
      <c r="L2988">
        <v>93.547884691634295</v>
      </c>
      <c r="M2988">
        <v>47.0795434803441</v>
      </c>
      <c r="N2988">
        <v>0.62866848639906903</v>
      </c>
      <c r="O2988">
        <v>29.144414168937299</v>
      </c>
      <c r="P2988">
        <v>32.932483338162797</v>
      </c>
      <c r="Q2988">
        <v>5.4240146954020997E-2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551</v>
      </c>
      <c r="E2989">
        <v>94.090500000000006</v>
      </c>
      <c r="F2989">
        <v>152.25</v>
      </c>
      <c r="G2989">
        <v>10.668114124006401</v>
      </c>
      <c r="H2989">
        <v>12.5248419499517</v>
      </c>
      <c r="I2989">
        <v>89.9925513962542</v>
      </c>
      <c r="J2989">
        <v>2.92940091933324</v>
      </c>
      <c r="K2989">
        <v>132.18398475161499</v>
      </c>
      <c r="L2989">
        <v>97.593238362989297</v>
      </c>
      <c r="M2989">
        <v>56.090458627239698</v>
      </c>
      <c r="N2989">
        <v>0.53843692870201099</v>
      </c>
      <c r="O2989">
        <v>19.868637110016401</v>
      </c>
      <c r="P2989">
        <v>155.238893545683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D2990" t="s">
        <v>539</v>
      </c>
      <c r="E2990">
        <v>94.02</v>
      </c>
      <c r="F2990">
        <v>156.69999999999999</v>
      </c>
      <c r="G2990">
        <v>442.56567471699401</v>
      </c>
      <c r="H2990">
        <v>19.860446090643901</v>
      </c>
      <c r="I2990">
        <v>32.999628652254501</v>
      </c>
      <c r="J2990">
        <v>-7.9021718403731898</v>
      </c>
      <c r="K2990">
        <v>136.48605868312401</v>
      </c>
      <c r="L2990">
        <v>101.91630541580901</v>
      </c>
      <c r="M2990">
        <v>58.099894114926201</v>
      </c>
      <c r="N2990">
        <v>0.55222448171690797</v>
      </c>
      <c r="O2990">
        <v>9.4128908742820698</v>
      </c>
      <c r="P2990">
        <v>498.09160305343499</v>
      </c>
      <c r="Q2990">
        <v>0.13508886314481799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1006</v>
      </c>
      <c r="E2991">
        <v>93.879679999999993</v>
      </c>
      <c r="F2991">
        <v>37.6</v>
      </c>
      <c r="G2991">
        <v>-44.138472013468402</v>
      </c>
      <c r="H2991">
        <v>-6.0676294084770603</v>
      </c>
      <c r="I2991">
        <v>-32.118297660349498</v>
      </c>
      <c r="J2991">
        <v>-1.73761904180436</v>
      </c>
      <c r="K2991">
        <v>38.5940020775083</v>
      </c>
      <c r="L2991">
        <v>41.289714295085503</v>
      </c>
      <c r="M2991">
        <v>59.5961518750903</v>
      </c>
      <c r="N2991">
        <v>0.494659810126582</v>
      </c>
      <c r="O2991">
        <v>53.989361702127603</v>
      </c>
      <c r="P2991">
        <v>16.951788491446301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713</v>
      </c>
      <c r="E2992">
        <v>93.860410000000002</v>
      </c>
      <c r="F2992">
        <v>42.49</v>
      </c>
      <c r="G2992">
        <v>613.60219375351301</v>
      </c>
      <c r="H2992">
        <v>-2.3120636169831301</v>
      </c>
      <c r="I2992">
        <v>8.9122948091964709</v>
      </c>
      <c r="J2992">
        <v>5.29819176900644</v>
      </c>
      <c r="K2992">
        <v>41.869589635777203</v>
      </c>
      <c r="L2992">
        <v>33.691573936243699</v>
      </c>
      <c r="M2992">
        <v>60.553874518012002</v>
      </c>
      <c r="N2992">
        <v>0.37080973670393402</v>
      </c>
      <c r="O2992">
        <v>18.098376088491399</v>
      </c>
      <c r="P2992">
        <v>658.75</v>
      </c>
      <c r="Q2992">
        <v>0.170187541975972</v>
      </c>
    </row>
    <row r="2993" spans="1:17" hidden="1" x14ac:dyDescent="0.3">
      <c r="A2993" t="s">
        <v>6197</v>
      </c>
      <c r="B2993" t="s">
        <v>6198</v>
      </c>
      <c r="C2993" t="str">
        <f>IFERROR(VLOOKUP(Table1[[#This Row],[Ticker]],[1]!Table2[[Symbol]:[Industry]],2,FALSE),"-")</f>
        <v>-</v>
      </c>
      <c r="D2993" t="s">
        <v>632</v>
      </c>
      <c r="E2993">
        <v>93.483500000000006</v>
      </c>
      <c r="F2993">
        <v>7.39</v>
      </c>
      <c r="G2993">
        <v>-41.474729323409903</v>
      </c>
      <c r="H2993">
        <v>0.51100539904056397</v>
      </c>
      <c r="I2993">
        <v>-24.3350579599749</v>
      </c>
      <c r="J2993">
        <v>1.28619315213229</v>
      </c>
      <c r="K2993">
        <v>7.2263898547983496</v>
      </c>
      <c r="L2993">
        <v>8.59357799277171</v>
      </c>
      <c r="M2993">
        <v>57.302208437218503</v>
      </c>
      <c r="N2993">
        <v>0.51562176216519895</v>
      </c>
      <c r="O2993">
        <v>47.496617050067599</v>
      </c>
      <c r="P2993">
        <v>27.413793103448199</v>
      </c>
      <c r="Q2993">
        <v>-0.201667670185006</v>
      </c>
    </row>
    <row r="2994" spans="1:17" hidden="1" x14ac:dyDescent="0.3">
      <c r="A2994" t="s">
        <v>6199</v>
      </c>
      <c r="B2994" t="s">
        <v>6200</v>
      </c>
      <c r="C2994" t="str">
        <f>IFERROR(VLOOKUP(Table1[[#This Row],[Ticker]],[1]!Table2[[Symbol]:[Industry]],2,FALSE),"-")</f>
        <v>-</v>
      </c>
      <c r="D2994" t="s">
        <v>21</v>
      </c>
      <c r="E2994">
        <v>93.425892300000001</v>
      </c>
      <c r="F2994">
        <v>7.38</v>
      </c>
      <c r="G2994">
        <v>306.86513995763499</v>
      </c>
      <c r="H2994">
        <v>45.8492239646869</v>
      </c>
      <c r="I2994">
        <v>148.23371383390301</v>
      </c>
      <c r="J2994">
        <v>6.9641530315602402</v>
      </c>
      <c r="K2994">
        <v>5.10802482966489</v>
      </c>
      <c r="L2994">
        <v>3.33809596815111</v>
      </c>
      <c r="M2994">
        <v>99.999038516195796</v>
      </c>
      <c r="N2994">
        <v>0.72582214613929097</v>
      </c>
      <c r="O2994">
        <v>0</v>
      </c>
      <c r="P2994">
        <v>361.25</v>
      </c>
      <c r="Q2994">
        <v>0.10857401778080999</v>
      </c>
    </row>
    <row r="2995" spans="1:17" hidden="1" x14ac:dyDescent="0.3">
      <c r="A2995" t="s">
        <v>6201</v>
      </c>
      <c r="B2995" t="s">
        <v>6202</v>
      </c>
      <c r="C2995" t="str">
        <f>IFERROR(VLOOKUP(Table1[[#This Row],[Ticker]],[1]!Table2[[Symbol]:[Industry]],2,FALSE),"-")</f>
        <v>-</v>
      </c>
      <c r="E2995">
        <v>93.320326445000006</v>
      </c>
      <c r="F2995">
        <v>131.35</v>
      </c>
      <c r="G2995">
        <v>204.66293502307099</v>
      </c>
      <c r="H2995">
        <v>3.9931688997439099</v>
      </c>
      <c r="I2995">
        <v>45.002893797200898</v>
      </c>
      <c r="J2995">
        <v>-2.7945706516136499</v>
      </c>
      <c r="K2995">
        <v>132.462639071544</v>
      </c>
      <c r="L2995">
        <v>94.2555235763068</v>
      </c>
      <c r="M2995">
        <v>31.305839719094099</v>
      </c>
      <c r="N2995">
        <v>0.225780765472362</v>
      </c>
      <c r="O2995">
        <v>28.549676437000301</v>
      </c>
      <c r="P2995">
        <v>266.38772663877199</v>
      </c>
      <c r="Q2995">
        <v>0.143352097729639</v>
      </c>
    </row>
    <row r="2996" spans="1:17" hidden="1" x14ac:dyDescent="0.3">
      <c r="A2996" t="s">
        <v>6203</v>
      </c>
      <c r="B2996" t="s">
        <v>6204</v>
      </c>
      <c r="C2996" t="str">
        <f>IFERROR(VLOOKUP(Table1[[#This Row],[Ticker]],[1]!Table2[[Symbol]:[Industry]],2,FALSE),"-")</f>
        <v>-</v>
      </c>
      <c r="D2996" t="s">
        <v>1698</v>
      </c>
      <c r="E2996">
        <v>93.258629999999997</v>
      </c>
      <c r="F2996">
        <v>54.9</v>
      </c>
      <c r="G2996">
        <v>-6.1554606876855997</v>
      </c>
      <c r="H2996">
        <v>8.7151694401686495</v>
      </c>
      <c r="I2996">
        <v>10.0204154198192</v>
      </c>
      <c r="J2996">
        <v>4.6501148459295099</v>
      </c>
      <c r="K2996">
        <v>52.236885954928397</v>
      </c>
      <c r="M2996">
        <v>60.5288187823462</v>
      </c>
      <c r="N2996">
        <v>0.33570219966158998</v>
      </c>
      <c r="O2996">
        <v>14.7540983606557</v>
      </c>
      <c r="P2996">
        <v>21.7294900221729</v>
      </c>
    </row>
    <row r="2997" spans="1:17" hidden="1" x14ac:dyDescent="0.3">
      <c r="A2997" t="s">
        <v>6205</v>
      </c>
      <c r="B2997" t="s">
        <v>6206</v>
      </c>
      <c r="C2997" t="str">
        <f>IFERROR(VLOOKUP(Table1[[#This Row],[Ticker]],[1]!Table2[[Symbol]:[Industry]],2,FALSE),"-")</f>
        <v>-</v>
      </c>
      <c r="D2997" t="s">
        <v>539</v>
      </c>
      <c r="E2997">
        <v>93.088139999999996</v>
      </c>
      <c r="F2997">
        <v>80.2</v>
      </c>
      <c r="G2997">
        <v>7.3301164081819499</v>
      </c>
      <c r="H2997">
        <v>19.9207845026055</v>
      </c>
      <c r="I2997">
        <v>23.505992515686799</v>
      </c>
      <c r="J2997">
        <v>-11.9380441860497</v>
      </c>
      <c r="K2997">
        <v>71.463314157603506</v>
      </c>
      <c r="M2997">
        <v>44.186229449454601</v>
      </c>
      <c r="N2997">
        <v>0.25915261209378798</v>
      </c>
      <c r="O2997">
        <v>22.194513715710698</v>
      </c>
      <c r="P2997">
        <v>73.969631236442495</v>
      </c>
    </row>
    <row r="2998" spans="1:17" hidden="1" x14ac:dyDescent="0.3">
      <c r="A2998" t="s">
        <v>6207</v>
      </c>
      <c r="B2998" t="s">
        <v>6208</v>
      </c>
      <c r="C2998" t="str">
        <f>IFERROR(VLOOKUP(Table1[[#This Row],[Ticker]],[1]!Table2[[Symbol]:[Industry]],2,FALSE),"-")</f>
        <v>-</v>
      </c>
      <c r="D2998" t="s">
        <v>151</v>
      </c>
      <c r="E2998">
        <v>92.973676089999998</v>
      </c>
      <c r="F2998">
        <v>1456.9</v>
      </c>
      <c r="G2998">
        <v>57.237799340338199</v>
      </c>
      <c r="H2998">
        <v>3.39844230327602</v>
      </c>
      <c r="I2998">
        <v>-18.894892352347899</v>
      </c>
      <c r="J2998">
        <v>-3.2335204954607901</v>
      </c>
      <c r="K2998">
        <v>1498.0193299912</v>
      </c>
      <c r="L2998">
        <v>1388.4191954893399</v>
      </c>
      <c r="M2998">
        <v>36.0314555130239</v>
      </c>
      <c r="N2998">
        <v>1.19435004183463</v>
      </c>
      <c r="O2998">
        <v>27.795318827647701</v>
      </c>
      <c r="P2998">
        <v>94.382921947965301</v>
      </c>
      <c r="Q2998">
        <v>0.11410805039083501</v>
      </c>
    </row>
    <row r="2999" spans="1:17" hidden="1" x14ac:dyDescent="0.3">
      <c r="A2999" t="s">
        <v>6209</v>
      </c>
      <c r="B2999" t="s">
        <v>6210</v>
      </c>
      <c r="C2999" t="str">
        <f>IFERROR(VLOOKUP(Table1[[#This Row],[Ticker]],[1]!Table2[[Symbol]:[Industry]],2,FALSE),"-")</f>
        <v>-</v>
      </c>
      <c r="D2999" t="s">
        <v>372</v>
      </c>
      <c r="E2999">
        <v>92.953525499999998</v>
      </c>
      <c r="F2999">
        <v>245.15</v>
      </c>
      <c r="G2999">
        <v>54.803711612712902</v>
      </c>
      <c r="H2999">
        <v>75.312984728042593</v>
      </c>
      <c r="I2999">
        <v>49.849168870170097</v>
      </c>
      <c r="J2999">
        <v>40.942404731969397</v>
      </c>
      <c r="K2999">
        <v>146.87284620954</v>
      </c>
      <c r="L2999">
        <v>141.43363654308899</v>
      </c>
      <c r="M2999">
        <v>96.506020463730295</v>
      </c>
      <c r="N2999">
        <v>2.3149342560772399</v>
      </c>
      <c r="O2999">
        <v>1.9783805833163399</v>
      </c>
      <c r="P2999">
        <v>132.369668246445</v>
      </c>
      <c r="Q2999">
        <v>5.4357884734845999E-2</v>
      </c>
    </row>
    <row r="3000" spans="1:17" hidden="1" x14ac:dyDescent="0.3">
      <c r="A3000" t="s">
        <v>6211</v>
      </c>
      <c r="B3000" t="s">
        <v>6212</v>
      </c>
      <c r="C3000" t="str">
        <f>IFERROR(VLOOKUP(Table1[[#This Row],[Ticker]],[1]!Table2[[Symbol]:[Industry]],2,FALSE),"-")</f>
        <v>-</v>
      </c>
      <c r="E3000">
        <v>92.916827103999907</v>
      </c>
      <c r="F3000">
        <v>21.16</v>
      </c>
      <c r="G3000">
        <v>40.910418917099904</v>
      </c>
      <c r="H3000">
        <v>-16.4345385842505</v>
      </c>
      <c r="I3000">
        <v>-11.224706018361999</v>
      </c>
      <c r="J3000">
        <v>-2.4624061835296098</v>
      </c>
      <c r="K3000">
        <v>25.213292655510799</v>
      </c>
      <c r="L3000">
        <v>21.869182759053601</v>
      </c>
      <c r="M3000">
        <v>44.904985526934503</v>
      </c>
      <c r="N3000">
        <v>1.4524971223329399</v>
      </c>
      <c r="O3000">
        <v>79.1115311909262</v>
      </c>
      <c r="P3000">
        <v>141.552511415525</v>
      </c>
      <c r="Q3000">
        <v>9.0379336584893E-2</v>
      </c>
    </row>
    <row r="3001" spans="1:17" hidden="1" x14ac:dyDescent="0.3">
      <c r="A3001" t="s">
        <v>6213</v>
      </c>
      <c r="B3001" t="s">
        <v>6214</v>
      </c>
      <c r="C3001" t="str">
        <f>IFERROR(VLOOKUP(Table1[[#This Row],[Ticker]],[1]!Table2[[Symbol]:[Industry]],2,FALSE),"-")</f>
        <v>-</v>
      </c>
      <c r="D3001" t="s">
        <v>539</v>
      </c>
      <c r="E3001">
        <v>92.788143599999998</v>
      </c>
      <c r="F3001">
        <v>174.05</v>
      </c>
      <c r="G3001">
        <v>67.761498501053197</v>
      </c>
      <c r="H3001">
        <v>-9.8484498680728194</v>
      </c>
      <c r="I3001">
        <v>3.1294057517239899</v>
      </c>
      <c r="K3001">
        <v>152.87892291945499</v>
      </c>
      <c r="M3001">
        <v>4.1647139559229798</v>
      </c>
      <c r="N3001">
        <v>0.86666666666666603</v>
      </c>
      <c r="O3001">
        <v>16.546969261706401</v>
      </c>
      <c r="P3001">
        <v>95.561797752808999</v>
      </c>
    </row>
    <row r="3002" spans="1:17" hidden="1" x14ac:dyDescent="0.3">
      <c r="A3002" t="s">
        <v>6215</v>
      </c>
      <c r="B3002" t="s">
        <v>6216</v>
      </c>
      <c r="C3002" t="str">
        <f>IFERROR(VLOOKUP(Table1[[#This Row],[Ticker]],[1]!Table2[[Symbol]:[Industry]],2,FALSE),"-")</f>
        <v>-</v>
      </c>
      <c r="D3002" t="s">
        <v>539</v>
      </c>
      <c r="E3002">
        <v>92.755067199999999</v>
      </c>
      <c r="F3002">
        <v>114.2</v>
      </c>
      <c r="G3002">
        <v>-1.4363039572941201</v>
      </c>
      <c r="H3002">
        <v>-4.5799316828372199</v>
      </c>
      <c r="I3002">
        <v>-40.149568962326299</v>
      </c>
      <c r="J3002">
        <v>2.7086499363371099</v>
      </c>
      <c r="K3002">
        <v>111.451322270969</v>
      </c>
      <c r="L3002">
        <v>108.787411000297</v>
      </c>
      <c r="M3002">
        <v>67.049163404491097</v>
      </c>
      <c r="N3002">
        <v>0.70036764705882304</v>
      </c>
      <c r="O3002">
        <v>39.535901926444801</v>
      </c>
      <c r="P3002">
        <v>44.191919191919098</v>
      </c>
      <c r="Q3002">
        <v>6.4606023482910004E-3</v>
      </c>
    </row>
    <row r="3003" spans="1:17" hidden="1" x14ac:dyDescent="0.3">
      <c r="A3003" t="s">
        <v>6217</v>
      </c>
      <c r="B3003" t="s">
        <v>6218</v>
      </c>
      <c r="C3003" t="str">
        <f>IFERROR(VLOOKUP(Table1[[#This Row],[Ticker]],[1]!Table2[[Symbol]:[Industry]],2,FALSE),"-")</f>
        <v>-</v>
      </c>
      <c r="D3003" t="s">
        <v>471</v>
      </c>
      <c r="E3003">
        <v>92.72</v>
      </c>
      <c r="F3003">
        <v>305</v>
      </c>
      <c r="G3003">
        <v>4.24114160665283</v>
      </c>
      <c r="H3003">
        <v>-5.2433338782991896</v>
      </c>
      <c r="I3003">
        <v>-1.69422982771453</v>
      </c>
      <c r="J3003">
        <v>0.73985843567310905</v>
      </c>
      <c r="K3003">
        <v>306.74954237630101</v>
      </c>
      <c r="L3003">
        <v>275.97238311923599</v>
      </c>
      <c r="M3003">
        <v>46.571409892653001</v>
      </c>
      <c r="N3003">
        <v>0.36825382121352401</v>
      </c>
      <c r="O3003">
        <v>21.131147540983498</v>
      </c>
      <c r="P3003">
        <v>54.040404040403999</v>
      </c>
      <c r="Q3003">
        <v>0.101937208792825</v>
      </c>
    </row>
    <row r="3004" spans="1:17" hidden="1" x14ac:dyDescent="0.3">
      <c r="A3004" t="s">
        <v>6219</v>
      </c>
      <c r="B3004" t="s">
        <v>6220</v>
      </c>
      <c r="C3004" t="str">
        <f>IFERROR(VLOOKUP(Table1[[#This Row],[Ticker]],[1]!Table2[[Symbol]:[Industry]],2,FALSE),"-")</f>
        <v>-</v>
      </c>
      <c r="D3004" t="s">
        <v>136</v>
      </c>
      <c r="E3004">
        <v>92.435326500000002</v>
      </c>
      <c r="F3004">
        <v>22.98</v>
      </c>
      <c r="G3004">
        <v>83.960728192929906</v>
      </c>
      <c r="H3004">
        <v>-10.369490111275599</v>
      </c>
      <c r="I3004">
        <v>27.144522852470999</v>
      </c>
      <c r="J3004">
        <v>-7.13088986364661</v>
      </c>
      <c r="K3004">
        <v>24.686359375020299</v>
      </c>
      <c r="L3004">
        <v>20.2554417824993</v>
      </c>
      <c r="M3004">
        <v>34.982481957226398</v>
      </c>
      <c r="N3004">
        <v>0.37185281810635401</v>
      </c>
      <c r="O3004">
        <v>37.510879025239298</v>
      </c>
      <c r="P3004">
        <v>187.25</v>
      </c>
      <c r="Q3004">
        <v>6.2430953532346997E-2</v>
      </c>
    </row>
    <row r="3005" spans="1:17" hidden="1" x14ac:dyDescent="0.3">
      <c r="A3005" t="s">
        <v>6221</v>
      </c>
      <c r="B3005" t="s">
        <v>6222</v>
      </c>
      <c r="C3005" t="str">
        <f>IFERROR(VLOOKUP(Table1[[#This Row],[Ticker]],[1]!Table2[[Symbol]:[Industry]],2,FALSE),"-")</f>
        <v>-</v>
      </c>
      <c r="D3005" t="s">
        <v>46</v>
      </c>
      <c r="E3005">
        <v>92.243674999999996</v>
      </c>
      <c r="F3005">
        <v>12.5</v>
      </c>
      <c r="G3005">
        <v>97.5181351006471</v>
      </c>
      <c r="H3005">
        <v>-32.4212757621234</v>
      </c>
      <c r="I3005">
        <v>24.282485028416598</v>
      </c>
      <c r="J3005">
        <v>-6.7914698851289002</v>
      </c>
      <c r="K3005">
        <v>13.952677422361001</v>
      </c>
      <c r="L3005">
        <v>10.557946710110601</v>
      </c>
      <c r="M3005">
        <v>8.85015355387341</v>
      </c>
      <c r="N3005">
        <v>0.34243845569321502</v>
      </c>
      <c r="O3005">
        <v>57.199999999999903</v>
      </c>
      <c r="Q3005">
        <v>8.3786994596224004E-2</v>
      </c>
    </row>
    <row r="3006" spans="1:17" hidden="1" x14ac:dyDescent="0.3">
      <c r="A3006" t="s">
        <v>6223</v>
      </c>
      <c r="B3006" t="s">
        <v>6224</v>
      </c>
      <c r="C3006" t="str">
        <f>IFERROR(VLOOKUP(Table1[[#This Row],[Ticker]],[1]!Table2[[Symbol]:[Industry]],2,FALSE),"-")</f>
        <v>-</v>
      </c>
      <c r="D3006" t="s">
        <v>95</v>
      </c>
      <c r="E3006">
        <v>92.112312000000003</v>
      </c>
      <c r="F3006">
        <v>4.8</v>
      </c>
      <c r="G3006">
        <v>38.010650793549097</v>
      </c>
      <c r="H3006">
        <v>8.4270915568321207</v>
      </c>
      <c r="I3006">
        <v>-22.7089011625383</v>
      </c>
      <c r="J3006">
        <v>-6.4386192546156096</v>
      </c>
      <c r="K3006">
        <v>4.9968014050743603</v>
      </c>
      <c r="L3006">
        <v>4.6189116669543804</v>
      </c>
      <c r="M3006">
        <v>23.604903703679</v>
      </c>
      <c r="N3006">
        <v>0.17906644838387101</v>
      </c>
      <c r="O3006">
        <v>36.0416666666666</v>
      </c>
      <c r="P3006">
        <v>68.421052631578902</v>
      </c>
    </row>
    <row r="3007" spans="1:17" hidden="1" x14ac:dyDescent="0.3">
      <c r="A3007" t="s">
        <v>6225</v>
      </c>
      <c r="B3007" t="s">
        <v>6226</v>
      </c>
      <c r="C3007" t="str">
        <f>IFERROR(VLOOKUP(Table1[[#This Row],[Ticker]],[1]!Table2[[Symbol]:[Industry]],2,FALSE),"-")</f>
        <v>-</v>
      </c>
      <c r="D3007" t="s">
        <v>516</v>
      </c>
      <c r="E3007">
        <v>91.959596250000004</v>
      </c>
      <c r="F3007">
        <v>42.69</v>
      </c>
      <c r="G3007">
        <v>53.014159565478899</v>
      </c>
      <c r="H3007">
        <v>-38.210832117717501</v>
      </c>
      <c r="I3007">
        <v>-62.790916707968499</v>
      </c>
      <c r="J3007">
        <v>-15.152245241240699</v>
      </c>
      <c r="K3007">
        <v>63.870537279584603</v>
      </c>
      <c r="L3007">
        <v>63.086496046285298</v>
      </c>
      <c r="M3007">
        <v>11.115108179008301</v>
      </c>
      <c r="N3007">
        <v>0.88850969773156196</v>
      </c>
      <c r="O3007">
        <v>126.23565237760501</v>
      </c>
      <c r="P3007">
        <v>94.045454545454504</v>
      </c>
      <c r="Q3007">
        <v>0.120877033504102</v>
      </c>
    </row>
    <row r="3008" spans="1:17" hidden="1" x14ac:dyDescent="0.3">
      <c r="A3008" t="s">
        <v>6227</v>
      </c>
      <c r="B3008" t="s">
        <v>6228</v>
      </c>
      <c r="C3008" t="str">
        <f>IFERROR(VLOOKUP(Table1[[#This Row],[Ticker]],[1]!Table2[[Symbol]:[Industry]],2,FALSE),"-")</f>
        <v>-</v>
      </c>
      <c r="D3008" t="s">
        <v>471</v>
      </c>
      <c r="E3008">
        <v>91.795599999999993</v>
      </c>
      <c r="F3008">
        <v>55.6</v>
      </c>
      <c r="G3008">
        <v>149.82390485894501</v>
      </c>
      <c r="H3008">
        <v>26.973643671670899</v>
      </c>
      <c r="I3008">
        <v>33.071517154465297</v>
      </c>
      <c r="J3008">
        <v>-0.72857431497265401</v>
      </c>
      <c r="K3008">
        <v>44.217564774138303</v>
      </c>
      <c r="L3008">
        <v>37.298083572236997</v>
      </c>
      <c r="M3008">
        <v>75.1155441218948</v>
      </c>
      <c r="N3008">
        <v>2.3024961539925699</v>
      </c>
      <c r="O3008">
        <v>10.017985611510699</v>
      </c>
      <c r="P3008">
        <v>186.45028335909299</v>
      </c>
      <c r="Q3008">
        <v>0.25196293543899501</v>
      </c>
    </row>
    <row r="3009" spans="1:17" hidden="1" x14ac:dyDescent="0.3">
      <c r="A3009" t="s">
        <v>6229</v>
      </c>
      <c r="B3009" t="s">
        <v>6230</v>
      </c>
      <c r="C3009" t="str">
        <f>IFERROR(VLOOKUP(Table1[[#This Row],[Ticker]],[1]!Table2[[Symbol]:[Industry]],2,FALSE),"-")</f>
        <v>-</v>
      </c>
      <c r="D3009" t="s">
        <v>72</v>
      </c>
      <c r="E3009">
        <v>91.712441499999997</v>
      </c>
      <c r="F3009">
        <v>218.15</v>
      </c>
      <c r="G3009">
        <v>274.44055679832002</v>
      </c>
      <c r="H3009">
        <v>25.3674408975609</v>
      </c>
      <c r="I3009">
        <v>36.3674050905136</v>
      </c>
      <c r="J3009">
        <v>10.529039024376299</v>
      </c>
      <c r="K3009">
        <v>168.75269034603201</v>
      </c>
      <c r="L3009">
        <v>136.85364205580501</v>
      </c>
      <c r="M3009">
        <v>86.401372748725905</v>
      </c>
      <c r="N3009">
        <v>4.5718941054331497</v>
      </c>
      <c r="O3009">
        <v>0</v>
      </c>
      <c r="P3009">
        <v>298.15659791932802</v>
      </c>
      <c r="Q3009">
        <v>0.28616614356432302</v>
      </c>
    </row>
    <row r="3010" spans="1:17" hidden="1" x14ac:dyDescent="0.3">
      <c r="A3010" t="s">
        <v>6231</v>
      </c>
      <c r="B3010" t="s">
        <v>6232</v>
      </c>
      <c r="C3010" t="str">
        <f>IFERROR(VLOOKUP(Table1[[#This Row],[Ticker]],[1]!Table2[[Symbol]:[Industry]],2,FALSE),"-")</f>
        <v>-</v>
      </c>
      <c r="D3010" t="s">
        <v>4155</v>
      </c>
      <c r="E3010">
        <v>91.674000000000007</v>
      </c>
      <c r="F3010">
        <v>110</v>
      </c>
      <c r="G3010">
        <v>16.5215622184528</v>
      </c>
      <c r="H3010">
        <v>-8.9217488822564306</v>
      </c>
      <c r="I3010">
        <v>-29.622085539137299</v>
      </c>
      <c r="J3010">
        <v>-0.51603689370464501</v>
      </c>
      <c r="K3010">
        <v>119.50331173110099</v>
      </c>
      <c r="M3010">
        <v>44.300326395038802</v>
      </c>
      <c r="N3010">
        <v>0.3861646234676</v>
      </c>
      <c r="O3010">
        <v>50.909090909090899</v>
      </c>
      <c r="P3010">
        <v>50.478796169630598</v>
      </c>
    </row>
    <row r="3011" spans="1:17" hidden="1" x14ac:dyDescent="0.3">
      <c r="A3011" t="s">
        <v>6233</v>
      </c>
      <c r="B3011" t="s">
        <v>6234</v>
      </c>
      <c r="C3011" t="str">
        <f>IFERROR(VLOOKUP(Table1[[#This Row],[Ticker]],[1]!Table2[[Symbol]:[Industry]],2,FALSE),"-")</f>
        <v>-</v>
      </c>
      <c r="D3011" t="s">
        <v>4000</v>
      </c>
      <c r="E3011">
        <v>91.670124999999999</v>
      </c>
      <c r="F3011">
        <v>72.61</v>
      </c>
      <c r="G3011">
        <v>-35.3333151819958</v>
      </c>
      <c r="H3011">
        <v>14.919361093492</v>
      </c>
      <c r="I3011">
        <v>-11.2548841131124</v>
      </c>
      <c r="J3011">
        <v>-5.3621859619754</v>
      </c>
      <c r="K3011">
        <v>68.886221190034803</v>
      </c>
      <c r="L3011">
        <v>66.980950251278699</v>
      </c>
      <c r="M3011">
        <v>48.788955983485501</v>
      </c>
      <c r="N3011">
        <v>1.1520119550954899</v>
      </c>
      <c r="O3011">
        <v>59.730064729376103</v>
      </c>
      <c r="P3011">
        <v>31.2782498644006</v>
      </c>
      <c r="Q3011">
        <v>0.18004209285822501</v>
      </c>
    </row>
    <row r="3012" spans="1:17" hidden="1" x14ac:dyDescent="0.3">
      <c r="A3012" t="s">
        <v>6235</v>
      </c>
      <c r="B3012" t="s">
        <v>6236</v>
      </c>
      <c r="C3012" t="str">
        <f>IFERROR(VLOOKUP(Table1[[#This Row],[Ticker]],[1]!Table2[[Symbol]:[Industry]],2,FALSE),"-")</f>
        <v>-</v>
      </c>
      <c r="D3012" t="s">
        <v>98</v>
      </c>
      <c r="E3012">
        <v>91.618212</v>
      </c>
      <c r="F3012">
        <v>46.9</v>
      </c>
      <c r="G3012">
        <v>63.1666545754589</v>
      </c>
      <c r="H3012">
        <v>-5.7794778437297696</v>
      </c>
      <c r="I3012">
        <v>-48.230781191311202</v>
      </c>
      <c r="J3012">
        <v>6.3259390217536797</v>
      </c>
      <c r="K3012">
        <v>52.241208507111999</v>
      </c>
      <c r="L3012">
        <v>51.065645178424703</v>
      </c>
      <c r="M3012">
        <v>47.344319438309199</v>
      </c>
      <c r="N3012">
        <v>0.95735294117646996</v>
      </c>
      <c r="O3012">
        <v>80.597014925373102</v>
      </c>
      <c r="P3012">
        <v>105.251641137855</v>
      </c>
      <c r="Q3012">
        <v>6.9315526914918005E-2</v>
      </c>
    </row>
    <row r="3013" spans="1:17" hidden="1" x14ac:dyDescent="0.3">
      <c r="A3013" t="s">
        <v>6237</v>
      </c>
      <c r="B3013" t="s">
        <v>6238</v>
      </c>
      <c r="C3013" t="str">
        <f>IFERROR(VLOOKUP(Table1[[#This Row],[Ticker]],[1]!Table2[[Symbol]:[Industry]],2,FALSE),"-")</f>
        <v>-</v>
      </c>
      <c r="D3013" t="s">
        <v>151</v>
      </c>
      <c r="E3013">
        <v>91.383992000000006</v>
      </c>
      <c r="F3013">
        <v>74.900000000000006</v>
      </c>
      <c r="G3013">
        <v>-12.169550841760801</v>
      </c>
      <c r="H3013">
        <v>-9.1582887491364104</v>
      </c>
      <c r="I3013">
        <v>-43.073065931294202</v>
      </c>
      <c r="J3013">
        <v>4.5942407683163102</v>
      </c>
      <c r="K3013">
        <v>77.003474871609598</v>
      </c>
      <c r="L3013">
        <v>76.672917742067796</v>
      </c>
      <c r="M3013">
        <v>46.548041146344502</v>
      </c>
      <c r="N3013">
        <v>0.41284403669724701</v>
      </c>
      <c r="O3013">
        <v>57.543391188250901</v>
      </c>
      <c r="P3013">
        <v>26.413502109704599</v>
      </c>
    </row>
    <row r="3014" spans="1:17" hidden="1" x14ac:dyDescent="0.3">
      <c r="A3014" t="s">
        <v>6239</v>
      </c>
      <c r="B3014" t="s">
        <v>6240</v>
      </c>
      <c r="C3014" t="str">
        <f>IFERROR(VLOOKUP(Table1[[#This Row],[Ticker]],[1]!Table2[[Symbol]:[Industry]],2,FALSE),"-")</f>
        <v>-</v>
      </c>
      <c r="E3014">
        <v>91.154200000000003</v>
      </c>
      <c r="F3014">
        <v>290.3</v>
      </c>
      <c r="G3014">
        <v>595.82441597573495</v>
      </c>
      <c r="H3014">
        <v>48.169101327998099</v>
      </c>
      <c r="I3014">
        <v>497.80677431168402</v>
      </c>
      <c r="J3014">
        <v>5.1576061669600399</v>
      </c>
      <c r="K3014">
        <v>197.099514402202</v>
      </c>
      <c r="L3014">
        <v>120.3957525587</v>
      </c>
      <c r="M3014">
        <v>99.9995667274585</v>
      </c>
      <c r="N3014">
        <v>2.33722937928726</v>
      </c>
      <c r="O3014">
        <v>0</v>
      </c>
      <c r="P3014">
        <v>737.80663780663701</v>
      </c>
    </row>
    <row r="3015" spans="1:17" hidden="1" x14ac:dyDescent="0.3">
      <c r="A3015" t="s">
        <v>6241</v>
      </c>
      <c r="B3015" t="s">
        <v>6242</v>
      </c>
      <c r="C3015" t="str">
        <f>IFERROR(VLOOKUP(Table1[[#This Row],[Ticker]],[1]!Table2[[Symbol]:[Industry]],2,FALSE),"-")</f>
        <v>-</v>
      </c>
      <c r="D3015" t="s">
        <v>136</v>
      </c>
      <c r="E3015">
        <v>91.119600000000005</v>
      </c>
      <c r="F3015">
        <v>84.37</v>
      </c>
      <c r="G3015">
        <v>-26.694511137754201</v>
      </c>
      <c r="H3015">
        <v>-12.513050653898301</v>
      </c>
      <c r="I3015">
        <v>-5.3865885679279</v>
      </c>
      <c r="J3015">
        <v>-4.50395108813641</v>
      </c>
      <c r="K3015">
        <v>88.254089956028096</v>
      </c>
      <c r="L3015">
        <v>84.670378026621705</v>
      </c>
      <c r="M3015">
        <v>40.755685129643702</v>
      </c>
      <c r="N3015">
        <v>0.268454587625506</v>
      </c>
      <c r="O3015">
        <v>29.370629370629299</v>
      </c>
      <c r="P3015">
        <v>66.541650217133807</v>
      </c>
      <c r="Q3015">
        <v>0.151041749631252</v>
      </c>
    </row>
    <row r="3016" spans="1:17" hidden="1" x14ac:dyDescent="0.3">
      <c r="A3016" t="s">
        <v>6243</v>
      </c>
      <c r="B3016" t="s">
        <v>6244</v>
      </c>
      <c r="C3016" t="str">
        <f>IFERROR(VLOOKUP(Table1[[#This Row],[Ticker]],[1]!Table2[[Symbol]:[Industry]],2,FALSE),"-")</f>
        <v>-</v>
      </c>
      <c r="D3016" t="s">
        <v>729</v>
      </c>
      <c r="E3016">
        <v>90.884969691999999</v>
      </c>
      <c r="F3016">
        <v>43.23</v>
      </c>
      <c r="G3016">
        <v>8.0950195112105199</v>
      </c>
      <c r="H3016">
        <v>-1.3393819567082901</v>
      </c>
      <c r="I3016">
        <v>0.96160202104203096</v>
      </c>
      <c r="J3016">
        <v>-2.3671374491005501</v>
      </c>
      <c r="K3016">
        <v>43.397300705162202</v>
      </c>
      <c r="L3016">
        <v>39.9596508220449</v>
      </c>
      <c r="M3016">
        <v>59.271834326705303</v>
      </c>
      <c r="N3016">
        <v>0.84499945990846204</v>
      </c>
      <c r="O3016">
        <v>8.4894749016886504</v>
      </c>
      <c r="P3016">
        <v>40.539661898569499</v>
      </c>
    </row>
    <row r="3017" spans="1:17" hidden="1" x14ac:dyDescent="0.3">
      <c r="A3017" t="s">
        <v>6245</v>
      </c>
      <c r="B3017" t="s">
        <v>6246</v>
      </c>
      <c r="C3017" t="str">
        <f>IFERROR(VLOOKUP(Table1[[#This Row],[Ticker]],[1]!Table2[[Symbol]:[Industry]],2,FALSE),"-")</f>
        <v>-</v>
      </c>
      <c r="D3017" t="s">
        <v>1563</v>
      </c>
      <c r="E3017">
        <v>90.870589895999998</v>
      </c>
      <c r="F3017">
        <v>7.72</v>
      </c>
      <c r="G3017">
        <v>124.747492898812</v>
      </c>
      <c r="H3017">
        <v>49.532776785988503</v>
      </c>
      <c r="I3017">
        <v>17.058962226656099</v>
      </c>
      <c r="J3017">
        <v>-9.7325983395580895</v>
      </c>
      <c r="K3017">
        <v>6.0330332422462298</v>
      </c>
      <c r="L3017">
        <v>5.0030809675899004</v>
      </c>
      <c r="M3017">
        <v>62.792682536070799</v>
      </c>
      <c r="N3017">
        <v>1.51012829809495</v>
      </c>
      <c r="O3017">
        <v>14.5077720207253</v>
      </c>
      <c r="P3017">
        <v>180.72727272727201</v>
      </c>
      <c r="Q3017">
        <v>0.11580398658317</v>
      </c>
    </row>
    <row r="3018" spans="1:17" hidden="1" x14ac:dyDescent="0.3">
      <c r="A3018" t="s">
        <v>6247</v>
      </c>
      <c r="B3018" t="s">
        <v>6248</v>
      </c>
      <c r="C3018" t="str">
        <f>IFERROR(VLOOKUP(Table1[[#This Row],[Ticker]],[1]!Table2[[Symbol]:[Industry]],2,FALSE),"-")</f>
        <v>-</v>
      </c>
      <c r="D3018" t="s">
        <v>95</v>
      </c>
      <c r="E3018">
        <v>90.829679999999996</v>
      </c>
      <c r="F3018">
        <v>210.4</v>
      </c>
      <c r="G3018">
        <v>-36.562851928773902</v>
      </c>
      <c r="H3018">
        <v>-4.5338298746775303</v>
      </c>
      <c r="I3018">
        <v>-18.368986137987701</v>
      </c>
      <c r="J3018">
        <v>-0.92680823099355703</v>
      </c>
      <c r="K3018">
        <v>222.090240063181</v>
      </c>
      <c r="L3018">
        <v>222.00756290628101</v>
      </c>
      <c r="M3018">
        <v>38.068407777074597</v>
      </c>
      <c r="N3018">
        <v>1.4658385093167701</v>
      </c>
      <c r="O3018">
        <v>25</v>
      </c>
      <c r="P3018">
        <v>0</v>
      </c>
    </row>
    <row r="3019" spans="1:17" hidden="1" x14ac:dyDescent="0.3">
      <c r="A3019" t="s">
        <v>6249</v>
      </c>
      <c r="B3019" t="s">
        <v>6250</v>
      </c>
      <c r="C3019" t="str">
        <f>IFERROR(VLOOKUP(Table1[[#This Row],[Ticker]],[1]!Table2[[Symbol]:[Industry]],2,FALSE),"-")</f>
        <v>-</v>
      </c>
      <c r="D3019" t="s">
        <v>1547</v>
      </c>
      <c r="E3019">
        <v>90.171250000000001</v>
      </c>
      <c r="F3019">
        <v>8.06</v>
      </c>
      <c r="G3019">
        <v>3902.7474928988099</v>
      </c>
      <c r="H3019">
        <v>46.375261034413299</v>
      </c>
      <c r="I3019">
        <v>144.998135361457</v>
      </c>
      <c r="J3019">
        <v>4.9864637795189202</v>
      </c>
      <c r="K3019">
        <v>5.5215025462926297</v>
      </c>
      <c r="L3019">
        <v>3.3019754543953201</v>
      </c>
      <c r="M3019">
        <v>99.918385172651995</v>
      </c>
      <c r="N3019">
        <v>0.59847928319578503</v>
      </c>
      <c r="O3019">
        <v>0</v>
      </c>
      <c r="P3019">
        <v>3929.99999999999</v>
      </c>
    </row>
    <row r="3020" spans="1:17" hidden="1" x14ac:dyDescent="0.3">
      <c r="A3020" t="s">
        <v>6251</v>
      </c>
      <c r="B3020" t="s">
        <v>6252</v>
      </c>
      <c r="C3020" t="str">
        <f>IFERROR(VLOOKUP(Table1[[#This Row],[Ticker]],[1]!Table2[[Symbol]:[Industry]],2,FALSE),"-")</f>
        <v>-</v>
      </c>
      <c r="D3020" t="s">
        <v>21</v>
      </c>
      <c r="E3020">
        <v>89.963727000000006</v>
      </c>
      <c r="F3020">
        <v>75.81</v>
      </c>
      <c r="G3020">
        <v>-84.661459005552402</v>
      </c>
      <c r="H3020">
        <v>-1.5491449875599701</v>
      </c>
      <c r="I3020">
        <v>-56.401399016523598</v>
      </c>
      <c r="J3020">
        <v>-2.0742850858637998</v>
      </c>
      <c r="K3020">
        <v>81.9804303721303</v>
      </c>
      <c r="L3020">
        <v>114.765896779727</v>
      </c>
      <c r="M3020">
        <v>46.022143802753597</v>
      </c>
      <c r="N3020">
        <v>0.83708531219105498</v>
      </c>
      <c r="O3020">
        <v>165.136525524337</v>
      </c>
      <c r="P3020">
        <v>8.3154736390912998</v>
      </c>
      <c r="Q3020">
        <v>-5.7938216328458997E-2</v>
      </c>
    </row>
    <row r="3021" spans="1:17" hidden="1" x14ac:dyDescent="0.3">
      <c r="A3021" t="s">
        <v>6253</v>
      </c>
      <c r="B3021" t="s">
        <v>6254</v>
      </c>
      <c r="C3021" t="str">
        <f>IFERROR(VLOOKUP(Table1[[#This Row],[Ticker]],[1]!Table2[[Symbol]:[Industry]],2,FALSE),"-")</f>
        <v>-</v>
      </c>
      <c r="D3021" t="s">
        <v>6255</v>
      </c>
      <c r="E3021">
        <v>89.946291599999995</v>
      </c>
      <c r="F3021">
        <v>116.7</v>
      </c>
      <c r="G3021">
        <v>-50.925976488942801</v>
      </c>
      <c r="H3021">
        <v>2.2881032404952499</v>
      </c>
      <c r="I3021">
        <v>-40.176157060033503</v>
      </c>
      <c r="J3021">
        <v>13.484956474888699</v>
      </c>
      <c r="K3021">
        <v>113.76564694271001</v>
      </c>
      <c r="M3021">
        <v>69.785893374725504</v>
      </c>
      <c r="N3021">
        <v>0.78775981524249405</v>
      </c>
      <c r="O3021">
        <v>79.948586118251896</v>
      </c>
      <c r="P3021">
        <v>29.450915141430901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745</v>
      </c>
      <c r="E3022">
        <v>89.554850000000002</v>
      </c>
      <c r="F3022">
        <v>49</v>
      </c>
      <c r="G3022">
        <v>-81.476197521197093</v>
      </c>
      <c r="H3022">
        <v>-14.580673860386099</v>
      </c>
      <c r="I3022">
        <v>-32.913859035584501</v>
      </c>
      <c r="J3022">
        <v>1.7985586453167</v>
      </c>
      <c r="K3022">
        <v>49.444750936794101</v>
      </c>
      <c r="M3022">
        <v>45.566608437032698</v>
      </c>
      <c r="N3022">
        <v>0.58593004769475299</v>
      </c>
      <c r="O3022">
        <v>128.57142857142799</v>
      </c>
      <c r="P3022">
        <v>30.319148936170201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516</v>
      </c>
      <c r="E3023">
        <v>89.383012879999995</v>
      </c>
      <c r="F3023">
        <v>8.26</v>
      </c>
      <c r="G3023">
        <v>-41.258383692764603</v>
      </c>
      <c r="H3023">
        <v>0.43881988725357202</v>
      </c>
      <c r="I3023">
        <v>-27.298005039484298</v>
      </c>
      <c r="J3023">
        <v>-8.1178194669486192</v>
      </c>
      <c r="K3023">
        <v>8.75437027406422</v>
      </c>
      <c r="L3023">
        <v>9.2516723882465204</v>
      </c>
      <c r="M3023">
        <v>33.4243263048862</v>
      </c>
      <c r="N3023">
        <v>0.79256842964802698</v>
      </c>
      <c r="O3023">
        <v>73.970944309927305</v>
      </c>
      <c r="P3023">
        <v>8.5413929040735805</v>
      </c>
      <c r="Q3023">
        <v>0.167810954222532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392</v>
      </c>
      <c r="E3024">
        <v>89.307476574999995</v>
      </c>
      <c r="F3024">
        <v>44.05</v>
      </c>
      <c r="G3024">
        <v>1.9263785293108</v>
      </c>
      <c r="H3024">
        <v>-0.86902128380944099</v>
      </c>
      <c r="I3024">
        <v>-21.850500340416499</v>
      </c>
      <c r="J3024">
        <v>-2.7761843450755599</v>
      </c>
      <c r="K3024">
        <v>45.462654962347401</v>
      </c>
      <c r="L3024">
        <v>43.800985034646203</v>
      </c>
      <c r="M3024">
        <v>47.262753389137401</v>
      </c>
      <c r="N3024">
        <v>0.45579407018321</v>
      </c>
      <c r="O3024">
        <v>49.262202043132802</v>
      </c>
      <c r="P3024">
        <v>33.484848484848399</v>
      </c>
      <c r="Q3024">
        <v>8.5056532844210997E-2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1387</v>
      </c>
      <c r="E3025">
        <v>89.253444999999999</v>
      </c>
      <c r="F3025">
        <v>39.729999999999997</v>
      </c>
      <c r="G3025">
        <v>94.449377536162302</v>
      </c>
      <c r="H3025">
        <v>9.7329876784470599</v>
      </c>
      <c r="I3025">
        <v>-0.60423486391618997</v>
      </c>
      <c r="J3025">
        <v>5.8742670378236301</v>
      </c>
      <c r="K3025">
        <v>33.852215211743498</v>
      </c>
      <c r="L3025">
        <v>29.382121291961901</v>
      </c>
      <c r="M3025">
        <v>61.688228796791797</v>
      </c>
      <c r="N3025">
        <v>1.21473239641424</v>
      </c>
      <c r="O3025">
        <v>5.2101686383085797</v>
      </c>
      <c r="P3025">
        <v>130.31884057971001</v>
      </c>
      <c r="Q3025">
        <v>6.8751967215256005E-2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300</v>
      </c>
      <c r="E3026">
        <v>89.205479999999994</v>
      </c>
      <c r="F3026">
        <v>81.900000000000006</v>
      </c>
      <c r="G3026">
        <v>-18.4000480847942</v>
      </c>
      <c r="H3026">
        <v>1.12690346239921</v>
      </c>
      <c r="I3026">
        <v>-24.437800095979199</v>
      </c>
      <c r="J3026">
        <v>0.87331591549930698</v>
      </c>
      <c r="K3026">
        <v>82.706490706464393</v>
      </c>
      <c r="L3026">
        <v>88.107894591434004</v>
      </c>
      <c r="M3026">
        <v>56.458510074886597</v>
      </c>
      <c r="N3026">
        <v>0.89210367691380299</v>
      </c>
      <c r="O3026">
        <v>52.197802197802098</v>
      </c>
      <c r="P3026">
        <v>16.7498218104062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420</v>
      </c>
      <c r="E3027">
        <v>89.178839940000003</v>
      </c>
      <c r="F3027">
        <v>70.260000000000005</v>
      </c>
      <c r="G3027">
        <v>115.006465453351</v>
      </c>
      <c r="H3027">
        <v>-19.679873886800099</v>
      </c>
      <c r="I3027">
        <v>61.091411016819698</v>
      </c>
      <c r="J3027">
        <v>-0.55537965956497803</v>
      </c>
      <c r="K3027">
        <v>68.802135776849198</v>
      </c>
      <c r="L3027">
        <v>50.538151826883698</v>
      </c>
      <c r="M3027">
        <v>35.983792069601499</v>
      </c>
      <c r="N3027">
        <v>0.179160920174325</v>
      </c>
      <c r="O3027">
        <v>31.084543125533699</v>
      </c>
      <c r="P3027">
        <v>211.98934280639401</v>
      </c>
      <c r="Q3027">
        <v>0.15244086432305401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1698</v>
      </c>
      <c r="E3028">
        <v>89.170212000000006</v>
      </c>
      <c r="F3028">
        <v>81.33</v>
      </c>
      <c r="G3028">
        <v>136.87447702579601</v>
      </c>
      <c r="H3028">
        <v>-17.977166729838501</v>
      </c>
      <c r="I3028">
        <v>49.696315866220502</v>
      </c>
      <c r="J3028">
        <v>-8.7681680043646608</v>
      </c>
      <c r="K3028">
        <v>86.963410914174503</v>
      </c>
      <c r="L3028">
        <v>66.662817676961794</v>
      </c>
      <c r="M3028">
        <v>31.4899787328816</v>
      </c>
      <c r="N3028">
        <v>0.50753064798598901</v>
      </c>
      <c r="O3028">
        <v>42.2599286856018</v>
      </c>
      <c r="P3028">
        <v>193.08108108108101</v>
      </c>
      <c r="Q3028">
        <v>0.15343348949489999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929</v>
      </c>
      <c r="E3029">
        <v>88.952500000000001</v>
      </c>
      <c r="F3029">
        <v>154.69999999999999</v>
      </c>
      <c r="G3029">
        <v>-54.140262203228502</v>
      </c>
      <c r="H3029">
        <v>7.9738120814089903</v>
      </c>
      <c r="I3029">
        <v>-28.6492510684599</v>
      </c>
      <c r="J3029">
        <v>1.5235228948342401</v>
      </c>
      <c r="K3029">
        <v>148.286876823288</v>
      </c>
      <c r="L3029">
        <v>167.62220944885399</v>
      </c>
      <c r="M3029">
        <v>66.394466307957003</v>
      </c>
      <c r="N3029">
        <v>1.78327221059503</v>
      </c>
      <c r="O3029">
        <v>35.746606334841601</v>
      </c>
      <c r="P3029">
        <v>18.0015255530129</v>
      </c>
      <c r="Q3029">
        <v>0.18479358356026801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420</v>
      </c>
      <c r="E3030">
        <v>88.837224000000006</v>
      </c>
      <c r="F3030">
        <v>0.83</v>
      </c>
      <c r="G3030">
        <v>2.4349928988122702</v>
      </c>
      <c r="H3030">
        <v>-4.7678946604664603</v>
      </c>
      <c r="I3030">
        <v>-8.5766309936828495</v>
      </c>
      <c r="J3030">
        <v>-4.4151803240168102</v>
      </c>
      <c r="K3030">
        <v>0.91808575201143405</v>
      </c>
      <c r="L3030">
        <v>0.77726305584626199</v>
      </c>
      <c r="M3030">
        <v>16.9010867759579</v>
      </c>
      <c r="N3030">
        <v>0.14264299465807001</v>
      </c>
      <c r="O3030">
        <v>72.289156626505999</v>
      </c>
      <c r="P3030">
        <v>80.434782608695599</v>
      </c>
      <c r="Q3030">
        <v>9.7982277937933002E-2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3613</v>
      </c>
      <c r="E3031">
        <v>88.711349999999996</v>
      </c>
      <c r="F3031">
        <v>43.55</v>
      </c>
      <c r="G3031">
        <v>32.857787016459298</v>
      </c>
      <c r="H3031">
        <v>1.3923064889588099</v>
      </c>
      <c r="I3031">
        <v>-18.417056525597701</v>
      </c>
      <c r="J3031">
        <v>-0.92680823099355703</v>
      </c>
      <c r="K3031">
        <v>44.383054087761103</v>
      </c>
      <c r="L3031">
        <v>40.685036938775603</v>
      </c>
      <c r="M3031">
        <v>36.129474981437802</v>
      </c>
      <c r="N3031">
        <v>1.12380952380952</v>
      </c>
      <c r="O3031">
        <v>20.091848450057402</v>
      </c>
      <c r="P3031">
        <v>81.4583333333333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130</v>
      </c>
      <c r="E3032">
        <v>88.521498362000003</v>
      </c>
      <c r="F3032">
        <v>31.13</v>
      </c>
      <c r="G3032">
        <v>-22.202351445705101</v>
      </c>
      <c r="H3032">
        <v>9.1729747362366592</v>
      </c>
      <c r="I3032">
        <v>-22.2754614030395</v>
      </c>
      <c r="J3032">
        <v>-6.5934748976602204</v>
      </c>
      <c r="K3032">
        <v>29.1933737905869</v>
      </c>
      <c r="L3032">
        <v>29.897037125184099</v>
      </c>
      <c r="M3032">
        <v>63.879770968704598</v>
      </c>
      <c r="N3032">
        <v>1.45239040301232</v>
      </c>
      <c r="O3032">
        <v>40.346932219723698</v>
      </c>
      <c r="P3032">
        <v>24.271457085828299</v>
      </c>
      <c r="Q3032">
        <v>4.4086197687361002E-2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554</v>
      </c>
      <c r="E3033">
        <v>88.474634820000006</v>
      </c>
      <c r="F3033">
        <v>1.3</v>
      </c>
      <c r="G3033">
        <v>-2.0088096221960998</v>
      </c>
      <c r="H3033">
        <v>-0.170193511041176</v>
      </c>
      <c r="I3033">
        <v>-32.799320069312998</v>
      </c>
      <c r="J3033">
        <v>-3.9118828578592302</v>
      </c>
      <c r="K3033">
        <v>1.21394776575381</v>
      </c>
      <c r="L3033">
        <v>2.14672394754853</v>
      </c>
      <c r="M3033">
        <v>56.614834812566997</v>
      </c>
      <c r="N3033">
        <v>3.8953439595047201</v>
      </c>
      <c r="O3033">
        <v>722.51950947603098</v>
      </c>
      <c r="P3033">
        <v>50.756302521008401</v>
      </c>
      <c r="Q3033">
        <v>6.7353726381725001E-2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729</v>
      </c>
      <c r="E3034">
        <v>88.390709483999998</v>
      </c>
      <c r="F3034">
        <v>94.45</v>
      </c>
      <c r="G3034">
        <v>28.1184420680835</v>
      </c>
      <c r="H3034">
        <v>-1.18279942135322</v>
      </c>
      <c r="I3034">
        <v>6.4814656496222103</v>
      </c>
      <c r="J3034">
        <v>1.64278491675803</v>
      </c>
      <c r="K3034">
        <v>95.448595082230995</v>
      </c>
      <c r="L3034">
        <v>85.648993719743103</v>
      </c>
      <c r="M3034">
        <v>50.698257281001702</v>
      </c>
      <c r="N3034">
        <v>1.38813164343853</v>
      </c>
      <c r="O3034">
        <v>8.7877183695076599</v>
      </c>
      <c r="P3034">
        <v>60.084745762711798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539</v>
      </c>
      <c r="E3035">
        <v>88.267333879999995</v>
      </c>
      <c r="F3035">
        <v>33.22</v>
      </c>
      <c r="G3035">
        <v>17.496948236502899</v>
      </c>
      <c r="H3035">
        <v>6.81853434725189</v>
      </c>
      <c r="I3035">
        <v>24.515205741010998</v>
      </c>
      <c r="J3035">
        <v>-0.92680823099355703</v>
      </c>
      <c r="K3035">
        <v>28.224065329156399</v>
      </c>
      <c r="L3035">
        <v>25.4075179961849</v>
      </c>
      <c r="M3035">
        <v>32.547982841078003</v>
      </c>
      <c r="N3035">
        <v>0.18164630541393401</v>
      </c>
      <c r="O3035">
        <v>16.7369054786273</v>
      </c>
      <c r="Q3035">
        <v>-2.6868729674501001E-2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136</v>
      </c>
      <c r="E3036">
        <v>88.096800000000002</v>
      </c>
      <c r="F3036">
        <v>4.7</v>
      </c>
      <c r="G3036">
        <v>53.533682972927998</v>
      </c>
      <c r="H3036">
        <v>26.773152997522701</v>
      </c>
      <c r="I3036">
        <v>3.8033295074589302</v>
      </c>
      <c r="J3036">
        <v>-8.0414327369224008</v>
      </c>
      <c r="K3036">
        <v>4.5072450915791897</v>
      </c>
      <c r="L3036">
        <v>3.9671455473107602</v>
      </c>
      <c r="M3036">
        <v>39.121256486709299</v>
      </c>
      <c r="N3036">
        <v>0.91811125174077601</v>
      </c>
      <c r="O3036">
        <v>30.492994291645001</v>
      </c>
      <c r="P3036">
        <v>81.912583781742597</v>
      </c>
      <c r="Q3036">
        <v>0.14035644563753299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259</v>
      </c>
      <c r="E3037">
        <v>87.9375</v>
      </c>
      <c r="F3037">
        <v>117.25</v>
      </c>
      <c r="G3037">
        <v>98.401416440059705</v>
      </c>
      <c r="H3037">
        <v>-2.7893433607620799</v>
      </c>
      <c r="I3037">
        <v>75.219050069440001</v>
      </c>
      <c r="J3037">
        <v>-4.9877219365773096</v>
      </c>
      <c r="K3037">
        <v>111.144089526527</v>
      </c>
      <c r="L3037">
        <v>78.904998268730495</v>
      </c>
      <c r="M3037">
        <v>45.842539798972297</v>
      </c>
      <c r="N3037">
        <v>0.33881158330199301</v>
      </c>
      <c r="O3037">
        <v>22.686567164178999</v>
      </c>
      <c r="P3037">
        <v>169.230769230769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207</v>
      </c>
      <c r="E3038">
        <v>87.894000000000005</v>
      </c>
      <c r="F3038">
        <v>114</v>
      </c>
      <c r="G3038">
        <v>-42.395155235788998</v>
      </c>
      <c r="H3038">
        <v>-3.14891691529649</v>
      </c>
      <c r="I3038">
        <v>-25.8451835285836</v>
      </c>
      <c r="J3038">
        <v>-0.92680823099355703</v>
      </c>
      <c r="K3038">
        <v>119.049911269403</v>
      </c>
      <c r="L3038">
        <v>121.75158415332299</v>
      </c>
      <c r="M3038">
        <v>38.605932198404297</v>
      </c>
      <c r="N3038">
        <v>0.50682492581602301</v>
      </c>
      <c r="O3038">
        <v>46.228070175438503</v>
      </c>
      <c r="P3038">
        <v>10.6796116504854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124</v>
      </c>
      <c r="E3039">
        <v>87.721234215999999</v>
      </c>
      <c r="F3039">
        <v>77.33</v>
      </c>
      <c r="G3039">
        <v>630.64749289881195</v>
      </c>
      <c r="H3039">
        <v>20.038107437194402</v>
      </c>
      <c r="I3039">
        <v>298.37771800685698</v>
      </c>
      <c r="J3039">
        <v>0.82319176900643998</v>
      </c>
      <c r="K3039">
        <v>60.905791158286398</v>
      </c>
      <c r="L3039">
        <v>35.445913694965498</v>
      </c>
      <c r="M3039">
        <v>62.717397208844403</v>
      </c>
      <c r="N3039">
        <v>0.47580646567611301</v>
      </c>
      <c r="O3039">
        <v>4.0346566662356098</v>
      </c>
      <c r="P3039">
        <v>759.22222222222194</v>
      </c>
      <c r="Q3039">
        <v>0.12962562759320301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D3040" t="s">
        <v>293</v>
      </c>
      <c r="E3040">
        <v>87.530306324999998</v>
      </c>
      <c r="F3040">
        <v>116.05</v>
      </c>
      <c r="G3040">
        <v>-9.0753176918190803</v>
      </c>
      <c r="H3040">
        <v>-8.2129827344960091</v>
      </c>
      <c r="I3040">
        <v>-24.0156328421116</v>
      </c>
      <c r="J3040">
        <v>-6.1921143534425296</v>
      </c>
      <c r="K3040">
        <v>126.91722151047399</v>
      </c>
      <c r="L3040">
        <v>129.13953955486201</v>
      </c>
      <c r="M3040">
        <v>29.0840593513418</v>
      </c>
      <c r="N3040">
        <v>0.79961581998422104</v>
      </c>
      <c r="O3040">
        <v>45.713054717794002</v>
      </c>
      <c r="P3040">
        <v>27.178082191780799</v>
      </c>
      <c r="Q3040">
        <v>5.4159420413339002E-2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1560</v>
      </c>
      <c r="E3041">
        <v>87.01728</v>
      </c>
      <c r="F3041">
        <v>25.76</v>
      </c>
      <c r="G3041">
        <v>-26.6275071011877</v>
      </c>
      <c r="H3041">
        <v>4.0512322157609004</v>
      </c>
      <c r="I3041">
        <v>-37.743297660349498</v>
      </c>
      <c r="J3041">
        <v>-1.7980203522056599</v>
      </c>
      <c r="K3041">
        <v>26.145935720173899</v>
      </c>
      <c r="L3041">
        <v>27.660175246491001</v>
      </c>
      <c r="M3041">
        <v>51.422945007794098</v>
      </c>
      <c r="N3041">
        <v>1.48515985875676</v>
      </c>
      <c r="O3041">
        <v>64.984472049689401</v>
      </c>
      <c r="P3041">
        <v>17.090909090909001</v>
      </c>
      <c r="Q3041">
        <v>3.3402036902328999E-2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300</v>
      </c>
      <c r="E3042">
        <v>86.989813679999997</v>
      </c>
      <c r="F3042">
        <v>80.849999999999994</v>
      </c>
      <c r="G3042">
        <v>85.903306239176004</v>
      </c>
      <c r="H3042">
        <v>104.513350792756</v>
      </c>
      <c r="I3042">
        <v>88.664545476905303</v>
      </c>
      <c r="J3042">
        <v>14.754977432191399</v>
      </c>
      <c r="K3042">
        <v>52.355661235836997</v>
      </c>
      <c r="L3042">
        <v>44.494813234516201</v>
      </c>
      <c r="M3042">
        <v>79.169186909063697</v>
      </c>
      <c r="N3042">
        <v>2.19769706336939</v>
      </c>
      <c r="O3042">
        <v>0.79158936301793004</v>
      </c>
      <c r="P3042">
        <v>125.523012552301</v>
      </c>
      <c r="Q3042">
        <v>3.9719392481609002E-2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729</v>
      </c>
      <c r="E3043">
        <v>86.967899709999998</v>
      </c>
      <c r="F3043">
        <v>51.27</v>
      </c>
      <c r="G3043">
        <v>-11.04421133924</v>
      </c>
      <c r="H3043">
        <v>-3.15865577697648</v>
      </c>
      <c r="I3043">
        <v>-2.2524806875819201</v>
      </c>
      <c r="J3043">
        <v>-1.1796281454237401</v>
      </c>
      <c r="K3043">
        <v>51.455767345052102</v>
      </c>
      <c r="L3043">
        <v>48.844997722655201</v>
      </c>
      <c r="M3043">
        <v>73.635405148885695</v>
      </c>
      <c r="N3043">
        <v>0.54094352698548798</v>
      </c>
      <c r="O3043">
        <v>8.0553930173590693</v>
      </c>
      <c r="P3043">
        <v>25.600195982361502</v>
      </c>
      <c r="Q3043">
        <v>-4.1911912161719999E-3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D3044" t="s">
        <v>372</v>
      </c>
      <c r="E3044">
        <v>86.94</v>
      </c>
      <c r="F3044">
        <v>207</v>
      </c>
      <c r="G3044">
        <v>3.0073938889113001</v>
      </c>
      <c r="H3044">
        <v>-7.4697904658105498</v>
      </c>
      <c r="I3044">
        <v>23.945819294963702</v>
      </c>
      <c r="J3044">
        <v>-2.3319046825296299</v>
      </c>
      <c r="K3044">
        <v>206.10759111796</v>
      </c>
      <c r="L3044">
        <v>181.907559953456</v>
      </c>
      <c r="M3044">
        <v>44.037108043240799</v>
      </c>
      <c r="N3044">
        <v>0.40416910106308301</v>
      </c>
      <c r="O3044">
        <v>19.855072463768099</v>
      </c>
      <c r="P3044">
        <v>46.3932107496464</v>
      </c>
      <c r="Q3044">
        <v>6.0009611955848002E-2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315</v>
      </c>
      <c r="E3045">
        <v>86.847718950000001</v>
      </c>
      <c r="F3045">
        <v>229.3</v>
      </c>
      <c r="G3045">
        <v>21.652837393338999</v>
      </c>
      <c r="H3045">
        <v>4.9168825659524096</v>
      </c>
      <c r="I3045">
        <v>16.368946300337502</v>
      </c>
      <c r="J3045">
        <v>0.488494732297029</v>
      </c>
      <c r="K3045">
        <v>221.868298743943</v>
      </c>
      <c r="L3045">
        <v>194.97624940225001</v>
      </c>
      <c r="M3045">
        <v>47.997764570414503</v>
      </c>
      <c r="N3045">
        <v>0.45564328185230901</v>
      </c>
      <c r="O3045">
        <v>13.824683820322701</v>
      </c>
      <c r="P3045">
        <v>56.947296372347701</v>
      </c>
      <c r="Q3045">
        <v>1.7708244057393002E-2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399</v>
      </c>
      <c r="E3046">
        <v>86.689996800000003</v>
      </c>
      <c r="F3046">
        <v>140.80000000000001</v>
      </c>
      <c r="G3046">
        <v>-38.766792815473401</v>
      </c>
      <c r="H3046">
        <v>10.695948221242199</v>
      </c>
      <c r="I3046">
        <v>32.969880634224097</v>
      </c>
      <c r="J3046">
        <v>-0.35537965956497802</v>
      </c>
      <c r="K3046">
        <v>129.20687077826901</v>
      </c>
      <c r="L3046">
        <v>137.79344948462099</v>
      </c>
      <c r="M3046">
        <v>68.952025803633205</v>
      </c>
      <c r="N3046">
        <v>0.841850220264317</v>
      </c>
      <c r="O3046">
        <v>66.619318181818102</v>
      </c>
      <c r="P3046">
        <v>90.270270270270203</v>
      </c>
      <c r="Q3046">
        <v>0.12043349640496601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729</v>
      </c>
      <c r="E3047">
        <v>86.396236028999994</v>
      </c>
      <c r="F3047">
        <v>999.99</v>
      </c>
      <c r="G3047">
        <v>-27.251507081187299</v>
      </c>
      <c r="H3047">
        <v>-0.270193511041176</v>
      </c>
      <c r="I3047">
        <v>-11.0766309936828</v>
      </c>
      <c r="J3047">
        <v>-1.02780722100365</v>
      </c>
      <c r="K3047">
        <v>999.990279227933</v>
      </c>
      <c r="L3047">
        <v>999.98613005515301</v>
      </c>
      <c r="M3047">
        <v>51.871899376974604</v>
      </c>
      <c r="N3047">
        <v>0.89686760491558104</v>
      </c>
      <c r="O3047">
        <v>3.0010300103000902</v>
      </c>
      <c r="P3047">
        <v>3.09175257731959</v>
      </c>
      <c r="Q3047">
        <v>-0.10191571481775601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1406</v>
      </c>
      <c r="E3048">
        <v>86.169600000000003</v>
      </c>
      <c r="F3048">
        <v>56.32</v>
      </c>
      <c r="G3048">
        <v>-4.95066128142658</v>
      </c>
      <c r="H3048">
        <v>-3.2004965413441999</v>
      </c>
      <c r="I3048">
        <v>-2.2422751654619599</v>
      </c>
      <c r="J3048">
        <v>-2.1197906871339001</v>
      </c>
      <c r="K3048">
        <v>57.1992333525248</v>
      </c>
      <c r="L3048">
        <v>54.1672711917928</v>
      </c>
      <c r="M3048">
        <v>44.633428750297099</v>
      </c>
      <c r="N3048">
        <v>0.45451113800660697</v>
      </c>
      <c r="O3048">
        <v>23.046875</v>
      </c>
      <c r="P3048">
        <v>37.031630170316298</v>
      </c>
      <c r="Q3048">
        <v>-4.0464054526190001E-2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D3049" t="s">
        <v>516</v>
      </c>
      <c r="E3049">
        <v>85.705839999999995</v>
      </c>
      <c r="F3049">
        <v>158.94999999999999</v>
      </c>
      <c r="G3049">
        <v>132.390928879363</v>
      </c>
      <c r="H3049">
        <v>38.047197793306601</v>
      </c>
      <c r="I3049">
        <v>66.923369006317103</v>
      </c>
      <c r="J3049">
        <v>3.6455601900590602</v>
      </c>
      <c r="K3049">
        <v>129.07542296520501</v>
      </c>
      <c r="L3049">
        <v>106.472753435016</v>
      </c>
      <c r="M3049">
        <v>80.131815789706195</v>
      </c>
      <c r="N3049">
        <v>1.81220189480561</v>
      </c>
      <c r="O3049">
        <v>6.0081786725385298</v>
      </c>
      <c r="P3049">
        <v>220.20547945205399</v>
      </c>
      <c r="Q3049">
        <v>0.12615101686580901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21</v>
      </c>
      <c r="E3050">
        <v>85.647999999999996</v>
      </c>
      <c r="F3050">
        <v>101</v>
      </c>
      <c r="G3050">
        <v>-44.222940475023201</v>
      </c>
      <c r="H3050">
        <v>-8.22663411186047</v>
      </c>
      <c r="I3050">
        <v>-36.531176448228202</v>
      </c>
      <c r="J3050">
        <v>-1.5662573210083099</v>
      </c>
      <c r="K3050">
        <v>105.630494092682</v>
      </c>
      <c r="L3050">
        <v>120.356826726336</v>
      </c>
      <c r="M3050">
        <v>44.329721678467401</v>
      </c>
      <c r="N3050">
        <v>0.93795180722891502</v>
      </c>
      <c r="O3050">
        <v>68.1683168316831</v>
      </c>
      <c r="P3050">
        <v>23.547400611620699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6316</v>
      </c>
      <c r="E3051">
        <v>85.490993000000003</v>
      </c>
      <c r="F3051">
        <v>1.31</v>
      </c>
      <c r="G3051">
        <v>38.570277708938796</v>
      </c>
      <c r="H3051">
        <v>-9.1979712888189393</v>
      </c>
      <c r="I3051">
        <v>4.9947975777457199</v>
      </c>
      <c r="J3051">
        <v>-3.8897711939565198</v>
      </c>
      <c r="K3051">
        <v>1.3243449599464401</v>
      </c>
      <c r="L3051">
        <v>1.17731712055495</v>
      </c>
      <c r="M3051">
        <v>32.149395250863201</v>
      </c>
      <c r="N3051">
        <v>0.467811574097525</v>
      </c>
      <c r="O3051">
        <v>41.221374045801497</v>
      </c>
      <c r="P3051">
        <v>92.647058823529406</v>
      </c>
      <c r="Q3051">
        <v>7.2923703851109994E-2</v>
      </c>
    </row>
    <row r="3052" spans="1:17" hidden="1" x14ac:dyDescent="0.3">
      <c r="A3052" t="s">
        <v>6317</v>
      </c>
      <c r="B3052" t="s">
        <v>6318</v>
      </c>
      <c r="C3052" t="str">
        <f>IFERROR(VLOOKUP(Table1[[#This Row],[Ticker]],[1]!Table2[[Symbol]:[Industry]],2,FALSE),"-")</f>
        <v>-</v>
      </c>
      <c r="D3052" t="s">
        <v>315</v>
      </c>
      <c r="E3052">
        <v>85.476782</v>
      </c>
      <c r="F3052">
        <v>43.1</v>
      </c>
      <c r="G3052">
        <v>7.8826280339474</v>
      </c>
      <c r="H3052">
        <v>-15.260816048472201</v>
      </c>
      <c r="I3052">
        <v>-8.58420145722814</v>
      </c>
      <c r="J3052">
        <v>-6.3055129510813597</v>
      </c>
      <c r="K3052">
        <v>45.3465749385294</v>
      </c>
      <c r="L3052">
        <v>40.8414491691656</v>
      </c>
      <c r="M3052">
        <v>38.6289762572301</v>
      </c>
      <c r="N3052">
        <v>0.35542616751555101</v>
      </c>
      <c r="O3052">
        <v>50.812064965197202</v>
      </c>
      <c r="P3052">
        <v>53.928571428571402</v>
      </c>
      <c r="Q3052">
        <v>4.1947300498593999E-2</v>
      </c>
    </row>
    <row r="3053" spans="1:17" hidden="1" x14ac:dyDescent="0.3">
      <c r="A3053" t="s">
        <v>6319</v>
      </c>
      <c r="B3053" t="s">
        <v>6320</v>
      </c>
      <c r="C3053" t="str">
        <f>IFERROR(VLOOKUP(Table1[[#This Row],[Ticker]],[1]!Table2[[Symbol]:[Industry]],2,FALSE),"-")</f>
        <v>-</v>
      </c>
      <c r="D3053" t="s">
        <v>752</v>
      </c>
      <c r="E3053">
        <v>85.467334691999994</v>
      </c>
      <c r="F3053">
        <v>42.33</v>
      </c>
      <c r="G3053">
        <v>-12.2253331881442</v>
      </c>
      <c r="H3053">
        <v>-1.5907803764347399</v>
      </c>
      <c r="I3053">
        <v>-13.130306606284901</v>
      </c>
      <c r="J3053">
        <v>-0.40436700563141298</v>
      </c>
      <c r="K3053">
        <v>42.705456252010201</v>
      </c>
      <c r="L3053">
        <v>42.991766034673397</v>
      </c>
      <c r="M3053">
        <v>48.704552074024598</v>
      </c>
      <c r="N3053">
        <v>0.332611697016442</v>
      </c>
      <c r="O3053">
        <v>33.947554925584697</v>
      </c>
      <c r="P3053">
        <v>34.1679873217115</v>
      </c>
      <c r="Q3053">
        <v>0.107712090672917</v>
      </c>
    </row>
    <row r="3054" spans="1:17" hidden="1" x14ac:dyDescent="0.3">
      <c r="A3054" t="s">
        <v>6321</v>
      </c>
      <c r="B3054" t="s">
        <v>6322</v>
      </c>
      <c r="C3054" t="str">
        <f>IFERROR(VLOOKUP(Table1[[#This Row],[Ticker]],[1]!Table2[[Symbol]:[Industry]],2,FALSE),"-")</f>
        <v>-</v>
      </c>
      <c r="D3054" t="s">
        <v>251</v>
      </c>
      <c r="E3054">
        <v>85.0839</v>
      </c>
      <c r="F3054">
        <v>13.11</v>
      </c>
      <c r="G3054">
        <v>38.003903155222503</v>
      </c>
      <c r="H3054">
        <v>-8.8113084936195705</v>
      </c>
      <c r="I3054">
        <v>42.558649101668699</v>
      </c>
      <c r="J3054">
        <v>-3.8156971198824499</v>
      </c>
      <c r="K3054">
        <v>13.257865143989299</v>
      </c>
      <c r="L3054">
        <v>10.4683762894306</v>
      </c>
      <c r="M3054">
        <v>39.6636655138131</v>
      </c>
      <c r="N3054">
        <v>1.3948049456915199</v>
      </c>
      <c r="O3054">
        <v>14.416475972540001</v>
      </c>
      <c r="P3054">
        <v>115.660470472117</v>
      </c>
    </row>
    <row r="3055" spans="1:17" hidden="1" x14ac:dyDescent="0.3">
      <c r="A3055" t="s">
        <v>6323</v>
      </c>
      <c r="B3055" t="s">
        <v>6324</v>
      </c>
      <c r="C3055" t="str">
        <f>IFERROR(VLOOKUP(Table1[[#This Row],[Ticker]],[1]!Table2[[Symbol]:[Industry]],2,FALSE),"-")</f>
        <v>-</v>
      </c>
      <c r="D3055" t="s">
        <v>136</v>
      </c>
      <c r="E3055">
        <v>84.993122549999995</v>
      </c>
      <c r="F3055">
        <v>76.650000000000006</v>
      </c>
      <c r="G3055">
        <v>-11.5543938936405</v>
      </c>
      <c r="H3055">
        <v>5.3647094216312796</v>
      </c>
      <c r="I3055">
        <v>-15.957850707664599</v>
      </c>
      <c r="J3055">
        <v>-1.89580047905557</v>
      </c>
      <c r="K3055">
        <v>77.258369456997301</v>
      </c>
      <c r="L3055">
        <v>78.015212614846604</v>
      </c>
      <c r="M3055">
        <v>59.085894064151901</v>
      </c>
      <c r="N3055">
        <v>0.77257131725372197</v>
      </c>
      <c r="O3055">
        <v>64.840182648401793</v>
      </c>
      <c r="P3055">
        <v>34.355828220858903</v>
      </c>
      <c r="Q3055">
        <v>0.100191727781043</v>
      </c>
    </row>
    <row r="3056" spans="1:17" hidden="1" x14ac:dyDescent="0.3">
      <c r="A3056" t="s">
        <v>6325</v>
      </c>
      <c r="B3056" t="s">
        <v>6326</v>
      </c>
      <c r="C3056" t="str">
        <f>IFERROR(VLOOKUP(Table1[[#This Row],[Ticker]],[1]!Table2[[Symbol]:[Industry]],2,FALSE),"-")</f>
        <v>-</v>
      </c>
      <c r="D3056" t="s">
        <v>1887</v>
      </c>
      <c r="E3056">
        <v>84.589223255999997</v>
      </c>
      <c r="F3056">
        <v>0.97</v>
      </c>
      <c r="G3056">
        <v>-19.4747293234099</v>
      </c>
      <c r="H3056">
        <v>22.614616615540999</v>
      </c>
      <c r="I3056">
        <v>4.2174866533759801</v>
      </c>
      <c r="J3056">
        <v>2.2646811307085701</v>
      </c>
      <c r="K3056">
        <v>0.80332762027568905</v>
      </c>
      <c r="L3056">
        <v>0.83564380703596797</v>
      </c>
      <c r="M3056">
        <v>99.8757335903843</v>
      </c>
      <c r="N3056">
        <v>0.722536240305372</v>
      </c>
      <c r="O3056">
        <v>18.556701030927801</v>
      </c>
      <c r="P3056">
        <v>94</v>
      </c>
      <c r="Q3056">
        <v>7.521017979987E-3</v>
      </c>
    </row>
    <row r="3057" spans="1:17" hidden="1" x14ac:dyDescent="0.3">
      <c r="A3057" t="s">
        <v>6327</v>
      </c>
      <c r="B3057" t="s">
        <v>6328</v>
      </c>
      <c r="C3057" t="str">
        <f>IFERROR(VLOOKUP(Table1[[#This Row],[Ticker]],[1]!Table2[[Symbol]:[Industry]],2,FALSE),"-")</f>
        <v>-</v>
      </c>
      <c r="D3057" t="s">
        <v>929</v>
      </c>
      <c r="E3057">
        <v>84.570767539999906</v>
      </c>
      <c r="F3057">
        <v>51.8</v>
      </c>
      <c r="G3057">
        <v>-54.814833970993803</v>
      </c>
      <c r="H3057">
        <v>-2.42583260878554</v>
      </c>
      <c r="I3057">
        <v>-25.688875891641999</v>
      </c>
      <c r="J3057">
        <v>-0.92680823099355703</v>
      </c>
      <c r="K3057">
        <v>53.527520595436698</v>
      </c>
      <c r="M3057">
        <v>38.571963340042402</v>
      </c>
      <c r="N3057">
        <v>1.0007220216606401</v>
      </c>
      <c r="O3057">
        <v>55.791505791505799</v>
      </c>
      <c r="P3057">
        <v>7.4688796680497802</v>
      </c>
    </row>
    <row r="3058" spans="1:17" hidden="1" x14ac:dyDescent="0.3">
      <c r="A3058" t="s">
        <v>6329</v>
      </c>
      <c r="B3058" t="s">
        <v>6330</v>
      </c>
      <c r="C3058" t="str">
        <f>IFERROR(VLOOKUP(Table1[[#This Row],[Ticker]],[1]!Table2[[Symbol]:[Industry]],2,FALSE),"-")</f>
        <v>-</v>
      </c>
      <c r="D3058" t="s">
        <v>207</v>
      </c>
      <c r="E3058">
        <v>84.425549599999997</v>
      </c>
      <c r="F3058">
        <v>73.989999999999995</v>
      </c>
      <c r="G3058">
        <v>-51.007609142004</v>
      </c>
      <c r="H3058">
        <v>9.9667520084586503</v>
      </c>
      <c r="I3058">
        <v>-26.312025208090098</v>
      </c>
      <c r="J3058">
        <v>6.4139722709649298</v>
      </c>
      <c r="K3058">
        <v>70.087115623733197</v>
      </c>
      <c r="L3058">
        <v>76.845782652854098</v>
      </c>
      <c r="M3058">
        <v>72.908787481710306</v>
      </c>
      <c r="N3058">
        <v>2.1074463832188801</v>
      </c>
      <c r="O3058">
        <v>39.208001081227103</v>
      </c>
      <c r="P3058">
        <v>17.463089379266499</v>
      </c>
      <c r="Q3058">
        <v>8.9157082513487002E-2</v>
      </c>
    </row>
    <row r="3059" spans="1:17" hidden="1" x14ac:dyDescent="0.3">
      <c r="A3059" t="s">
        <v>6331</v>
      </c>
      <c r="B3059" t="s">
        <v>6332</v>
      </c>
      <c r="C3059" t="str">
        <f>IFERROR(VLOOKUP(Table1[[#This Row],[Ticker]],[1]!Table2[[Symbol]:[Industry]],2,FALSE),"-")</f>
        <v>-</v>
      </c>
      <c r="D3059" t="s">
        <v>54</v>
      </c>
      <c r="E3059">
        <v>84.24</v>
      </c>
      <c r="F3059">
        <v>72</v>
      </c>
      <c r="G3059">
        <v>-80.846149119155896</v>
      </c>
      <c r="H3059">
        <v>-30.562350373786199</v>
      </c>
      <c r="I3059">
        <v>-64.670273011651005</v>
      </c>
      <c r="J3059">
        <v>-7.7509552126208501</v>
      </c>
      <c r="M3059">
        <v>35.814734762837801</v>
      </c>
      <c r="O3059">
        <v>121.388888888888</v>
      </c>
      <c r="P3059">
        <v>12.149532710280299</v>
      </c>
    </row>
    <row r="3060" spans="1:17" hidden="1" x14ac:dyDescent="0.3">
      <c r="A3060" t="s">
        <v>6333</v>
      </c>
      <c r="B3060" t="s">
        <v>6334</v>
      </c>
      <c r="C3060" t="str">
        <f>IFERROR(VLOOKUP(Table1[[#This Row],[Ticker]],[1]!Table2[[Symbol]:[Industry]],2,FALSE),"-")</f>
        <v>-</v>
      </c>
      <c r="D3060" t="s">
        <v>300</v>
      </c>
      <c r="E3060">
        <v>84.174284799999995</v>
      </c>
      <c r="F3060">
        <v>205.6</v>
      </c>
      <c r="G3060">
        <v>-34.363618212298803</v>
      </c>
      <c r="H3060">
        <v>4.5917112508635798</v>
      </c>
      <c r="I3060">
        <v>-35.062810299010998</v>
      </c>
      <c r="J3060">
        <v>-10.450617754803</v>
      </c>
      <c r="K3060">
        <v>217.77613877396101</v>
      </c>
      <c r="L3060">
        <v>221.33617238067399</v>
      </c>
      <c r="M3060">
        <v>32.887122672630198</v>
      </c>
      <c r="N3060">
        <v>1.62689148292261</v>
      </c>
      <c r="O3060">
        <v>64.178015564202298</v>
      </c>
      <c r="P3060">
        <v>9.9465240641711095</v>
      </c>
      <c r="Q3060">
        <v>0.12711532372550099</v>
      </c>
    </row>
    <row r="3061" spans="1:17" hidden="1" x14ac:dyDescent="0.3">
      <c r="A3061" t="s">
        <v>6335</v>
      </c>
      <c r="B3061" t="s">
        <v>6336</v>
      </c>
      <c r="C3061" t="str">
        <f>IFERROR(VLOOKUP(Table1[[#This Row],[Ticker]],[1]!Table2[[Symbol]:[Industry]],2,FALSE),"-")</f>
        <v>-</v>
      </c>
      <c r="D3061" t="s">
        <v>136</v>
      </c>
      <c r="E3061">
        <v>84.15</v>
      </c>
      <c r="F3061">
        <v>76.5</v>
      </c>
      <c r="G3061">
        <v>36.2090313603507</v>
      </c>
      <c r="H3061">
        <v>-4.5451935110411696</v>
      </c>
      <c r="I3061">
        <v>10.351940434888499</v>
      </c>
      <c r="J3061">
        <v>-0.92680823099355703</v>
      </c>
      <c r="K3061">
        <v>81.363341581640896</v>
      </c>
      <c r="L3061">
        <v>72.396125563933197</v>
      </c>
      <c r="M3061">
        <v>45.841365552750403</v>
      </c>
      <c r="N3061">
        <v>0.36352040816326497</v>
      </c>
      <c r="O3061">
        <v>34.026143790849602</v>
      </c>
      <c r="P3061">
        <v>63.461538461538403</v>
      </c>
    </row>
    <row r="3062" spans="1:17" hidden="1" x14ac:dyDescent="0.3">
      <c r="A3062" t="s">
        <v>6337</v>
      </c>
      <c r="B3062" t="s">
        <v>6338</v>
      </c>
      <c r="C3062" t="str">
        <f>IFERROR(VLOOKUP(Table1[[#This Row],[Ticker]],[1]!Table2[[Symbol]:[Industry]],2,FALSE),"-")</f>
        <v>-</v>
      </c>
      <c r="D3062" t="s">
        <v>183</v>
      </c>
      <c r="E3062">
        <v>84.108475685000002</v>
      </c>
      <c r="F3062">
        <v>65.650000000000006</v>
      </c>
      <c r="G3062">
        <v>77.807016708336107</v>
      </c>
      <c r="H3062">
        <v>60.811114900173799</v>
      </c>
      <c r="I3062">
        <v>93.982892815840898</v>
      </c>
      <c r="J3062">
        <v>20.376008670414901</v>
      </c>
      <c r="K3062">
        <v>48.583361791763402</v>
      </c>
      <c r="M3062">
        <v>88.388115457099701</v>
      </c>
      <c r="O3062">
        <v>0</v>
      </c>
      <c r="P3062">
        <v>115.245901639344</v>
      </c>
    </row>
    <row r="3063" spans="1:17" hidden="1" x14ac:dyDescent="0.3">
      <c r="A3063" t="s">
        <v>6339</v>
      </c>
      <c r="B3063" t="s">
        <v>6340</v>
      </c>
      <c r="C3063" t="str">
        <f>IFERROR(VLOOKUP(Table1[[#This Row],[Ticker]],[1]!Table2[[Symbol]:[Industry]],2,FALSE),"-")</f>
        <v>-</v>
      </c>
      <c r="E3063">
        <v>84.105180259999997</v>
      </c>
      <c r="F3063">
        <v>60.68</v>
      </c>
      <c r="G3063">
        <v>-26.054801298218699</v>
      </c>
      <c r="H3063">
        <v>-7.2167621384921503</v>
      </c>
      <c r="I3063">
        <v>-12.360159050289701</v>
      </c>
      <c r="J3063">
        <v>-6.1143082309935499</v>
      </c>
      <c r="K3063">
        <v>59.397506390535199</v>
      </c>
      <c r="L3063">
        <v>57.921030439962401</v>
      </c>
      <c r="M3063">
        <v>37.1659027288879</v>
      </c>
      <c r="N3063">
        <v>0.54028252839707502</v>
      </c>
      <c r="O3063">
        <v>34.014502307185197</v>
      </c>
      <c r="P3063">
        <v>34.545454545454497</v>
      </c>
      <c r="Q3063">
        <v>-1.1969836497842E-2</v>
      </c>
    </row>
    <row r="3064" spans="1:17" hidden="1" x14ac:dyDescent="0.3">
      <c r="A3064" t="s">
        <v>6341</v>
      </c>
      <c r="B3064" t="s">
        <v>6342</v>
      </c>
      <c r="C3064" t="str">
        <f>IFERROR(VLOOKUP(Table1[[#This Row],[Ticker]],[1]!Table2[[Symbol]:[Industry]],2,FALSE),"-")</f>
        <v>-</v>
      </c>
      <c r="D3064" t="s">
        <v>4780</v>
      </c>
      <c r="E3064">
        <v>83.699100000000001</v>
      </c>
      <c r="F3064">
        <v>5.65</v>
      </c>
      <c r="G3064">
        <v>-96.586426643944293</v>
      </c>
      <c r="H3064">
        <v>2.7817015326906001</v>
      </c>
      <c r="I3064">
        <v>-78.422136611660306</v>
      </c>
      <c r="J3064">
        <v>2.5530452488599198</v>
      </c>
      <c r="K3064">
        <v>5.8310643640756297</v>
      </c>
      <c r="L3064">
        <v>9.7663643767832102</v>
      </c>
      <c r="M3064">
        <v>55.538156840366398</v>
      </c>
      <c r="N3064">
        <v>0.64903339987708597</v>
      </c>
      <c r="O3064">
        <v>264.95575221238897</v>
      </c>
      <c r="P3064">
        <v>25.4440497335701</v>
      </c>
      <c r="Q3064">
        <v>-4.7151212005901999E-2</v>
      </c>
    </row>
    <row r="3065" spans="1:17" hidden="1" x14ac:dyDescent="0.3">
      <c r="A3065" t="s">
        <v>6343</v>
      </c>
      <c r="B3065" t="s">
        <v>6344</v>
      </c>
      <c r="C3065" t="str">
        <f>IFERROR(VLOOKUP(Table1[[#This Row],[Ticker]],[1]!Table2[[Symbol]:[Industry]],2,FALSE),"-")</f>
        <v>-</v>
      </c>
      <c r="D3065" t="s">
        <v>2151</v>
      </c>
      <c r="E3065">
        <v>83.646209999999996</v>
      </c>
      <c r="F3065">
        <v>298.95</v>
      </c>
      <c r="G3065">
        <v>311.09625833091098</v>
      </c>
      <c r="H3065">
        <v>8.1646497576669201</v>
      </c>
      <c r="I3065">
        <v>51.237654720602798</v>
      </c>
      <c r="J3065">
        <v>-15.1694932568111</v>
      </c>
      <c r="K3065">
        <v>288.37455992472599</v>
      </c>
      <c r="L3065">
        <v>196.85294458139501</v>
      </c>
      <c r="M3065">
        <v>23.043524487158699</v>
      </c>
      <c r="N3065">
        <v>0.40290697674418602</v>
      </c>
      <c r="O3065">
        <v>43.1175781903328</v>
      </c>
      <c r="P3065">
        <v>557.03296703296701</v>
      </c>
    </row>
    <row r="3066" spans="1:17" hidden="1" x14ac:dyDescent="0.3">
      <c r="A3066" t="s">
        <v>6345</v>
      </c>
      <c r="B3066" t="s">
        <v>6346</v>
      </c>
      <c r="C3066" t="str">
        <f>IFERROR(VLOOKUP(Table1[[#This Row],[Ticker]],[1]!Table2[[Symbol]:[Industry]],2,FALSE),"-")</f>
        <v>-</v>
      </c>
      <c r="D3066" t="s">
        <v>3057</v>
      </c>
      <c r="E3066">
        <v>83.486355419999995</v>
      </c>
      <c r="F3066">
        <v>118.45</v>
      </c>
      <c r="G3066">
        <v>-27.371413165396898</v>
      </c>
      <c r="H3066">
        <v>8.0292993038362503</v>
      </c>
      <c r="I3066">
        <v>-11.1955370578921</v>
      </c>
      <c r="J3066">
        <v>3.8623853834149502</v>
      </c>
      <c r="K3066">
        <v>123.12585872329301</v>
      </c>
      <c r="M3066">
        <v>32.034321401024798</v>
      </c>
      <c r="N3066">
        <v>0.69969199178644703</v>
      </c>
      <c r="O3066">
        <v>26.635711270578302</v>
      </c>
      <c r="P3066">
        <v>12.8095238095238</v>
      </c>
    </row>
    <row r="3067" spans="1:17" hidden="1" x14ac:dyDescent="0.3">
      <c r="A3067" t="s">
        <v>6347</v>
      </c>
      <c r="B3067" t="s">
        <v>6348</v>
      </c>
      <c r="C3067" t="str">
        <f>IFERROR(VLOOKUP(Table1[[#This Row],[Ticker]],[1]!Table2[[Symbol]:[Industry]],2,FALSE),"-")</f>
        <v>-</v>
      </c>
      <c r="D3067" t="s">
        <v>1387</v>
      </c>
      <c r="E3067">
        <v>83.058449999999993</v>
      </c>
      <c r="F3067">
        <v>59.97</v>
      </c>
      <c r="G3067">
        <v>-44.712824561505101</v>
      </c>
      <c r="H3067">
        <v>26.162226965048902</v>
      </c>
      <c r="I3067">
        <v>-8.0516884852802093</v>
      </c>
      <c r="J3067">
        <v>-1.9010486537148299</v>
      </c>
      <c r="K3067">
        <v>58.112468594267902</v>
      </c>
      <c r="L3067">
        <v>53.530224956772102</v>
      </c>
      <c r="M3067">
        <v>42.281533211159697</v>
      </c>
      <c r="N3067">
        <v>0.31712463900723398</v>
      </c>
      <c r="O3067">
        <v>61.6641654160413</v>
      </c>
      <c r="P3067">
        <v>42.0753375977256</v>
      </c>
      <c r="Q3067">
        <v>7.8917986773188994E-2</v>
      </c>
    </row>
    <row r="3068" spans="1:17" hidden="1" x14ac:dyDescent="0.3">
      <c r="A3068" t="s">
        <v>6349</v>
      </c>
      <c r="B3068" t="s">
        <v>6350</v>
      </c>
      <c r="C3068" t="str">
        <f>IFERROR(VLOOKUP(Table1[[#This Row],[Ticker]],[1]!Table2[[Symbol]:[Industry]],2,FALSE),"-")</f>
        <v>-</v>
      </c>
      <c r="E3068">
        <v>83.058153039999993</v>
      </c>
      <c r="F3068">
        <v>30.56</v>
      </c>
      <c r="G3068">
        <v>29.080485748659001</v>
      </c>
      <c r="H3068">
        <v>-7.1695848683144501</v>
      </c>
      <c r="I3068">
        <v>6.3830773716279801</v>
      </c>
      <c r="J3068">
        <v>-3.60196746666234</v>
      </c>
      <c r="K3068">
        <v>31.187010955447398</v>
      </c>
      <c r="L3068">
        <v>28.652346957329399</v>
      </c>
      <c r="M3068">
        <v>43.908871357368596</v>
      </c>
      <c r="N3068">
        <v>1.14600514512</v>
      </c>
      <c r="O3068">
        <v>19.437172774869101</v>
      </c>
      <c r="P3068">
        <v>62.986666666666601</v>
      </c>
      <c r="Q3068">
        <v>3.0895522584583002E-2</v>
      </c>
    </row>
    <row r="3069" spans="1:17" hidden="1" x14ac:dyDescent="0.3">
      <c r="A3069" t="s">
        <v>6351</v>
      </c>
      <c r="B3069" t="s">
        <v>6352</v>
      </c>
      <c r="C3069" t="str">
        <f>IFERROR(VLOOKUP(Table1[[#This Row],[Ticker]],[1]!Table2[[Symbol]:[Industry]],2,FALSE),"-")</f>
        <v>-</v>
      </c>
      <c r="D3069" t="s">
        <v>259</v>
      </c>
      <c r="E3069">
        <v>82.932022799999999</v>
      </c>
      <c r="F3069">
        <v>154.4</v>
      </c>
      <c r="G3069">
        <v>103.522615447831</v>
      </c>
      <c r="H3069">
        <v>-2.6954460362937001</v>
      </c>
      <c r="I3069">
        <v>3.5296831942213198</v>
      </c>
      <c r="J3069">
        <v>-2.4260107828276798</v>
      </c>
      <c r="K3069">
        <v>142.332565858973</v>
      </c>
      <c r="L3069">
        <v>111.780386197014</v>
      </c>
      <c r="M3069">
        <v>47.882237065454397</v>
      </c>
      <c r="N3069">
        <v>0.92305044321548002</v>
      </c>
      <c r="O3069">
        <v>19.106217616580299</v>
      </c>
      <c r="P3069">
        <v>161.25211505922101</v>
      </c>
      <c r="Q3069">
        <v>0.122322626942408</v>
      </c>
    </row>
    <row r="3070" spans="1:17" hidden="1" x14ac:dyDescent="0.3">
      <c r="A3070" t="s">
        <v>6353</v>
      </c>
      <c r="B3070" t="s">
        <v>6354</v>
      </c>
      <c r="C3070" t="str">
        <f>IFERROR(VLOOKUP(Table1[[#This Row],[Ticker]],[1]!Table2[[Symbol]:[Industry]],2,FALSE),"-")</f>
        <v>-</v>
      </c>
      <c r="D3070" t="s">
        <v>372</v>
      </c>
      <c r="E3070">
        <v>82.86645</v>
      </c>
      <c r="F3070">
        <v>6.99</v>
      </c>
      <c r="G3070">
        <v>21.249723619016201</v>
      </c>
      <c r="H3070">
        <v>-0.170193511041176</v>
      </c>
      <c r="I3070">
        <v>54.670550584633297</v>
      </c>
      <c r="J3070">
        <v>-1.4957982736678099</v>
      </c>
      <c r="K3070">
        <v>5.9602053722285104</v>
      </c>
      <c r="L3070">
        <v>4.8624748434289202</v>
      </c>
      <c r="M3070">
        <v>63.532552839117301</v>
      </c>
      <c r="N3070">
        <v>0.35317109490340998</v>
      </c>
      <c r="O3070">
        <v>12.9470672389127</v>
      </c>
      <c r="P3070">
        <v>117.080745341614</v>
      </c>
      <c r="Q3070">
        <v>0.140804386585687</v>
      </c>
    </row>
    <row r="3071" spans="1:17" hidden="1" x14ac:dyDescent="0.3">
      <c r="A3071" t="s">
        <v>6355</v>
      </c>
      <c r="B3071" t="s">
        <v>6356</v>
      </c>
      <c r="C3071" t="str">
        <f>IFERROR(VLOOKUP(Table1[[#This Row],[Ticker]],[1]!Table2[[Symbol]:[Industry]],2,FALSE),"-")</f>
        <v>-</v>
      </c>
      <c r="D3071" t="s">
        <v>559</v>
      </c>
      <c r="E3071">
        <v>82.772530799999998</v>
      </c>
      <c r="F3071">
        <v>49.3</v>
      </c>
      <c r="G3071">
        <v>74.5097726138479</v>
      </c>
      <c r="H3071">
        <v>4.4340925063574899</v>
      </c>
      <c r="I3071">
        <v>31.014734203042799</v>
      </c>
      <c r="J3071">
        <v>0.34681543375582002</v>
      </c>
      <c r="K3071">
        <v>46.422755971440999</v>
      </c>
      <c r="L3071">
        <v>40.252314740469501</v>
      </c>
      <c r="M3071">
        <v>58.771533858183297</v>
      </c>
      <c r="N3071">
        <v>1.3145918362000699</v>
      </c>
      <c r="O3071">
        <v>8.9249492900608693</v>
      </c>
      <c r="P3071">
        <v>103.215169002473</v>
      </c>
      <c r="Q3071">
        <v>9.7820707486933001E-2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124</v>
      </c>
      <c r="E3072">
        <v>82.769769851999996</v>
      </c>
      <c r="F3072">
        <v>9.24</v>
      </c>
      <c r="G3072">
        <v>-48.516670941658802</v>
      </c>
      <c r="H3072">
        <v>-7.3991091736917802</v>
      </c>
      <c r="I3072">
        <v>-35.941077159445797</v>
      </c>
      <c r="J3072">
        <v>-5.4722627764480896</v>
      </c>
      <c r="K3072">
        <v>10.240916288417401</v>
      </c>
      <c r="L3072">
        <v>11.902182393618901</v>
      </c>
      <c r="M3072">
        <v>32.817589998787803</v>
      </c>
      <c r="N3072">
        <v>0.544164243786877</v>
      </c>
      <c r="O3072">
        <v>103.743624796256</v>
      </c>
      <c r="P3072">
        <v>4.7619047619047601</v>
      </c>
      <c r="Q3072">
        <v>7.4868039499459998E-2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186</v>
      </c>
      <c r="E3073">
        <v>82.731911850000003</v>
      </c>
      <c r="F3073">
        <v>42.7</v>
      </c>
      <c r="G3073">
        <v>-59.417964733538298</v>
      </c>
      <c r="H3073">
        <v>-14.753110094357799</v>
      </c>
      <c r="I3073">
        <v>-36.559845642716397</v>
      </c>
      <c r="J3073">
        <v>-4.7772923561905696</v>
      </c>
      <c r="K3073">
        <v>47.674018975030698</v>
      </c>
      <c r="L3073">
        <v>53.030440210058003</v>
      </c>
      <c r="M3073">
        <v>27.494283376244201</v>
      </c>
      <c r="N3073">
        <v>0.90843749798014495</v>
      </c>
      <c r="O3073">
        <v>93.489461358313804</v>
      </c>
      <c r="P3073">
        <v>8.1012658227848</v>
      </c>
      <c r="Q3073">
        <v>4.0041956117352999E-2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713</v>
      </c>
      <c r="E3074">
        <v>82.635007000000002</v>
      </c>
      <c r="F3074">
        <v>48.44</v>
      </c>
      <c r="G3074">
        <v>-1.0541599937496799</v>
      </c>
      <c r="H3074">
        <v>23.243819227812299</v>
      </c>
      <c r="I3074">
        <v>-23.2338697281027</v>
      </c>
      <c r="J3074">
        <v>4.5609966470552097</v>
      </c>
      <c r="K3074">
        <v>41.988446960275802</v>
      </c>
      <c r="L3074">
        <v>40.7105411212478</v>
      </c>
      <c r="M3074">
        <v>62.970469115740798</v>
      </c>
      <c r="N3074">
        <v>1.49616151541175</v>
      </c>
      <c r="O3074">
        <v>44.302229562345197</v>
      </c>
      <c r="P3074">
        <v>43.313609467455599</v>
      </c>
      <c r="Q3074">
        <v>8.4113548257960004E-3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207</v>
      </c>
      <c r="E3075">
        <v>82.5745</v>
      </c>
      <c r="F3075">
        <v>138.19999999999999</v>
      </c>
      <c r="G3075">
        <v>60.059085115857997</v>
      </c>
      <c r="H3075">
        <v>22.401868573215999</v>
      </c>
      <c r="I3075">
        <v>27.0041770871252</v>
      </c>
      <c r="J3075">
        <v>-9.2518496903633807</v>
      </c>
      <c r="K3075">
        <v>125.288400802224</v>
      </c>
      <c r="L3075">
        <v>107.052266780544</v>
      </c>
      <c r="M3075">
        <v>41.826859024680097</v>
      </c>
      <c r="N3075">
        <v>1.3307309340076201</v>
      </c>
      <c r="O3075">
        <v>24.4573082489146</v>
      </c>
      <c r="P3075">
        <v>97.428571428571402</v>
      </c>
      <c r="Q3075">
        <v>6.3037111074467994E-2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315</v>
      </c>
      <c r="E3076">
        <v>82.524725160000003</v>
      </c>
      <c r="F3076">
        <v>5.14</v>
      </c>
      <c r="G3076">
        <v>-100.085488073703</v>
      </c>
      <c r="H3076">
        <v>-3.7349214660130401</v>
      </c>
      <c r="I3076">
        <v>-77.323315343815395</v>
      </c>
      <c r="J3076">
        <v>-3.20817705228633</v>
      </c>
      <c r="K3076">
        <v>5.5245497642970696</v>
      </c>
      <c r="L3076">
        <v>9.4762173494600006</v>
      </c>
      <c r="M3076">
        <v>43.995751774330202</v>
      </c>
      <c r="N3076">
        <v>1.07965700585627</v>
      </c>
      <c r="O3076">
        <v>359.14396887159501</v>
      </c>
      <c r="P3076">
        <v>7.0833333333333304</v>
      </c>
      <c r="Q3076">
        <v>0.15287057739117499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72</v>
      </c>
      <c r="E3077">
        <v>82.351500000000001</v>
      </c>
      <c r="F3077">
        <v>201.25</v>
      </c>
      <c r="G3077">
        <v>797.29704244836103</v>
      </c>
      <c r="H3077">
        <v>47.916635039363499</v>
      </c>
      <c r="I3077">
        <v>332.7071527901</v>
      </c>
      <c r="J3077">
        <v>5.1337978296125</v>
      </c>
      <c r="K3077">
        <v>136.33918528730001</v>
      </c>
      <c r="L3077">
        <v>75.723005568219705</v>
      </c>
      <c r="M3077">
        <v>99.999635062534097</v>
      </c>
      <c r="N3077">
        <v>4.0044779458698203</v>
      </c>
      <c r="O3077">
        <v>0</v>
      </c>
      <c r="P3077">
        <v>806.53153153153096</v>
      </c>
      <c r="Q3077">
        <v>0.20082820919063901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516</v>
      </c>
      <c r="E3078">
        <v>82.285875000000004</v>
      </c>
      <c r="F3078">
        <v>6.45</v>
      </c>
      <c r="G3078">
        <v>-10.4628392045087</v>
      </c>
      <c r="H3078">
        <v>-4.1880506538983102</v>
      </c>
      <c r="I3078">
        <v>-33.8815090424633</v>
      </c>
      <c r="J3078">
        <v>-1.5431410507162</v>
      </c>
      <c r="K3078">
        <v>6.6915877448828196</v>
      </c>
      <c r="L3078">
        <v>6.6318649456388297</v>
      </c>
      <c r="M3078">
        <v>43.571204014988801</v>
      </c>
      <c r="N3078">
        <v>0.23497124769702399</v>
      </c>
      <c r="O3078">
        <v>77.829457364340996</v>
      </c>
      <c r="P3078">
        <v>43.3333333333333</v>
      </c>
      <c r="Q3078">
        <v>5.3675824620030002E-3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124</v>
      </c>
      <c r="E3079">
        <v>82.195300000000003</v>
      </c>
      <c r="F3079">
        <v>110</v>
      </c>
      <c r="G3079">
        <v>19.880826232145601</v>
      </c>
      <c r="H3079">
        <v>6.0074126665650001</v>
      </c>
      <c r="I3079">
        <v>9.1696368498389997</v>
      </c>
      <c r="J3079">
        <v>6.8634906421078599</v>
      </c>
      <c r="K3079">
        <v>105.598370430344</v>
      </c>
      <c r="L3079">
        <v>96.467879900562906</v>
      </c>
      <c r="M3079">
        <v>54.333169683675003</v>
      </c>
      <c r="N3079">
        <v>1.0843477700645801</v>
      </c>
      <c r="O3079">
        <v>30.909090909090899</v>
      </c>
      <c r="P3079">
        <v>53.846153846153797</v>
      </c>
      <c r="Q3079">
        <v>0.10557886883544899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54</v>
      </c>
      <c r="E3080">
        <v>81.935452499999997</v>
      </c>
      <c r="F3080">
        <v>79.900000000000006</v>
      </c>
      <c r="G3080">
        <v>38.671600884464503</v>
      </c>
      <c r="H3080">
        <v>-5.4458307368858501</v>
      </c>
      <c r="I3080">
        <v>12.7121014006833</v>
      </c>
      <c r="J3080">
        <v>-6.5938684435083097</v>
      </c>
      <c r="K3080">
        <v>82.468481142236499</v>
      </c>
      <c r="L3080">
        <v>74.481557904327005</v>
      </c>
      <c r="M3080">
        <v>45.902882744685698</v>
      </c>
      <c r="N3080">
        <v>0.74249048781485605</v>
      </c>
      <c r="O3080">
        <v>27.346683354192699</v>
      </c>
      <c r="P3080">
        <v>75.027382256297898</v>
      </c>
      <c r="Q3080">
        <v>8.0606900200766995E-2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315</v>
      </c>
      <c r="E3081">
        <v>81.83</v>
      </c>
      <c r="F3081">
        <v>116.9</v>
      </c>
      <c r="G3081">
        <v>174.592511348996</v>
      </c>
      <c r="H3081">
        <v>3.69475540055367</v>
      </c>
      <c r="I3081">
        <v>67.033399489696393</v>
      </c>
      <c r="J3081">
        <v>-5.1856124897978004</v>
      </c>
      <c r="K3081">
        <v>114.779362005774</v>
      </c>
      <c r="L3081">
        <v>88.863027630680605</v>
      </c>
      <c r="M3081">
        <v>42.842781175848302</v>
      </c>
      <c r="N3081">
        <v>0.79090875323157295</v>
      </c>
      <c r="O3081">
        <v>21.471343028229199</v>
      </c>
      <c r="P3081">
        <v>191.52119700748099</v>
      </c>
      <c r="Q3081">
        <v>0.11426158728755099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1286</v>
      </c>
      <c r="E3082">
        <v>81.800357675000001</v>
      </c>
      <c r="F3082">
        <v>108.65</v>
      </c>
      <c r="G3082">
        <v>-57.275832659335002</v>
      </c>
      <c r="H3082">
        <v>18.9635784187833</v>
      </c>
      <c r="I3082">
        <v>-37.6500575671094</v>
      </c>
      <c r="J3082">
        <v>2.5493822451969201</v>
      </c>
      <c r="K3082">
        <v>98.5542874904841</v>
      </c>
      <c r="L3082">
        <v>110.073202428583</v>
      </c>
      <c r="M3082">
        <v>63.048545248851497</v>
      </c>
      <c r="N3082">
        <v>1.3170731707317</v>
      </c>
      <c r="O3082">
        <v>60.975609756097498</v>
      </c>
      <c r="P3082">
        <v>60.962962962962898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E3083">
        <v>81.474999999999994</v>
      </c>
      <c r="F3083">
        <v>162.94999999999999</v>
      </c>
      <c r="G3083">
        <v>100.6886693694</v>
      </c>
      <c r="H3083">
        <v>-9.6424157332634</v>
      </c>
      <c r="I3083">
        <v>8.1541382370863893</v>
      </c>
      <c r="J3083">
        <v>-13.8343443079577</v>
      </c>
      <c r="K3083">
        <v>175.843430513763</v>
      </c>
      <c r="L3083">
        <v>139.81517169739499</v>
      </c>
      <c r="M3083">
        <v>25.913895203009201</v>
      </c>
      <c r="N3083">
        <v>0.52715144045601603</v>
      </c>
      <c r="O3083">
        <v>26.2657256827247</v>
      </c>
      <c r="P3083">
        <v>154.60937499999901</v>
      </c>
      <c r="Q3083">
        <v>0.100944228381949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3245</v>
      </c>
      <c r="E3084">
        <v>81.224999999999994</v>
      </c>
      <c r="F3084">
        <v>95</v>
      </c>
      <c r="G3084">
        <v>65.544946141948003</v>
      </c>
      <c r="H3084">
        <v>-2.1815395657085301</v>
      </c>
      <c r="I3084">
        <v>20.1175201029865</v>
      </c>
      <c r="J3084">
        <v>-6.21095578832157</v>
      </c>
      <c r="K3084">
        <v>99.860884620725102</v>
      </c>
      <c r="L3084">
        <v>83.695080754322206</v>
      </c>
      <c r="M3084">
        <v>23.478428278846401</v>
      </c>
      <c r="N3084">
        <v>9.7999596819276794E-2</v>
      </c>
      <c r="O3084">
        <v>33.157894736842003</v>
      </c>
      <c r="P3084">
        <v>103.862660944206</v>
      </c>
      <c r="Q3084">
        <v>0.154579146879914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1698</v>
      </c>
      <c r="E3085">
        <v>81.212435999999997</v>
      </c>
      <c r="F3085">
        <v>22.86</v>
      </c>
      <c r="G3085">
        <v>-11.65041286035</v>
      </c>
      <c r="H3085">
        <v>-11.8394361694646</v>
      </c>
      <c r="I3085">
        <v>-60.024607872295498</v>
      </c>
      <c r="J3085">
        <v>-5.5177932059518202</v>
      </c>
      <c r="K3085">
        <v>26.595543272275599</v>
      </c>
      <c r="L3085">
        <v>28.5210065295432</v>
      </c>
      <c r="M3085">
        <v>31.821753046896202</v>
      </c>
      <c r="N3085">
        <v>0.906560547380315</v>
      </c>
      <c r="O3085">
        <v>96.631671041119802</v>
      </c>
      <c r="P3085">
        <v>32.521739130434703</v>
      </c>
      <c r="Q3085">
        <v>0.189271164365267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2988</v>
      </c>
      <c r="E3086">
        <v>81.141359649999998</v>
      </c>
      <c r="F3086">
        <v>6.89</v>
      </c>
      <c r="G3086">
        <v>69.832041003768495</v>
      </c>
      <c r="H3086">
        <v>10.423706970499699</v>
      </c>
      <c r="I3086">
        <v>33.367813450761602</v>
      </c>
      <c r="J3086">
        <v>-15.016583792090801</v>
      </c>
      <c r="K3086">
        <v>6.4106377867682403</v>
      </c>
      <c r="L3086">
        <v>5.2011318831940399</v>
      </c>
      <c r="M3086">
        <v>51.626417877329501</v>
      </c>
      <c r="N3086">
        <v>2.0011086887513301</v>
      </c>
      <c r="O3086">
        <v>21.190130624092799</v>
      </c>
      <c r="P3086">
        <v>129.666666666666</v>
      </c>
      <c r="Q3086">
        <v>8.0470252351287005E-2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226</v>
      </c>
      <c r="E3087">
        <v>81.106947000000005</v>
      </c>
      <c r="F3087">
        <v>117.9</v>
      </c>
      <c r="G3087">
        <v>35.841115693927598</v>
      </c>
      <c r="H3087">
        <v>13.3043011954073</v>
      </c>
      <c r="I3087">
        <v>9.6909767627725003</v>
      </c>
      <c r="J3087">
        <v>12.438576384391</v>
      </c>
      <c r="K3087">
        <v>106.88751502343</v>
      </c>
      <c r="L3087">
        <v>92.715099540102202</v>
      </c>
      <c r="M3087">
        <v>59.747146580140097</v>
      </c>
      <c r="N3087">
        <v>0.56422830861665896</v>
      </c>
      <c r="O3087">
        <v>5.1738761662425601</v>
      </c>
      <c r="P3087">
        <v>81.9444444444444</v>
      </c>
      <c r="Q3087">
        <v>6.6187437036929003E-2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929</v>
      </c>
      <c r="E3088">
        <v>80.857799999999997</v>
      </c>
      <c r="F3088">
        <v>52.2</v>
      </c>
      <c r="G3088">
        <v>-64.383308788951396</v>
      </c>
      <c r="H3088">
        <v>-8.0462997057314407</v>
      </c>
      <c r="I3088">
        <v>-48.207432681446498</v>
      </c>
      <c r="J3088">
        <v>-5.4715207737751903E-2</v>
      </c>
      <c r="K3088">
        <v>52.298693514046299</v>
      </c>
      <c r="M3088">
        <v>39.992313194268398</v>
      </c>
      <c r="N3088">
        <v>0.37191780821917803</v>
      </c>
      <c r="O3088">
        <v>66.6666666666666</v>
      </c>
      <c r="P3088">
        <v>45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130</v>
      </c>
      <c r="E3089">
        <v>80.769945722000003</v>
      </c>
      <c r="F3089">
        <v>49.46</v>
      </c>
      <c r="G3089">
        <v>64.725253025897203</v>
      </c>
      <c r="H3089">
        <v>8.7965392494787604</v>
      </c>
      <c r="I3089">
        <v>-10.200170225736199</v>
      </c>
      <c r="J3089">
        <v>11.7383398327877</v>
      </c>
      <c r="K3089">
        <v>44.876150074075298</v>
      </c>
      <c r="L3089">
        <v>39.537967819188196</v>
      </c>
      <c r="M3089">
        <v>75.392079079936707</v>
      </c>
      <c r="N3089">
        <v>0.67881122504386804</v>
      </c>
      <c r="O3089">
        <v>14.071977355438699</v>
      </c>
      <c r="P3089">
        <v>123.800904977375</v>
      </c>
      <c r="Q3089">
        <v>4.5737026127412997E-2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2547</v>
      </c>
      <c r="E3090">
        <v>80.525218199999998</v>
      </c>
      <c r="F3090">
        <v>72.03</v>
      </c>
      <c r="G3090">
        <v>-32.607294756160002</v>
      </c>
      <c r="H3090">
        <v>-8.3186250336119496</v>
      </c>
      <c r="I3090">
        <v>-28.0979075894275</v>
      </c>
      <c r="J3090">
        <v>3.4191283183328198</v>
      </c>
      <c r="K3090">
        <v>71.513323121482301</v>
      </c>
      <c r="L3090">
        <v>72.066193584440796</v>
      </c>
      <c r="M3090">
        <v>56.116313386623702</v>
      </c>
      <c r="N3090">
        <v>0.51049363551691995</v>
      </c>
      <c r="O3090">
        <v>45.7725947521865</v>
      </c>
      <c r="P3090">
        <v>19.950041631973299</v>
      </c>
      <c r="Q3090">
        <v>0.21845382092264501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46</v>
      </c>
      <c r="E3091">
        <v>80.327556000000001</v>
      </c>
      <c r="F3091">
        <v>53.1</v>
      </c>
      <c r="G3091">
        <v>-47.198639077844902</v>
      </c>
      <c r="H3091">
        <v>15.895380259450601</v>
      </c>
      <c r="I3091">
        <v>-29.197230932464599</v>
      </c>
      <c r="J3091">
        <v>1.1885763843910599</v>
      </c>
      <c r="K3091">
        <v>50.315749929812903</v>
      </c>
      <c r="L3091">
        <v>55.1990691269379</v>
      </c>
      <c r="M3091">
        <v>65.487641900497493</v>
      </c>
      <c r="N3091">
        <v>0.89709956709956695</v>
      </c>
      <c r="O3091">
        <v>37.476459510357799</v>
      </c>
      <c r="P3091">
        <v>27.7670837343599</v>
      </c>
      <c r="Q3091">
        <v>6.4501066005363997E-2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1387</v>
      </c>
      <c r="E3092">
        <v>80.18038</v>
      </c>
      <c r="F3092">
        <v>120.4</v>
      </c>
      <c r="G3092">
        <v>11.353553504872799</v>
      </c>
      <c r="H3092">
        <v>3.6229099372346898</v>
      </c>
      <c r="I3092">
        <v>-11.1640053929838</v>
      </c>
      <c r="J3092">
        <v>2.8215760861111399</v>
      </c>
      <c r="K3092">
        <v>119.26999646143901</v>
      </c>
      <c r="L3092">
        <v>108.76438352828301</v>
      </c>
      <c r="M3092">
        <v>50.928932024279803</v>
      </c>
      <c r="N3092">
        <v>1.5048858527351101</v>
      </c>
      <c r="O3092">
        <v>49.460132890365401</v>
      </c>
      <c r="P3092">
        <v>60.533333333333303</v>
      </c>
      <c r="Q3092">
        <v>0.116675764584678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259</v>
      </c>
      <c r="E3093">
        <v>80.045175732999994</v>
      </c>
      <c r="F3093">
        <v>33.49</v>
      </c>
      <c r="G3093">
        <v>-57.753665358109501</v>
      </c>
      <c r="H3093">
        <v>-12.385134533321599</v>
      </c>
      <c r="I3093">
        <v>-20.922784839836599</v>
      </c>
      <c r="J3093">
        <v>2.6932412739569398</v>
      </c>
      <c r="K3093">
        <v>34.0889752117223</v>
      </c>
      <c r="L3093">
        <v>36.441280101736098</v>
      </c>
      <c r="M3093">
        <v>39.661576211754699</v>
      </c>
      <c r="N3093">
        <v>0.81381802982142004</v>
      </c>
      <c r="O3093">
        <v>82.837498426597506</v>
      </c>
      <c r="P3093">
        <v>50.179372197309398</v>
      </c>
      <c r="Q3093">
        <v>2.6528307183388E-2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1154</v>
      </c>
      <c r="E3094">
        <v>79.914574999999999</v>
      </c>
      <c r="F3094">
        <v>69.5</v>
      </c>
      <c r="G3094">
        <v>-8.6200284687090694</v>
      </c>
      <c r="H3094">
        <v>22.512948589576599</v>
      </c>
      <c r="I3094">
        <v>11.429988600315401</v>
      </c>
      <c r="J3094">
        <v>6.8251297535025603</v>
      </c>
      <c r="K3094">
        <v>61.7418364133</v>
      </c>
      <c r="L3094">
        <v>60.206724344644797</v>
      </c>
      <c r="M3094">
        <v>68.907133112296705</v>
      </c>
      <c r="N3094">
        <v>1.1830890642615499</v>
      </c>
      <c r="O3094">
        <v>6.47482014388489</v>
      </c>
      <c r="P3094">
        <v>41.116751269035497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2226</v>
      </c>
      <c r="E3095">
        <v>79.876132307999995</v>
      </c>
      <c r="F3095">
        <v>47.16</v>
      </c>
      <c r="G3095">
        <v>-8.9558176900176196</v>
      </c>
      <c r="H3095">
        <v>7.2557745982982196</v>
      </c>
      <c r="I3095">
        <v>-1.6563411386103699</v>
      </c>
      <c r="J3095">
        <v>-4.64261059930715</v>
      </c>
      <c r="K3095">
        <v>43.595994400625202</v>
      </c>
      <c r="L3095">
        <v>42.478790760519402</v>
      </c>
      <c r="M3095">
        <v>61.783529446796599</v>
      </c>
      <c r="N3095">
        <v>0.93069821947962095</v>
      </c>
      <c r="O3095">
        <v>29.983036471586001</v>
      </c>
      <c r="P3095">
        <v>51.786289024782697</v>
      </c>
      <c r="Q3095">
        <v>5.1864628384200003E-3</v>
      </c>
    </row>
    <row r="3096" spans="1:17" hidden="1" x14ac:dyDescent="0.3">
      <c r="A3096" t="s">
        <v>6405</v>
      </c>
      <c r="B3096" t="s">
        <v>6406</v>
      </c>
      <c r="C3096" t="str">
        <f>IFERROR(VLOOKUP(Table1[[#This Row],[Ticker]],[1]!Table2[[Symbol]:[Industry]],2,FALSE),"-")</f>
        <v>-</v>
      </c>
      <c r="D3096" t="s">
        <v>300</v>
      </c>
      <c r="E3096">
        <v>79.759366420000006</v>
      </c>
      <c r="F3096">
        <v>33.35</v>
      </c>
      <c r="G3096">
        <v>-73.242687133920896</v>
      </c>
      <c r="H3096">
        <v>-10.035058375906001</v>
      </c>
      <c r="I3096">
        <v>-39.024229246957901</v>
      </c>
      <c r="J3096">
        <v>-2.8385729368759001</v>
      </c>
      <c r="K3096">
        <v>35.888084308233502</v>
      </c>
      <c r="M3096">
        <v>46.684654572685702</v>
      </c>
      <c r="N3096">
        <v>0.98158640226628902</v>
      </c>
      <c r="O3096">
        <v>88.905547226386801</v>
      </c>
      <c r="P3096">
        <v>7.2347266881028904</v>
      </c>
    </row>
    <row r="3097" spans="1:17" hidden="1" x14ac:dyDescent="0.3">
      <c r="A3097" t="s">
        <v>6407</v>
      </c>
      <c r="B3097" t="s">
        <v>6408</v>
      </c>
      <c r="C3097" t="str">
        <f>IFERROR(VLOOKUP(Table1[[#This Row],[Ticker]],[1]!Table2[[Symbol]:[Industry]],2,FALSE),"-")</f>
        <v>-</v>
      </c>
      <c r="D3097" t="s">
        <v>372</v>
      </c>
      <c r="E3097">
        <v>79.697727200000003</v>
      </c>
      <c r="F3097">
        <v>17.68</v>
      </c>
      <c r="G3097">
        <v>190.73691088823</v>
      </c>
      <c r="H3097">
        <v>27.115623623588</v>
      </c>
      <c r="I3097">
        <v>145.03132355177101</v>
      </c>
      <c r="J3097">
        <v>4.9414552420603304</v>
      </c>
      <c r="K3097">
        <v>15.2758350226228</v>
      </c>
      <c r="L3097">
        <v>12.3646545784955</v>
      </c>
      <c r="M3097">
        <v>84.697979829399202</v>
      </c>
      <c r="N3097">
        <v>3.13987108727222</v>
      </c>
      <c r="O3097">
        <v>2.6583710407239698</v>
      </c>
      <c r="P3097">
        <v>253.6</v>
      </c>
    </row>
    <row r="3098" spans="1:17" hidden="1" x14ac:dyDescent="0.3">
      <c r="A3098" t="s">
        <v>6409</v>
      </c>
      <c r="B3098" t="s">
        <v>6410</v>
      </c>
      <c r="C3098" t="str">
        <f>IFERROR(VLOOKUP(Table1[[#This Row],[Ticker]],[1]!Table2[[Symbol]:[Industry]],2,FALSE),"-")</f>
        <v>-</v>
      </c>
      <c r="D3098" t="s">
        <v>372</v>
      </c>
      <c r="E3098">
        <v>79.679844144</v>
      </c>
      <c r="F3098">
        <v>53.16</v>
      </c>
      <c r="G3098">
        <v>-0.90292327241243298</v>
      </c>
      <c r="H3098">
        <v>3.15342164930866</v>
      </c>
      <c r="I3098">
        <v>7.3996621379936997E-2</v>
      </c>
      <c r="J3098">
        <v>-10.8251133157393</v>
      </c>
      <c r="K3098">
        <v>53.668143639766498</v>
      </c>
      <c r="L3098">
        <v>51.227858134055602</v>
      </c>
      <c r="M3098">
        <v>43.476104179553602</v>
      </c>
      <c r="N3098">
        <v>3.5044590154594899</v>
      </c>
      <c r="O3098">
        <v>56.508653122648603</v>
      </c>
      <c r="P3098">
        <v>31.5841584158415</v>
      </c>
      <c r="Q3098">
        <v>-1.8199995070029999E-2</v>
      </c>
    </row>
    <row r="3099" spans="1:17" hidden="1" x14ac:dyDescent="0.3">
      <c r="A3099" t="s">
        <v>6411</v>
      </c>
      <c r="B3099" t="s">
        <v>6412</v>
      </c>
      <c r="C3099" t="str">
        <f>IFERROR(VLOOKUP(Table1[[#This Row],[Ticker]],[1]!Table2[[Symbol]:[Industry]],2,FALSE),"-")</f>
        <v>-</v>
      </c>
      <c r="D3099" t="s">
        <v>136</v>
      </c>
      <c r="E3099">
        <v>79.607047499999993</v>
      </c>
      <c r="F3099">
        <v>51</v>
      </c>
      <c r="G3099">
        <v>-16.027795332642999</v>
      </c>
      <c r="H3099">
        <v>-15.1701935110411</v>
      </c>
      <c r="I3099">
        <v>-29.917900834952601</v>
      </c>
      <c r="J3099">
        <v>-0.92680823099355703</v>
      </c>
      <c r="K3099">
        <v>59.7858008488625</v>
      </c>
      <c r="L3099">
        <v>61.043510428058703</v>
      </c>
      <c r="M3099">
        <v>38.765488678752803</v>
      </c>
      <c r="N3099">
        <v>0.53486182947753602</v>
      </c>
      <c r="O3099">
        <v>49.352941176470601</v>
      </c>
      <c r="P3099">
        <v>45.0924608819345</v>
      </c>
      <c r="Q3099">
        <v>0.108165610665422</v>
      </c>
    </row>
    <row r="3100" spans="1:17" hidden="1" x14ac:dyDescent="0.3">
      <c r="A3100" t="s">
        <v>6413</v>
      </c>
      <c r="B3100" t="s">
        <v>6414</v>
      </c>
      <c r="C3100" t="str">
        <f>IFERROR(VLOOKUP(Table1[[#This Row],[Ticker]],[1]!Table2[[Symbol]:[Industry]],2,FALSE),"-")</f>
        <v>-</v>
      </c>
      <c r="D3100" t="s">
        <v>3613</v>
      </c>
      <c r="E3100">
        <v>79.417354743999994</v>
      </c>
      <c r="F3100">
        <v>71.44</v>
      </c>
      <c r="G3100">
        <v>-42.204888053568602</v>
      </c>
      <c r="H3100">
        <v>-0.170193511041176</v>
      </c>
      <c r="I3100">
        <v>12.3724790806216</v>
      </c>
      <c r="J3100">
        <v>-0.92680823099355703</v>
      </c>
      <c r="K3100">
        <v>73.756751684072896</v>
      </c>
      <c r="L3100">
        <v>69.460495802221104</v>
      </c>
      <c r="M3100">
        <v>25.223788617929799</v>
      </c>
      <c r="N3100">
        <v>0</v>
      </c>
      <c r="O3100">
        <v>22.4804031354983</v>
      </c>
      <c r="P3100">
        <v>55.948482864003402</v>
      </c>
    </row>
    <row r="3101" spans="1:17" hidden="1" x14ac:dyDescent="0.3">
      <c r="A3101" t="s">
        <v>6415</v>
      </c>
      <c r="B3101" t="s">
        <v>6416</v>
      </c>
      <c r="C3101" t="str">
        <f>IFERROR(VLOOKUP(Table1[[#This Row],[Ticker]],[1]!Table2[[Symbol]:[Industry]],2,FALSE),"-")</f>
        <v>-</v>
      </c>
      <c r="D3101" t="s">
        <v>2418</v>
      </c>
      <c r="E3101">
        <v>79.367968619999999</v>
      </c>
      <c r="F3101">
        <v>33.700000000000003</v>
      </c>
      <c r="G3101">
        <v>-11.195684027576</v>
      </c>
      <c r="H3101">
        <v>-8.7183617607019599</v>
      </c>
      <c r="I3101">
        <v>-48.619789270986097</v>
      </c>
      <c r="J3101">
        <v>4.4186122128951704</v>
      </c>
      <c r="K3101">
        <v>41.528179315830698</v>
      </c>
      <c r="L3101">
        <v>46.252807129177398</v>
      </c>
      <c r="M3101">
        <v>48.048471629327999</v>
      </c>
      <c r="N3101">
        <v>0.86771339230312405</v>
      </c>
      <c r="O3101">
        <v>122.551928783382</v>
      </c>
      <c r="P3101">
        <v>27.954437588989101</v>
      </c>
      <c r="Q3101">
        <v>0.18545854653521199</v>
      </c>
    </row>
    <row r="3102" spans="1:17" hidden="1" x14ac:dyDescent="0.3">
      <c r="A3102" t="s">
        <v>6417</v>
      </c>
      <c r="B3102" t="s">
        <v>6418</v>
      </c>
      <c r="C3102" t="str">
        <f>IFERROR(VLOOKUP(Table1[[#This Row],[Ticker]],[1]!Table2[[Symbol]:[Industry]],2,FALSE),"-")</f>
        <v>-</v>
      </c>
      <c r="D3102" t="s">
        <v>57</v>
      </c>
      <c r="E3102">
        <v>79.281000000000006</v>
      </c>
      <c r="F3102">
        <v>229.8</v>
      </c>
      <c r="G3102">
        <v>17.0551852065045</v>
      </c>
      <c r="H3102">
        <v>-2.0908081077121099</v>
      </c>
      <c r="I3102">
        <v>0.56345470019956601</v>
      </c>
      <c r="J3102">
        <v>0.30667194521790098</v>
      </c>
      <c r="K3102">
        <v>220.95747602196499</v>
      </c>
      <c r="L3102">
        <v>196.34357228937799</v>
      </c>
      <c r="M3102">
        <v>51.464810270755699</v>
      </c>
      <c r="N3102">
        <v>0.20853183740109599</v>
      </c>
      <c r="O3102">
        <v>15.1653611836379</v>
      </c>
      <c r="P3102">
        <v>69.344141488577705</v>
      </c>
      <c r="Q3102">
        <v>5.9279392565085E-2</v>
      </c>
    </row>
    <row r="3103" spans="1:17" hidden="1" x14ac:dyDescent="0.3">
      <c r="A3103" t="s">
        <v>6419</v>
      </c>
      <c r="B3103" t="s">
        <v>6420</v>
      </c>
      <c r="C3103" t="str">
        <f>IFERROR(VLOOKUP(Table1[[#This Row],[Ticker]],[1]!Table2[[Symbol]:[Industry]],2,FALSE),"-")</f>
        <v>-</v>
      </c>
      <c r="D3103" t="s">
        <v>399</v>
      </c>
      <c r="E3103">
        <v>79.259833999999998</v>
      </c>
      <c r="F3103">
        <v>65.3</v>
      </c>
      <c r="G3103">
        <v>-48.6766170324806</v>
      </c>
      <c r="H3103">
        <v>-0.93355228966713</v>
      </c>
      <c r="I3103">
        <v>-2.5347845743558302</v>
      </c>
      <c r="J3103">
        <v>1.43539649341589</v>
      </c>
      <c r="K3103">
        <v>59.576293268719397</v>
      </c>
      <c r="M3103">
        <v>58.713349013079203</v>
      </c>
      <c r="N3103">
        <v>0.423210702341137</v>
      </c>
      <c r="O3103">
        <v>44.563552833078099</v>
      </c>
      <c r="P3103">
        <v>71.616294349539999</v>
      </c>
    </row>
    <row r="3104" spans="1:17" hidden="1" x14ac:dyDescent="0.3">
      <c r="A3104" t="s">
        <v>6421</v>
      </c>
      <c r="B3104" t="s">
        <v>6422</v>
      </c>
      <c r="C3104" t="str">
        <f>IFERROR(VLOOKUP(Table1[[#This Row],[Ticker]],[1]!Table2[[Symbol]:[Industry]],2,FALSE),"-")</f>
        <v>-</v>
      </c>
      <c r="D3104" t="s">
        <v>372</v>
      </c>
      <c r="E3104">
        <v>78.919343999999995</v>
      </c>
      <c r="F3104">
        <v>84</v>
      </c>
      <c r="G3104">
        <v>170.514242278464</v>
      </c>
      <c r="H3104">
        <v>10.022643954523501</v>
      </c>
      <c r="I3104">
        <v>205.904501081788</v>
      </c>
      <c r="J3104">
        <v>5.7398584356731002</v>
      </c>
      <c r="K3104">
        <v>75.585882401685097</v>
      </c>
      <c r="L3104">
        <v>52.9562697837139</v>
      </c>
      <c r="M3104">
        <v>74.257292897568504</v>
      </c>
      <c r="N3104">
        <v>0.20399999999999999</v>
      </c>
      <c r="O3104">
        <v>20.238095238095202</v>
      </c>
      <c r="P3104">
        <v>267.13286713286698</v>
      </c>
    </row>
    <row r="3105" spans="1:17" hidden="1" x14ac:dyDescent="0.3">
      <c r="A3105" t="s">
        <v>6423</v>
      </c>
      <c r="B3105" t="s">
        <v>6424</v>
      </c>
      <c r="C3105" t="str">
        <f>IFERROR(VLOOKUP(Table1[[#This Row],[Ticker]],[1]!Table2[[Symbol]:[Industry]],2,FALSE),"-")</f>
        <v>-</v>
      </c>
      <c r="D3105" t="s">
        <v>450</v>
      </c>
      <c r="E3105">
        <v>78.907499999999999</v>
      </c>
      <c r="F3105">
        <v>83.5</v>
      </c>
      <c r="G3105">
        <v>-25.295211727522201</v>
      </c>
      <c r="H3105">
        <v>-8.6929207837684501</v>
      </c>
      <c r="I3105">
        <v>7.8030370561096998</v>
      </c>
      <c r="J3105">
        <v>-3.9388564237646402</v>
      </c>
      <c r="K3105">
        <v>78.747392300858706</v>
      </c>
      <c r="L3105">
        <v>70.926093279008398</v>
      </c>
      <c r="M3105">
        <v>51.598818842718103</v>
      </c>
      <c r="N3105">
        <v>0.49652777777777701</v>
      </c>
      <c r="O3105">
        <v>6.6467065868263298</v>
      </c>
      <c r="P3105">
        <v>54.629629629629598</v>
      </c>
      <c r="Q3105">
        <v>9.7129055742395998E-2</v>
      </c>
    </row>
    <row r="3106" spans="1:17" hidden="1" x14ac:dyDescent="0.3">
      <c r="A3106" t="s">
        <v>6425</v>
      </c>
      <c r="B3106" t="s">
        <v>6426</v>
      </c>
      <c r="C3106" t="str">
        <f>IFERROR(VLOOKUP(Table1[[#This Row],[Ticker]],[1]!Table2[[Symbol]:[Industry]],2,FALSE),"-")</f>
        <v>-</v>
      </c>
      <c r="D3106" t="s">
        <v>929</v>
      </c>
      <c r="E3106">
        <v>78.843999999999994</v>
      </c>
      <c r="F3106">
        <v>46</v>
      </c>
      <c r="G3106">
        <v>-38.070945483125598</v>
      </c>
      <c r="H3106">
        <v>0.70699947141496</v>
      </c>
      <c r="I3106">
        <v>-12.8382890247709</v>
      </c>
      <c r="J3106">
        <v>-0.70894330724627697</v>
      </c>
      <c r="K3106">
        <v>45.927522368300302</v>
      </c>
      <c r="L3106">
        <v>44.402044321076502</v>
      </c>
      <c r="M3106">
        <v>43.400460725019897</v>
      </c>
      <c r="N3106">
        <v>1.2117703349282201</v>
      </c>
      <c r="O3106">
        <v>21.630434782608699</v>
      </c>
      <c r="P3106">
        <v>26.027397260273901</v>
      </c>
    </row>
    <row r="3107" spans="1:17" hidden="1" x14ac:dyDescent="0.3">
      <c r="A3107" t="s">
        <v>6427</v>
      </c>
      <c r="B3107" t="s">
        <v>6428</v>
      </c>
      <c r="C3107" t="str">
        <f>IFERROR(VLOOKUP(Table1[[#This Row],[Ticker]],[1]!Table2[[Symbol]:[Industry]],2,FALSE),"-")</f>
        <v>-</v>
      </c>
      <c r="D3107" t="s">
        <v>450</v>
      </c>
      <c r="E3107">
        <v>78.729376060000007</v>
      </c>
      <c r="F3107">
        <v>39.08</v>
      </c>
      <c r="G3107">
        <v>100.58806398745</v>
      </c>
      <c r="H3107">
        <v>8.8699850603873802</v>
      </c>
      <c r="I3107">
        <v>-11.1809606754773</v>
      </c>
      <c r="J3107">
        <v>-4.4329810704997303</v>
      </c>
      <c r="K3107">
        <v>36.850539404631299</v>
      </c>
      <c r="L3107">
        <v>31.622777724898299</v>
      </c>
      <c r="M3107">
        <v>52.121163515408497</v>
      </c>
      <c r="N3107">
        <v>1.27215449837099</v>
      </c>
      <c r="O3107">
        <v>25.127942681678601</v>
      </c>
      <c r="P3107">
        <v>167.671232876712</v>
      </c>
      <c r="Q3107">
        <v>6.0549402299644998E-2</v>
      </c>
    </row>
    <row r="3108" spans="1:17" hidden="1" x14ac:dyDescent="0.3">
      <c r="A3108" t="s">
        <v>6429</v>
      </c>
      <c r="B3108" t="s">
        <v>6430</v>
      </c>
      <c r="C3108" t="str">
        <f>IFERROR(VLOOKUP(Table1[[#This Row],[Ticker]],[1]!Table2[[Symbol]:[Industry]],2,FALSE),"-")</f>
        <v>-</v>
      </c>
      <c r="D3108" t="s">
        <v>539</v>
      </c>
      <c r="E3108">
        <v>78.613912499999998</v>
      </c>
      <c r="F3108">
        <v>61.5</v>
      </c>
      <c r="G3108">
        <v>24.5121987811652</v>
      </c>
      <c r="H3108">
        <v>17.6458984429818</v>
      </c>
      <c r="I3108">
        <v>54.733137643849197</v>
      </c>
      <c r="J3108">
        <v>-1.4926934371374501</v>
      </c>
      <c r="K3108">
        <v>50.6692557539238</v>
      </c>
      <c r="L3108">
        <v>41.742971263697299</v>
      </c>
      <c r="M3108">
        <v>67.657547862530905</v>
      </c>
      <c r="N3108">
        <v>0.79101123595505596</v>
      </c>
      <c r="O3108">
        <v>2.4390243902439002</v>
      </c>
      <c r="P3108">
        <v>124.452554744525</v>
      </c>
      <c r="Q3108">
        <v>0.10704280588024</v>
      </c>
    </row>
    <row r="3109" spans="1:17" hidden="1" x14ac:dyDescent="0.3">
      <c r="A3109" t="s">
        <v>6431</v>
      </c>
      <c r="B3109" t="s">
        <v>6432</v>
      </c>
      <c r="C3109" t="str">
        <f>IFERROR(VLOOKUP(Table1[[#This Row],[Ticker]],[1]!Table2[[Symbol]:[Industry]],2,FALSE),"-")</f>
        <v>-</v>
      </c>
      <c r="D3109" t="s">
        <v>1624</v>
      </c>
      <c r="E3109">
        <v>78.55</v>
      </c>
      <c r="F3109">
        <v>78.55</v>
      </c>
      <c r="G3109">
        <v>-32.754899445685297</v>
      </c>
      <c r="H3109">
        <v>4.5631398222921504</v>
      </c>
      <c r="I3109">
        <v>-16.579023338180399</v>
      </c>
      <c r="J3109">
        <v>-0.22168002586535601</v>
      </c>
      <c r="K3109">
        <v>78.494769285275794</v>
      </c>
      <c r="M3109">
        <v>54.515787501669998</v>
      </c>
      <c r="N3109">
        <v>0.31207034372502002</v>
      </c>
      <c r="O3109">
        <v>23.106301718650499</v>
      </c>
      <c r="P3109">
        <v>12.214285714285699</v>
      </c>
    </row>
    <row r="3110" spans="1:17" hidden="1" x14ac:dyDescent="0.3">
      <c r="A3110" t="s">
        <v>6433</v>
      </c>
      <c r="B3110" t="s">
        <v>6434</v>
      </c>
      <c r="C3110" t="str">
        <f>IFERROR(VLOOKUP(Table1[[#This Row],[Ticker]],[1]!Table2[[Symbol]:[Industry]],2,FALSE),"-")</f>
        <v>-</v>
      </c>
      <c r="D3110" t="s">
        <v>4403</v>
      </c>
      <c r="E3110">
        <v>78.376427250000006</v>
      </c>
      <c r="F3110">
        <v>523.04999999999995</v>
      </c>
      <c r="G3110">
        <v>-1.3380545812305999</v>
      </c>
      <c r="H3110">
        <v>-9.9269222895090898</v>
      </c>
      <c r="I3110">
        <v>4.4206367658800003</v>
      </c>
      <c r="J3110">
        <v>3.4639711323434201</v>
      </c>
      <c r="K3110">
        <v>549.26071175153697</v>
      </c>
      <c r="L3110">
        <v>500.00618173261398</v>
      </c>
      <c r="M3110">
        <v>33.168347884509402</v>
      </c>
      <c r="N3110">
        <v>1.0798675673867899</v>
      </c>
      <c r="O3110">
        <v>25.207915113277799</v>
      </c>
      <c r="P3110">
        <v>37.644736842105203</v>
      </c>
      <c r="Q3110">
        <v>5.7275911789811E-2</v>
      </c>
    </row>
    <row r="3111" spans="1:17" hidden="1" x14ac:dyDescent="0.3">
      <c r="A3111" t="s">
        <v>6435</v>
      </c>
      <c r="B3111" t="s">
        <v>6436</v>
      </c>
      <c r="C3111" t="str">
        <f>IFERROR(VLOOKUP(Table1[[#This Row],[Ticker]],[1]!Table2[[Symbol]:[Industry]],2,FALSE),"-")</f>
        <v>-</v>
      </c>
      <c r="D3111" t="s">
        <v>1406</v>
      </c>
      <c r="E3111">
        <v>78.223200000000006</v>
      </c>
      <c r="F3111">
        <v>264</v>
      </c>
      <c r="G3111">
        <v>30.630928481634299</v>
      </c>
      <c r="H3111">
        <v>-1.9559077967554599</v>
      </c>
      <c r="I3111">
        <v>-13.4476476856403</v>
      </c>
      <c r="J3111">
        <v>-1.2289230346189299</v>
      </c>
      <c r="K3111">
        <v>266.32427159436901</v>
      </c>
      <c r="L3111">
        <v>254.17999384072701</v>
      </c>
      <c r="M3111">
        <v>48.098299851684203</v>
      </c>
      <c r="N3111">
        <v>0.98375386979747703</v>
      </c>
      <c r="O3111">
        <v>37.878787878787797</v>
      </c>
      <c r="P3111">
        <v>68.851934761752403</v>
      </c>
      <c r="Q3111">
        <v>7.2555746418393005E-2</v>
      </c>
    </row>
    <row r="3112" spans="1:17" hidden="1" x14ac:dyDescent="0.3">
      <c r="A3112" t="s">
        <v>6437</v>
      </c>
      <c r="B3112" t="s">
        <v>6438</v>
      </c>
      <c r="C3112" t="str">
        <f>IFERROR(VLOOKUP(Table1[[#This Row],[Ticker]],[1]!Table2[[Symbol]:[Industry]],2,FALSE),"-")</f>
        <v>-</v>
      </c>
      <c r="D3112" t="s">
        <v>404</v>
      </c>
      <c r="E3112">
        <v>78.085851689999998</v>
      </c>
      <c r="F3112">
        <v>53.13</v>
      </c>
      <c r="G3112">
        <v>93.851526869088204</v>
      </c>
      <c r="H3112">
        <v>11.1201290696039</v>
      </c>
      <c r="I3112">
        <v>16.577205731004501</v>
      </c>
      <c r="J3112">
        <v>-6.7747614473678199</v>
      </c>
      <c r="K3112">
        <v>51.624294259513199</v>
      </c>
      <c r="L3112">
        <v>41.176570812543403</v>
      </c>
      <c r="M3112">
        <v>27.709264929259401</v>
      </c>
      <c r="N3112">
        <v>0.518048510273179</v>
      </c>
      <c r="O3112">
        <v>24.694146433276799</v>
      </c>
      <c r="P3112">
        <v>165.65</v>
      </c>
      <c r="Q3112">
        <v>0.125093724721447</v>
      </c>
    </row>
    <row r="3113" spans="1:17" hidden="1" x14ac:dyDescent="0.3">
      <c r="A3113" t="s">
        <v>6439</v>
      </c>
      <c r="B3113" t="s">
        <v>6440</v>
      </c>
      <c r="C3113" t="str">
        <f>IFERROR(VLOOKUP(Table1[[#This Row],[Ticker]],[1]!Table2[[Symbol]:[Industry]],2,FALSE),"-")</f>
        <v>-</v>
      </c>
      <c r="D3113" t="s">
        <v>5274</v>
      </c>
      <c r="E3113">
        <v>77.733810000000005</v>
      </c>
      <c r="F3113">
        <v>46.2</v>
      </c>
      <c r="G3113">
        <v>-21.389675242780601</v>
      </c>
      <c r="H3113">
        <v>-7.3058719030009698</v>
      </c>
      <c r="I3113">
        <v>-19.057400224452</v>
      </c>
      <c r="J3113">
        <v>-7.8754487143772298</v>
      </c>
      <c r="K3113">
        <v>50.940230989805798</v>
      </c>
      <c r="L3113">
        <v>49.867119944968799</v>
      </c>
      <c r="M3113">
        <v>22.1861209213703</v>
      </c>
      <c r="N3113">
        <v>7.7707006369426707E-2</v>
      </c>
      <c r="O3113">
        <v>31.580086580086501</v>
      </c>
      <c r="P3113">
        <v>14.839671886651701</v>
      </c>
    </row>
    <row r="3114" spans="1:17" hidden="1" x14ac:dyDescent="0.3">
      <c r="A3114" t="s">
        <v>6441</v>
      </c>
      <c r="B3114" t="s">
        <v>6442</v>
      </c>
      <c r="C3114" t="str">
        <f>IFERROR(VLOOKUP(Table1[[#This Row],[Ticker]],[1]!Table2[[Symbol]:[Industry]],2,FALSE),"-")</f>
        <v>-</v>
      </c>
      <c r="D3114" t="s">
        <v>133</v>
      </c>
      <c r="E3114">
        <v>77.721892885000003</v>
      </c>
      <c r="F3114">
        <v>141.05000000000001</v>
      </c>
      <c r="G3114">
        <v>13.2942776504487</v>
      </c>
      <c r="H3114">
        <v>-10.699847808535599</v>
      </c>
      <c r="I3114">
        <v>-7.0139082566906801</v>
      </c>
      <c r="J3114">
        <v>-2.4969408199677301</v>
      </c>
      <c r="K3114">
        <v>151.44211236153001</v>
      </c>
      <c r="L3114">
        <v>131.42624573282001</v>
      </c>
      <c r="M3114">
        <v>40.995622745437103</v>
      </c>
      <c r="N3114">
        <v>1.16249806259622</v>
      </c>
      <c r="O3114">
        <v>28.996809641970898</v>
      </c>
      <c r="P3114">
        <v>79.681528662420305</v>
      </c>
      <c r="Q3114">
        <v>9.6070252668368994E-2</v>
      </c>
    </row>
    <row r="3115" spans="1:17" hidden="1" x14ac:dyDescent="0.3">
      <c r="A3115" t="s">
        <v>6443</v>
      </c>
      <c r="B3115" t="s">
        <v>6444</v>
      </c>
      <c r="C3115" t="str">
        <f>IFERROR(VLOOKUP(Table1[[#This Row],[Ticker]],[1]!Table2[[Symbol]:[Industry]],2,FALSE),"-")</f>
        <v>-</v>
      </c>
      <c r="D3115" t="s">
        <v>144</v>
      </c>
      <c r="E3115">
        <v>77.478967499999996</v>
      </c>
      <c r="F3115">
        <v>358.45</v>
      </c>
      <c r="G3115">
        <v>95.111016472013205</v>
      </c>
      <c r="H3115">
        <v>-3.2787216905248902</v>
      </c>
      <c r="I3115">
        <v>1.89320285048557</v>
      </c>
      <c r="J3115">
        <v>6.7158344116490802</v>
      </c>
      <c r="K3115">
        <v>352.53941927502802</v>
      </c>
      <c r="L3115">
        <v>295.595663006905</v>
      </c>
      <c r="M3115">
        <v>57.945021747983702</v>
      </c>
      <c r="N3115">
        <v>0.35235035579017798</v>
      </c>
      <c r="O3115">
        <v>22.025387083275199</v>
      </c>
      <c r="P3115">
        <v>136.99173553719001</v>
      </c>
      <c r="Q3115">
        <v>0.129649692367653</v>
      </c>
    </row>
    <row r="3116" spans="1:17" hidden="1" x14ac:dyDescent="0.3">
      <c r="A3116" t="s">
        <v>6445</v>
      </c>
      <c r="B3116" t="s">
        <v>6446</v>
      </c>
      <c r="C3116" t="str">
        <f>IFERROR(VLOOKUP(Table1[[#This Row],[Ticker]],[1]!Table2[[Symbol]:[Industry]],2,FALSE),"-")</f>
        <v>-</v>
      </c>
      <c r="D3116" t="s">
        <v>3613</v>
      </c>
      <c r="E3116">
        <v>77.436120000000003</v>
      </c>
      <c r="F3116">
        <v>172</v>
      </c>
      <c r="G3116">
        <v>-2.0622207655588598</v>
      </c>
      <c r="H3116">
        <v>9.1750067432499698</v>
      </c>
      <c r="I3116">
        <v>-4.1747430332990696</v>
      </c>
      <c r="J3116">
        <v>-4.2975947478474898</v>
      </c>
      <c r="K3116">
        <v>160.38053024629099</v>
      </c>
      <c r="L3116">
        <v>148.52684500336801</v>
      </c>
      <c r="M3116">
        <v>60.668700086709698</v>
      </c>
      <c r="N3116">
        <v>1.34320157546771</v>
      </c>
      <c r="O3116">
        <v>8.7209302325581302</v>
      </c>
      <c r="P3116">
        <v>38.709677419354797</v>
      </c>
      <c r="Q3116">
        <v>0.108963144459406</v>
      </c>
    </row>
    <row r="3117" spans="1:17" hidden="1" x14ac:dyDescent="0.3">
      <c r="A3117" t="s">
        <v>6447</v>
      </c>
      <c r="B3117" t="s">
        <v>6448</v>
      </c>
      <c r="C3117" t="str">
        <f>IFERROR(VLOOKUP(Table1[[#This Row],[Ticker]],[1]!Table2[[Symbol]:[Industry]],2,FALSE),"-")</f>
        <v>-</v>
      </c>
      <c r="D3117" t="s">
        <v>46</v>
      </c>
      <c r="E3117">
        <v>77.339154390000004</v>
      </c>
      <c r="F3117">
        <v>99.7</v>
      </c>
      <c r="G3117">
        <v>26.132108283427598</v>
      </c>
      <c r="H3117">
        <v>4.7771749100114498</v>
      </c>
      <c r="I3117">
        <v>63.8356497080715</v>
      </c>
      <c r="J3117">
        <v>-1.22680823099355</v>
      </c>
      <c r="K3117">
        <v>96.684755408892897</v>
      </c>
      <c r="L3117">
        <v>75.755762445692298</v>
      </c>
      <c r="M3117">
        <v>56.7063385546818</v>
      </c>
      <c r="N3117">
        <v>0.731008380643417</v>
      </c>
      <c r="O3117">
        <v>14.3430290872617</v>
      </c>
      <c r="P3117">
        <v>121.555555555555</v>
      </c>
    </row>
    <row r="3118" spans="1:17" hidden="1" x14ac:dyDescent="0.3">
      <c r="A3118" t="s">
        <v>6449</v>
      </c>
      <c r="B3118" t="s">
        <v>6450</v>
      </c>
      <c r="C3118" t="str">
        <f>IFERROR(VLOOKUP(Table1[[#This Row],[Ticker]],[1]!Table2[[Symbol]:[Industry]],2,FALSE),"-")</f>
        <v>-</v>
      </c>
      <c r="D3118" t="s">
        <v>136</v>
      </c>
      <c r="E3118">
        <v>77.256</v>
      </c>
      <c r="F3118">
        <v>42.92</v>
      </c>
      <c r="G3118">
        <v>82.625243510059207</v>
      </c>
      <c r="H3118">
        <v>19.5508664610648</v>
      </c>
      <c r="I3118">
        <v>9.1506417335898806</v>
      </c>
      <c r="J3118">
        <v>-10.947772591580501</v>
      </c>
      <c r="K3118">
        <v>37.634749316740397</v>
      </c>
      <c r="L3118">
        <v>32.202005106431201</v>
      </c>
      <c r="M3118">
        <v>54.788329930156003</v>
      </c>
      <c r="N3118">
        <v>3.2652762133120201</v>
      </c>
      <c r="O3118">
        <v>30.824790307548898</v>
      </c>
      <c r="P3118">
        <v>116.76767676767599</v>
      </c>
      <c r="Q3118">
        <v>9.4407745788883002E-2</v>
      </c>
    </row>
    <row r="3119" spans="1:17" hidden="1" x14ac:dyDescent="0.3">
      <c r="A3119" t="s">
        <v>6451</v>
      </c>
      <c r="B3119" t="s">
        <v>6452</v>
      </c>
      <c r="C3119" t="str">
        <f>IFERROR(VLOOKUP(Table1[[#This Row],[Ticker]],[1]!Table2[[Symbol]:[Industry]],2,FALSE),"-")</f>
        <v>-</v>
      </c>
      <c r="D3119" t="s">
        <v>46</v>
      </c>
      <c r="E3119">
        <v>77.237499999999997</v>
      </c>
      <c r="F3119">
        <v>125</v>
      </c>
      <c r="G3119">
        <v>-6.6642718070700599</v>
      </c>
      <c r="H3119">
        <v>-23.820100401171501</v>
      </c>
      <c r="I3119">
        <v>17.5508199867093</v>
      </c>
      <c r="J3119">
        <v>-3.6551593579211898</v>
      </c>
      <c r="K3119">
        <v>138.17173163254199</v>
      </c>
      <c r="L3119">
        <v>114.347791766122</v>
      </c>
      <c r="M3119">
        <v>35.664443549501001</v>
      </c>
      <c r="N3119">
        <v>0.93831111111111098</v>
      </c>
      <c r="O3119">
        <v>49.24</v>
      </c>
      <c r="P3119">
        <v>46.028037383177498</v>
      </c>
      <c r="Q3119">
        <v>0.132657398015842</v>
      </c>
    </row>
    <row r="3120" spans="1:17" hidden="1" x14ac:dyDescent="0.3">
      <c r="A3120" t="s">
        <v>6453</v>
      </c>
      <c r="B3120" t="s">
        <v>6454</v>
      </c>
      <c r="C3120" t="str">
        <f>IFERROR(VLOOKUP(Table1[[#This Row],[Ticker]],[1]!Table2[[Symbol]:[Industry]],2,FALSE),"-")</f>
        <v>-</v>
      </c>
      <c r="D3120" t="s">
        <v>54</v>
      </c>
      <c r="E3120">
        <v>77.225277500000004</v>
      </c>
      <c r="F3120">
        <v>102.55</v>
      </c>
      <c r="G3120">
        <v>-23.0986609473415</v>
      </c>
      <c r="H3120">
        <v>-2.3709136041184901E-2</v>
      </c>
      <c r="I3120">
        <v>-11.3026085924252</v>
      </c>
      <c r="J3120">
        <v>-3.2601415643268901</v>
      </c>
      <c r="K3120">
        <v>100.943314880613</v>
      </c>
      <c r="L3120">
        <v>98.059891007774695</v>
      </c>
      <c r="M3120">
        <v>53.992040453656699</v>
      </c>
      <c r="N3120">
        <v>1.2945032980211799</v>
      </c>
      <c r="O3120">
        <v>11.1652852267186</v>
      </c>
      <c r="P3120">
        <v>24.908647990255702</v>
      </c>
      <c r="Q3120">
        <v>1.8526817772728001E-2</v>
      </c>
    </row>
    <row r="3121" spans="1:17" hidden="1" x14ac:dyDescent="0.3">
      <c r="A3121" t="s">
        <v>6455</v>
      </c>
      <c r="B3121" t="s">
        <v>6456</v>
      </c>
      <c r="C3121" t="str">
        <f>IFERROR(VLOOKUP(Table1[[#This Row],[Ticker]],[1]!Table2[[Symbol]:[Industry]],2,FALSE),"-")</f>
        <v>-</v>
      </c>
      <c r="D3121" t="s">
        <v>111</v>
      </c>
      <c r="E3121">
        <v>77.212000000000003</v>
      </c>
      <c r="F3121">
        <v>1930.3</v>
      </c>
      <c r="G3121">
        <v>140.88195601869</v>
      </c>
      <c r="H3121">
        <v>3.6568242121118599</v>
      </c>
      <c r="I3121">
        <v>3.3181058484224302</v>
      </c>
      <c r="J3121">
        <v>-2.9420366573894898</v>
      </c>
      <c r="K3121">
        <v>1891.45322510851</v>
      </c>
      <c r="L3121">
        <v>1606.41255796369</v>
      </c>
      <c r="M3121">
        <v>52.107838162067097</v>
      </c>
      <c r="N3121">
        <v>0.30405703366161901</v>
      </c>
      <c r="O3121">
        <v>28.1666062270113</v>
      </c>
      <c r="P3121">
        <v>175.75714285714199</v>
      </c>
      <c r="Q3121">
        <v>9.6946582624456004E-2</v>
      </c>
    </row>
    <row r="3122" spans="1:17" hidden="1" x14ac:dyDescent="0.3">
      <c r="A3122" t="s">
        <v>6457</v>
      </c>
      <c r="B3122" t="s">
        <v>6458</v>
      </c>
      <c r="C3122" t="str">
        <f>IFERROR(VLOOKUP(Table1[[#This Row],[Ticker]],[1]!Table2[[Symbol]:[Industry]],2,FALSE),"-")</f>
        <v>-</v>
      </c>
      <c r="D3122" t="s">
        <v>160</v>
      </c>
      <c r="E3122">
        <v>77.103334770000004</v>
      </c>
      <c r="F3122">
        <v>84.26</v>
      </c>
      <c r="G3122">
        <v>42.665188372063298</v>
      </c>
      <c r="H3122">
        <v>-8.0827618170521003</v>
      </c>
      <c r="I3122">
        <v>-35.210760529741599</v>
      </c>
      <c r="J3122">
        <v>-4.0762335183498699</v>
      </c>
      <c r="K3122">
        <v>91.704275177714393</v>
      </c>
      <c r="L3122">
        <v>85.692587950587097</v>
      </c>
      <c r="M3122">
        <v>31.670260770809499</v>
      </c>
      <c r="N3122">
        <v>0.49144628777357402</v>
      </c>
      <c r="O3122">
        <v>49.964395917398498</v>
      </c>
      <c r="P3122">
        <v>91.936218678815493</v>
      </c>
      <c r="Q3122">
        <v>0.16808572294135901</v>
      </c>
    </row>
    <row r="3123" spans="1:17" hidden="1" x14ac:dyDescent="0.3">
      <c r="A3123" t="s">
        <v>6459</v>
      </c>
      <c r="B3123" t="s">
        <v>6460</v>
      </c>
      <c r="C3123" t="str">
        <f>IFERROR(VLOOKUP(Table1[[#This Row],[Ticker]],[1]!Table2[[Symbol]:[Industry]],2,FALSE),"-")</f>
        <v>-</v>
      </c>
      <c r="D3123" t="s">
        <v>516</v>
      </c>
      <c r="E3123">
        <v>77.096755119999997</v>
      </c>
      <c r="F3123">
        <v>55.72</v>
      </c>
      <c r="G3123">
        <v>46.372492898812197</v>
      </c>
      <c r="H3123">
        <v>9.2778520595736396</v>
      </c>
      <c r="I3123">
        <v>-15.382521451829501</v>
      </c>
      <c r="J3123">
        <v>-0.51231913385894401</v>
      </c>
      <c r="K3123">
        <v>52.508224747639403</v>
      </c>
      <c r="L3123">
        <v>48.112737793536503</v>
      </c>
      <c r="M3123">
        <v>55.453933564637701</v>
      </c>
      <c r="N3123">
        <v>1.8619284825308899</v>
      </c>
      <c r="O3123">
        <v>28.140703517587902</v>
      </c>
      <c r="P3123">
        <v>76.050552922590796</v>
      </c>
      <c r="Q3123">
        <v>6.7925677944263005E-2</v>
      </c>
    </row>
    <row r="3124" spans="1:17" hidden="1" x14ac:dyDescent="0.3">
      <c r="A3124" t="s">
        <v>6461</v>
      </c>
      <c r="B3124" t="s">
        <v>6462</v>
      </c>
      <c r="C3124" t="str">
        <f>IFERROR(VLOOKUP(Table1[[#This Row],[Ticker]],[1]!Table2[[Symbol]:[Industry]],2,FALSE),"-")</f>
        <v>-</v>
      </c>
      <c r="D3124" t="s">
        <v>729</v>
      </c>
      <c r="E3124">
        <v>77.053211959999999</v>
      </c>
      <c r="F3124">
        <v>62.09</v>
      </c>
      <c r="G3124">
        <v>25.5656075923884</v>
      </c>
      <c r="H3124">
        <v>4.0292376417110303</v>
      </c>
      <c r="I3124">
        <v>7.6162043721708201</v>
      </c>
      <c r="J3124">
        <v>-0.13379965355383899</v>
      </c>
      <c r="K3124">
        <v>59.896974018949599</v>
      </c>
      <c r="L3124">
        <v>53.329698313676502</v>
      </c>
      <c r="M3124">
        <v>51.880968766981397</v>
      </c>
      <c r="N3124">
        <v>1.1834727149150499</v>
      </c>
      <c r="O3124">
        <v>3.8814623933000498</v>
      </c>
      <c r="P3124">
        <v>58.797953964194299</v>
      </c>
      <c r="Q3124">
        <v>6.5320406444950005E-2</v>
      </c>
    </row>
    <row r="3125" spans="1:17" hidden="1" x14ac:dyDescent="0.3">
      <c r="A3125" t="s">
        <v>6463</v>
      </c>
      <c r="B3125" t="s">
        <v>6464</v>
      </c>
      <c r="C3125" t="str">
        <f>IFERROR(VLOOKUP(Table1[[#This Row],[Ticker]],[1]!Table2[[Symbol]:[Industry]],2,FALSE),"-")</f>
        <v>-</v>
      </c>
      <c r="D3125" t="s">
        <v>632</v>
      </c>
      <c r="E3125">
        <v>76.921197508000006</v>
      </c>
      <c r="F3125">
        <v>48.28</v>
      </c>
      <c r="G3125">
        <v>24.330757221077299</v>
      </c>
      <c r="H3125">
        <v>13.136541997055501</v>
      </c>
      <c r="I3125">
        <v>2.8078175105418599</v>
      </c>
      <c r="J3125">
        <v>4.3501215553125903</v>
      </c>
      <c r="K3125">
        <v>44.205123585076201</v>
      </c>
      <c r="L3125">
        <v>43.579463938380698</v>
      </c>
      <c r="M3125">
        <v>75.061068068353507</v>
      </c>
      <c r="N3125">
        <v>1.9092272737634699</v>
      </c>
      <c r="O3125">
        <v>44.7183098591549</v>
      </c>
      <c r="P3125">
        <v>53.356094501952597</v>
      </c>
      <c r="Q3125">
        <v>4.2891942840093997E-2</v>
      </c>
    </row>
    <row r="3126" spans="1:17" hidden="1" x14ac:dyDescent="0.3">
      <c r="A3126" t="s">
        <v>6465</v>
      </c>
      <c r="B3126" t="s">
        <v>6466</v>
      </c>
      <c r="C3126" t="str">
        <f>IFERROR(VLOOKUP(Table1[[#This Row],[Ticker]],[1]!Table2[[Symbol]:[Industry]],2,FALSE),"-")</f>
        <v>-</v>
      </c>
      <c r="D3126" t="s">
        <v>516</v>
      </c>
      <c r="E3126">
        <v>76.826672614999893</v>
      </c>
      <c r="F3126">
        <v>14.63</v>
      </c>
      <c r="G3126">
        <v>-40.899565924717102</v>
      </c>
      <c r="H3126">
        <v>-10.635309790110901</v>
      </c>
      <c r="I3126">
        <v>-42.542550694896597</v>
      </c>
      <c r="J3126">
        <v>-6.8432069448199204</v>
      </c>
      <c r="K3126">
        <v>16.131229293018801</v>
      </c>
      <c r="L3126">
        <v>17.7576882689443</v>
      </c>
      <c r="M3126">
        <v>30.766736641839501</v>
      </c>
      <c r="N3126">
        <v>1.0394611139252401</v>
      </c>
      <c r="O3126">
        <v>90.704032809295896</v>
      </c>
      <c r="P3126">
        <v>4.5000000000000098</v>
      </c>
      <c r="Q3126">
        <v>6.4200324158019004E-2</v>
      </c>
    </row>
    <row r="3127" spans="1:17" hidden="1" x14ac:dyDescent="0.3">
      <c r="A3127" t="s">
        <v>6467</v>
      </c>
      <c r="B3127" t="s">
        <v>6468</v>
      </c>
      <c r="C3127" t="str">
        <f>IFERROR(VLOOKUP(Table1[[#This Row],[Ticker]],[1]!Table2[[Symbol]:[Industry]],2,FALSE),"-")</f>
        <v>-</v>
      </c>
      <c r="D3127" t="s">
        <v>551</v>
      </c>
      <c r="E3127">
        <v>76.790840000000003</v>
      </c>
      <c r="F3127">
        <v>279.85000000000002</v>
      </c>
      <c r="G3127">
        <v>150.14631054319599</v>
      </c>
      <c r="H3127">
        <v>-4.9831186811091897</v>
      </c>
      <c r="I3127">
        <v>32.791293534619001</v>
      </c>
      <c r="J3127">
        <v>-4.0928981963914701</v>
      </c>
      <c r="K3127">
        <v>288.41765851878</v>
      </c>
      <c r="L3127">
        <v>244.90278314291999</v>
      </c>
      <c r="M3127">
        <v>45.014645254589297</v>
      </c>
      <c r="N3127">
        <v>0.28823529411764698</v>
      </c>
      <c r="O3127">
        <v>43.326782204752497</v>
      </c>
      <c r="P3127">
        <v>161.78671655753001</v>
      </c>
      <c r="Q3127">
        <v>0.134812743705644</v>
      </c>
    </row>
    <row r="3128" spans="1:17" hidden="1" x14ac:dyDescent="0.3">
      <c r="A3128" t="s">
        <v>6469</v>
      </c>
      <c r="B3128" t="s">
        <v>6470</v>
      </c>
      <c r="C3128" t="str">
        <f>IFERROR(VLOOKUP(Table1[[#This Row],[Ticker]],[1]!Table2[[Symbol]:[Industry]],2,FALSE),"-")</f>
        <v>-</v>
      </c>
      <c r="D3128" t="s">
        <v>1406</v>
      </c>
      <c r="E3128">
        <v>76.636576809999994</v>
      </c>
      <c r="F3128">
        <v>74.63</v>
      </c>
      <c r="G3128">
        <v>-10.0927437875782</v>
      </c>
      <c r="H3128">
        <v>-1.90817902782854</v>
      </c>
      <c r="I3128">
        <v>-13.515039079595599</v>
      </c>
      <c r="J3128">
        <v>-2.7294398099409301</v>
      </c>
      <c r="K3128">
        <v>76.276081733767001</v>
      </c>
      <c r="L3128">
        <v>75.842268524398094</v>
      </c>
      <c r="M3128">
        <v>38.117452377629597</v>
      </c>
      <c r="N3128">
        <v>0.21344211228954901</v>
      </c>
      <c r="O3128">
        <v>31.716467908347798</v>
      </c>
      <c r="P3128">
        <v>23.867219917012399</v>
      </c>
      <c r="Q3128">
        <v>-1.6248357934630999E-2</v>
      </c>
    </row>
    <row r="3129" spans="1:17" hidden="1" x14ac:dyDescent="0.3">
      <c r="A3129" t="s">
        <v>6471</v>
      </c>
      <c r="B3129" t="s">
        <v>6472</v>
      </c>
      <c r="C3129" t="str">
        <f>IFERROR(VLOOKUP(Table1[[#This Row],[Ticker]],[1]!Table2[[Symbol]:[Industry]],2,FALSE),"-")</f>
        <v>-</v>
      </c>
      <c r="D3129" t="s">
        <v>6473</v>
      </c>
      <c r="E3129">
        <v>76.555049999999994</v>
      </c>
      <c r="F3129">
        <v>167.7</v>
      </c>
      <c r="G3129">
        <v>1215.4762510687401</v>
      </c>
      <c r="H3129">
        <v>20.044860252399602</v>
      </c>
      <c r="I3129">
        <v>165.65345824693</v>
      </c>
      <c r="J3129">
        <v>10.0592936882652</v>
      </c>
      <c r="K3129">
        <v>146.31370322864399</v>
      </c>
      <c r="L3129">
        <v>106.560344211081</v>
      </c>
      <c r="M3129">
        <v>64.940243245227805</v>
      </c>
      <c r="N3129">
        <v>0.45410471939642399</v>
      </c>
      <c r="O3129">
        <v>4.0846750149075897</v>
      </c>
      <c r="P3129">
        <v>1408.0935251798501</v>
      </c>
      <c r="Q3129">
        <v>0.125623083632046</v>
      </c>
    </row>
    <row r="3130" spans="1:17" hidden="1" x14ac:dyDescent="0.3">
      <c r="A3130" t="s">
        <v>6474</v>
      </c>
      <c r="B3130" t="s">
        <v>6475</v>
      </c>
      <c r="C3130" t="str">
        <f>IFERROR(VLOOKUP(Table1[[#This Row],[Ticker]],[1]!Table2[[Symbol]:[Industry]],2,FALSE),"-")</f>
        <v>-</v>
      </c>
      <c r="D3130" t="s">
        <v>713</v>
      </c>
      <c r="E3130">
        <v>76.543329903999904</v>
      </c>
      <c r="F3130">
        <v>23.72</v>
      </c>
      <c r="G3130">
        <v>-4.6216281158080896</v>
      </c>
      <c r="H3130">
        <v>0.808946548558655</v>
      </c>
      <c r="I3130">
        <v>-24.371006450220399</v>
      </c>
      <c r="J3130">
        <v>-4.1104817003813103</v>
      </c>
      <c r="K3130">
        <v>24.596999824211501</v>
      </c>
      <c r="L3130">
        <v>24.5354945475477</v>
      </c>
      <c r="M3130">
        <v>41.546886554778503</v>
      </c>
      <c r="N3130">
        <v>0.27387203215608102</v>
      </c>
      <c r="O3130">
        <v>64.977450764747502</v>
      </c>
      <c r="P3130">
        <v>28.013876364171701</v>
      </c>
      <c r="Q3130">
        <v>3.2644365652109E-2</v>
      </c>
    </row>
    <row r="3131" spans="1:17" hidden="1" x14ac:dyDescent="0.3">
      <c r="A3131" t="s">
        <v>6476</v>
      </c>
      <c r="B3131" t="s">
        <v>6477</v>
      </c>
      <c r="C3131" t="str">
        <f>IFERROR(VLOOKUP(Table1[[#This Row],[Ticker]],[1]!Table2[[Symbol]:[Industry]],2,FALSE),"-")</f>
        <v>-</v>
      </c>
      <c r="D3131" t="s">
        <v>632</v>
      </c>
      <c r="E3131">
        <v>76.531851648</v>
      </c>
      <c r="F3131">
        <v>88.56</v>
      </c>
      <c r="G3131">
        <v>3.8853020860914298</v>
      </c>
      <c r="H3131">
        <v>2.4035026340835302</v>
      </c>
      <c r="I3131">
        <v>-12.636312691295499</v>
      </c>
      <c r="J3131">
        <v>-2.5684694616958899</v>
      </c>
      <c r="K3131">
        <v>92.107739365160199</v>
      </c>
      <c r="L3131">
        <v>91.116605371892604</v>
      </c>
      <c r="M3131">
        <v>37.1272907984048</v>
      </c>
      <c r="N3131">
        <v>0.71918630584965504</v>
      </c>
      <c r="O3131">
        <v>34.767389340560001</v>
      </c>
      <c r="P3131">
        <v>28.814545454545399</v>
      </c>
      <c r="Q3131">
        <v>1.3802402871225E-2</v>
      </c>
    </row>
    <row r="3132" spans="1:17" hidden="1" x14ac:dyDescent="0.3">
      <c r="A3132" t="s">
        <v>6478</v>
      </c>
      <c r="B3132" t="s">
        <v>6479</v>
      </c>
      <c r="C3132" t="str">
        <f>IFERROR(VLOOKUP(Table1[[#This Row],[Ticker]],[1]!Table2[[Symbol]:[Industry]],2,FALSE),"-")</f>
        <v>-</v>
      </c>
      <c r="D3132" t="s">
        <v>130</v>
      </c>
      <c r="E3132">
        <v>76.471156608000001</v>
      </c>
      <c r="F3132">
        <v>21.16</v>
      </c>
      <c r="G3132">
        <v>7.9542112450655003</v>
      </c>
      <c r="H3132">
        <v>-5.3673261275286297</v>
      </c>
      <c r="I3132">
        <v>-45.176127215345304</v>
      </c>
      <c r="J3132">
        <v>-0.49966062776622</v>
      </c>
      <c r="K3132">
        <v>23.0680339913037</v>
      </c>
      <c r="L3132">
        <v>23.308238410017101</v>
      </c>
      <c r="M3132">
        <v>37.026929223882597</v>
      </c>
      <c r="N3132">
        <v>0.99395156173522003</v>
      </c>
      <c r="O3132">
        <v>87.570888468809002</v>
      </c>
      <c r="P3132">
        <v>47.972027972027902</v>
      </c>
      <c r="Q3132">
        <v>1.6701247670843002E-2</v>
      </c>
    </row>
    <row r="3133" spans="1:17" hidden="1" x14ac:dyDescent="0.3">
      <c r="A3133" t="s">
        <v>6480</v>
      </c>
      <c r="B3133" t="s">
        <v>6481</v>
      </c>
      <c r="C3133" t="str">
        <f>IFERROR(VLOOKUP(Table1[[#This Row],[Ticker]],[1]!Table2[[Symbol]:[Industry]],2,FALSE),"-")</f>
        <v>-</v>
      </c>
      <c r="D3133" t="s">
        <v>2661</v>
      </c>
      <c r="E3133">
        <v>76.411252684000004</v>
      </c>
      <c r="F3133">
        <v>92.17</v>
      </c>
      <c r="G3133">
        <v>160.778742898812</v>
      </c>
      <c r="H3133">
        <v>58.743599592407101</v>
      </c>
      <c r="I3133">
        <v>101.44354424265499</v>
      </c>
      <c r="J3133">
        <v>-5.9257775156771197</v>
      </c>
      <c r="K3133">
        <v>67.145516698619801</v>
      </c>
      <c r="L3133">
        <v>54.569700024091503</v>
      </c>
      <c r="M3133">
        <v>66.789288551812803</v>
      </c>
      <c r="N3133">
        <v>1.22448979591836</v>
      </c>
      <c r="O3133">
        <v>5.2620158402951001</v>
      </c>
      <c r="P3133">
        <v>207.23333333333301</v>
      </c>
    </row>
    <row r="3134" spans="1:17" hidden="1" x14ac:dyDescent="0.3">
      <c r="A3134" t="s">
        <v>6482</v>
      </c>
      <c r="B3134" t="s">
        <v>6483</v>
      </c>
      <c r="C3134" t="str">
        <f>IFERROR(VLOOKUP(Table1[[#This Row],[Ticker]],[1]!Table2[[Symbol]:[Industry]],2,FALSE),"-")</f>
        <v>-</v>
      </c>
      <c r="D3134" t="s">
        <v>2849</v>
      </c>
      <c r="E3134">
        <v>76.388784145000002</v>
      </c>
      <c r="F3134">
        <v>85.55</v>
      </c>
      <c r="G3134">
        <v>17.989428382683201</v>
      </c>
      <c r="H3134">
        <v>-16.215335807410099</v>
      </c>
      <c r="I3134">
        <v>-8.80519430998039</v>
      </c>
      <c r="J3134">
        <v>-7.9376777962109504</v>
      </c>
      <c r="K3134">
        <v>97.749906886484396</v>
      </c>
      <c r="L3134">
        <v>94.3806288404176</v>
      </c>
      <c r="M3134">
        <v>29.730540984043301</v>
      </c>
      <c r="N3134">
        <v>0.625097276264591</v>
      </c>
      <c r="O3134">
        <v>60.011689070718802</v>
      </c>
      <c r="P3134">
        <v>55.545454545454497</v>
      </c>
    </row>
    <row r="3135" spans="1:17" hidden="1" x14ac:dyDescent="0.3">
      <c r="A3135" t="s">
        <v>6484</v>
      </c>
      <c r="B3135" t="s">
        <v>6485</v>
      </c>
      <c r="C3135" t="str">
        <f>IFERROR(VLOOKUP(Table1[[#This Row],[Ticker]],[1]!Table2[[Symbol]:[Industry]],2,FALSE),"-")</f>
        <v>-</v>
      </c>
      <c r="D3135" t="s">
        <v>1698</v>
      </c>
      <c r="E3135">
        <v>76.1892</v>
      </c>
      <c r="F3135">
        <v>220.2</v>
      </c>
      <c r="G3135">
        <v>-18.681078529759102</v>
      </c>
      <c r="H3135">
        <v>8.5437042919704105</v>
      </c>
      <c r="I3135">
        <v>-53.449940737142903</v>
      </c>
      <c r="J3135">
        <v>-11.1225667954307</v>
      </c>
      <c r="K3135">
        <v>229.49567397769999</v>
      </c>
      <c r="M3135">
        <v>41.658593416656203</v>
      </c>
      <c r="N3135">
        <v>1.2881443298969</v>
      </c>
      <c r="O3135">
        <v>106.60762942779201</v>
      </c>
      <c r="P3135">
        <v>20.9890109890109</v>
      </c>
    </row>
    <row r="3136" spans="1:17" hidden="1" x14ac:dyDescent="0.3">
      <c r="A3136" t="s">
        <v>6486</v>
      </c>
      <c r="B3136" t="s">
        <v>6487</v>
      </c>
      <c r="C3136" t="str">
        <f>IFERROR(VLOOKUP(Table1[[#This Row],[Ticker]],[1]!Table2[[Symbol]:[Industry]],2,FALSE),"-")</f>
        <v>-</v>
      </c>
      <c r="D3136" t="s">
        <v>718</v>
      </c>
      <c r="E3136">
        <v>75.475908000000004</v>
      </c>
      <c r="F3136">
        <v>74.28</v>
      </c>
      <c r="G3136">
        <v>-30.968556483903701</v>
      </c>
      <c r="H3136">
        <v>-5.8463839872316496</v>
      </c>
      <c r="I3136">
        <v>-5.8979391528197302</v>
      </c>
      <c r="J3136">
        <v>2.02537472118938</v>
      </c>
      <c r="K3136">
        <v>74.206632019327699</v>
      </c>
      <c r="L3136">
        <v>73.327268695226905</v>
      </c>
      <c r="M3136">
        <v>58.6502093060761</v>
      </c>
      <c r="N3136">
        <v>0.92399310482960195</v>
      </c>
      <c r="O3136">
        <v>54.415724286483503</v>
      </c>
      <c r="P3136">
        <v>28.401037165082101</v>
      </c>
      <c r="Q3136">
        <v>0.135390024905684</v>
      </c>
    </row>
    <row r="3137" spans="1:17" hidden="1" x14ac:dyDescent="0.3">
      <c r="A3137" t="s">
        <v>6488</v>
      </c>
      <c r="B3137" t="s">
        <v>6489</v>
      </c>
      <c r="C3137" t="str">
        <f>IFERROR(VLOOKUP(Table1[[#This Row],[Ticker]],[1]!Table2[[Symbol]:[Industry]],2,FALSE),"-")</f>
        <v>-</v>
      </c>
      <c r="D3137" t="s">
        <v>471</v>
      </c>
      <c r="E3137">
        <v>75.327101999999996</v>
      </c>
      <c r="F3137">
        <v>153</v>
      </c>
      <c r="G3137">
        <v>-60.1698237938554</v>
      </c>
      <c r="H3137">
        <v>-6.5062816653111399</v>
      </c>
      <c r="I3137">
        <v>-10.9768637838391</v>
      </c>
      <c r="J3137">
        <v>-4.5184906506532796</v>
      </c>
      <c r="K3137">
        <v>157.88864099234399</v>
      </c>
      <c r="L3137">
        <v>169.52034489567501</v>
      </c>
      <c r="M3137">
        <v>45.613374063862501</v>
      </c>
      <c r="N3137">
        <v>0.10547272408349399</v>
      </c>
      <c r="O3137">
        <v>59.738562091503198</v>
      </c>
      <c r="P3137">
        <v>17.692307692307601</v>
      </c>
      <c r="Q3137">
        <v>0.108993394697177</v>
      </c>
    </row>
    <row r="3138" spans="1:17" hidden="1" x14ac:dyDescent="0.3">
      <c r="A3138" t="s">
        <v>6490</v>
      </c>
      <c r="B3138" t="s">
        <v>6491</v>
      </c>
      <c r="C3138" t="str">
        <f>IFERROR(VLOOKUP(Table1[[#This Row],[Ticker]],[1]!Table2[[Symbol]:[Industry]],2,FALSE),"-")</f>
        <v>-</v>
      </c>
      <c r="D3138" t="s">
        <v>300</v>
      </c>
      <c r="E3138">
        <v>75.04253568</v>
      </c>
      <c r="F3138">
        <v>103.6</v>
      </c>
      <c r="G3138">
        <v>149.45982166593501</v>
      </c>
      <c r="H3138">
        <v>26.171269903592901</v>
      </c>
      <c r="I3138">
        <v>53.821328189990602</v>
      </c>
      <c r="J3138">
        <v>8.7028213986360594</v>
      </c>
      <c r="K3138">
        <v>79.894968419022504</v>
      </c>
      <c r="L3138">
        <v>62.370131715228098</v>
      </c>
      <c r="M3138">
        <v>83.233773455221595</v>
      </c>
      <c r="N3138">
        <v>0.87767584097859297</v>
      </c>
      <c r="O3138">
        <v>0.33783783783785098</v>
      </c>
      <c r="P3138">
        <v>196</v>
      </c>
    </row>
    <row r="3139" spans="1:17" hidden="1" x14ac:dyDescent="0.3">
      <c r="A3139" t="s">
        <v>6492</v>
      </c>
      <c r="B3139" t="s">
        <v>6493</v>
      </c>
      <c r="C3139" t="str">
        <f>IFERROR(VLOOKUP(Table1[[#This Row],[Ticker]],[1]!Table2[[Symbol]:[Industry]],2,FALSE),"-")</f>
        <v>-</v>
      </c>
      <c r="D3139" t="s">
        <v>729</v>
      </c>
      <c r="E3139">
        <v>74.910257103000006</v>
      </c>
      <c r="F3139">
        <v>694.79</v>
      </c>
      <c r="G3139">
        <v>25.539259441595899</v>
      </c>
      <c r="H3139">
        <v>-4.0121421651135503</v>
      </c>
      <c r="I3139">
        <v>-12.2022602713569</v>
      </c>
      <c r="J3139">
        <v>-0.95702405833169202</v>
      </c>
      <c r="K3139">
        <v>714.86451764056403</v>
      </c>
      <c r="L3139">
        <v>657.40552634770199</v>
      </c>
      <c r="M3139">
        <v>87.496234820458398</v>
      </c>
      <c r="N3139">
        <v>0.90231011002128003</v>
      </c>
      <c r="O3139">
        <v>29.1023186862217</v>
      </c>
      <c r="P3139">
        <v>57.174527768351901</v>
      </c>
      <c r="Q3139">
        <v>2.3985275242898001E-2</v>
      </c>
    </row>
    <row r="3140" spans="1:17" hidden="1" x14ac:dyDescent="0.3">
      <c r="A3140" t="s">
        <v>6494</v>
      </c>
      <c r="B3140" t="s">
        <v>6495</v>
      </c>
      <c r="C3140" t="str">
        <f>IFERROR(VLOOKUP(Table1[[#This Row],[Ticker]],[1]!Table2[[Symbol]:[Industry]],2,FALSE),"-")</f>
        <v>-</v>
      </c>
      <c r="D3140" t="s">
        <v>372</v>
      </c>
      <c r="E3140">
        <v>74.874425275999997</v>
      </c>
      <c r="F3140">
        <v>90.38</v>
      </c>
      <c r="G3140">
        <v>1.1432220514004801</v>
      </c>
      <c r="H3140">
        <v>-4.4286680873123698</v>
      </c>
      <c r="I3140">
        <v>-9.6567526975367901</v>
      </c>
      <c r="J3140">
        <v>-1.3125681780893399</v>
      </c>
      <c r="K3140">
        <v>93.002383076551496</v>
      </c>
      <c r="L3140">
        <v>88.991978681137894</v>
      </c>
      <c r="M3140">
        <v>40.942341049576697</v>
      </c>
      <c r="N3140">
        <v>2.3940401572293601</v>
      </c>
      <c r="O3140">
        <v>21.597698605886201</v>
      </c>
      <c r="P3140">
        <v>34.015421115065202</v>
      </c>
      <c r="Q3140">
        <v>1.7327888339206E-2</v>
      </c>
    </row>
    <row r="3141" spans="1:17" hidden="1" x14ac:dyDescent="0.3">
      <c r="A3141" t="s">
        <v>6496</v>
      </c>
      <c r="B3141" t="s">
        <v>6497</v>
      </c>
      <c r="C3141" t="str">
        <f>IFERROR(VLOOKUP(Table1[[#This Row],[Ticker]],[1]!Table2[[Symbol]:[Industry]],2,FALSE),"-")</f>
        <v>-</v>
      </c>
      <c r="D3141" t="s">
        <v>516</v>
      </c>
      <c r="E3141">
        <v>74.789990414999906</v>
      </c>
      <c r="F3141">
        <v>71.349999999999994</v>
      </c>
      <c r="G3141">
        <v>64.293320532191203</v>
      </c>
      <c r="H3141">
        <v>-16.631966137197299</v>
      </c>
      <c r="I3141">
        <v>-4.1258213389318197</v>
      </c>
      <c r="J3141">
        <v>-3.1200913015898601</v>
      </c>
      <c r="K3141">
        <v>73.750500316511193</v>
      </c>
      <c r="L3141">
        <v>61.012498672139102</v>
      </c>
      <c r="M3141">
        <v>33.049331609897202</v>
      </c>
      <c r="N3141">
        <v>0.53908927350342195</v>
      </c>
      <c r="O3141">
        <v>35.935529081990197</v>
      </c>
      <c r="P3141">
        <v>111.219656601539</v>
      </c>
      <c r="Q3141">
        <v>4.2631230211558999E-2</v>
      </c>
    </row>
    <row r="3142" spans="1:17" hidden="1" x14ac:dyDescent="0.3">
      <c r="A3142" t="s">
        <v>6498</v>
      </c>
      <c r="B3142" t="s">
        <v>6499</v>
      </c>
      <c r="C3142" t="str">
        <f>IFERROR(VLOOKUP(Table1[[#This Row],[Ticker]],[1]!Table2[[Symbol]:[Industry]],2,FALSE),"-")</f>
        <v>-</v>
      </c>
      <c r="D3142" t="s">
        <v>43</v>
      </c>
      <c r="E3142">
        <v>74.784582094000001</v>
      </c>
      <c r="F3142">
        <v>42.47</v>
      </c>
      <c r="G3142">
        <v>-40.4905050582868</v>
      </c>
      <c r="H3142">
        <v>-1.8144732701889299</v>
      </c>
      <c r="I3142">
        <v>-33.067581219927099</v>
      </c>
      <c r="J3142">
        <v>-2.0443868107374499</v>
      </c>
      <c r="K3142">
        <v>43.327835684662098</v>
      </c>
      <c r="L3142">
        <v>48.204070960681399</v>
      </c>
      <c r="M3142">
        <v>48.655204876992201</v>
      </c>
      <c r="N3142">
        <v>0.63754442649434495</v>
      </c>
      <c r="O3142">
        <v>49.517306333882701</v>
      </c>
      <c r="P3142">
        <v>15.0948509485094</v>
      </c>
      <c r="Q3142">
        <v>-5.0204977967330998E-2</v>
      </c>
    </row>
    <row r="3143" spans="1:17" hidden="1" x14ac:dyDescent="0.3">
      <c r="A3143" t="s">
        <v>6500</v>
      </c>
      <c r="B3143" t="s">
        <v>6501</v>
      </c>
      <c r="C3143" t="str">
        <f>IFERROR(VLOOKUP(Table1[[#This Row],[Ticker]],[1]!Table2[[Symbol]:[Industry]],2,FALSE),"-")</f>
        <v>-</v>
      </c>
      <c r="D3143" t="s">
        <v>300</v>
      </c>
      <c r="E3143">
        <v>74.697671216000003</v>
      </c>
      <c r="F3143">
        <v>4.58</v>
      </c>
      <c r="G3143">
        <v>46.891979590827503</v>
      </c>
      <c r="H3143">
        <v>17.5675956920436</v>
      </c>
      <c r="I3143">
        <v>-7.5801274971793298</v>
      </c>
      <c r="J3143">
        <v>-5.3109418426845796</v>
      </c>
      <c r="K3143">
        <v>4.2905680978400698</v>
      </c>
      <c r="L3143">
        <v>3.9064766533083599</v>
      </c>
      <c r="M3143">
        <v>49.984639705867998</v>
      </c>
      <c r="N3143">
        <v>1.1639734676350699</v>
      </c>
      <c r="O3143">
        <v>15.502183406113501</v>
      </c>
      <c r="P3143">
        <v>81.746031746031704</v>
      </c>
      <c r="Q3143">
        <v>5.8910743676730999E-2</v>
      </c>
    </row>
    <row r="3144" spans="1:17" hidden="1" x14ac:dyDescent="0.3">
      <c r="A3144" t="s">
        <v>6502</v>
      </c>
      <c r="B3144" t="s">
        <v>6503</v>
      </c>
      <c r="C3144" t="str">
        <f>IFERROR(VLOOKUP(Table1[[#This Row],[Ticker]],[1]!Table2[[Symbol]:[Industry]],2,FALSE),"-")</f>
        <v>-</v>
      </c>
      <c r="D3144" t="s">
        <v>95</v>
      </c>
      <c r="E3144">
        <v>74.551052799999994</v>
      </c>
      <c r="F3144">
        <v>35.71</v>
      </c>
      <c r="G3144">
        <v>0.32605112432059602</v>
      </c>
      <c r="H3144">
        <v>27.593670531892599</v>
      </c>
      <c r="I3144">
        <v>-6.7222312355939398</v>
      </c>
      <c r="J3144">
        <v>20.165087326822601</v>
      </c>
      <c r="K3144">
        <v>29.260859031344999</v>
      </c>
      <c r="L3144">
        <v>29.905081436614701</v>
      </c>
      <c r="M3144">
        <v>86.925088937645796</v>
      </c>
      <c r="N3144">
        <v>2.2483724433996901</v>
      </c>
      <c r="O3144">
        <v>18.706244749369901</v>
      </c>
      <c r="P3144">
        <v>54.588744588744497</v>
      </c>
      <c r="Q3144">
        <v>7.6007285513001996E-2</v>
      </c>
    </row>
    <row r="3145" spans="1:17" hidden="1" x14ac:dyDescent="0.3">
      <c r="A3145" t="s">
        <v>6504</v>
      </c>
      <c r="B3145" t="s">
        <v>6505</v>
      </c>
      <c r="C3145" t="str">
        <f>IFERROR(VLOOKUP(Table1[[#This Row],[Ticker]],[1]!Table2[[Symbol]:[Industry]],2,FALSE),"-")</f>
        <v>-</v>
      </c>
      <c r="D3145" t="s">
        <v>21</v>
      </c>
      <c r="E3145">
        <v>74.522559999999999</v>
      </c>
      <c r="F3145">
        <v>136</v>
      </c>
      <c r="G3145">
        <v>-57.508917357597902</v>
      </c>
      <c r="H3145">
        <v>-15.302798815253301</v>
      </c>
      <c r="I3145">
        <v>-33.649930168177498</v>
      </c>
      <c r="J3145">
        <v>-7.7761232994866996</v>
      </c>
      <c r="K3145">
        <v>148.49170767067301</v>
      </c>
      <c r="L3145">
        <v>153.682990190239</v>
      </c>
      <c r="M3145">
        <v>40.9557750184197</v>
      </c>
      <c r="N3145">
        <v>2.0714285714285698</v>
      </c>
      <c r="O3145">
        <v>76.397058823529406</v>
      </c>
      <c r="P3145">
        <v>22.357174988753901</v>
      </c>
    </row>
    <row r="3146" spans="1:17" hidden="1" x14ac:dyDescent="0.3">
      <c r="A3146" t="s">
        <v>6506</v>
      </c>
      <c r="B3146" t="s">
        <v>6507</v>
      </c>
      <c r="C3146" t="str">
        <f>IFERROR(VLOOKUP(Table1[[#This Row],[Ticker]],[1]!Table2[[Symbol]:[Industry]],2,FALSE),"-")</f>
        <v>-</v>
      </c>
      <c r="D3146" t="s">
        <v>72</v>
      </c>
      <c r="E3146">
        <v>74.484294144000003</v>
      </c>
      <c r="F3146">
        <v>23.44</v>
      </c>
      <c r="G3146">
        <v>-35.128954977635502</v>
      </c>
      <c r="H3146">
        <v>-8.2486248835901907</v>
      </c>
      <c r="I3146">
        <v>-7.5625312106025797</v>
      </c>
      <c r="J3146">
        <v>-0.28275498925889803</v>
      </c>
      <c r="K3146">
        <v>22.232340952111201</v>
      </c>
      <c r="L3146">
        <v>22.874530264701999</v>
      </c>
      <c r="M3146">
        <v>61.075652711350699</v>
      </c>
      <c r="N3146">
        <v>2.09313148654162</v>
      </c>
      <c r="O3146">
        <v>39.078498293515302</v>
      </c>
      <c r="P3146">
        <v>33.181818181818102</v>
      </c>
      <c r="Q3146">
        <v>6.8946388857945004E-2</v>
      </c>
    </row>
    <row r="3147" spans="1:17" hidden="1" x14ac:dyDescent="0.3">
      <c r="A3147" t="s">
        <v>6508</v>
      </c>
      <c r="B3147" t="s">
        <v>6509</v>
      </c>
      <c r="C3147" t="str">
        <f>IFERROR(VLOOKUP(Table1[[#This Row],[Ticker]],[1]!Table2[[Symbol]:[Industry]],2,FALSE),"-")</f>
        <v>-</v>
      </c>
      <c r="D3147" t="s">
        <v>2849</v>
      </c>
      <c r="E3147">
        <v>74.437922486000005</v>
      </c>
      <c r="F3147">
        <v>5.89</v>
      </c>
      <c r="G3147">
        <v>-62.533148567396097</v>
      </c>
      <c r="H3147">
        <v>10.3363730930863</v>
      </c>
      <c r="I3147">
        <v>-30.592300509352299</v>
      </c>
      <c r="J3147">
        <v>5.1993178951325598</v>
      </c>
      <c r="K3147">
        <v>5.8349169287970497</v>
      </c>
      <c r="L3147">
        <v>6.4760734892744596</v>
      </c>
      <c r="M3147">
        <v>55.376209171155303</v>
      </c>
      <c r="N3147">
        <v>1.9179023068411201</v>
      </c>
      <c r="O3147">
        <v>66.723259762308999</v>
      </c>
      <c r="P3147">
        <v>23.7394957983193</v>
      </c>
      <c r="Q3147">
        <v>7.6870000573095995E-2</v>
      </c>
    </row>
    <row r="3148" spans="1:17" hidden="1" x14ac:dyDescent="0.3">
      <c r="A3148" t="s">
        <v>6510</v>
      </c>
      <c r="B3148" t="s">
        <v>6511</v>
      </c>
      <c r="C3148" t="str">
        <f>IFERROR(VLOOKUP(Table1[[#This Row],[Ticker]],[1]!Table2[[Symbol]:[Industry]],2,FALSE),"-")</f>
        <v>-</v>
      </c>
      <c r="D3148" t="s">
        <v>2226</v>
      </c>
      <c r="E3148">
        <v>74.239999999999995</v>
      </c>
      <c r="F3148">
        <v>160</v>
      </c>
      <c r="G3148">
        <v>-0.50788243125184995</v>
      </c>
      <c r="H3148">
        <v>-7.7113665824078401</v>
      </c>
      <c r="I3148">
        <v>-22.539081586568201</v>
      </c>
      <c r="J3148">
        <v>-4.1330998220401396</v>
      </c>
      <c r="K3148">
        <v>176.72459267914999</v>
      </c>
      <c r="L3148">
        <v>177.14881192001499</v>
      </c>
      <c r="M3148">
        <v>35.7510227949561</v>
      </c>
      <c r="N3148">
        <v>0.33277970269363999</v>
      </c>
      <c r="O3148">
        <v>71.4375</v>
      </c>
      <c r="P3148">
        <v>28.772635814889298</v>
      </c>
      <c r="Q3148">
        <v>0.120696145942654</v>
      </c>
    </row>
    <row r="3149" spans="1:17" hidden="1" x14ac:dyDescent="0.3">
      <c r="A3149" t="s">
        <v>6512</v>
      </c>
      <c r="B3149" t="s">
        <v>6513</v>
      </c>
      <c r="C3149" t="str">
        <f>IFERROR(VLOOKUP(Table1[[#This Row],[Ticker]],[1]!Table2[[Symbol]:[Industry]],2,FALSE),"-")</f>
        <v>-</v>
      </c>
      <c r="D3149" t="s">
        <v>1653</v>
      </c>
      <c r="E3149">
        <v>74.215319454999999</v>
      </c>
      <c r="F3149">
        <v>6335</v>
      </c>
      <c r="G3149">
        <v>-4.9832763319569402</v>
      </c>
      <c r="H3149">
        <v>-2.92259975576432</v>
      </c>
      <c r="I3149">
        <v>4.5633173521093298</v>
      </c>
      <c r="J3149">
        <v>0.95728353706130997</v>
      </c>
      <c r="K3149">
        <v>6273.2262917768803</v>
      </c>
      <c r="L3149">
        <v>5981.7713180268902</v>
      </c>
      <c r="M3149">
        <v>54.002539861815002</v>
      </c>
      <c r="N3149">
        <v>0.87821554770318</v>
      </c>
      <c r="O3149">
        <v>4.8303078137332296</v>
      </c>
      <c r="P3149">
        <v>26.573426573426499</v>
      </c>
      <c r="Q3149">
        <v>-2.6802431944266999E-2</v>
      </c>
    </row>
    <row r="3150" spans="1:17" hidden="1" x14ac:dyDescent="0.3">
      <c r="A3150" t="s">
        <v>6514</v>
      </c>
      <c r="B3150" t="s">
        <v>6515</v>
      </c>
      <c r="C3150" t="str">
        <f>IFERROR(VLOOKUP(Table1[[#This Row],[Ticker]],[1]!Table2[[Symbol]:[Industry]],2,FALSE),"-")</f>
        <v>-</v>
      </c>
      <c r="D3150" t="s">
        <v>632</v>
      </c>
      <c r="E3150">
        <v>74.14369447</v>
      </c>
      <c r="F3150">
        <v>76.81</v>
      </c>
      <c r="G3150">
        <v>28.4739530941978</v>
      </c>
      <c r="H3150">
        <v>1.4841209410498699</v>
      </c>
      <c r="I3150">
        <v>-4.8974926716873703</v>
      </c>
      <c r="J3150">
        <v>-9.4209707280152308</v>
      </c>
      <c r="K3150">
        <v>79.731288118239505</v>
      </c>
      <c r="L3150">
        <v>74.416862124057303</v>
      </c>
      <c r="M3150">
        <v>36.135200010179403</v>
      </c>
      <c r="N3150">
        <v>1.26885707154222</v>
      </c>
      <c r="O3150">
        <v>23.551620882697499</v>
      </c>
      <c r="P3150">
        <v>64.123931623931597</v>
      </c>
      <c r="Q3150">
        <v>5.8808096368568999E-2</v>
      </c>
    </row>
    <row r="3151" spans="1:17" hidden="1" x14ac:dyDescent="0.3">
      <c r="A3151" t="s">
        <v>6516</v>
      </c>
      <c r="B3151" t="s">
        <v>6517</v>
      </c>
      <c r="C3151" t="str">
        <f>IFERROR(VLOOKUP(Table1[[#This Row],[Ticker]],[1]!Table2[[Symbol]:[Industry]],2,FALSE),"-")</f>
        <v>-</v>
      </c>
      <c r="D3151" t="s">
        <v>937</v>
      </c>
      <c r="E3151">
        <v>74.108667844999999</v>
      </c>
      <c r="F3151">
        <v>140.65</v>
      </c>
      <c r="G3151">
        <v>-3.1406065683280202</v>
      </c>
      <c r="H3151">
        <v>-13.8818499527589</v>
      </c>
      <c r="I3151">
        <v>13.035269539176801</v>
      </c>
      <c r="J3151">
        <v>-8.4547503743202999</v>
      </c>
      <c r="K3151">
        <v>137.83495062546399</v>
      </c>
      <c r="M3151">
        <v>29.7341524471809</v>
      </c>
      <c r="N3151">
        <v>0.191911764705882</v>
      </c>
      <c r="O3151">
        <v>25.8442943476715</v>
      </c>
      <c r="P3151">
        <v>75.264797507788103</v>
      </c>
    </row>
    <row r="3152" spans="1:17" hidden="1" x14ac:dyDescent="0.3">
      <c r="A3152" t="s">
        <v>6518</v>
      </c>
      <c r="B3152" t="s">
        <v>6519</v>
      </c>
      <c r="C3152" t="str">
        <f>IFERROR(VLOOKUP(Table1[[#This Row],[Ticker]],[1]!Table2[[Symbol]:[Industry]],2,FALSE),"-")</f>
        <v>-</v>
      </c>
      <c r="D3152" t="s">
        <v>632</v>
      </c>
      <c r="E3152">
        <v>73.926840999999996</v>
      </c>
      <c r="F3152">
        <v>173.35</v>
      </c>
      <c r="G3152">
        <v>-33.970715578926999</v>
      </c>
      <c r="H3152">
        <v>10.243819227812301</v>
      </c>
      <c r="I3152">
        <v>-8.1648662878004892</v>
      </c>
      <c r="J3152">
        <v>-1.2430819515225999</v>
      </c>
      <c r="K3152">
        <v>161.857296061657</v>
      </c>
      <c r="L3152">
        <v>161.39058935014401</v>
      </c>
      <c r="M3152">
        <v>59.370501665635302</v>
      </c>
      <c r="N3152">
        <v>1.0392922777557501</v>
      </c>
      <c r="O3152">
        <v>19.9019325064897</v>
      </c>
      <c r="P3152">
        <v>25.524981897175898</v>
      </c>
      <c r="Q3152">
        <v>-4.8942802452555001E-2</v>
      </c>
    </row>
    <row r="3153" spans="1:17" hidden="1" x14ac:dyDescent="0.3">
      <c r="A3153" t="s">
        <v>6520</v>
      </c>
      <c r="B3153" t="s">
        <v>6521</v>
      </c>
      <c r="C3153" t="str">
        <f>IFERROR(VLOOKUP(Table1[[#This Row],[Ticker]],[1]!Table2[[Symbol]:[Industry]],2,FALSE),"-")</f>
        <v>-</v>
      </c>
      <c r="D3153" t="s">
        <v>57</v>
      </c>
      <c r="E3153">
        <v>73.830522000000002</v>
      </c>
      <c r="F3153">
        <v>36.51</v>
      </c>
      <c r="G3153">
        <v>-41.969210559613003</v>
      </c>
      <c r="H3153">
        <v>-15.812522531373901</v>
      </c>
      <c r="I3153">
        <v>-47.627725884193701</v>
      </c>
      <c r="J3153">
        <v>3.5666090557837702</v>
      </c>
      <c r="K3153">
        <v>40.426158546145203</v>
      </c>
      <c r="L3153">
        <v>44.095169141559403</v>
      </c>
      <c r="M3153">
        <v>39.164797560290801</v>
      </c>
      <c r="N3153">
        <v>0.27786155206211299</v>
      </c>
      <c r="O3153">
        <v>87.592440427280096</v>
      </c>
      <c r="P3153">
        <v>4.4934172867773201</v>
      </c>
      <c r="Q3153">
        <v>0.112575360113642</v>
      </c>
    </row>
    <row r="3154" spans="1:17" hidden="1" x14ac:dyDescent="0.3">
      <c r="A3154" t="s">
        <v>6522</v>
      </c>
      <c r="B3154" t="s">
        <v>6523</v>
      </c>
      <c r="C3154" t="str">
        <f>IFERROR(VLOOKUP(Table1[[#This Row],[Ticker]],[1]!Table2[[Symbol]:[Industry]],2,FALSE),"-")</f>
        <v>-</v>
      </c>
      <c r="D3154" t="s">
        <v>632</v>
      </c>
      <c r="E3154">
        <v>73.770374500000003</v>
      </c>
      <c r="F3154">
        <v>186.35</v>
      </c>
      <c r="G3154">
        <v>19.086075575977599</v>
      </c>
      <c r="H3154">
        <v>24.813039218670401</v>
      </c>
      <c r="I3154">
        <v>14.2014276514132</v>
      </c>
      <c r="J3154">
        <v>-1.8044678054616401</v>
      </c>
      <c r="K3154">
        <v>163.47668234121301</v>
      </c>
      <c r="L3154">
        <v>148.84011930556801</v>
      </c>
      <c r="M3154">
        <v>67.346724649989198</v>
      </c>
      <c r="N3154">
        <v>3.8482880153686998</v>
      </c>
      <c r="O3154">
        <v>30.936409981218102</v>
      </c>
      <c r="P3154">
        <v>74.812382739211998</v>
      </c>
      <c r="Q3154">
        <v>4.6164035086767002E-2</v>
      </c>
    </row>
    <row r="3155" spans="1:17" hidden="1" x14ac:dyDescent="0.3">
      <c r="A3155" t="s">
        <v>6524</v>
      </c>
      <c r="B3155" t="s">
        <v>6525</v>
      </c>
      <c r="C3155" t="str">
        <f>IFERROR(VLOOKUP(Table1[[#This Row],[Ticker]],[1]!Table2[[Symbol]:[Industry]],2,FALSE),"-")</f>
        <v>-</v>
      </c>
      <c r="D3155" t="s">
        <v>116</v>
      </c>
      <c r="E3155">
        <v>73.59375</v>
      </c>
      <c r="F3155">
        <v>93.75</v>
      </c>
      <c r="G3155">
        <v>-10.575469142257999</v>
      </c>
      <c r="H3155">
        <v>1.7319804020023</v>
      </c>
      <c r="I3155">
        <v>-28.1487229883754</v>
      </c>
      <c r="J3155">
        <v>0.809491280672198</v>
      </c>
      <c r="K3155">
        <v>95.120274937623293</v>
      </c>
      <c r="L3155">
        <v>97.931546269046507</v>
      </c>
      <c r="M3155">
        <v>51.769602964957102</v>
      </c>
      <c r="N3155">
        <v>0.92915214866434304</v>
      </c>
      <c r="O3155">
        <v>52.586666666666602</v>
      </c>
      <c r="P3155">
        <v>23.355263157894701</v>
      </c>
    </row>
    <row r="3156" spans="1:17" hidden="1" x14ac:dyDescent="0.3">
      <c r="A3156" t="s">
        <v>6526</v>
      </c>
      <c r="B3156" t="s">
        <v>6527</v>
      </c>
      <c r="C3156" t="str">
        <f>IFERROR(VLOOKUP(Table1[[#This Row],[Ticker]],[1]!Table2[[Symbol]:[Industry]],2,FALSE),"-")</f>
        <v>-</v>
      </c>
      <c r="D3156" t="s">
        <v>471</v>
      </c>
      <c r="E3156">
        <v>73.535880000000006</v>
      </c>
      <c r="F3156">
        <v>54.23</v>
      </c>
      <c r="G3156">
        <v>0.69766277423698497</v>
      </c>
      <c r="H3156">
        <v>10.5484671667865</v>
      </c>
      <c r="I3156">
        <v>-1.49370179872647</v>
      </c>
      <c r="J3156">
        <v>-5.0802193303219401</v>
      </c>
      <c r="K3156">
        <v>50.804398002035398</v>
      </c>
      <c r="L3156">
        <v>49.967099879890498</v>
      </c>
      <c r="M3156">
        <v>51.674281968471597</v>
      </c>
      <c r="N3156">
        <v>2.8628874897802699</v>
      </c>
      <c r="O3156">
        <v>39.775032269961201</v>
      </c>
      <c r="P3156">
        <v>29.736842105263101</v>
      </c>
      <c r="Q3156">
        <v>4.8483167105096002E-2</v>
      </c>
    </row>
    <row r="3157" spans="1:17" hidden="1" x14ac:dyDescent="0.3">
      <c r="A3157" t="s">
        <v>6528</v>
      </c>
      <c r="B3157" t="s">
        <v>6529</v>
      </c>
      <c r="C3157" t="str">
        <f>IFERROR(VLOOKUP(Table1[[#This Row],[Ticker]],[1]!Table2[[Symbol]:[Industry]],2,FALSE),"-")</f>
        <v>-</v>
      </c>
      <c r="D3157" t="s">
        <v>372</v>
      </c>
      <c r="E3157">
        <v>73.531456000000006</v>
      </c>
      <c r="F3157">
        <v>123.52</v>
      </c>
      <c r="G3157">
        <v>139.87552058047299</v>
      </c>
      <c r="H3157">
        <v>23.090958070637299</v>
      </c>
      <c r="I3157">
        <v>-20.632348400820401</v>
      </c>
      <c r="J3157">
        <v>4.5970318830686398E-2</v>
      </c>
      <c r="K3157">
        <v>102.19298674970101</v>
      </c>
      <c r="L3157">
        <v>93.779586725662</v>
      </c>
      <c r="M3157">
        <v>77.956437470261406</v>
      </c>
      <c r="N3157">
        <v>2.0983030473586801</v>
      </c>
      <c r="O3157">
        <v>21.1544689119171</v>
      </c>
      <c r="P3157">
        <v>171.174533479692</v>
      </c>
      <c r="Q3157">
        <v>0.15289667779347599</v>
      </c>
    </row>
    <row r="3158" spans="1:17" hidden="1" x14ac:dyDescent="0.3">
      <c r="A3158" t="s">
        <v>6530</v>
      </c>
      <c r="B3158" t="s">
        <v>6531</v>
      </c>
      <c r="C3158" t="str">
        <f>IFERROR(VLOOKUP(Table1[[#This Row],[Ticker]],[1]!Table2[[Symbol]:[Industry]],2,FALSE),"-")</f>
        <v>-</v>
      </c>
      <c r="D3158" t="s">
        <v>1387</v>
      </c>
      <c r="E3158">
        <v>73.494286750000001</v>
      </c>
      <c r="F3158">
        <v>36.25</v>
      </c>
      <c r="G3158">
        <v>-14.5742186701259</v>
      </c>
      <c r="H3158">
        <v>9.3464228031582106</v>
      </c>
      <c r="I3158">
        <v>6.2501016795844704</v>
      </c>
      <c r="J3158">
        <v>-1.0645492778254999</v>
      </c>
      <c r="K3158">
        <v>32.077568901612899</v>
      </c>
      <c r="L3158">
        <v>30.531408902354102</v>
      </c>
      <c r="M3158">
        <v>63.979968527467697</v>
      </c>
      <c r="N3158">
        <v>1.2025917926565799</v>
      </c>
      <c r="O3158">
        <v>29.379310344827498</v>
      </c>
      <c r="P3158">
        <v>50.727650727650698</v>
      </c>
    </row>
    <row r="3159" spans="1:17" hidden="1" x14ac:dyDescent="0.3">
      <c r="A3159" t="s">
        <v>6532</v>
      </c>
      <c r="B3159" t="s">
        <v>6533</v>
      </c>
      <c r="C3159" t="str">
        <f>IFERROR(VLOOKUP(Table1[[#This Row],[Ticker]],[1]!Table2[[Symbol]:[Industry]],2,FALSE),"-")</f>
        <v>-</v>
      </c>
      <c r="D3159" t="s">
        <v>655</v>
      </c>
      <c r="E3159">
        <v>72.814709640000004</v>
      </c>
      <c r="F3159">
        <v>60.56</v>
      </c>
      <c r="G3159">
        <v>44.3352366314028</v>
      </c>
      <c r="H3159">
        <v>-11.3334618108798</v>
      </c>
      <c r="I3159">
        <v>4.2791742497628604</v>
      </c>
      <c r="J3159">
        <v>-9.1553277036409195</v>
      </c>
      <c r="K3159">
        <v>64.290316691220397</v>
      </c>
      <c r="L3159">
        <v>54.761217163091899</v>
      </c>
      <c r="M3159">
        <v>23.049650206060701</v>
      </c>
      <c r="N3159">
        <v>0.31694656346345501</v>
      </c>
      <c r="O3159">
        <v>27.807133421400199</v>
      </c>
      <c r="P3159">
        <v>89.131792629606494</v>
      </c>
      <c r="Q3159">
        <v>5.8099721138774998E-2</v>
      </c>
    </row>
    <row r="3160" spans="1:17" hidden="1" x14ac:dyDescent="0.3">
      <c r="A3160" t="s">
        <v>6534</v>
      </c>
      <c r="B3160" t="s">
        <v>6535</v>
      </c>
      <c r="C3160" t="str">
        <f>IFERROR(VLOOKUP(Table1[[#This Row],[Ticker]],[1]!Table2[[Symbol]:[Industry]],2,FALSE),"-")</f>
        <v>-</v>
      </c>
      <c r="D3160" t="s">
        <v>268</v>
      </c>
      <c r="E3160">
        <v>72.599999999999994</v>
      </c>
      <c r="F3160">
        <v>30.25</v>
      </c>
      <c r="G3160">
        <v>55.526949092165701</v>
      </c>
      <c r="H3160">
        <v>12.0747044481425</v>
      </c>
      <c r="I3160">
        <v>3.5373049761853301</v>
      </c>
      <c r="J3160">
        <v>-10.6283007683069</v>
      </c>
      <c r="K3160">
        <v>30.211434001304699</v>
      </c>
      <c r="L3160">
        <v>25.173515013720099</v>
      </c>
      <c r="M3160">
        <v>33.136418496448997</v>
      </c>
      <c r="N3160">
        <v>0.83690165207568401</v>
      </c>
      <c r="O3160">
        <v>27.900826446280899</v>
      </c>
      <c r="P3160">
        <v>82.779456193353397</v>
      </c>
      <c r="Q3160">
        <v>7.8727169504770003E-2</v>
      </c>
    </row>
    <row r="3161" spans="1:17" hidden="1" x14ac:dyDescent="0.3">
      <c r="A3161" t="s">
        <v>6536</v>
      </c>
      <c r="B3161" t="s">
        <v>6537</v>
      </c>
      <c r="C3161" t="str">
        <f>IFERROR(VLOOKUP(Table1[[#This Row],[Ticker]],[1]!Table2[[Symbol]:[Industry]],2,FALSE),"-")</f>
        <v>-</v>
      </c>
      <c r="D3161" t="s">
        <v>4403</v>
      </c>
      <c r="E3161">
        <v>72.545509600000003</v>
      </c>
      <c r="F3161">
        <v>53</v>
      </c>
      <c r="G3161">
        <v>-2.2525071011877098</v>
      </c>
      <c r="H3161">
        <v>-9.9574275535943606</v>
      </c>
      <c r="I3161">
        <v>-15.6220855391373</v>
      </c>
      <c r="J3161">
        <v>2.2462499741845598</v>
      </c>
      <c r="K3161">
        <v>53.435748347431002</v>
      </c>
      <c r="L3161">
        <v>49.880233628451897</v>
      </c>
      <c r="M3161">
        <v>47.567798279406198</v>
      </c>
      <c r="N3161">
        <v>0.37888198757763902</v>
      </c>
      <c r="O3161">
        <v>24.4905660377358</v>
      </c>
      <c r="P3161">
        <v>39.0711099448963</v>
      </c>
    </row>
    <row r="3162" spans="1:17" hidden="1" x14ac:dyDescent="0.3">
      <c r="A3162" t="s">
        <v>6538</v>
      </c>
      <c r="B3162" t="s">
        <v>6539</v>
      </c>
      <c r="C3162" t="str">
        <f>IFERROR(VLOOKUP(Table1[[#This Row],[Ticker]],[1]!Table2[[Symbol]:[Industry]],2,FALSE),"-")</f>
        <v>-</v>
      </c>
      <c r="D3162" t="s">
        <v>2988</v>
      </c>
      <c r="E3162">
        <v>72.489104999999995</v>
      </c>
      <c r="F3162">
        <v>167.45</v>
      </c>
      <c r="G3162">
        <v>159.58314104696001</v>
      </c>
      <c r="H3162">
        <v>-6.0971598031760097</v>
      </c>
      <c r="I3162">
        <v>-23.734525730524901</v>
      </c>
      <c r="J3162">
        <v>-0.86705322651193495</v>
      </c>
      <c r="K3162">
        <v>161.534954250396</v>
      </c>
      <c r="L3162">
        <v>142.08638417248801</v>
      </c>
      <c r="M3162">
        <v>57.890140857895098</v>
      </c>
      <c r="N3162">
        <v>1.2640127388535001</v>
      </c>
      <c r="O3162">
        <v>24.1863242759032</v>
      </c>
      <c r="P3162">
        <v>203.41087169441701</v>
      </c>
    </row>
    <row r="3163" spans="1:17" hidden="1" x14ac:dyDescent="0.3">
      <c r="A3163" t="s">
        <v>6540</v>
      </c>
      <c r="B3163" t="s">
        <v>6541</v>
      </c>
      <c r="C3163" t="str">
        <f>IFERROR(VLOOKUP(Table1[[#This Row],[Ticker]],[1]!Table2[[Symbol]:[Industry]],2,FALSE),"-")</f>
        <v>-</v>
      </c>
      <c r="D3163" t="s">
        <v>136</v>
      </c>
      <c r="E3163">
        <v>72.412189694999995</v>
      </c>
      <c r="F3163">
        <v>62.55</v>
      </c>
      <c r="G3163">
        <v>25.086304529659301</v>
      </c>
      <c r="H3163">
        <v>-20.630519045120501</v>
      </c>
      <c r="I3163">
        <v>28.101008183956299</v>
      </c>
      <c r="J3163">
        <v>2.2059205406469999</v>
      </c>
      <c r="K3163">
        <v>59.971162068808901</v>
      </c>
      <c r="L3163">
        <v>48.303814554331801</v>
      </c>
      <c r="M3163">
        <v>48.144013932111903</v>
      </c>
      <c r="N3163">
        <v>0.31124138969398102</v>
      </c>
      <c r="O3163">
        <v>62.014388489208599</v>
      </c>
      <c r="P3163">
        <v>82.894736842105203</v>
      </c>
      <c r="Q3163">
        <v>6.8548861446507001E-2</v>
      </c>
    </row>
    <row r="3164" spans="1:17" hidden="1" x14ac:dyDescent="0.3">
      <c r="A3164" t="s">
        <v>6542</v>
      </c>
      <c r="B3164" t="s">
        <v>6543</v>
      </c>
      <c r="C3164" t="str">
        <f>IFERROR(VLOOKUP(Table1[[#This Row],[Ticker]],[1]!Table2[[Symbol]:[Industry]],2,FALSE),"-")</f>
        <v>-</v>
      </c>
      <c r="D3164" t="s">
        <v>1177</v>
      </c>
      <c r="E3164">
        <v>72.284800000000004</v>
      </c>
      <c r="F3164">
        <v>56</v>
      </c>
      <c r="G3164">
        <v>-76.326581175261794</v>
      </c>
      <c r="H3164">
        <v>-3.70163192620051</v>
      </c>
      <c r="I3164">
        <v>-44.891312100782699</v>
      </c>
      <c r="J3164">
        <v>-0.92680823099355703</v>
      </c>
      <c r="K3164">
        <v>59.069940713718601</v>
      </c>
      <c r="L3164">
        <v>80.415387671196598</v>
      </c>
      <c r="M3164">
        <v>34.365932634978002</v>
      </c>
      <c r="N3164">
        <v>0.462365591397849</v>
      </c>
      <c r="O3164">
        <v>192.767857142857</v>
      </c>
      <c r="P3164">
        <v>16.3032191069574</v>
      </c>
    </row>
    <row r="3165" spans="1:17" hidden="1" x14ac:dyDescent="0.3">
      <c r="A3165" t="s">
        <v>6544</v>
      </c>
      <c r="B3165" t="s">
        <v>6545</v>
      </c>
      <c r="C3165" t="str">
        <f>IFERROR(VLOOKUP(Table1[[#This Row],[Ticker]],[1]!Table2[[Symbol]:[Industry]],2,FALSE),"-")</f>
        <v>-</v>
      </c>
      <c r="D3165" t="s">
        <v>130</v>
      </c>
      <c r="E3165">
        <v>72.213539699999998</v>
      </c>
      <c r="F3165">
        <v>7.08</v>
      </c>
      <c r="G3165">
        <v>57.283575373039</v>
      </c>
      <c r="H3165">
        <v>37.039108814540199</v>
      </c>
      <c r="I3165">
        <v>22.505458558555901</v>
      </c>
      <c r="J3165">
        <v>1.6818874211803501</v>
      </c>
      <c r="K3165">
        <v>5.9351074209552399</v>
      </c>
      <c r="L3165">
        <v>5.1957768100374997</v>
      </c>
      <c r="M3165">
        <v>60.934291187586602</v>
      </c>
      <c r="N3165">
        <v>1.1574468462952801</v>
      </c>
      <c r="O3165">
        <v>9.8870056497175103</v>
      </c>
      <c r="P3165">
        <v>114.54545454545401</v>
      </c>
      <c r="Q3165">
        <v>7.4536484623369995E-2</v>
      </c>
    </row>
    <row r="3166" spans="1:17" hidden="1" x14ac:dyDescent="0.3">
      <c r="A3166" t="s">
        <v>6546</v>
      </c>
      <c r="B3166" t="s">
        <v>6547</v>
      </c>
      <c r="C3166" t="str">
        <f>IFERROR(VLOOKUP(Table1[[#This Row],[Ticker]],[1]!Table2[[Symbol]:[Industry]],2,FALSE),"-")</f>
        <v>-</v>
      </c>
      <c r="D3166" t="s">
        <v>372</v>
      </c>
      <c r="E3166">
        <v>72.189782399999999</v>
      </c>
      <c r="F3166">
        <v>91.02</v>
      </c>
      <c r="G3166">
        <v>84.295515497682302</v>
      </c>
      <c r="H3166">
        <v>-0.18117890047323701</v>
      </c>
      <c r="I3166">
        <v>-15.2138557760689</v>
      </c>
      <c r="J3166">
        <v>-1.9920256222979</v>
      </c>
      <c r="K3166">
        <v>90.926008937970707</v>
      </c>
      <c r="L3166">
        <v>84.734616220414793</v>
      </c>
      <c r="M3166">
        <v>57.155949767551903</v>
      </c>
      <c r="N3166">
        <v>0.94651797462259701</v>
      </c>
      <c r="O3166">
        <v>27.763128982641099</v>
      </c>
      <c r="P3166">
        <v>116.714285714285</v>
      </c>
      <c r="Q3166">
        <v>9.2352676677805001E-2</v>
      </c>
    </row>
    <row r="3167" spans="1:17" hidden="1" x14ac:dyDescent="0.3">
      <c r="A3167" t="s">
        <v>6548</v>
      </c>
      <c r="B3167" t="s">
        <v>6549</v>
      </c>
      <c r="C3167" t="str">
        <f>IFERROR(VLOOKUP(Table1[[#This Row],[Ticker]],[1]!Table2[[Symbol]:[Industry]],2,FALSE),"-")</f>
        <v>-</v>
      </c>
      <c r="D3167" t="s">
        <v>57</v>
      </c>
      <c r="E3167">
        <v>71.889944279999995</v>
      </c>
      <c r="F3167">
        <v>80.849999999999994</v>
      </c>
      <c r="G3167">
        <v>71.152074612864197</v>
      </c>
      <c r="H3167">
        <v>-8.9585509117632007</v>
      </c>
      <c r="I3167">
        <v>-14.989459126421799</v>
      </c>
      <c r="J3167">
        <v>-20.0363630083822</v>
      </c>
      <c r="K3167">
        <v>97.325776186830197</v>
      </c>
      <c r="L3167">
        <v>89.944913260777298</v>
      </c>
      <c r="M3167">
        <v>25.890421404454599</v>
      </c>
      <c r="N3167">
        <v>0.284473137104716</v>
      </c>
      <c r="O3167">
        <v>47.000618429189799</v>
      </c>
      <c r="P3167">
        <v>65.371241562691694</v>
      </c>
    </row>
    <row r="3168" spans="1:17" hidden="1" x14ac:dyDescent="0.3">
      <c r="A3168" t="s">
        <v>6550</v>
      </c>
      <c r="B3168" t="s">
        <v>6551</v>
      </c>
      <c r="C3168" t="str">
        <f>IFERROR(VLOOKUP(Table1[[#This Row],[Ticker]],[1]!Table2[[Symbol]:[Industry]],2,FALSE),"-")</f>
        <v>-</v>
      </c>
      <c r="E3168">
        <v>71.263800000000003</v>
      </c>
      <c r="F3168">
        <v>219.95</v>
      </c>
      <c r="G3168">
        <v>160.32011224713199</v>
      </c>
      <c r="H3168">
        <v>-15.476315960020701</v>
      </c>
      <c r="I3168">
        <v>104.242517942487</v>
      </c>
      <c r="J3168">
        <v>-8.1404762335246694</v>
      </c>
      <c r="K3168">
        <v>236.536255271333</v>
      </c>
      <c r="L3168">
        <v>174.73283931970599</v>
      </c>
      <c r="M3168">
        <v>33.737625222674403</v>
      </c>
      <c r="N3168">
        <v>0.39752013140499098</v>
      </c>
      <c r="O3168">
        <v>29.438508751989101</v>
      </c>
      <c r="P3168">
        <v>183.806451612903</v>
      </c>
      <c r="Q3168">
        <v>9.9575374753416004E-2</v>
      </c>
    </row>
    <row r="3169" spans="1:17" hidden="1" x14ac:dyDescent="0.3">
      <c r="A3169" t="s">
        <v>6552</v>
      </c>
      <c r="B3169" t="s">
        <v>6553</v>
      </c>
      <c r="C3169" t="str">
        <f>IFERROR(VLOOKUP(Table1[[#This Row],[Ticker]],[1]!Table2[[Symbol]:[Industry]],2,FALSE),"-")</f>
        <v>-</v>
      </c>
      <c r="D3169" t="s">
        <v>5154</v>
      </c>
      <c r="E3169">
        <v>71.114776000000006</v>
      </c>
      <c r="F3169">
        <v>34.4</v>
      </c>
      <c r="G3169">
        <v>-34.0362908849714</v>
      </c>
      <c r="H3169">
        <v>-26.978704149338999</v>
      </c>
      <c r="I3169">
        <v>-16.841658316087202</v>
      </c>
      <c r="J3169">
        <v>-3.6142198292962502</v>
      </c>
      <c r="K3169">
        <v>42.626490463867199</v>
      </c>
      <c r="L3169">
        <v>40.7926008559172</v>
      </c>
      <c r="M3169">
        <v>33.303112218856803</v>
      </c>
      <c r="N3169">
        <v>0.27238116499519099</v>
      </c>
      <c r="O3169">
        <v>94.912790697674396</v>
      </c>
      <c r="P3169">
        <v>21.511833274461299</v>
      </c>
      <c r="Q3169">
        <v>0.14232779300205201</v>
      </c>
    </row>
    <row r="3170" spans="1:17" hidden="1" x14ac:dyDescent="0.3">
      <c r="A3170" t="s">
        <v>6554</v>
      </c>
      <c r="B3170" t="s">
        <v>6555</v>
      </c>
      <c r="C3170" t="str">
        <f>IFERROR(VLOOKUP(Table1[[#This Row],[Ticker]],[1]!Table2[[Symbol]:[Industry]],2,FALSE),"-")</f>
        <v>-</v>
      </c>
      <c r="D3170" t="s">
        <v>516</v>
      </c>
      <c r="E3170">
        <v>70.917816000000002</v>
      </c>
      <c r="F3170">
        <v>65.849999999999994</v>
      </c>
      <c r="G3170">
        <v>-56.015228043876498</v>
      </c>
      <c r="H3170">
        <v>-16.0277986890347</v>
      </c>
      <c r="I3170">
        <v>-39.8393519363716</v>
      </c>
      <c r="J3170">
        <v>-1.6901670096195101</v>
      </c>
      <c r="M3170">
        <v>33.976989907592703</v>
      </c>
      <c r="O3170">
        <v>48.823082763857201</v>
      </c>
      <c r="P3170">
        <v>4.8566878980891701</v>
      </c>
    </row>
    <row r="3171" spans="1:17" hidden="1" x14ac:dyDescent="0.3">
      <c r="A3171" t="s">
        <v>6556</v>
      </c>
      <c r="B3171" t="s">
        <v>6557</v>
      </c>
      <c r="C3171" t="str">
        <f>IFERROR(VLOOKUP(Table1[[#This Row],[Ticker]],[1]!Table2[[Symbol]:[Industry]],2,FALSE),"-")</f>
        <v>-</v>
      </c>
      <c r="D3171" t="s">
        <v>259</v>
      </c>
      <c r="E3171">
        <v>70.860174999999998</v>
      </c>
      <c r="F3171">
        <v>203.75</v>
      </c>
      <c r="G3171">
        <v>0.64206459633347901</v>
      </c>
      <c r="H3171">
        <v>-3.9027708793378899</v>
      </c>
      <c r="I3171">
        <v>-7.4452344445354798E-2</v>
      </c>
      <c r="J3171">
        <v>-4.8183176649558197</v>
      </c>
      <c r="K3171">
        <v>211.98512293302099</v>
      </c>
      <c r="L3171">
        <v>200.35558428903599</v>
      </c>
      <c r="M3171">
        <v>37.726956181419197</v>
      </c>
      <c r="N3171">
        <v>0.53126982141411705</v>
      </c>
      <c r="O3171">
        <v>31.435582822085799</v>
      </c>
      <c r="P3171">
        <v>38.936242754858498</v>
      </c>
      <c r="Q3171">
        <v>0.11362975202402199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729</v>
      </c>
      <c r="E3172">
        <v>70.753706170000001</v>
      </c>
      <c r="F3172">
        <v>23.51</v>
      </c>
      <c r="G3172">
        <v>-9.11180358359975</v>
      </c>
      <c r="H3172">
        <v>-2.45709579794346</v>
      </c>
      <c r="I3172">
        <v>1.4826107124782899</v>
      </c>
      <c r="J3172">
        <v>-1.13912245604663</v>
      </c>
      <c r="K3172">
        <v>23.417916249109599</v>
      </c>
      <c r="L3172">
        <v>22.041640448122202</v>
      </c>
      <c r="M3172">
        <v>67.469215611950702</v>
      </c>
      <c r="N3172">
        <v>0.65890016185946099</v>
      </c>
      <c r="O3172">
        <v>6.1250531688643104</v>
      </c>
      <c r="P3172">
        <v>23.736842105263101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632</v>
      </c>
      <c r="E3173">
        <v>70.682928957000001</v>
      </c>
      <c r="F3173">
        <v>47.17</v>
      </c>
      <c r="G3173">
        <v>-10.5613306305994</v>
      </c>
      <c r="H3173">
        <v>4.7219568113960104</v>
      </c>
      <c r="I3173">
        <v>-11.8891309936828</v>
      </c>
      <c r="J3173">
        <v>0.49224143574478602</v>
      </c>
      <c r="K3173">
        <v>45.341410918213803</v>
      </c>
      <c r="L3173">
        <v>43.288797164222601</v>
      </c>
      <c r="M3173">
        <v>52.792601991328603</v>
      </c>
      <c r="N3173">
        <v>1.43240191459691</v>
      </c>
      <c r="O3173">
        <v>37.778248887004402</v>
      </c>
      <c r="P3173">
        <v>42.809567060248199</v>
      </c>
      <c r="Q3173">
        <v>2.5814589795676999E-2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1184</v>
      </c>
      <c r="E3174">
        <v>70.6464</v>
      </c>
      <c r="F3174">
        <v>60</v>
      </c>
      <c r="G3174">
        <v>-26.065693914374499</v>
      </c>
      <c r="H3174">
        <v>-0.41957006964466498</v>
      </c>
      <c r="I3174">
        <v>-50.433849118024199</v>
      </c>
      <c r="J3174">
        <v>-8.3342156384009591</v>
      </c>
      <c r="K3174">
        <v>66.966621800227998</v>
      </c>
      <c r="L3174">
        <v>66.476835653721196</v>
      </c>
      <c r="M3174">
        <v>34.922265788201301</v>
      </c>
      <c r="N3174">
        <v>0.951224489795918</v>
      </c>
      <c r="O3174">
        <v>64.5</v>
      </c>
      <c r="P3174">
        <v>19.999999999999901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300</v>
      </c>
      <c r="E3175">
        <v>70.623999999999995</v>
      </c>
      <c r="F3175">
        <v>88.28</v>
      </c>
      <c r="G3175">
        <v>406.80677904521201</v>
      </c>
      <c r="H3175">
        <v>20.233516254370699</v>
      </c>
      <c r="I3175">
        <v>148.95282408731799</v>
      </c>
      <c r="J3175">
        <v>4.0684343950768502</v>
      </c>
      <c r="K3175">
        <v>70.2238942038922</v>
      </c>
      <c r="L3175">
        <v>43.1374723676551</v>
      </c>
      <c r="M3175">
        <v>100</v>
      </c>
      <c r="N3175">
        <v>1.13631264023934</v>
      </c>
      <c r="O3175">
        <v>0</v>
      </c>
      <c r="P3175">
        <v>434.05928614639998</v>
      </c>
    </row>
    <row r="3176" spans="1:17" hidden="1" x14ac:dyDescent="0.3">
      <c r="A3176" t="s">
        <v>6566</v>
      </c>
      <c r="B3176" t="s">
        <v>6567</v>
      </c>
      <c r="C3176" t="str">
        <f>IFERROR(VLOOKUP(Table1[[#This Row],[Ticker]],[1]!Table2[[Symbol]:[Industry]],2,FALSE),"-")</f>
        <v>-</v>
      </c>
      <c r="D3176" t="s">
        <v>372</v>
      </c>
      <c r="E3176">
        <v>70.439099999999996</v>
      </c>
      <c r="F3176">
        <v>142</v>
      </c>
      <c r="G3176">
        <v>64.122155971588498</v>
      </c>
      <c r="H3176">
        <v>-6.7798613834515704</v>
      </c>
      <c r="I3176">
        <v>19.594207324160099</v>
      </c>
      <c r="J3176">
        <v>-2.8605098884521198</v>
      </c>
      <c r="K3176">
        <v>142.17784287960501</v>
      </c>
      <c r="L3176">
        <v>110.108634771148</v>
      </c>
      <c r="M3176">
        <v>37.832161222851397</v>
      </c>
      <c r="N3176">
        <v>0.74763135228251498</v>
      </c>
      <c r="O3176">
        <v>31.126760563380198</v>
      </c>
      <c r="P3176">
        <v>173.07692307692301</v>
      </c>
    </row>
    <row r="3177" spans="1:17" hidden="1" x14ac:dyDescent="0.3">
      <c r="A3177" t="s">
        <v>6568</v>
      </c>
      <c r="B3177" t="s">
        <v>6569</v>
      </c>
      <c r="C3177" t="str">
        <f>IFERROR(VLOOKUP(Table1[[#This Row],[Ticker]],[1]!Table2[[Symbol]:[Industry]],2,FALSE),"-")</f>
        <v>-</v>
      </c>
      <c r="D3177" t="s">
        <v>420</v>
      </c>
      <c r="E3177">
        <v>70.312188899999995</v>
      </c>
      <c r="F3177">
        <v>1</v>
      </c>
      <c r="G3177">
        <v>348.937969089288</v>
      </c>
      <c r="H3177">
        <v>5.0929643836956702</v>
      </c>
      <c r="I3177">
        <v>-2.82920831327045</v>
      </c>
      <c r="J3177">
        <v>12.709555405370001</v>
      </c>
      <c r="K3177">
        <v>0.91099953838025804</v>
      </c>
      <c r="L3177">
        <v>0.77770966757645699</v>
      </c>
      <c r="M3177">
        <v>80.305577406567195</v>
      </c>
      <c r="N3177">
        <v>0.90702001240652697</v>
      </c>
      <c r="O3177">
        <v>12</v>
      </c>
      <c r="P3177">
        <v>400</v>
      </c>
      <c r="Q3177">
        <v>0.13535459421416901</v>
      </c>
    </row>
    <row r="3178" spans="1:17" hidden="1" x14ac:dyDescent="0.3">
      <c r="A3178" t="s">
        <v>6570</v>
      </c>
      <c r="B3178" t="s">
        <v>6571</v>
      </c>
      <c r="C3178" t="str">
        <f>IFERROR(VLOOKUP(Table1[[#This Row],[Ticker]],[1]!Table2[[Symbol]:[Industry]],2,FALSE),"-")</f>
        <v>-</v>
      </c>
      <c r="D3178" t="s">
        <v>5274</v>
      </c>
      <c r="E3178">
        <v>70.292594370000003</v>
      </c>
      <c r="F3178">
        <v>143.44999999999999</v>
      </c>
      <c r="G3178">
        <v>-8.2611432426248808</v>
      </c>
      <c r="H3178">
        <v>-3.9918495619966001</v>
      </c>
      <c r="I3178">
        <v>7.9147328648799897</v>
      </c>
      <c r="J3178">
        <v>1.5374774832921401</v>
      </c>
      <c r="K3178">
        <v>142.950905684368</v>
      </c>
      <c r="M3178">
        <v>45.726927336330299</v>
      </c>
      <c r="N3178">
        <v>0.83650793650793598</v>
      </c>
      <c r="O3178">
        <v>13.6284419658417</v>
      </c>
      <c r="P3178">
        <v>38.558871824591897</v>
      </c>
    </row>
    <row r="3179" spans="1:17" hidden="1" x14ac:dyDescent="0.3">
      <c r="A3179" t="s">
        <v>6572</v>
      </c>
      <c r="B3179" t="s">
        <v>6573</v>
      </c>
      <c r="C3179" t="str">
        <f>IFERROR(VLOOKUP(Table1[[#This Row],[Ticker]],[1]!Table2[[Symbol]:[Industry]],2,FALSE),"-")</f>
        <v>-</v>
      </c>
      <c r="D3179" t="s">
        <v>21</v>
      </c>
      <c r="E3179">
        <v>70.292529090000002</v>
      </c>
      <c r="F3179">
        <v>44.1</v>
      </c>
      <c r="G3179">
        <v>-86.5153407545981</v>
      </c>
      <c r="H3179">
        <v>-5.0245624430800104</v>
      </c>
      <c r="I3179">
        <v>-38.481680655872204</v>
      </c>
      <c r="J3179">
        <v>-7.8888335474492397</v>
      </c>
      <c r="K3179">
        <v>46.228334007104003</v>
      </c>
      <c r="L3179">
        <v>56.782813534402599</v>
      </c>
      <c r="M3179">
        <v>37.342089329782198</v>
      </c>
      <c r="N3179">
        <v>1.3626842558652399</v>
      </c>
      <c r="O3179">
        <v>168.05223622250799</v>
      </c>
      <c r="P3179">
        <v>26.549337405783501</v>
      </c>
      <c r="Q3179">
        <v>3.6256452874772999E-2</v>
      </c>
    </row>
    <row r="3180" spans="1:17" hidden="1" x14ac:dyDescent="0.3">
      <c r="A3180" t="s">
        <v>6574</v>
      </c>
      <c r="B3180" t="s">
        <v>6575</v>
      </c>
      <c r="C3180" t="str">
        <f>IFERROR(VLOOKUP(Table1[[#This Row],[Ticker]],[1]!Table2[[Symbol]:[Industry]],2,FALSE),"-")</f>
        <v>-</v>
      </c>
      <c r="D3180" t="s">
        <v>539</v>
      </c>
      <c r="E3180">
        <v>70.145360999999994</v>
      </c>
      <c r="F3180">
        <v>9.9</v>
      </c>
      <c r="G3180">
        <v>-13.1038260460318</v>
      </c>
      <c r="H3180">
        <v>-1.1701935110411701</v>
      </c>
      <c r="I3180">
        <v>-22.764942681994501</v>
      </c>
      <c r="J3180">
        <v>-10.2674675716528</v>
      </c>
      <c r="K3180">
        <v>10.627699283475501</v>
      </c>
      <c r="L3180">
        <v>10.8499637304954</v>
      </c>
      <c r="M3180">
        <v>41.627414465740202</v>
      </c>
      <c r="N3180">
        <v>1.9935333293643001</v>
      </c>
      <c r="O3180">
        <v>44.040404040403999</v>
      </c>
      <c r="P3180">
        <v>25.9541984732824</v>
      </c>
      <c r="Q3180">
        <v>5.7394951101501002E-2</v>
      </c>
    </row>
    <row r="3181" spans="1:17" hidden="1" x14ac:dyDescent="0.3">
      <c r="A3181" t="s">
        <v>6576</v>
      </c>
      <c r="B3181" t="s">
        <v>6577</v>
      </c>
      <c r="C3181" t="str">
        <f>IFERROR(VLOOKUP(Table1[[#This Row],[Ticker]],[1]!Table2[[Symbol]:[Industry]],2,FALSE),"-")</f>
        <v>-</v>
      </c>
      <c r="D3181" t="s">
        <v>420</v>
      </c>
      <c r="E3181">
        <v>70.113</v>
      </c>
      <c r="F3181">
        <v>233.71</v>
      </c>
      <c r="G3181">
        <v>23.1190394215179</v>
      </c>
      <c r="H3181">
        <v>10.122397333696901</v>
      </c>
      <c r="I3181">
        <v>-5.9200687018773799</v>
      </c>
      <c r="J3181">
        <v>-4.3524280657042898</v>
      </c>
      <c r="K3181">
        <v>216.36234204488301</v>
      </c>
      <c r="L3181">
        <v>191.20881186897299</v>
      </c>
      <c r="M3181">
        <v>61.424246896419497</v>
      </c>
      <c r="N3181">
        <v>0.92364866862055395</v>
      </c>
      <c r="O3181">
        <v>11.035043429891701</v>
      </c>
      <c r="P3181">
        <v>90.162733930024402</v>
      </c>
      <c r="Q3181">
        <v>8.9814946252860003E-2</v>
      </c>
    </row>
    <row r="3182" spans="1:17" hidden="1" x14ac:dyDescent="0.3">
      <c r="A3182" t="s">
        <v>6578</v>
      </c>
      <c r="B3182" t="s">
        <v>6579</v>
      </c>
      <c r="C3182" t="str">
        <f>IFERROR(VLOOKUP(Table1[[#This Row],[Ticker]],[1]!Table2[[Symbol]:[Industry]],2,FALSE),"-")</f>
        <v>-</v>
      </c>
      <c r="D3182" t="s">
        <v>932</v>
      </c>
      <c r="E3182">
        <v>70.019400000000005</v>
      </c>
      <c r="F3182">
        <v>41.2</v>
      </c>
      <c r="G3182">
        <v>46.221177109338598</v>
      </c>
      <c r="H3182">
        <v>3.6081440204449602</v>
      </c>
      <c r="I3182">
        <v>-18.699949379332999</v>
      </c>
      <c r="J3182">
        <v>-3.2964764774390498</v>
      </c>
      <c r="K3182">
        <v>39.582764722915002</v>
      </c>
      <c r="L3182">
        <v>33.640616229133997</v>
      </c>
      <c r="M3182">
        <v>42.354656966616602</v>
      </c>
      <c r="N3182">
        <v>0.73381294964028698</v>
      </c>
      <c r="O3182">
        <v>17.354368932038799</v>
      </c>
      <c r="P3182">
        <v>77.9697624190065</v>
      </c>
      <c r="Q3182">
        <v>0.116295886597604</v>
      </c>
    </row>
    <row r="3183" spans="1:17" hidden="1" x14ac:dyDescent="0.3">
      <c r="A3183" t="s">
        <v>6580</v>
      </c>
      <c r="B3183" t="s">
        <v>6581</v>
      </c>
      <c r="C3183" t="str">
        <f>IFERROR(VLOOKUP(Table1[[#This Row],[Ticker]],[1]!Table2[[Symbol]:[Industry]],2,FALSE),"-")</f>
        <v>-</v>
      </c>
      <c r="D3183" t="s">
        <v>21</v>
      </c>
      <c r="E3183">
        <v>69.864000000000004</v>
      </c>
      <c r="F3183">
        <v>30</v>
      </c>
      <c r="G3183">
        <v>-54.436973120605103</v>
      </c>
      <c r="H3183">
        <v>-1.8068547221704701</v>
      </c>
      <c r="I3183">
        <v>-20.305072748599599</v>
      </c>
      <c r="J3183">
        <v>8.1595130350982606E-2</v>
      </c>
      <c r="K3183">
        <v>30.454499715996398</v>
      </c>
      <c r="L3183">
        <v>33.566591517083502</v>
      </c>
      <c r="M3183">
        <v>47.272473727529302</v>
      </c>
      <c r="N3183">
        <v>0.61133186166298703</v>
      </c>
      <c r="O3183">
        <v>68.3333333333333</v>
      </c>
      <c r="P3183">
        <v>17.4168297455968</v>
      </c>
    </row>
    <row r="3184" spans="1:17" hidden="1" x14ac:dyDescent="0.3">
      <c r="A3184" t="s">
        <v>6582</v>
      </c>
      <c r="B3184" t="s">
        <v>6583</v>
      </c>
      <c r="C3184" t="str">
        <f>IFERROR(VLOOKUP(Table1[[#This Row],[Ticker]],[1]!Table2[[Symbol]:[Industry]],2,FALSE),"-")</f>
        <v>-</v>
      </c>
      <c r="D3184" t="s">
        <v>1177</v>
      </c>
      <c r="E3184">
        <v>69.772800000000004</v>
      </c>
      <c r="F3184">
        <v>47.4</v>
      </c>
      <c r="G3184">
        <v>-48.8840860485561</v>
      </c>
      <c r="H3184">
        <v>5.4918662303765604</v>
      </c>
      <c r="I3184">
        <v>1.01872659728328</v>
      </c>
      <c r="J3184">
        <v>17.573191769006399</v>
      </c>
      <c r="K3184">
        <v>41.7538903419658</v>
      </c>
      <c r="L3184">
        <v>40.3360258704218</v>
      </c>
      <c r="M3184">
        <v>74.578454389995798</v>
      </c>
      <c r="N3184">
        <v>1.40091024685203</v>
      </c>
      <c r="O3184">
        <v>32.278481012658197</v>
      </c>
      <c r="P3184">
        <v>43.636363636363598</v>
      </c>
      <c r="Q3184">
        <v>0.16243631198300401</v>
      </c>
    </row>
    <row r="3185" spans="1:17" hidden="1" x14ac:dyDescent="0.3">
      <c r="A3185" t="s">
        <v>6584</v>
      </c>
      <c r="B3185" t="s">
        <v>6585</v>
      </c>
      <c r="C3185" t="str">
        <f>IFERROR(VLOOKUP(Table1[[#This Row],[Ticker]],[1]!Table2[[Symbol]:[Industry]],2,FALSE),"-")</f>
        <v>-</v>
      </c>
      <c r="D3185" t="s">
        <v>2547</v>
      </c>
      <c r="E3185">
        <v>69.707743800000003</v>
      </c>
      <c r="F3185">
        <v>4.78</v>
      </c>
      <c r="G3185">
        <v>56.642623984954596</v>
      </c>
      <c r="H3185">
        <v>21.149603443273499</v>
      </c>
      <c r="I3185">
        <v>2.8444826954122999</v>
      </c>
      <c r="J3185">
        <v>15.3748949320234</v>
      </c>
      <c r="K3185">
        <v>3.9340605970848599</v>
      </c>
      <c r="L3185">
        <v>3.6283490727616399</v>
      </c>
      <c r="M3185">
        <v>80.678358092253802</v>
      </c>
      <c r="N3185">
        <v>1.76841588073433</v>
      </c>
      <c r="O3185">
        <v>19.665271966527101</v>
      </c>
      <c r="P3185">
        <v>94.308943089430898</v>
      </c>
      <c r="Q3185">
        <v>6.1865038247449003E-2</v>
      </c>
    </row>
    <row r="3186" spans="1:17" hidden="1" x14ac:dyDescent="0.3">
      <c r="A3186" t="s">
        <v>6586</v>
      </c>
      <c r="B3186" t="s">
        <v>6587</v>
      </c>
      <c r="C3186" t="str">
        <f>IFERROR(VLOOKUP(Table1[[#This Row],[Ticker]],[1]!Table2[[Symbol]:[Industry]],2,FALSE),"-")</f>
        <v>-</v>
      </c>
      <c r="D3186" t="s">
        <v>420</v>
      </c>
      <c r="E3186">
        <v>69.696432000000001</v>
      </c>
      <c r="F3186">
        <v>120.1</v>
      </c>
      <c r="G3186">
        <v>149.77146395263401</v>
      </c>
      <c r="H3186">
        <v>15.088923571492399</v>
      </c>
      <c r="I3186">
        <v>63.399939295449698</v>
      </c>
      <c r="J3186">
        <v>3.05587575169042</v>
      </c>
      <c r="K3186">
        <v>113.86627597654</v>
      </c>
      <c r="L3186">
        <v>90.033143318651497</v>
      </c>
      <c r="M3186">
        <v>54.903991626701199</v>
      </c>
      <c r="N3186">
        <v>0.156780534513491</v>
      </c>
      <c r="O3186">
        <v>15.778517901748501</v>
      </c>
      <c r="P3186">
        <v>181.85871861065399</v>
      </c>
      <c r="Q3186">
        <v>8.5445920296192995E-2</v>
      </c>
    </row>
    <row r="3187" spans="1:17" hidden="1" x14ac:dyDescent="0.3">
      <c r="A3187" t="s">
        <v>6588</v>
      </c>
      <c r="B3187" t="s">
        <v>6589</v>
      </c>
      <c r="C3187" t="str">
        <f>IFERROR(VLOOKUP(Table1[[#This Row],[Ticker]],[1]!Table2[[Symbol]:[Industry]],2,FALSE),"-")</f>
        <v>-</v>
      </c>
      <c r="D3187" t="s">
        <v>259</v>
      </c>
      <c r="E3187">
        <v>69.680904751</v>
      </c>
      <c r="F3187">
        <v>22.91</v>
      </c>
      <c r="G3187">
        <v>-6.8189027651443501</v>
      </c>
      <c r="H3187">
        <v>10.7741164163196</v>
      </c>
      <c r="I3187">
        <v>-24.279755993682802</v>
      </c>
      <c r="J3187">
        <v>0.98600315690679696</v>
      </c>
      <c r="K3187">
        <v>21.875474892253902</v>
      </c>
      <c r="L3187">
        <v>22.231786261994898</v>
      </c>
      <c r="M3187">
        <v>67.261737965402801</v>
      </c>
      <c r="N3187">
        <v>2.2032369457025802</v>
      </c>
      <c r="O3187">
        <v>53.6446966390222</v>
      </c>
      <c r="Q3187">
        <v>5.1326966005140001E-2</v>
      </c>
    </row>
    <row r="3188" spans="1:17" hidden="1" x14ac:dyDescent="0.3">
      <c r="A3188" t="s">
        <v>6590</v>
      </c>
      <c r="B3188" t="s">
        <v>6591</v>
      </c>
      <c r="C3188" t="str">
        <f>IFERROR(VLOOKUP(Table1[[#This Row],[Ticker]],[1]!Table2[[Symbol]:[Industry]],2,FALSE),"-")</f>
        <v>-</v>
      </c>
      <c r="D3188" t="s">
        <v>500</v>
      </c>
      <c r="E3188">
        <v>69.632630000000006</v>
      </c>
      <c r="F3188">
        <v>9.19</v>
      </c>
      <c r="G3188">
        <v>89.733138831826594</v>
      </c>
      <c r="H3188">
        <v>-5.6228684081605298</v>
      </c>
      <c r="I3188">
        <v>-23.7811545740485</v>
      </c>
      <c r="J3188">
        <v>-2.4273441366741602</v>
      </c>
      <c r="K3188">
        <v>8.9933039539437605</v>
      </c>
      <c r="L3188">
        <v>8.0297047623296507</v>
      </c>
      <c r="M3188">
        <v>40.5395337584334</v>
      </c>
      <c r="N3188">
        <v>0.42258494072285302</v>
      </c>
      <c r="O3188">
        <v>35.582154515778001</v>
      </c>
      <c r="P3188">
        <v>139.322916666666</v>
      </c>
      <c r="Q3188">
        <v>7.9372433543000998E-2</v>
      </c>
    </row>
    <row r="3189" spans="1:17" hidden="1" x14ac:dyDescent="0.3">
      <c r="A3189" t="s">
        <v>6592</v>
      </c>
      <c r="B3189" t="s">
        <v>6593</v>
      </c>
      <c r="C3189" t="str">
        <f>IFERROR(VLOOKUP(Table1[[#This Row],[Ticker]],[1]!Table2[[Symbol]:[Industry]],2,FALSE),"-")</f>
        <v>-</v>
      </c>
      <c r="D3189" t="s">
        <v>207</v>
      </c>
      <c r="E3189">
        <v>69.249061179999998</v>
      </c>
      <c r="F3189">
        <v>47.71</v>
      </c>
      <c r="G3189">
        <v>120.409554535369</v>
      </c>
      <c r="H3189">
        <v>25.448553197752901</v>
      </c>
      <c r="I3189">
        <v>8.4361895191376703</v>
      </c>
      <c r="J3189">
        <v>-12.5749563791417</v>
      </c>
      <c r="K3189">
        <v>42.420935669415599</v>
      </c>
      <c r="L3189">
        <v>35.010278989218101</v>
      </c>
      <c r="M3189">
        <v>53.856608160624504</v>
      </c>
      <c r="N3189">
        <v>1.8485207410707201</v>
      </c>
      <c r="O3189">
        <v>14.860616223014</v>
      </c>
      <c r="P3189">
        <v>162.142857142857</v>
      </c>
      <c r="Q3189">
        <v>0.13068373409721801</v>
      </c>
    </row>
    <row r="3190" spans="1:17" hidden="1" x14ac:dyDescent="0.3">
      <c r="A3190" t="s">
        <v>6594</v>
      </c>
      <c r="B3190" t="s">
        <v>6595</v>
      </c>
      <c r="C3190" t="str">
        <f>IFERROR(VLOOKUP(Table1[[#This Row],[Ticker]],[1]!Table2[[Symbol]:[Industry]],2,FALSE),"-")</f>
        <v>-</v>
      </c>
      <c r="D3190" t="s">
        <v>516</v>
      </c>
      <c r="E3190">
        <v>69.146336000000005</v>
      </c>
      <c r="F3190">
        <v>229.6</v>
      </c>
      <c r="G3190">
        <v>27.5775164599028</v>
      </c>
      <c r="H3190">
        <v>-6.4559077967554597</v>
      </c>
      <c r="I3190">
        <v>-22.273542190594</v>
      </c>
      <c r="J3190">
        <v>3.0116254494048</v>
      </c>
      <c r="K3190">
        <v>231.461613763446</v>
      </c>
      <c r="L3190">
        <v>223.21469967310099</v>
      </c>
      <c r="M3190">
        <v>55.153521525529698</v>
      </c>
      <c r="N3190">
        <v>3.93526151222285</v>
      </c>
      <c r="O3190">
        <v>18.445121951219502</v>
      </c>
      <c r="P3190">
        <v>104.36137071651</v>
      </c>
      <c r="Q3190">
        <v>0.15214644617967499</v>
      </c>
    </row>
    <row r="3191" spans="1:17" hidden="1" x14ac:dyDescent="0.3">
      <c r="A3191" t="s">
        <v>6596</v>
      </c>
      <c r="B3191" t="s">
        <v>6597</v>
      </c>
      <c r="C3191" t="str">
        <f>IFERROR(VLOOKUP(Table1[[#This Row],[Ticker]],[1]!Table2[[Symbol]:[Industry]],2,FALSE),"-")</f>
        <v>-</v>
      </c>
      <c r="D3191" t="s">
        <v>2547</v>
      </c>
      <c r="E3191">
        <v>68.959999999999994</v>
      </c>
      <c r="F3191">
        <v>34.479999999999997</v>
      </c>
      <c r="G3191">
        <v>0.51070009251779402</v>
      </c>
      <c r="H3191">
        <v>1.2415711948411601</v>
      </c>
      <c r="I3191">
        <v>-23.325730324614302</v>
      </c>
      <c r="J3191">
        <v>-0.25527538427823798</v>
      </c>
      <c r="K3191">
        <v>33.681248087923898</v>
      </c>
      <c r="L3191">
        <v>32.6340890818391</v>
      </c>
      <c r="M3191">
        <v>66.189608205663802</v>
      </c>
      <c r="N3191">
        <v>0.83382352941176396</v>
      </c>
      <c r="O3191">
        <v>27.291183294663501</v>
      </c>
      <c r="P3191">
        <v>74.141414141414103</v>
      </c>
      <c r="Q3191">
        <v>0.11959010629740401</v>
      </c>
    </row>
    <row r="3192" spans="1:17" hidden="1" x14ac:dyDescent="0.3">
      <c r="A3192" t="s">
        <v>6598</v>
      </c>
      <c r="B3192" t="s">
        <v>6599</v>
      </c>
      <c r="C3192" t="str">
        <f>IFERROR(VLOOKUP(Table1[[#This Row],[Ticker]],[1]!Table2[[Symbol]:[Industry]],2,FALSE),"-")</f>
        <v>-</v>
      </c>
      <c r="D3192" t="s">
        <v>186</v>
      </c>
      <c r="E3192">
        <v>68.667726599999995</v>
      </c>
      <c r="F3192">
        <v>33.700000000000003</v>
      </c>
      <c r="G3192">
        <v>2.9946486461642001</v>
      </c>
      <c r="H3192">
        <v>-5.3207704882435296</v>
      </c>
      <c r="I3192">
        <v>3.60385259871786</v>
      </c>
      <c r="J3192">
        <v>-3.2173272220054399</v>
      </c>
      <c r="K3192">
        <v>33.601648449979997</v>
      </c>
      <c r="L3192">
        <v>30.951649166181699</v>
      </c>
      <c r="M3192">
        <v>43.633751424361101</v>
      </c>
      <c r="N3192">
        <v>0.38252157449933</v>
      </c>
      <c r="O3192">
        <v>24.629080118694301</v>
      </c>
      <c r="P3192">
        <v>64.390243902438996</v>
      </c>
      <c r="Q3192">
        <v>2.8745822544785998E-2</v>
      </c>
    </row>
    <row r="3193" spans="1:17" hidden="1" x14ac:dyDescent="0.3">
      <c r="A3193" t="s">
        <v>6600</v>
      </c>
      <c r="B3193" t="s">
        <v>6601</v>
      </c>
      <c r="C3193" t="str">
        <f>IFERROR(VLOOKUP(Table1[[#This Row],[Ticker]],[1]!Table2[[Symbol]:[Industry]],2,FALSE),"-")</f>
        <v>-</v>
      </c>
      <c r="D3193" t="s">
        <v>173</v>
      </c>
      <c r="E3193">
        <v>68.504285594999999</v>
      </c>
      <c r="F3193">
        <v>97.05</v>
      </c>
      <c r="G3193">
        <v>-50.228697577378099</v>
      </c>
      <c r="H3193">
        <v>-3.6990205488145298</v>
      </c>
      <c r="I3193">
        <v>-25.945052046314402</v>
      </c>
      <c r="J3193">
        <v>-1.8961959860955999</v>
      </c>
      <c r="K3193">
        <v>104.463593358422</v>
      </c>
      <c r="L3193">
        <v>110.569305707807</v>
      </c>
      <c r="M3193">
        <v>43.789758413082197</v>
      </c>
      <c r="N3193">
        <v>0.54280155642023298</v>
      </c>
      <c r="O3193">
        <v>67.954662545079799</v>
      </c>
      <c r="P3193">
        <v>4.0192926045016</v>
      </c>
    </row>
    <row r="3194" spans="1:17" hidden="1" x14ac:dyDescent="0.3">
      <c r="A3194" t="s">
        <v>6602</v>
      </c>
      <c r="B3194" t="s">
        <v>6603</v>
      </c>
      <c r="C3194" t="str">
        <f>IFERROR(VLOOKUP(Table1[[#This Row],[Ticker]],[1]!Table2[[Symbol]:[Industry]],2,FALSE),"-")</f>
        <v>-</v>
      </c>
      <c r="D3194" t="s">
        <v>46</v>
      </c>
      <c r="E3194">
        <v>68.411300437999998</v>
      </c>
      <c r="F3194">
        <v>40.57</v>
      </c>
      <c r="G3194">
        <v>28.1881059256322</v>
      </c>
      <c r="H3194">
        <v>14.954664604736299</v>
      </c>
      <c r="I3194">
        <v>-1.7092016531713801</v>
      </c>
      <c r="J3194">
        <v>-2.8131443857698599</v>
      </c>
      <c r="K3194">
        <v>36.829607155662302</v>
      </c>
      <c r="L3194">
        <v>35.868081307394498</v>
      </c>
      <c r="M3194">
        <v>58.802933882141502</v>
      </c>
      <c r="N3194">
        <v>3.1870141504812901</v>
      </c>
      <c r="O3194">
        <v>24.722701503574001</v>
      </c>
      <c r="P3194">
        <v>59.0980392156862</v>
      </c>
      <c r="Q3194">
        <v>-6.207112627229E-2</v>
      </c>
    </row>
    <row r="3195" spans="1:17" hidden="1" x14ac:dyDescent="0.3">
      <c r="A3195" t="s">
        <v>6604</v>
      </c>
      <c r="B3195" t="s">
        <v>6605</v>
      </c>
      <c r="C3195" t="str">
        <f>IFERROR(VLOOKUP(Table1[[#This Row],[Ticker]],[1]!Table2[[Symbol]:[Industry]],2,FALSE),"-")</f>
        <v>-</v>
      </c>
      <c r="E3195">
        <v>68.214283499999993</v>
      </c>
      <c r="F3195">
        <v>34.15</v>
      </c>
      <c r="G3195">
        <v>20.192426819517099</v>
      </c>
      <c r="H3195">
        <v>5.5246378105310798</v>
      </c>
      <c r="I3195">
        <v>4.1385153058007997</v>
      </c>
      <c r="J3195">
        <v>-7.0307400429264604</v>
      </c>
      <c r="K3195">
        <v>34.551266158073801</v>
      </c>
      <c r="L3195">
        <v>31.4129314858546</v>
      </c>
      <c r="M3195">
        <v>33.780651340276201</v>
      </c>
      <c r="N3195">
        <v>0.96995882544154299</v>
      </c>
      <c r="O3195">
        <v>14.7584187408492</v>
      </c>
      <c r="P3195">
        <v>86.612021857923395</v>
      </c>
      <c r="Q3195">
        <v>8.0363648841821997E-2</v>
      </c>
    </row>
    <row r="3196" spans="1:17" hidden="1" x14ac:dyDescent="0.3">
      <c r="A3196" t="s">
        <v>6606</v>
      </c>
      <c r="B3196" t="s">
        <v>6607</v>
      </c>
      <c r="C3196" t="str">
        <f>IFERROR(VLOOKUP(Table1[[#This Row],[Ticker]],[1]!Table2[[Symbol]:[Industry]],2,FALSE),"-")</f>
        <v>-</v>
      </c>
      <c r="D3196" t="s">
        <v>372</v>
      </c>
      <c r="E3196">
        <v>68.163030000000006</v>
      </c>
      <c r="F3196">
        <v>75.989999999999995</v>
      </c>
      <c r="G3196">
        <v>20.154756445131898</v>
      </c>
      <c r="H3196">
        <v>11.350205667121401</v>
      </c>
      <c r="I3196">
        <v>-19.861632796350701</v>
      </c>
      <c r="J3196">
        <v>2.0406714438031801</v>
      </c>
      <c r="K3196">
        <v>70.879275696409806</v>
      </c>
      <c r="L3196">
        <v>71.356502066646698</v>
      </c>
      <c r="M3196">
        <v>51.332389158334998</v>
      </c>
      <c r="N3196">
        <v>1.07301696461646</v>
      </c>
      <c r="O3196">
        <v>30.714567706277101</v>
      </c>
      <c r="P3196">
        <v>63.243823845327597</v>
      </c>
      <c r="Q3196">
        <v>0.12997295849816501</v>
      </c>
    </row>
    <row r="3197" spans="1:17" hidden="1" x14ac:dyDescent="0.3">
      <c r="A3197" t="s">
        <v>6608</v>
      </c>
      <c r="B3197" t="s">
        <v>6609</v>
      </c>
      <c r="C3197" t="str">
        <f>IFERROR(VLOOKUP(Table1[[#This Row],[Ticker]],[1]!Table2[[Symbol]:[Industry]],2,FALSE),"-")</f>
        <v>-</v>
      </c>
      <c r="D3197" t="s">
        <v>259</v>
      </c>
      <c r="E3197">
        <v>67.992606359999996</v>
      </c>
      <c r="F3197">
        <v>142.80000000000001</v>
      </c>
      <c r="G3197">
        <v>101.245673514095</v>
      </c>
      <c r="H3197">
        <v>26.436775191858001</v>
      </c>
      <c r="I3197">
        <v>0.65001680251611105</v>
      </c>
      <c r="J3197">
        <v>-0.36342794930340799</v>
      </c>
      <c r="K3197">
        <v>121.26184604284801</v>
      </c>
      <c r="L3197">
        <v>109.335240650345</v>
      </c>
      <c r="M3197">
        <v>63.039039153113102</v>
      </c>
      <c r="N3197">
        <v>0.78116474291710303</v>
      </c>
      <c r="O3197">
        <v>14.0056022408963</v>
      </c>
      <c r="P3197">
        <v>147.916666666666</v>
      </c>
      <c r="Q3197">
        <v>8.9947851932609998E-2</v>
      </c>
    </row>
    <row r="3198" spans="1:17" hidden="1" x14ac:dyDescent="0.3">
      <c r="A3198" t="s">
        <v>6610</v>
      </c>
      <c r="B3198" t="s">
        <v>6611</v>
      </c>
      <c r="C3198" t="str">
        <f>IFERROR(VLOOKUP(Table1[[#This Row],[Ticker]],[1]!Table2[[Symbol]:[Industry]],2,FALSE),"-")</f>
        <v>-</v>
      </c>
      <c r="D3198" t="s">
        <v>1177</v>
      </c>
      <c r="E3198">
        <v>67.918653597000002</v>
      </c>
      <c r="F3198">
        <v>0.69</v>
      </c>
      <c r="G3198">
        <v>13.5638194294245</v>
      </c>
      <c r="H3198">
        <v>4.3752610344133496</v>
      </c>
      <c r="I3198">
        <v>5.5900356729838201</v>
      </c>
      <c r="J3198">
        <v>3.6186463144609702</v>
      </c>
      <c r="K3198">
        <v>0.63491138061816099</v>
      </c>
      <c r="L3198">
        <v>0.57929900064159801</v>
      </c>
      <c r="M3198">
        <v>82.503402262987905</v>
      </c>
      <c r="N3198">
        <v>1.0325402481554999</v>
      </c>
      <c r="O3198">
        <v>10.144927536231799</v>
      </c>
      <c r="P3198">
        <v>40.816326530612201</v>
      </c>
      <c r="Q3198">
        <v>1.2384531330518001E-2</v>
      </c>
    </row>
    <row r="3199" spans="1:17" hidden="1" x14ac:dyDescent="0.3">
      <c r="A3199" t="s">
        <v>6612</v>
      </c>
      <c r="B3199" t="s">
        <v>6613</v>
      </c>
      <c r="C3199" t="str">
        <f>IFERROR(VLOOKUP(Table1[[#This Row],[Ticker]],[1]!Table2[[Symbol]:[Industry]],2,FALSE),"-")</f>
        <v>-</v>
      </c>
      <c r="D3199" t="s">
        <v>6473</v>
      </c>
      <c r="E3199">
        <v>67.885035999999999</v>
      </c>
      <c r="F3199">
        <v>332</v>
      </c>
      <c r="G3199">
        <v>108.54294744426601</v>
      </c>
      <c r="H3199">
        <v>16.055957372907699</v>
      </c>
      <c r="I3199">
        <v>-85.707944510913606</v>
      </c>
      <c r="J3199">
        <v>-1.82233061905325</v>
      </c>
      <c r="K3199">
        <v>328.08271942432498</v>
      </c>
      <c r="L3199">
        <v>417.03803101720899</v>
      </c>
      <c r="M3199">
        <v>60.632528276429397</v>
      </c>
      <c r="N3199">
        <v>0.75402269861286197</v>
      </c>
      <c r="O3199">
        <v>324.14156626506002</v>
      </c>
      <c r="P3199">
        <v>135.79545454545399</v>
      </c>
    </row>
    <row r="3200" spans="1:17" hidden="1" x14ac:dyDescent="0.3">
      <c r="A3200" t="s">
        <v>6614</v>
      </c>
      <c r="B3200" t="s">
        <v>6615</v>
      </c>
      <c r="C3200" t="str">
        <f>IFERROR(VLOOKUP(Table1[[#This Row],[Ticker]],[1]!Table2[[Symbol]:[Industry]],2,FALSE),"-")</f>
        <v>-</v>
      </c>
      <c r="D3200" t="s">
        <v>404</v>
      </c>
      <c r="E3200">
        <v>67.855155999999994</v>
      </c>
      <c r="F3200">
        <v>27.76</v>
      </c>
      <c r="G3200">
        <v>-53.171374512023498</v>
      </c>
      <c r="H3200">
        <v>31.393787531612801</v>
      </c>
      <c r="I3200">
        <v>-80.337814906922702</v>
      </c>
      <c r="J3200">
        <v>-6.72931925915778</v>
      </c>
      <c r="K3200">
        <v>29.5434528543833</v>
      </c>
      <c r="L3200">
        <v>43.631092524503501</v>
      </c>
      <c r="M3200">
        <v>48.666267489871501</v>
      </c>
      <c r="N3200">
        <v>3.00278549995625</v>
      </c>
      <c r="O3200">
        <v>238.14841498558999</v>
      </c>
      <c r="P3200">
        <v>41.056910569105597</v>
      </c>
      <c r="Q3200">
        <v>0.13947429459015001</v>
      </c>
    </row>
    <row r="3201" spans="1:17" hidden="1" x14ac:dyDescent="0.3">
      <c r="A3201" t="s">
        <v>6616</v>
      </c>
      <c r="B3201" t="s">
        <v>6617</v>
      </c>
      <c r="C3201" t="str">
        <f>IFERROR(VLOOKUP(Table1[[#This Row],[Ticker]],[1]!Table2[[Symbol]:[Industry]],2,FALSE),"-")</f>
        <v>-</v>
      </c>
      <c r="D3201" t="s">
        <v>360</v>
      </c>
      <c r="E3201">
        <v>67.844775960000007</v>
      </c>
      <c r="F3201">
        <v>40.299999999999997</v>
      </c>
      <c r="G3201">
        <v>40.828757007164398</v>
      </c>
      <c r="H3201">
        <v>33.450496144131201</v>
      </c>
      <c r="I3201">
        <v>-6.20339155706312</v>
      </c>
      <c r="J3201">
        <v>18.835450312839999</v>
      </c>
      <c r="K3201">
        <v>32.932251478890599</v>
      </c>
      <c r="L3201">
        <v>32.456375242312298</v>
      </c>
      <c r="M3201">
        <v>91.356670888146297</v>
      </c>
      <c r="N3201">
        <v>3.96046757486803</v>
      </c>
      <c r="O3201">
        <v>20.099255583126499</v>
      </c>
      <c r="P3201">
        <v>84.862385321100902</v>
      </c>
      <c r="Q3201">
        <v>6.7518726719644998E-2</v>
      </c>
    </row>
    <row r="3202" spans="1:17" hidden="1" x14ac:dyDescent="0.3">
      <c r="A3202" t="s">
        <v>6618</v>
      </c>
      <c r="B3202" t="s">
        <v>6619</v>
      </c>
      <c r="C3202" t="str">
        <f>IFERROR(VLOOKUP(Table1[[#This Row],[Ticker]],[1]!Table2[[Symbol]:[Industry]],2,FALSE),"-")</f>
        <v>-</v>
      </c>
      <c r="E3202">
        <v>67.804000000000002</v>
      </c>
      <c r="F3202">
        <v>41.02</v>
      </c>
      <c r="G3202">
        <v>17.208042588152999</v>
      </c>
      <c r="H3202">
        <v>-2.0145113846511502</v>
      </c>
      <c r="I3202">
        <v>-23.724005055847801</v>
      </c>
      <c r="K3202">
        <v>40.111961136334898</v>
      </c>
      <c r="L3202">
        <v>40.909527830757199</v>
      </c>
      <c r="M3202">
        <v>57.210297507412697</v>
      </c>
      <c r="N3202">
        <v>1.70976145374286</v>
      </c>
      <c r="O3202">
        <v>46.4163822525597</v>
      </c>
      <c r="P3202">
        <v>53.352460660408298</v>
      </c>
      <c r="Q3202">
        <v>0.24276737039047999</v>
      </c>
    </row>
    <row r="3203" spans="1:17" hidden="1" x14ac:dyDescent="0.3">
      <c r="A3203" t="s">
        <v>6620</v>
      </c>
      <c r="B3203" t="s">
        <v>6621</v>
      </c>
      <c r="C3203" t="str">
        <f>IFERROR(VLOOKUP(Table1[[#This Row],[Ticker]],[1]!Table2[[Symbol]:[Industry]],2,FALSE),"-")</f>
        <v>-</v>
      </c>
      <c r="D3203" t="s">
        <v>1006</v>
      </c>
      <c r="E3203">
        <v>67.761452000000006</v>
      </c>
      <c r="F3203">
        <v>21.01</v>
      </c>
      <c r="G3203">
        <v>-60.234963241538502</v>
      </c>
      <c r="H3203">
        <v>-11.707035616304299</v>
      </c>
      <c r="I3203">
        <v>-38.797719429056897</v>
      </c>
      <c r="J3203">
        <v>-5.3833793997065902</v>
      </c>
      <c r="K3203">
        <v>22.364912260745601</v>
      </c>
      <c r="M3203">
        <v>46.727952789146997</v>
      </c>
      <c r="N3203">
        <v>3.4618852290861799</v>
      </c>
      <c r="O3203">
        <v>89.909566872917594</v>
      </c>
      <c r="P3203">
        <v>10.520778537611699</v>
      </c>
    </row>
    <row r="3204" spans="1:17" hidden="1" x14ac:dyDescent="0.3">
      <c r="A3204" t="s">
        <v>6622</v>
      </c>
      <c r="B3204" t="s">
        <v>6623</v>
      </c>
      <c r="C3204" t="str">
        <f>IFERROR(VLOOKUP(Table1[[#This Row],[Ticker]],[1]!Table2[[Symbol]:[Industry]],2,FALSE),"-")</f>
        <v>-</v>
      </c>
      <c r="D3204" t="s">
        <v>21</v>
      </c>
      <c r="E3204">
        <v>67.653862000000004</v>
      </c>
      <c r="F3204">
        <v>12.13</v>
      </c>
      <c r="G3204">
        <v>23.4307227124768</v>
      </c>
      <c r="H3204">
        <v>7.7740373256353398E-2</v>
      </c>
      <c r="I3204">
        <v>4.1218201195794997</v>
      </c>
      <c r="J3204">
        <v>5.5701188980670198</v>
      </c>
      <c r="K3204">
        <v>11.152301111313699</v>
      </c>
      <c r="L3204">
        <v>10.3045165747792</v>
      </c>
      <c r="M3204">
        <v>65.6493260742769</v>
      </c>
      <c r="N3204">
        <v>0.84926342788813503</v>
      </c>
      <c r="O3204">
        <v>24.484748557295902</v>
      </c>
      <c r="P3204">
        <v>78.382352941176407</v>
      </c>
      <c r="Q3204">
        <v>0.10086538103595</v>
      </c>
    </row>
    <row r="3205" spans="1:17" hidden="1" x14ac:dyDescent="0.3">
      <c r="A3205" t="s">
        <v>6624</v>
      </c>
      <c r="B3205" t="s">
        <v>6625</v>
      </c>
      <c r="C3205" t="str">
        <f>IFERROR(VLOOKUP(Table1[[#This Row],[Ticker]],[1]!Table2[[Symbol]:[Industry]],2,FALSE),"-")</f>
        <v>-</v>
      </c>
      <c r="D3205" t="s">
        <v>2661</v>
      </c>
      <c r="E3205">
        <v>67.626693750000001</v>
      </c>
      <c r="F3205">
        <v>41.25</v>
      </c>
      <c r="G3205">
        <v>-38.647760783675402</v>
      </c>
      <c r="H3205">
        <v>-6.6963661826931098</v>
      </c>
      <c r="I3205">
        <v>-4.6899938038031896</v>
      </c>
      <c r="J3205">
        <v>-4.9965756728540196</v>
      </c>
      <c r="K3205">
        <v>43.763525607199</v>
      </c>
      <c r="L3205">
        <v>42.806689541601102</v>
      </c>
      <c r="M3205">
        <v>38.240943504977999</v>
      </c>
      <c r="N3205">
        <v>0.72785850285599696</v>
      </c>
      <c r="O3205">
        <v>26.7878787878787</v>
      </c>
      <c r="P3205">
        <v>28.3048211508553</v>
      </c>
      <c r="Q3205">
        <v>7.4269987139112995E-2</v>
      </c>
    </row>
    <row r="3206" spans="1:17" hidden="1" x14ac:dyDescent="0.3">
      <c r="A3206" t="s">
        <v>6626</v>
      </c>
      <c r="B3206" t="s">
        <v>6627</v>
      </c>
      <c r="C3206" t="str">
        <f>IFERROR(VLOOKUP(Table1[[#This Row],[Ticker]],[1]!Table2[[Symbol]:[Industry]],2,FALSE),"-")</f>
        <v>-</v>
      </c>
      <c r="D3206" t="s">
        <v>6628</v>
      </c>
      <c r="E3206">
        <v>67.524031970999999</v>
      </c>
      <c r="F3206">
        <v>32.229999999999997</v>
      </c>
      <c r="G3206">
        <v>87.846830647156594</v>
      </c>
      <c r="H3206">
        <v>24.558908656141401</v>
      </c>
      <c r="I3206">
        <v>41.0545165473007</v>
      </c>
      <c r="J3206">
        <v>-2.2131788282370501</v>
      </c>
      <c r="K3206">
        <v>29.778844334543098</v>
      </c>
      <c r="L3206">
        <v>24.933248832848101</v>
      </c>
      <c r="M3206">
        <v>47.202246262350002</v>
      </c>
      <c r="N3206">
        <v>1.6328860691862499</v>
      </c>
      <c r="O3206">
        <v>18.3990071362085</v>
      </c>
      <c r="P3206">
        <v>147.923076923076</v>
      </c>
      <c r="Q3206">
        <v>8.7495807301421993E-2</v>
      </c>
    </row>
    <row r="3207" spans="1:17" hidden="1" x14ac:dyDescent="0.3">
      <c r="A3207" t="s">
        <v>6629</v>
      </c>
      <c r="B3207" t="s">
        <v>6630</v>
      </c>
      <c r="C3207" t="str">
        <f>IFERROR(VLOOKUP(Table1[[#This Row],[Ticker]],[1]!Table2[[Symbol]:[Industry]],2,FALSE),"-")</f>
        <v>-</v>
      </c>
      <c r="D3207" t="s">
        <v>77</v>
      </c>
      <c r="E3207">
        <v>67.521500591999995</v>
      </c>
      <c r="F3207">
        <v>7.84</v>
      </c>
      <c r="G3207">
        <v>36.080826232145597</v>
      </c>
      <c r="H3207">
        <v>-18.926670194979</v>
      </c>
      <c r="I3207">
        <v>-4.79091670796854</v>
      </c>
      <c r="J3207">
        <v>-2.3104560297357</v>
      </c>
      <c r="K3207">
        <v>8.3568565024345602</v>
      </c>
      <c r="L3207">
        <v>7.1581388459242401</v>
      </c>
      <c r="M3207">
        <v>34.827303853362601</v>
      </c>
      <c r="N3207">
        <v>0.34328875801620601</v>
      </c>
      <c r="O3207">
        <v>65.433673469387699</v>
      </c>
      <c r="P3207">
        <v>70.434782608695599</v>
      </c>
      <c r="Q3207">
        <v>9.6094016601029994E-2</v>
      </c>
    </row>
    <row r="3208" spans="1:17" hidden="1" x14ac:dyDescent="0.3">
      <c r="A3208" t="s">
        <v>6631</v>
      </c>
      <c r="B3208" t="s">
        <v>6632</v>
      </c>
      <c r="C3208" t="str">
        <f>IFERROR(VLOOKUP(Table1[[#This Row],[Ticker]],[1]!Table2[[Symbol]:[Industry]],2,FALSE),"-")</f>
        <v>-</v>
      </c>
      <c r="D3208" t="s">
        <v>1177</v>
      </c>
      <c r="E3208">
        <v>67.515000000000001</v>
      </c>
      <c r="F3208">
        <v>12.86</v>
      </c>
      <c r="G3208">
        <v>-30.160784506109401</v>
      </c>
      <c r="H3208">
        <v>-1.3231527731472501</v>
      </c>
      <c r="I3208">
        <v>-27.292847209899001</v>
      </c>
      <c r="J3208">
        <v>-0.69298126294991402</v>
      </c>
      <c r="K3208">
        <v>13.163409527105101</v>
      </c>
      <c r="L3208">
        <v>13.6422550183313</v>
      </c>
      <c r="M3208">
        <v>46.160838323918902</v>
      </c>
      <c r="N3208">
        <v>0.94583736634136895</v>
      </c>
      <c r="O3208">
        <v>58.942457231726301</v>
      </c>
      <c r="P3208">
        <v>26.078431372549002</v>
      </c>
      <c r="Q3208">
        <v>-2.1347508067048E-2</v>
      </c>
    </row>
    <row r="3209" spans="1:17" hidden="1" x14ac:dyDescent="0.3">
      <c r="A3209" t="s">
        <v>6633</v>
      </c>
      <c r="B3209" t="s">
        <v>6634</v>
      </c>
      <c r="C3209" t="str">
        <f>IFERROR(VLOOKUP(Table1[[#This Row],[Ticker]],[1]!Table2[[Symbol]:[Industry]],2,FALSE),"-")</f>
        <v>-</v>
      </c>
      <c r="D3209" t="s">
        <v>516</v>
      </c>
      <c r="E3209">
        <v>67.512</v>
      </c>
      <c r="F3209">
        <v>28.13</v>
      </c>
      <c r="G3209">
        <v>-21.924176894808699</v>
      </c>
      <c r="H3209">
        <v>6.9917112508635801</v>
      </c>
      <c r="I3209">
        <v>-15.924088620801401</v>
      </c>
      <c r="J3209">
        <v>7.2654994613141302</v>
      </c>
      <c r="K3209">
        <v>27.6471172260683</v>
      </c>
      <c r="L3209">
        <v>28.339671555322301</v>
      </c>
      <c r="M3209">
        <v>71.350993742139394</v>
      </c>
      <c r="N3209">
        <v>2.1295708413088499</v>
      </c>
      <c r="O3209">
        <v>31.176679701386401</v>
      </c>
      <c r="P3209">
        <v>25.022222222222201</v>
      </c>
      <c r="Q3209">
        <v>6.9761650044246004E-2</v>
      </c>
    </row>
    <row r="3210" spans="1:17" hidden="1" x14ac:dyDescent="0.3">
      <c r="A3210" t="s">
        <v>6635</v>
      </c>
      <c r="B3210" t="s">
        <v>6636</v>
      </c>
      <c r="C3210" t="str">
        <f>IFERROR(VLOOKUP(Table1[[#This Row],[Ticker]],[1]!Table2[[Symbol]:[Industry]],2,FALSE),"-")</f>
        <v>-</v>
      </c>
      <c r="D3210" t="s">
        <v>632</v>
      </c>
      <c r="E3210">
        <v>67.483186200000006</v>
      </c>
      <c r="F3210">
        <v>98.1</v>
      </c>
      <c r="G3210">
        <v>-10.688818888259901</v>
      </c>
      <c r="H3210">
        <v>4.7383724177364801</v>
      </c>
      <c r="I3210">
        <v>-5.6288390002862201</v>
      </c>
      <c r="J3210">
        <v>-7.49823680242213</v>
      </c>
      <c r="K3210">
        <v>97.172642240977694</v>
      </c>
      <c r="L3210">
        <v>93.567238082934196</v>
      </c>
      <c r="M3210">
        <v>37.857794734887101</v>
      </c>
      <c r="N3210">
        <v>0.66261775120127397</v>
      </c>
      <c r="O3210">
        <v>20.234454638124301</v>
      </c>
      <c r="P3210">
        <v>36.820083682008303</v>
      </c>
      <c r="Q3210">
        <v>-5.0772550743237999E-2</v>
      </c>
    </row>
    <row r="3211" spans="1:17" hidden="1" x14ac:dyDescent="0.3">
      <c r="A3211" t="s">
        <v>6637</v>
      </c>
      <c r="B3211" t="s">
        <v>6638</v>
      </c>
      <c r="C3211" t="str">
        <f>IFERROR(VLOOKUP(Table1[[#This Row],[Ticker]],[1]!Table2[[Symbol]:[Industry]],2,FALSE),"-")</f>
        <v>-</v>
      </c>
      <c r="D3211" t="s">
        <v>207</v>
      </c>
      <c r="E3211">
        <v>67.386244450000007</v>
      </c>
      <c r="F3211">
        <v>129.5</v>
      </c>
      <c r="G3211">
        <v>26.914159565478901</v>
      </c>
      <c r="H3211">
        <v>15.1972897851726</v>
      </c>
      <c r="I3211">
        <v>9.6692897522378995</v>
      </c>
      <c r="J3211">
        <v>-0.92680823099355703</v>
      </c>
      <c r="K3211">
        <v>104.302569298657</v>
      </c>
      <c r="L3211">
        <v>71.200520246059796</v>
      </c>
      <c r="M3211">
        <v>97.891639288263306</v>
      </c>
      <c r="N3211">
        <v>1.0360360360360299</v>
      </c>
      <c r="O3211">
        <v>9.03474903474903</v>
      </c>
      <c r="P3211">
        <v>55.836341756919303</v>
      </c>
    </row>
    <row r="3212" spans="1:17" hidden="1" x14ac:dyDescent="0.3">
      <c r="A3212" t="s">
        <v>6639</v>
      </c>
      <c r="B3212" t="s">
        <v>6640</v>
      </c>
      <c r="C3212" t="str">
        <f>IFERROR(VLOOKUP(Table1[[#This Row],[Ticker]],[1]!Table2[[Symbol]:[Industry]],2,FALSE),"-")</f>
        <v>-</v>
      </c>
      <c r="D3212" t="s">
        <v>516</v>
      </c>
      <c r="E3212">
        <v>67.300977484000001</v>
      </c>
      <c r="F3212">
        <v>54.73</v>
      </c>
      <c r="G3212">
        <v>54.565674716994103</v>
      </c>
      <c r="H3212">
        <v>11.546483361789999</v>
      </c>
      <c r="I3212">
        <v>17.751759866793499</v>
      </c>
      <c r="J3212">
        <v>6.3869172592025096</v>
      </c>
      <c r="K3212">
        <v>49.448906587065402</v>
      </c>
      <c r="L3212">
        <v>44.8390048609686</v>
      </c>
      <c r="M3212">
        <v>68.726346497037397</v>
      </c>
      <c r="N3212">
        <v>1.41095757742757</v>
      </c>
      <c r="O3212">
        <v>5.6824410743650802</v>
      </c>
      <c r="P3212">
        <v>91.833158079214797</v>
      </c>
      <c r="Q3212">
        <v>4.2129988766813002E-2</v>
      </c>
    </row>
    <row r="3213" spans="1:17" hidden="1" x14ac:dyDescent="0.3">
      <c r="A3213" t="s">
        <v>6641</v>
      </c>
      <c r="B3213" t="s">
        <v>6642</v>
      </c>
      <c r="C3213" t="str">
        <f>IFERROR(VLOOKUP(Table1[[#This Row],[Ticker]],[1]!Table2[[Symbol]:[Industry]],2,FALSE),"-")</f>
        <v>-</v>
      </c>
      <c r="D3213" t="s">
        <v>98</v>
      </c>
      <c r="E3213">
        <v>67.256601079999996</v>
      </c>
      <c r="F3213">
        <v>163.55000000000001</v>
      </c>
      <c r="G3213">
        <v>-9.3772351650020696</v>
      </c>
      <c r="H3213">
        <v>-3.7089726322443601</v>
      </c>
      <c r="I3213">
        <v>-24.521785413278099</v>
      </c>
      <c r="J3213">
        <v>-7.46966537385069</v>
      </c>
      <c r="K3213">
        <v>171.95203775392699</v>
      </c>
      <c r="L3213">
        <v>162.99207783964201</v>
      </c>
      <c r="M3213">
        <v>31.949702344991799</v>
      </c>
      <c r="N3213">
        <v>0.86564056477359097</v>
      </c>
      <c r="O3213">
        <v>89.727911953531006</v>
      </c>
      <c r="P3213">
        <v>54.803596781826698</v>
      </c>
      <c r="Q3213">
        <v>3.819138438413E-2</v>
      </c>
    </row>
    <row r="3214" spans="1:17" hidden="1" x14ac:dyDescent="0.3">
      <c r="A3214" t="s">
        <v>6643</v>
      </c>
      <c r="B3214" t="s">
        <v>6644</v>
      </c>
      <c r="C3214" t="str">
        <f>IFERROR(VLOOKUP(Table1[[#This Row],[Ticker]],[1]!Table2[[Symbol]:[Industry]],2,FALSE),"-")</f>
        <v>-</v>
      </c>
      <c r="D3214" t="s">
        <v>632</v>
      </c>
      <c r="E3214">
        <v>67.115234999999998</v>
      </c>
      <c r="F3214">
        <v>39.049999999999997</v>
      </c>
      <c r="G3214">
        <v>-46.2424060910867</v>
      </c>
      <c r="H3214">
        <v>-15.9040900263526</v>
      </c>
      <c r="I3214">
        <v>-30.066529983581798</v>
      </c>
      <c r="J3214">
        <v>-36.933223627946198</v>
      </c>
      <c r="K3214">
        <v>45.231696719374398</v>
      </c>
      <c r="M3214">
        <v>38.6112906432679</v>
      </c>
      <c r="N3214">
        <v>5.4442574902301297</v>
      </c>
      <c r="O3214">
        <v>84.2509603072983</v>
      </c>
      <c r="P3214">
        <v>9.9999999999999805</v>
      </c>
    </row>
    <row r="3215" spans="1:17" hidden="1" x14ac:dyDescent="0.3">
      <c r="A3215" t="s">
        <v>6645</v>
      </c>
      <c r="B3215" t="s">
        <v>6646</v>
      </c>
      <c r="C3215" t="str">
        <f>IFERROR(VLOOKUP(Table1[[#This Row],[Ticker]],[1]!Table2[[Symbol]:[Industry]],2,FALSE),"-")</f>
        <v>-</v>
      </c>
      <c r="D3215" t="s">
        <v>300</v>
      </c>
      <c r="E3215">
        <v>67.037571499999999</v>
      </c>
      <c r="F3215">
        <v>16.670000000000002</v>
      </c>
      <c r="G3215">
        <v>74.386837161107294</v>
      </c>
      <c r="H3215">
        <v>23.311287970440301</v>
      </c>
      <c r="I3215">
        <v>-24.326001270760901</v>
      </c>
      <c r="J3215">
        <v>-5.3419458456724502</v>
      </c>
      <c r="K3215">
        <v>14.320412395213699</v>
      </c>
      <c r="L3215">
        <v>13.3810605052126</v>
      </c>
      <c r="M3215">
        <v>61.167418175394303</v>
      </c>
      <c r="N3215">
        <v>2.4256401364004998</v>
      </c>
      <c r="O3215">
        <v>31.793641271745599</v>
      </c>
      <c r="P3215">
        <v>116.493506493506</v>
      </c>
      <c r="Q3215">
        <v>8.1245906151306002E-2</v>
      </c>
    </row>
    <row r="3216" spans="1:17" hidden="1" x14ac:dyDescent="0.3">
      <c r="A3216" t="s">
        <v>6647</v>
      </c>
      <c r="B3216" t="s">
        <v>6648</v>
      </c>
      <c r="C3216" t="str">
        <f>IFERROR(VLOOKUP(Table1[[#This Row],[Ticker]],[1]!Table2[[Symbol]:[Industry]],2,FALSE),"-")</f>
        <v>-</v>
      </c>
      <c r="D3216" t="s">
        <v>95</v>
      </c>
      <c r="E3216">
        <v>67.017794871999996</v>
      </c>
      <c r="F3216">
        <v>8.86</v>
      </c>
      <c r="G3216">
        <v>-21.6639220833517</v>
      </c>
      <c r="H3216">
        <v>2.3761027852551</v>
      </c>
      <c r="I3216">
        <v>-22.187742104793902</v>
      </c>
      <c r="J3216">
        <v>0.446189480676913</v>
      </c>
      <c r="K3216">
        <v>8.9097159935256194</v>
      </c>
      <c r="L3216">
        <v>9.2751237549570007</v>
      </c>
      <c r="M3216">
        <v>55.877480258975602</v>
      </c>
      <c r="N3216">
        <v>0.53211681779264697</v>
      </c>
      <c r="O3216">
        <v>31.4898419864559</v>
      </c>
      <c r="P3216">
        <v>22.0385674931129</v>
      </c>
      <c r="Q3216">
        <v>7.0099447538800005E-4</v>
      </c>
    </row>
    <row r="3217" spans="1:17" hidden="1" x14ac:dyDescent="0.3">
      <c r="A3217" t="s">
        <v>6649</v>
      </c>
      <c r="B3217" t="s">
        <v>6650</v>
      </c>
      <c r="C3217" t="str">
        <f>IFERROR(VLOOKUP(Table1[[#This Row],[Ticker]],[1]!Table2[[Symbol]:[Industry]],2,FALSE),"-")</f>
        <v>-</v>
      </c>
      <c r="D3217" t="s">
        <v>111</v>
      </c>
      <c r="E3217">
        <v>66.84</v>
      </c>
      <c r="F3217">
        <v>22.28</v>
      </c>
      <c r="G3217">
        <v>-0.81831137565341105</v>
      </c>
      <c r="H3217">
        <v>44.976386293518999</v>
      </c>
      <c r="I3217">
        <v>-10.7642704403584</v>
      </c>
      <c r="J3217">
        <v>-4.60168933778127</v>
      </c>
      <c r="K3217">
        <v>18.178596823321101</v>
      </c>
      <c r="L3217">
        <v>18.212012354194599</v>
      </c>
      <c r="M3217">
        <v>67.447094139639901</v>
      </c>
      <c r="N3217">
        <v>3.7301766925451698</v>
      </c>
      <c r="O3217">
        <v>24.730700179533201</v>
      </c>
      <c r="P3217">
        <v>52.602739726027401</v>
      </c>
      <c r="Q3217">
        <v>3.4274138623385998E-2</v>
      </c>
    </row>
    <row r="3218" spans="1:17" hidden="1" x14ac:dyDescent="0.3">
      <c r="A3218" t="s">
        <v>6651</v>
      </c>
      <c r="B3218" t="s">
        <v>6652</v>
      </c>
      <c r="C3218" t="str">
        <f>IFERROR(VLOOKUP(Table1[[#This Row],[Ticker]],[1]!Table2[[Symbol]:[Industry]],2,FALSE),"-")</f>
        <v>-</v>
      </c>
      <c r="D3218" t="s">
        <v>4403</v>
      </c>
      <c r="E3218">
        <v>66.822236199000002</v>
      </c>
      <c r="F3218">
        <v>91.53</v>
      </c>
      <c r="G3218">
        <v>16.682845166190301</v>
      </c>
      <c r="H3218">
        <v>-3.9038914496192101</v>
      </c>
      <c r="I3218">
        <v>-38.499686615171797</v>
      </c>
      <c r="J3218">
        <v>-0.39962536443671598</v>
      </c>
      <c r="K3218">
        <v>95.990348494742307</v>
      </c>
      <c r="L3218">
        <v>93.690534394555499</v>
      </c>
      <c r="M3218">
        <v>41.390719254685301</v>
      </c>
      <c r="N3218">
        <v>0.58795480589794002</v>
      </c>
      <c r="O3218">
        <v>67.147383371572104</v>
      </c>
      <c r="P3218">
        <v>54.246713852376097</v>
      </c>
      <c r="Q3218">
        <v>4.8398231218613003E-2</v>
      </c>
    </row>
    <row r="3219" spans="1:17" hidden="1" x14ac:dyDescent="0.3">
      <c r="A3219" t="s">
        <v>6653</v>
      </c>
      <c r="B3219" t="s">
        <v>6654</v>
      </c>
      <c r="C3219" t="str">
        <f>IFERROR(VLOOKUP(Table1[[#This Row],[Ticker]],[1]!Table2[[Symbol]:[Industry]],2,FALSE),"-")</f>
        <v>-</v>
      </c>
      <c r="D3219" t="s">
        <v>1563</v>
      </c>
      <c r="E3219">
        <v>66.800483607000004</v>
      </c>
      <c r="F3219">
        <v>4.29</v>
      </c>
      <c r="G3219">
        <v>105.777991481904</v>
      </c>
      <c r="H3219">
        <v>26.335830585344301</v>
      </c>
      <c r="I3219">
        <v>11.372348598153801</v>
      </c>
      <c r="J3219">
        <v>-10.7980528661866</v>
      </c>
      <c r="K3219">
        <v>3.80137770928479</v>
      </c>
      <c r="L3219">
        <v>3.2537580994905002</v>
      </c>
      <c r="M3219">
        <v>44.721550502425202</v>
      </c>
      <c r="N3219">
        <v>0.68773248270447196</v>
      </c>
      <c r="O3219">
        <v>11.8881118881118</v>
      </c>
      <c r="Q3219">
        <v>0.13178388960426901</v>
      </c>
    </row>
    <row r="3220" spans="1:17" hidden="1" x14ac:dyDescent="0.3">
      <c r="A3220" t="s">
        <v>6655</v>
      </c>
      <c r="B3220" t="s">
        <v>6656</v>
      </c>
      <c r="C3220" t="str">
        <f>IFERROR(VLOOKUP(Table1[[#This Row],[Ticker]],[1]!Table2[[Symbol]:[Industry]],2,FALSE),"-")</f>
        <v>-</v>
      </c>
      <c r="D3220" t="s">
        <v>219</v>
      </c>
      <c r="E3220">
        <v>66.734828695999994</v>
      </c>
      <c r="F3220">
        <v>41.56</v>
      </c>
      <c r="G3220">
        <v>9.8748641725250099</v>
      </c>
      <c r="H3220">
        <v>11.4602120758511</v>
      </c>
      <c r="I3220">
        <v>-15.7622914598942</v>
      </c>
      <c r="J3220">
        <v>-0.85457129383968999</v>
      </c>
      <c r="K3220">
        <v>40.101313249176499</v>
      </c>
      <c r="L3220">
        <v>39.739889779689797</v>
      </c>
      <c r="M3220">
        <v>62.521785501537899</v>
      </c>
      <c r="N3220">
        <v>1.44867686006077</v>
      </c>
      <c r="O3220">
        <v>55.486044273339701</v>
      </c>
      <c r="P3220">
        <v>60.154142581888202</v>
      </c>
      <c r="Q3220">
        <v>9.9238014288775003E-2</v>
      </c>
    </row>
    <row r="3221" spans="1:17" hidden="1" x14ac:dyDescent="0.3">
      <c r="A3221" t="s">
        <v>6657</v>
      </c>
      <c r="B3221" t="s">
        <v>6658</v>
      </c>
      <c r="C3221" t="str">
        <f>IFERROR(VLOOKUP(Table1[[#This Row],[Ticker]],[1]!Table2[[Symbol]:[Industry]],2,FALSE),"-")</f>
        <v>-</v>
      </c>
      <c r="D3221" t="s">
        <v>399</v>
      </c>
      <c r="E3221">
        <v>66.728641392</v>
      </c>
      <c r="F3221">
        <v>14.38</v>
      </c>
      <c r="G3221">
        <v>29.004177390790801</v>
      </c>
      <c r="H3221">
        <v>3.6565212904028699</v>
      </c>
      <c r="I3221">
        <v>-15.2733523051582</v>
      </c>
      <c r="J3221">
        <v>1.7874774832921601</v>
      </c>
      <c r="K3221">
        <v>13.697019241032701</v>
      </c>
      <c r="L3221">
        <v>13.5276998386854</v>
      </c>
      <c r="M3221">
        <v>65.366376551026505</v>
      </c>
      <c r="N3221">
        <v>1.0280393591836099</v>
      </c>
      <c r="O3221">
        <v>17.524339360222498</v>
      </c>
      <c r="P3221">
        <v>56.304347826086897</v>
      </c>
      <c r="Q3221">
        <v>1.9758238768981001E-2</v>
      </c>
    </row>
    <row r="3222" spans="1:17" hidden="1" x14ac:dyDescent="0.3">
      <c r="A3222" t="s">
        <v>6659</v>
      </c>
      <c r="B3222" t="s">
        <v>6660</v>
      </c>
      <c r="C3222" t="str">
        <f>IFERROR(VLOOKUP(Table1[[#This Row],[Ticker]],[1]!Table2[[Symbol]:[Industry]],2,FALSE),"-")</f>
        <v>-</v>
      </c>
      <c r="D3222" t="s">
        <v>300</v>
      </c>
      <c r="E3222">
        <v>66.382998525000005</v>
      </c>
      <c r="F3222">
        <v>131.65</v>
      </c>
      <c r="G3222">
        <v>-18.585295326862202</v>
      </c>
      <c r="H3222">
        <v>-2.6877795902710901</v>
      </c>
      <c r="I3222">
        <v>0.60404127522472995</v>
      </c>
      <c r="J3222">
        <v>-3.3721583606711998</v>
      </c>
      <c r="K3222">
        <v>136.69697708300399</v>
      </c>
      <c r="L3222">
        <v>129.23252130024699</v>
      </c>
      <c r="M3222">
        <v>41.370223188597599</v>
      </c>
      <c r="N3222">
        <v>0.49206589333947498</v>
      </c>
      <c r="O3222">
        <v>40.448157994682802</v>
      </c>
      <c r="P3222">
        <v>36.9927159209157</v>
      </c>
      <c r="Q3222">
        <v>6.2157334816829002E-2</v>
      </c>
    </row>
    <row r="3223" spans="1:17" hidden="1" x14ac:dyDescent="0.3">
      <c r="A3223" t="s">
        <v>6661</v>
      </c>
      <c r="B3223" t="s">
        <v>6662</v>
      </c>
      <c r="C3223" t="str">
        <f>IFERROR(VLOOKUP(Table1[[#This Row],[Ticker]],[1]!Table2[[Symbol]:[Industry]],2,FALSE),"-")</f>
        <v>-</v>
      </c>
      <c r="D3223" t="s">
        <v>1560</v>
      </c>
      <c r="E3223">
        <v>66.257114999999999</v>
      </c>
      <c r="F3223">
        <v>37.5</v>
      </c>
      <c r="G3223">
        <v>-4.0997977415817903</v>
      </c>
      <c r="H3223">
        <v>-1.61566000249977</v>
      </c>
      <c r="I3223">
        <v>-55.929572170153399</v>
      </c>
      <c r="J3223">
        <v>-0.92680823099355703</v>
      </c>
      <c r="K3223">
        <v>40.674421876727003</v>
      </c>
      <c r="M3223">
        <v>41.294631978205103</v>
      </c>
      <c r="N3223">
        <v>0.71428571428571397</v>
      </c>
      <c r="O3223">
        <v>100</v>
      </c>
      <c r="P3223">
        <v>33.451957295373603</v>
      </c>
    </row>
    <row r="3224" spans="1:17" hidden="1" x14ac:dyDescent="0.3">
      <c r="A3224" t="s">
        <v>6663</v>
      </c>
      <c r="B3224" t="s">
        <v>6664</v>
      </c>
      <c r="C3224" t="str">
        <f>IFERROR(VLOOKUP(Table1[[#This Row],[Ticker]],[1]!Table2[[Symbol]:[Industry]],2,FALSE),"-")</f>
        <v>-</v>
      </c>
      <c r="D3224" t="s">
        <v>1698</v>
      </c>
      <c r="E3224">
        <v>66.188091</v>
      </c>
      <c r="F3224">
        <v>169.7</v>
      </c>
      <c r="G3224">
        <v>19.057066918213302</v>
      </c>
      <c r="H3224">
        <v>-13.0999010533705</v>
      </c>
      <c r="I3224">
        <v>-25.6332812399882</v>
      </c>
      <c r="J3224">
        <v>-12.0786406917265</v>
      </c>
      <c r="K3224">
        <v>192.63993649771501</v>
      </c>
      <c r="L3224">
        <v>168.90635538174701</v>
      </c>
      <c r="M3224">
        <v>34.337904558153902</v>
      </c>
      <c r="N3224">
        <v>2.0500876377919499</v>
      </c>
      <c r="O3224">
        <v>38.4796700058927</v>
      </c>
      <c r="P3224">
        <v>71.848101265822706</v>
      </c>
      <c r="Q3224">
        <v>4.8452168283197997E-2</v>
      </c>
    </row>
    <row r="3225" spans="1:17" hidden="1" x14ac:dyDescent="0.3">
      <c r="A3225" t="s">
        <v>6665</v>
      </c>
      <c r="B3225" t="s">
        <v>6666</v>
      </c>
      <c r="C3225" t="str">
        <f>IFERROR(VLOOKUP(Table1[[#This Row],[Ticker]],[1]!Table2[[Symbol]:[Industry]],2,FALSE),"-")</f>
        <v>-</v>
      </c>
      <c r="D3225" t="s">
        <v>404</v>
      </c>
      <c r="E3225">
        <v>66.1554</v>
      </c>
      <c r="F3225">
        <v>54</v>
      </c>
      <c r="G3225">
        <v>-21.3701541600112</v>
      </c>
      <c r="H3225">
        <v>-7.1469376970876803</v>
      </c>
      <c r="I3225">
        <v>-19.6287055068073</v>
      </c>
      <c r="J3225">
        <v>-3.10072127447182</v>
      </c>
      <c r="K3225">
        <v>56.766354830988902</v>
      </c>
      <c r="L3225">
        <v>54.389595046060897</v>
      </c>
      <c r="M3225">
        <v>38.263079403168298</v>
      </c>
      <c r="N3225">
        <v>0.422916666666666</v>
      </c>
      <c r="O3225">
        <v>35</v>
      </c>
      <c r="P3225">
        <v>45.161290322580598</v>
      </c>
    </row>
    <row r="3226" spans="1:17" hidden="1" x14ac:dyDescent="0.3">
      <c r="A3226" t="s">
        <v>6667</v>
      </c>
      <c r="B3226" t="s">
        <v>6668</v>
      </c>
      <c r="C3226" t="str">
        <f>IFERROR(VLOOKUP(Table1[[#This Row],[Ticker]],[1]!Table2[[Symbol]:[Industry]],2,FALSE),"-")</f>
        <v>-</v>
      </c>
      <c r="D3226" t="s">
        <v>1382</v>
      </c>
      <c r="E3226">
        <v>66.021879999999996</v>
      </c>
      <c r="F3226">
        <v>307.25</v>
      </c>
      <c r="G3226">
        <v>55.797835466581098</v>
      </c>
      <c r="H3226">
        <v>-8.8760286285476303E-2</v>
      </c>
      <c r="I3226">
        <v>11.5535825365506</v>
      </c>
      <c r="J3226">
        <v>-5.15062369234019</v>
      </c>
      <c r="K3226">
        <v>321.60228806184199</v>
      </c>
      <c r="L3226">
        <v>274.46260139891001</v>
      </c>
      <c r="M3226">
        <v>33.981786379850703</v>
      </c>
      <c r="N3226">
        <v>0.22648514851485099</v>
      </c>
      <c r="O3226">
        <v>31.798209926769701</v>
      </c>
      <c r="P3226">
        <v>125.919117647058</v>
      </c>
    </row>
    <row r="3227" spans="1:17" hidden="1" x14ac:dyDescent="0.3">
      <c r="A3227" t="s">
        <v>6669</v>
      </c>
      <c r="B3227" t="s">
        <v>6670</v>
      </c>
      <c r="C3227" t="str">
        <f>IFERROR(VLOOKUP(Table1[[#This Row],[Ticker]],[1]!Table2[[Symbol]:[Industry]],2,FALSE),"-")</f>
        <v>-</v>
      </c>
      <c r="D3227" t="s">
        <v>95</v>
      </c>
      <c r="E3227">
        <v>65.996589536000002</v>
      </c>
      <c r="F3227">
        <v>35.68</v>
      </c>
      <c r="G3227">
        <v>113.32220554249</v>
      </c>
      <c r="H3227">
        <v>4.4939308656088501</v>
      </c>
      <c r="I3227">
        <v>10.2625641365166</v>
      </c>
      <c r="J3227">
        <v>-1.7881586060977499</v>
      </c>
      <c r="K3227">
        <v>35.0867841547879</v>
      </c>
      <c r="L3227">
        <v>29.071249618843702</v>
      </c>
      <c r="M3227">
        <v>54.323062121009201</v>
      </c>
      <c r="N3227">
        <v>0.58362755973873504</v>
      </c>
      <c r="O3227">
        <v>14.9103139013452</v>
      </c>
      <c r="P3227">
        <v>146.676543209876</v>
      </c>
      <c r="Q3227">
        <v>1.2839035089998001E-2</v>
      </c>
    </row>
    <row r="3228" spans="1:17" hidden="1" x14ac:dyDescent="0.3">
      <c r="A3228" t="s">
        <v>6671</v>
      </c>
      <c r="B3228" t="s">
        <v>6672</v>
      </c>
      <c r="C3228" t="str">
        <f>IFERROR(VLOOKUP(Table1[[#This Row],[Ticker]],[1]!Table2[[Symbol]:[Industry]],2,FALSE),"-")</f>
        <v>-</v>
      </c>
      <c r="D3228" t="s">
        <v>46</v>
      </c>
      <c r="E3228">
        <v>65.928226420000001</v>
      </c>
      <c r="F3228">
        <v>0.7</v>
      </c>
      <c r="G3228">
        <v>-27.2525071011877</v>
      </c>
      <c r="K3228">
        <v>0.813046339516308</v>
      </c>
      <c r="L3228">
        <v>1.2524745064316301</v>
      </c>
      <c r="M3228">
        <v>70.989730741565694</v>
      </c>
      <c r="N3228">
        <v>1</v>
      </c>
      <c r="O3228">
        <v>7.1428571428571397</v>
      </c>
      <c r="P3228">
        <v>16.6666666666666</v>
      </c>
      <c r="Q3228">
        <v>3.7666979515126001E-2</v>
      </c>
    </row>
    <row r="3229" spans="1:17" hidden="1" x14ac:dyDescent="0.3">
      <c r="A3229" t="s">
        <v>6673</v>
      </c>
      <c r="B3229" t="s">
        <v>6674</v>
      </c>
      <c r="C3229" t="str">
        <f>IFERROR(VLOOKUP(Table1[[#This Row],[Ticker]],[1]!Table2[[Symbol]:[Industry]],2,FALSE),"-")</f>
        <v>-</v>
      </c>
      <c r="D3229" t="s">
        <v>46</v>
      </c>
      <c r="E3229">
        <v>65.875975800000006</v>
      </c>
      <c r="F3229">
        <v>109.4</v>
      </c>
      <c r="G3229">
        <v>223.54621494354001</v>
      </c>
      <c r="H3229">
        <v>22.7861334766407</v>
      </c>
      <c r="I3229">
        <v>202.19013077521799</v>
      </c>
      <c r="J3229">
        <v>14.652139137427399</v>
      </c>
      <c r="K3229">
        <v>80.126874633131493</v>
      </c>
      <c r="L3229">
        <v>52.054228719970297</v>
      </c>
      <c r="M3229">
        <v>79.195820295944998</v>
      </c>
      <c r="N3229">
        <v>1.12592592592592</v>
      </c>
      <c r="O3229">
        <v>0</v>
      </c>
      <c r="P3229">
        <v>319.96161228406902</v>
      </c>
      <c r="Q3229">
        <v>0.19243538389172901</v>
      </c>
    </row>
    <row r="3230" spans="1:17" hidden="1" x14ac:dyDescent="0.3">
      <c r="A3230" t="s">
        <v>6675</v>
      </c>
      <c r="B3230" t="s">
        <v>6676</v>
      </c>
      <c r="C3230" t="str">
        <f>IFERROR(VLOOKUP(Table1[[#This Row],[Ticker]],[1]!Table2[[Symbol]:[Industry]],2,FALSE),"-")</f>
        <v>-</v>
      </c>
      <c r="D3230" t="s">
        <v>136</v>
      </c>
      <c r="E3230">
        <v>65.764874849999998</v>
      </c>
      <c r="F3230">
        <v>90.5</v>
      </c>
      <c r="G3230">
        <v>-26.246920509008898</v>
      </c>
      <c r="H3230">
        <v>2.0977331148620899</v>
      </c>
      <c r="I3230">
        <v>-23.986072226823399</v>
      </c>
      <c r="J3230">
        <v>-0.93767779621095404</v>
      </c>
      <c r="K3230">
        <v>92.196819592814606</v>
      </c>
      <c r="L3230">
        <v>103.359603951054</v>
      </c>
      <c r="M3230">
        <v>49.828426200635903</v>
      </c>
      <c r="N3230">
        <v>1.06524792733801</v>
      </c>
      <c r="O3230">
        <v>77.900552486187806</v>
      </c>
      <c r="P3230">
        <v>7.0879185895160202</v>
      </c>
      <c r="Q3230">
        <v>-2.8191580163694999E-2</v>
      </c>
    </row>
    <row r="3231" spans="1:17" hidden="1" x14ac:dyDescent="0.3">
      <c r="A3231" t="s">
        <v>6677</v>
      </c>
      <c r="B3231" t="s">
        <v>6678</v>
      </c>
      <c r="C3231" t="str">
        <f>IFERROR(VLOOKUP(Table1[[#This Row],[Ticker]],[1]!Table2[[Symbol]:[Industry]],2,FALSE),"-")</f>
        <v>-</v>
      </c>
      <c r="D3231" t="s">
        <v>539</v>
      </c>
      <c r="E3231">
        <v>65.761946499999993</v>
      </c>
      <c r="F3231">
        <v>61.45</v>
      </c>
      <c r="G3231">
        <v>-36.884860042364103</v>
      </c>
      <c r="H3231">
        <v>-7.6250127881496104</v>
      </c>
      <c r="I3231">
        <v>-10.338926075650001</v>
      </c>
      <c r="J3231">
        <v>3.2257341418877998</v>
      </c>
      <c r="K3231">
        <v>59.567721589592601</v>
      </c>
      <c r="L3231">
        <v>61.6321699501339</v>
      </c>
      <c r="M3231">
        <v>60.3405124570506</v>
      </c>
      <c r="N3231">
        <v>0.22448979591836701</v>
      </c>
      <c r="O3231">
        <v>23.596419853539398</v>
      </c>
      <c r="P3231">
        <v>22.410358565736999</v>
      </c>
      <c r="Q3231">
        <v>2.2981980929432998E-2</v>
      </c>
    </row>
    <row r="3232" spans="1:17" hidden="1" x14ac:dyDescent="0.3">
      <c r="A3232" t="s">
        <v>6679</v>
      </c>
      <c r="B3232" t="s">
        <v>6680</v>
      </c>
      <c r="C3232" t="str">
        <f>IFERROR(VLOOKUP(Table1[[#This Row],[Ticker]],[1]!Table2[[Symbol]:[Industry]],2,FALSE),"-")</f>
        <v>-</v>
      </c>
      <c r="D3232" t="s">
        <v>360</v>
      </c>
      <c r="E3232">
        <v>65.743104000000002</v>
      </c>
      <c r="F3232">
        <v>69.88</v>
      </c>
      <c r="G3232">
        <v>80.262644413963798</v>
      </c>
      <c r="H3232">
        <v>9.6632719925274202</v>
      </c>
      <c r="I3232">
        <v>1.00192874445137</v>
      </c>
      <c r="J3232">
        <v>6.63765278174332</v>
      </c>
      <c r="K3232">
        <v>63.768660263165799</v>
      </c>
      <c r="L3232">
        <v>59.985492250606299</v>
      </c>
      <c r="M3232">
        <v>74.9114319686134</v>
      </c>
      <c r="N3232">
        <v>0.52206212040352595</v>
      </c>
      <c r="O3232">
        <v>15.555237550085799</v>
      </c>
      <c r="P3232">
        <v>122.902711323763</v>
      </c>
      <c r="Q3232">
        <v>-6.8905172199200003E-4</v>
      </c>
    </row>
    <row r="3233" spans="1:17" hidden="1" x14ac:dyDescent="0.3">
      <c r="A3233" t="s">
        <v>6681</v>
      </c>
      <c r="B3233" t="s">
        <v>6682</v>
      </c>
      <c r="C3233" t="str">
        <f>IFERROR(VLOOKUP(Table1[[#This Row],[Ticker]],[1]!Table2[[Symbol]:[Industry]],2,FALSE),"-")</f>
        <v>-</v>
      </c>
      <c r="D3233" t="s">
        <v>632</v>
      </c>
      <c r="E3233">
        <v>65.504642875000002</v>
      </c>
      <c r="F3233">
        <v>25.55</v>
      </c>
      <c r="G3233">
        <v>-35.1804350291156</v>
      </c>
      <c r="H3233">
        <v>1.94811184467425</v>
      </c>
      <c r="I3233">
        <v>-34.894545824813498</v>
      </c>
      <c r="J3233">
        <v>-6.7853196532485303</v>
      </c>
      <c r="K3233">
        <v>26.684069598721599</v>
      </c>
      <c r="L3233">
        <v>28.666900221350598</v>
      </c>
      <c r="M3233">
        <v>38.394910842785897</v>
      </c>
      <c r="N3233">
        <v>0.92968309078202704</v>
      </c>
      <c r="O3233">
        <v>63.992172211350201</v>
      </c>
      <c r="P3233">
        <v>13.0530973451327</v>
      </c>
      <c r="Q3233">
        <v>-5.7477057530886E-2</v>
      </c>
    </row>
    <row r="3234" spans="1:17" hidden="1" x14ac:dyDescent="0.3">
      <c r="A3234" t="s">
        <v>6683</v>
      </c>
      <c r="B3234" t="s">
        <v>6684</v>
      </c>
      <c r="C3234" t="str">
        <f>IFERROR(VLOOKUP(Table1[[#This Row],[Ticker]],[1]!Table2[[Symbol]:[Industry]],2,FALSE),"-")</f>
        <v>-</v>
      </c>
      <c r="D3234" t="s">
        <v>516</v>
      </c>
      <c r="E3234">
        <v>65.397902039999906</v>
      </c>
      <c r="F3234">
        <v>14.31</v>
      </c>
      <c r="G3234">
        <v>-60.085436883269999</v>
      </c>
      <c r="H3234">
        <v>-6.5796114312504503</v>
      </c>
      <c r="I3234">
        <v>-24.443276840028801</v>
      </c>
      <c r="J3234">
        <v>-4.2376190418043702</v>
      </c>
      <c r="K3234">
        <v>14.496137096965899</v>
      </c>
      <c r="L3234">
        <v>14.7113988659365</v>
      </c>
      <c r="M3234">
        <v>42.998987398801603</v>
      </c>
      <c r="N3234">
        <v>0.672345978750021</v>
      </c>
      <c r="O3234">
        <v>81.341719077568101</v>
      </c>
      <c r="P3234">
        <v>38.260869565217298</v>
      </c>
      <c r="Q3234">
        <v>0.132978732234177</v>
      </c>
    </row>
    <row r="3235" spans="1:17" hidden="1" x14ac:dyDescent="0.3">
      <c r="A3235" t="s">
        <v>6685</v>
      </c>
      <c r="B3235" t="s">
        <v>6686</v>
      </c>
      <c r="C3235" t="str">
        <f>IFERROR(VLOOKUP(Table1[[#This Row],[Ticker]],[1]!Table2[[Symbol]:[Industry]],2,FALSE),"-")</f>
        <v>-</v>
      </c>
      <c r="D3235" t="s">
        <v>632</v>
      </c>
      <c r="E3235">
        <v>65.293604999999999</v>
      </c>
      <c r="F3235">
        <v>116.75</v>
      </c>
      <c r="G3235">
        <v>159.941466533463</v>
      </c>
      <c r="H3235">
        <v>-19.0092619851461</v>
      </c>
      <c r="I3235">
        <v>48.400493189323697</v>
      </c>
      <c r="J3235">
        <v>-3.1871682142501498</v>
      </c>
      <c r="K3235">
        <v>120.778783670048</v>
      </c>
      <c r="L3235">
        <v>92.956650537335406</v>
      </c>
      <c r="M3235">
        <v>37.340462729203303</v>
      </c>
      <c r="N3235">
        <v>0.13737313275177501</v>
      </c>
      <c r="O3235">
        <v>40.428265524625203</v>
      </c>
      <c r="P3235">
        <v>184.75609756097501</v>
      </c>
      <c r="Q3235">
        <v>6.3855851864836E-2</v>
      </c>
    </row>
    <row r="3236" spans="1:17" hidden="1" x14ac:dyDescent="0.3">
      <c r="A3236" t="s">
        <v>6687</v>
      </c>
      <c r="B3236" t="s">
        <v>6688</v>
      </c>
      <c r="C3236" t="str">
        <f>IFERROR(VLOOKUP(Table1[[#This Row],[Ticker]],[1]!Table2[[Symbol]:[Industry]],2,FALSE),"-")</f>
        <v>-</v>
      </c>
      <c r="D3236" t="s">
        <v>929</v>
      </c>
      <c r="E3236">
        <v>64.898234334999998</v>
      </c>
      <c r="F3236">
        <v>56.65</v>
      </c>
      <c r="G3236">
        <v>-50.727308162195598</v>
      </c>
      <c r="H3236">
        <v>-6.8368601777078402</v>
      </c>
      <c r="I3236">
        <v>-31.5452733093272</v>
      </c>
      <c r="J3236">
        <v>-2.6811941959058299</v>
      </c>
      <c r="K3236">
        <v>58.994401862405397</v>
      </c>
      <c r="M3236">
        <v>44.688436985771098</v>
      </c>
      <c r="N3236">
        <v>1.05421686746987</v>
      </c>
      <c r="O3236">
        <v>62.224183583406798</v>
      </c>
      <c r="P3236">
        <v>3.94495412844035</v>
      </c>
    </row>
    <row r="3237" spans="1:17" hidden="1" x14ac:dyDescent="0.3">
      <c r="A3237" t="s">
        <v>6689</v>
      </c>
      <c r="B3237" t="s">
        <v>6690</v>
      </c>
      <c r="C3237" t="str">
        <f>IFERROR(VLOOKUP(Table1[[#This Row],[Ticker]],[1]!Table2[[Symbol]:[Industry]],2,FALSE),"-")</f>
        <v>-</v>
      </c>
      <c r="D3237" t="s">
        <v>360</v>
      </c>
      <c r="E3237">
        <v>64.818858000000006</v>
      </c>
      <c r="F3237">
        <v>132.6</v>
      </c>
      <c r="G3237">
        <v>49.550438556506499</v>
      </c>
      <c r="H3237">
        <v>-4.8430907073028502</v>
      </c>
      <c r="I3237">
        <v>-16.637838182560401</v>
      </c>
      <c r="J3237">
        <v>12.454978857505701</v>
      </c>
      <c r="K3237">
        <v>118.248464255123</v>
      </c>
      <c r="L3237">
        <v>113.504496538954</v>
      </c>
      <c r="M3237">
        <v>72.249853083146704</v>
      </c>
      <c r="N3237">
        <v>2.82016085513852</v>
      </c>
      <c r="O3237">
        <v>36.500754147812899</v>
      </c>
      <c r="P3237">
        <v>82.644628099173502</v>
      </c>
      <c r="Q3237">
        <v>5.4388258967419001E-2</v>
      </c>
    </row>
    <row r="3238" spans="1:17" hidden="1" x14ac:dyDescent="0.3">
      <c r="A3238" t="s">
        <v>6691</v>
      </c>
      <c r="B3238" t="s">
        <v>6692</v>
      </c>
      <c r="C3238" t="str">
        <f>IFERROR(VLOOKUP(Table1[[#This Row],[Ticker]],[1]!Table2[[Symbol]:[Industry]],2,FALSE),"-")</f>
        <v>-</v>
      </c>
      <c r="D3238" t="s">
        <v>54</v>
      </c>
      <c r="E3238">
        <v>64.505856464999994</v>
      </c>
      <c r="F3238">
        <v>58.65</v>
      </c>
      <c r="G3238">
        <v>-1.2379389430191301</v>
      </c>
      <c r="H3238">
        <v>14.7171718170685</v>
      </c>
      <c r="I3238">
        <v>20.6970360356969</v>
      </c>
      <c r="J3238">
        <v>1.78772767093288</v>
      </c>
      <c r="K3238">
        <v>52.747158019253497</v>
      </c>
      <c r="L3238">
        <v>46.7285140653225</v>
      </c>
      <c r="M3238">
        <v>48.567027324740501</v>
      </c>
      <c r="N3238">
        <v>0.65377358490565995</v>
      </c>
      <c r="O3238">
        <v>16.624040920716102</v>
      </c>
      <c r="P3238">
        <v>62.690707350901498</v>
      </c>
    </row>
    <row r="3239" spans="1:17" hidden="1" x14ac:dyDescent="0.3">
      <c r="A3239" t="s">
        <v>6693</v>
      </c>
      <c r="B3239" t="s">
        <v>6694</v>
      </c>
      <c r="C3239" t="str">
        <f>IFERROR(VLOOKUP(Table1[[#This Row],[Ticker]],[1]!Table2[[Symbol]:[Industry]],2,FALSE),"-")</f>
        <v>-</v>
      </c>
      <c r="D3239" t="s">
        <v>1698</v>
      </c>
      <c r="E3239">
        <v>64.5</v>
      </c>
      <c r="F3239">
        <v>43</v>
      </c>
      <c r="G3239">
        <v>-69.201271968525305</v>
      </c>
      <c r="H3239">
        <v>-12.271583535571001</v>
      </c>
      <c r="I3239">
        <v>-61.643418419182403</v>
      </c>
      <c r="J3239">
        <v>-8.0542380366090995</v>
      </c>
      <c r="K3239">
        <v>49.696088623423798</v>
      </c>
      <c r="L3239">
        <v>60.314619664052401</v>
      </c>
      <c r="M3239">
        <v>34.166210346055998</v>
      </c>
      <c r="N3239">
        <v>0.6573</v>
      </c>
      <c r="O3239">
        <v>121.395348837209</v>
      </c>
      <c r="P3239">
        <v>4.8780487804878003</v>
      </c>
      <c r="Q3239">
        <v>-5.2740224479629998E-3</v>
      </c>
    </row>
    <row r="3240" spans="1:17" hidden="1" x14ac:dyDescent="0.3">
      <c r="A3240" t="s">
        <v>6695</v>
      </c>
      <c r="B3240" t="s">
        <v>6696</v>
      </c>
      <c r="C3240" t="str">
        <f>IFERROR(VLOOKUP(Table1[[#This Row],[Ticker]],[1]!Table2[[Symbol]:[Industry]],2,FALSE),"-")</f>
        <v>-</v>
      </c>
      <c r="D3240" t="s">
        <v>632</v>
      </c>
      <c r="E3240">
        <v>64.395750000000007</v>
      </c>
      <c r="F3240">
        <v>225.95</v>
      </c>
      <c r="G3240">
        <v>-45.655284878965404</v>
      </c>
      <c r="H3240">
        <v>3.6432684692023201</v>
      </c>
      <c r="I3240">
        <v>-13.139560770719701</v>
      </c>
      <c r="J3240">
        <v>-6.7809748976602204</v>
      </c>
      <c r="K3240">
        <v>235.457003973849</v>
      </c>
      <c r="L3240">
        <v>240.90940060031599</v>
      </c>
      <c r="M3240">
        <v>39.695211490933403</v>
      </c>
      <c r="N3240">
        <v>0.96357186921653304</v>
      </c>
      <c r="O3240">
        <v>30.559858375746799</v>
      </c>
      <c r="P3240">
        <v>11.8564356435643</v>
      </c>
      <c r="Q3240">
        <v>0.169149088792656</v>
      </c>
    </row>
    <row r="3241" spans="1:17" hidden="1" x14ac:dyDescent="0.3">
      <c r="A3241" t="s">
        <v>6697</v>
      </c>
      <c r="B3241" t="s">
        <v>6698</v>
      </c>
      <c r="C3241" t="str">
        <f>IFERROR(VLOOKUP(Table1[[#This Row],[Ticker]],[1]!Table2[[Symbol]:[Industry]],2,FALSE),"-")</f>
        <v>-</v>
      </c>
      <c r="D3241" t="s">
        <v>471</v>
      </c>
      <c r="E3241">
        <v>64.192175405999905</v>
      </c>
      <c r="F3241">
        <v>96.73</v>
      </c>
      <c r="G3241">
        <v>-13.094149329926701</v>
      </c>
      <c r="H3241">
        <v>-3.4401935110411701</v>
      </c>
      <c r="I3241">
        <v>-15.7116138452262</v>
      </c>
      <c r="J3241">
        <v>-5.6732385608803</v>
      </c>
      <c r="K3241">
        <v>98.782265268781899</v>
      </c>
      <c r="L3241">
        <v>95.418872677064499</v>
      </c>
      <c r="M3241">
        <v>36.247859347313202</v>
      </c>
      <c r="N3241">
        <v>0.35546449329480101</v>
      </c>
      <c r="O3241">
        <v>24.004962266101501</v>
      </c>
      <c r="P3241">
        <v>18.396572827417302</v>
      </c>
      <c r="Q3241">
        <v>2.6875271494764E-2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471</v>
      </c>
      <c r="E3242">
        <v>64.137839999999997</v>
      </c>
      <c r="F3242">
        <v>134.80000000000001</v>
      </c>
      <c r="G3242">
        <v>-29.251780092827101</v>
      </c>
      <c r="H3242">
        <v>-5.2406160462524296</v>
      </c>
      <c r="I3242">
        <v>-13.075903985322199</v>
      </c>
      <c r="J3242">
        <v>-4.6410939452792599</v>
      </c>
      <c r="K3242">
        <v>141.77642409609601</v>
      </c>
      <c r="M3242">
        <v>46.171975461758997</v>
      </c>
      <c r="N3242">
        <v>0.61482820976491803</v>
      </c>
      <c r="O3242">
        <v>46.884272997032603</v>
      </c>
      <c r="P3242">
        <v>18.297498903027599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372</v>
      </c>
      <c r="E3243">
        <v>64.071008000000006</v>
      </c>
      <c r="F3243">
        <v>120.98</v>
      </c>
      <c r="G3243">
        <v>3.5341485825025498</v>
      </c>
      <c r="H3243">
        <v>44.283537832242402</v>
      </c>
      <c r="I3243">
        <v>8.6406168856762502</v>
      </c>
      <c r="J3243">
        <v>14.821373935099</v>
      </c>
      <c r="K3243">
        <v>91.726412087843201</v>
      </c>
      <c r="L3243">
        <v>98.660002620185196</v>
      </c>
      <c r="M3243">
        <v>99.995969090516198</v>
      </c>
      <c r="N3243">
        <v>3.7679254302103198</v>
      </c>
      <c r="O3243">
        <v>11.0927426020829</v>
      </c>
      <c r="P3243">
        <v>47.536585365853597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3482</v>
      </c>
      <c r="E3244">
        <v>64.051736000000005</v>
      </c>
      <c r="F3244">
        <v>74</v>
      </c>
      <c r="G3244">
        <v>-60.218238052700599</v>
      </c>
      <c r="H3244">
        <v>-0.85466539400991204</v>
      </c>
      <c r="I3244">
        <v>-44.042361945195701</v>
      </c>
      <c r="J3244">
        <v>-3.5583871783619698</v>
      </c>
      <c r="K3244">
        <v>78.696968797680796</v>
      </c>
      <c r="M3244">
        <v>40.626392487402697</v>
      </c>
      <c r="N3244">
        <v>0.89703133589884498</v>
      </c>
      <c r="O3244">
        <v>63.459459459459403</v>
      </c>
      <c r="P3244">
        <v>28.4722222222222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420</v>
      </c>
      <c r="E3245">
        <v>63.918986625000002</v>
      </c>
      <c r="F3245">
        <v>63.05</v>
      </c>
      <c r="G3245">
        <v>-56.957722520688797</v>
      </c>
      <c r="H3245">
        <v>-3.1701935110411799</v>
      </c>
      <c r="I3245">
        <v>-20.6976222473271</v>
      </c>
      <c r="J3245">
        <v>4.1565251023397698</v>
      </c>
      <c r="K3245">
        <v>63.9291195280191</v>
      </c>
      <c r="L3245">
        <v>68.165996895123001</v>
      </c>
      <c r="M3245">
        <v>53.661228158711999</v>
      </c>
      <c r="N3245">
        <v>1.5889927938099799</v>
      </c>
      <c r="O3245">
        <v>46.883425852498</v>
      </c>
      <c r="P3245">
        <v>12.3885918003564</v>
      </c>
      <c r="Q3245">
        <v>-2.4693621860942001E-2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300</v>
      </c>
      <c r="E3246">
        <v>63.880748109999999</v>
      </c>
      <c r="F3246">
        <v>940.15</v>
      </c>
      <c r="G3246">
        <v>90.665911260362094</v>
      </c>
      <c r="H3246">
        <v>2.74152451205553</v>
      </c>
      <c r="I3246">
        <v>23.267723167146499</v>
      </c>
      <c r="J3246">
        <v>-5.9045725325904801</v>
      </c>
      <c r="K3246">
        <v>912.108622271944</v>
      </c>
      <c r="L3246">
        <v>723.79517021622905</v>
      </c>
      <c r="M3246">
        <v>42.852092148514998</v>
      </c>
      <c r="N3246">
        <v>0.94971511347175197</v>
      </c>
      <c r="O3246">
        <v>44.099345849066601</v>
      </c>
      <c r="P3246">
        <v>141.064102564102</v>
      </c>
      <c r="Q3246">
        <v>0.102977228255938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2661</v>
      </c>
      <c r="E3247">
        <v>63.8466752</v>
      </c>
      <c r="F3247">
        <v>253</v>
      </c>
      <c r="G3247">
        <v>212.11704353596801</v>
      </c>
      <c r="H3247">
        <v>-9.8130506538983102</v>
      </c>
      <c r="I3247">
        <v>228.292919643473</v>
      </c>
      <c r="J3247">
        <v>-0.92680823099355703</v>
      </c>
      <c r="K3247">
        <v>264.99087810761802</v>
      </c>
      <c r="M3247">
        <v>29.6392649569359</v>
      </c>
      <c r="N3247">
        <v>9.8039215686274495E-2</v>
      </c>
      <c r="O3247">
        <v>53.557312252964401</v>
      </c>
      <c r="P3247">
        <v>256.33802816901402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136</v>
      </c>
      <c r="E3248">
        <v>63.7998592</v>
      </c>
      <c r="F3248">
        <v>6473.2</v>
      </c>
      <c r="G3248">
        <v>73.819093235472096</v>
      </c>
      <c r="H3248">
        <v>15.7798311183977</v>
      </c>
      <c r="I3248">
        <v>43.561293065728798</v>
      </c>
      <c r="J3248">
        <v>8.7884460062945706</v>
      </c>
      <c r="K3248">
        <v>5433.4631502921802</v>
      </c>
      <c r="L3248">
        <v>4557.8930320100699</v>
      </c>
      <c r="M3248">
        <v>71.540566017582805</v>
      </c>
      <c r="N3248">
        <v>0.68690693430656902</v>
      </c>
      <c r="O3248">
        <v>6.5933386887474503</v>
      </c>
      <c r="P3248">
        <v>99.175384615384601</v>
      </c>
      <c r="Q3248">
        <v>5.8894120593934E-2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136</v>
      </c>
      <c r="E3249">
        <v>63.376300800000003</v>
      </c>
      <c r="F3249">
        <v>48</v>
      </c>
      <c r="G3249">
        <v>32.747492898812197</v>
      </c>
      <c r="H3249">
        <v>71.258377917530197</v>
      </c>
      <c r="I3249">
        <v>27.052865409194801</v>
      </c>
      <c r="J3249">
        <v>-2.8675641043337001</v>
      </c>
      <c r="K3249">
        <v>36.656996767398503</v>
      </c>
      <c r="L3249">
        <v>33.400263468442802</v>
      </c>
      <c r="M3249">
        <v>62.701077203319301</v>
      </c>
      <c r="N3249">
        <v>3.2491856677524402</v>
      </c>
      <c r="O3249">
        <v>14.5833333333333</v>
      </c>
      <c r="P3249">
        <v>99.170124481327704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1547</v>
      </c>
      <c r="E3250">
        <v>63.37618956</v>
      </c>
      <c r="F3250">
        <v>62.2</v>
      </c>
      <c r="G3250">
        <v>-44.2084299662014</v>
      </c>
      <c r="H3250">
        <v>-25.410578126425701</v>
      </c>
      <c r="I3250">
        <v>-39.217274617043898</v>
      </c>
      <c r="J3250">
        <v>-8.7786600828454002</v>
      </c>
      <c r="K3250">
        <v>73.369098865381005</v>
      </c>
      <c r="L3250">
        <v>75.624623027580498</v>
      </c>
      <c r="M3250">
        <v>27.860257314761199</v>
      </c>
      <c r="N3250">
        <v>0.61018063738754802</v>
      </c>
      <c r="O3250">
        <v>126.12540192925999</v>
      </c>
      <c r="P3250">
        <v>0.64724919093852495</v>
      </c>
      <c r="Q3250">
        <v>0.10876168084064999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1698</v>
      </c>
      <c r="E3251">
        <v>63.3675</v>
      </c>
      <c r="F3251">
        <v>12.07</v>
      </c>
      <c r="G3251">
        <v>-31.4095509810953</v>
      </c>
      <c r="H3251">
        <v>-14.4457616928593</v>
      </c>
      <c r="I3251">
        <v>-27.743297660349501</v>
      </c>
      <c r="J3251">
        <v>-5.1331574373427502</v>
      </c>
      <c r="K3251">
        <v>14.2388572111618</v>
      </c>
      <c r="L3251">
        <v>14.9096489256202</v>
      </c>
      <c r="M3251">
        <v>26.1149807565962</v>
      </c>
      <c r="N3251">
        <v>0.52768010289682699</v>
      </c>
      <c r="O3251">
        <v>68.185584092791999</v>
      </c>
      <c r="P3251">
        <v>9.7272727272727408</v>
      </c>
      <c r="Q3251">
        <v>-6.0889097284076002E-2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713</v>
      </c>
      <c r="E3252">
        <v>63.254419039999902</v>
      </c>
      <c r="F3252">
        <v>46.78</v>
      </c>
      <c r="G3252">
        <v>60.673066928899303</v>
      </c>
      <c r="H3252">
        <v>22.258490079641799</v>
      </c>
      <c r="I3252">
        <v>10.672535459253799</v>
      </c>
      <c r="J3252">
        <v>2.5687669902453698</v>
      </c>
      <c r="K3252">
        <v>44.241608385474201</v>
      </c>
      <c r="L3252">
        <v>39.874186481236997</v>
      </c>
      <c r="M3252">
        <v>58.828649199292897</v>
      </c>
      <c r="N3252">
        <v>0.228038989286002</v>
      </c>
      <c r="O3252">
        <v>29.414279606669499</v>
      </c>
      <c r="P3252">
        <v>92.748248866913798</v>
      </c>
      <c r="Q3252">
        <v>9.9160128705310005E-2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632</v>
      </c>
      <c r="E3253">
        <v>63.183419999999998</v>
      </c>
      <c r="F3253">
        <v>161.1</v>
      </c>
      <c r="G3253">
        <v>49.128693376398303</v>
      </c>
      <c r="H3253">
        <v>25.689181488958798</v>
      </c>
      <c r="I3253">
        <v>3.4002975022664401</v>
      </c>
      <c r="J3253">
        <v>-9.8584080048771092</v>
      </c>
      <c r="K3253">
        <v>140.051460220303</v>
      </c>
      <c r="L3253">
        <v>132.65980455848199</v>
      </c>
      <c r="M3253">
        <v>59.985682573942597</v>
      </c>
      <c r="N3253">
        <v>3.3544133463464201</v>
      </c>
      <c r="O3253">
        <v>20.391061452513899</v>
      </c>
      <c r="P3253">
        <v>77.032967032966994</v>
      </c>
      <c r="Q3253">
        <v>5.3574943575918001E-2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1382</v>
      </c>
      <c r="E3254">
        <v>63.138599999999997</v>
      </c>
      <c r="F3254">
        <v>70</v>
      </c>
      <c r="G3254">
        <v>128.84505387442201</v>
      </c>
      <c r="H3254">
        <v>-2.2680956089432698</v>
      </c>
      <c r="I3254">
        <v>17.765629267682801</v>
      </c>
      <c r="J3254">
        <v>-0.92680823099355703</v>
      </c>
      <c r="K3254">
        <v>70.826402486777198</v>
      </c>
      <c r="L3254">
        <v>63.429570337922897</v>
      </c>
      <c r="M3254">
        <v>54.515994024967398</v>
      </c>
      <c r="N3254">
        <v>0</v>
      </c>
      <c r="O3254">
        <v>273.57142857142799</v>
      </c>
      <c r="P3254">
        <v>184.514293456171</v>
      </c>
      <c r="Q3254">
        <v>0.140490790403757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E3255">
        <v>63.092461563999997</v>
      </c>
      <c r="F3255">
        <v>14.41</v>
      </c>
      <c r="G3255">
        <v>7.8199566669282303</v>
      </c>
      <c r="H3255">
        <v>-0.10074906659673299</v>
      </c>
      <c r="I3255">
        <v>-0.82426506308346204</v>
      </c>
      <c r="J3255">
        <v>2.8168922729661201</v>
      </c>
      <c r="K3255">
        <v>14.0273806461551</v>
      </c>
      <c r="L3255">
        <v>12.647465531631999</v>
      </c>
      <c r="M3255">
        <v>56.493208722921501</v>
      </c>
      <c r="N3255">
        <v>1.0176438345872301</v>
      </c>
      <c r="O3255">
        <v>14.156835530881301</v>
      </c>
      <c r="P3255">
        <v>55.783783783783697</v>
      </c>
      <c r="Q3255">
        <v>8.4343286656369004E-2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54</v>
      </c>
      <c r="E3256">
        <v>63.078122039999997</v>
      </c>
      <c r="F3256">
        <v>13.45</v>
      </c>
      <c r="G3256">
        <v>-27.9724495057953</v>
      </c>
      <c r="H3256">
        <v>-7.0906087359546701</v>
      </c>
      <c r="I3256">
        <v>-21.180933470866599</v>
      </c>
      <c r="J3256">
        <v>-3.5336148928328099</v>
      </c>
      <c r="K3256">
        <v>13.8758240006202</v>
      </c>
      <c r="L3256">
        <v>13.887079043287001</v>
      </c>
      <c r="M3256">
        <v>41.239612587503103</v>
      </c>
      <c r="N3256">
        <v>0.200599222360795</v>
      </c>
      <c r="O3256">
        <v>46.468401486988803</v>
      </c>
      <c r="P3256">
        <v>28.954937679769799</v>
      </c>
      <c r="Q3256">
        <v>4.5131816498758998E-2</v>
      </c>
    </row>
    <row r="3257" spans="1:17" hidden="1" x14ac:dyDescent="0.3">
      <c r="A3257" t="s">
        <v>6729</v>
      </c>
      <c r="B3257" t="s">
        <v>6573</v>
      </c>
      <c r="C3257" t="str">
        <f>IFERROR(VLOOKUP(Table1[[#This Row],[Ticker]],[1]!Table2[[Symbol]:[Industry]],2,FALSE),"-")</f>
        <v>-</v>
      </c>
      <c r="D3257" t="s">
        <v>21</v>
      </c>
      <c r="E3257">
        <v>62.965479096000003</v>
      </c>
      <c r="F3257">
        <v>18.32</v>
      </c>
      <c r="G3257">
        <v>-17.2428913546327</v>
      </c>
      <c r="H3257">
        <v>-3.8505299989486299</v>
      </c>
      <c r="I3257">
        <v>-34.216451108155397</v>
      </c>
      <c r="J3257">
        <v>-7.1224047491707196</v>
      </c>
      <c r="K3257">
        <v>19.2877604392256</v>
      </c>
      <c r="L3257">
        <v>19.557500928499501</v>
      </c>
      <c r="M3257">
        <v>42.1200945953236</v>
      </c>
      <c r="N3257">
        <v>1.0953762168960799</v>
      </c>
      <c r="O3257">
        <v>47.325327510916999</v>
      </c>
      <c r="P3257">
        <v>13.3663366336633</v>
      </c>
      <c r="Q3257">
        <v>-2.0135700789465E-2</v>
      </c>
    </row>
    <row r="3258" spans="1:17" hidden="1" x14ac:dyDescent="0.3">
      <c r="A3258" t="s">
        <v>6730</v>
      </c>
      <c r="B3258" t="s">
        <v>6731</v>
      </c>
      <c r="C3258" t="str">
        <f>IFERROR(VLOOKUP(Table1[[#This Row],[Ticker]],[1]!Table2[[Symbol]:[Industry]],2,FALSE),"-")</f>
        <v>-</v>
      </c>
      <c r="D3258" t="s">
        <v>72</v>
      </c>
      <c r="E3258">
        <v>62.880814079999901</v>
      </c>
      <c r="F3258">
        <v>62.72</v>
      </c>
      <c r="G3258">
        <v>-6.7529874085844401</v>
      </c>
      <c r="H3258">
        <v>-1.39853996773409</v>
      </c>
      <c r="I3258">
        <v>-29.5691586090174</v>
      </c>
      <c r="J3258">
        <v>-3.0796943464381599</v>
      </c>
      <c r="K3258">
        <v>66.917907213791906</v>
      </c>
      <c r="L3258">
        <v>66.576308112754404</v>
      </c>
      <c r="M3258">
        <v>40.838776119988502</v>
      </c>
      <c r="N3258">
        <v>2.1767280632510801E-2</v>
      </c>
      <c r="O3258">
        <v>43.494897959183596</v>
      </c>
      <c r="P3258">
        <v>42.319037894259097</v>
      </c>
      <c r="Q3258">
        <v>1.0166265414547E-2</v>
      </c>
    </row>
    <row r="3259" spans="1:17" hidden="1" x14ac:dyDescent="0.3">
      <c r="A3259" t="s">
        <v>6732</v>
      </c>
      <c r="B3259" t="s">
        <v>6733</v>
      </c>
      <c r="C3259" t="str">
        <f>IFERROR(VLOOKUP(Table1[[#This Row],[Ticker]],[1]!Table2[[Symbol]:[Industry]],2,FALSE),"-")</f>
        <v>-</v>
      </c>
      <c r="D3259" t="s">
        <v>130</v>
      </c>
      <c r="E3259">
        <v>62.794172500000002</v>
      </c>
      <c r="F3259">
        <v>4.45</v>
      </c>
      <c r="G3259">
        <v>50.747492898812297</v>
      </c>
      <c r="H3259">
        <v>1.19654908576976</v>
      </c>
      <c r="I3259">
        <v>-15.3777062625</v>
      </c>
      <c r="J3259">
        <v>-0.92680823099355703</v>
      </c>
      <c r="K3259">
        <v>4.23589240139734</v>
      </c>
      <c r="L3259">
        <v>4.2905158748219598</v>
      </c>
      <c r="M3259">
        <v>39.794533479498398</v>
      </c>
      <c r="N3259">
        <v>1.6629812351965101</v>
      </c>
      <c r="O3259">
        <v>30.337078651685299</v>
      </c>
      <c r="Q3259">
        <v>8.9242247140957007E-2</v>
      </c>
    </row>
    <row r="3260" spans="1:17" hidden="1" x14ac:dyDescent="0.3">
      <c r="A3260" t="s">
        <v>6734</v>
      </c>
      <c r="B3260" t="s">
        <v>6735</v>
      </c>
      <c r="C3260" t="str">
        <f>IFERROR(VLOOKUP(Table1[[#This Row],[Ticker]],[1]!Table2[[Symbol]:[Industry]],2,FALSE),"-")</f>
        <v>-</v>
      </c>
      <c r="D3260" t="s">
        <v>360</v>
      </c>
      <c r="E3260">
        <v>62.446463999999999</v>
      </c>
      <c r="F3260">
        <v>68.400000000000006</v>
      </c>
      <c r="G3260">
        <v>2.2531963208655199</v>
      </c>
      <c r="H3260">
        <v>6.4273077469976306E-2</v>
      </c>
      <c r="I3260">
        <v>-14.3152673573192</v>
      </c>
      <c r="J3260">
        <v>-4.5887800619794596</v>
      </c>
      <c r="K3260">
        <v>67.325350737169899</v>
      </c>
      <c r="L3260">
        <v>65.406536376843206</v>
      </c>
      <c r="M3260">
        <v>55.942032678538702</v>
      </c>
      <c r="N3260">
        <v>0.58398976862534202</v>
      </c>
      <c r="O3260">
        <v>29.108187134502899</v>
      </c>
      <c r="P3260">
        <v>36.799999999999997</v>
      </c>
      <c r="Q3260">
        <v>4.8519561541992003E-2</v>
      </c>
    </row>
    <row r="3261" spans="1:17" hidden="1" x14ac:dyDescent="0.3">
      <c r="A3261" t="s">
        <v>6736</v>
      </c>
      <c r="B3261" t="s">
        <v>6737</v>
      </c>
      <c r="C3261" t="str">
        <f>IFERROR(VLOOKUP(Table1[[#This Row],[Ticker]],[1]!Table2[[Symbol]:[Industry]],2,FALSE),"-")</f>
        <v>-</v>
      </c>
      <c r="D3261" t="s">
        <v>2849</v>
      </c>
      <c r="E3261">
        <v>62.338495049999999</v>
      </c>
      <c r="F3261">
        <v>6.21</v>
      </c>
      <c r="G3261">
        <v>16.0441961955155</v>
      </c>
      <c r="H3261">
        <v>-4.6317319725796304</v>
      </c>
      <c r="I3261">
        <v>-22.369148000485499</v>
      </c>
      <c r="J3261">
        <v>-3.7437096394442499</v>
      </c>
      <c r="K3261">
        <v>6.2692866232782096</v>
      </c>
      <c r="L3261">
        <v>6.0510335767481598</v>
      </c>
      <c r="M3261">
        <v>53.414803837976599</v>
      </c>
      <c r="N3261">
        <v>1.09252533366535</v>
      </c>
      <c r="O3261">
        <v>48.470209339774499</v>
      </c>
      <c r="P3261">
        <v>64.285714285714306</v>
      </c>
      <c r="Q3261">
        <v>-9.0373725186606996E-2</v>
      </c>
    </row>
    <row r="3262" spans="1:17" hidden="1" x14ac:dyDescent="0.3">
      <c r="A3262" t="s">
        <v>6738</v>
      </c>
      <c r="B3262" t="s">
        <v>6739</v>
      </c>
      <c r="C3262" t="str">
        <f>IFERROR(VLOOKUP(Table1[[#This Row],[Ticker]],[1]!Table2[[Symbol]:[Industry]],2,FALSE),"-")</f>
        <v>-</v>
      </c>
      <c r="D3262" t="s">
        <v>471</v>
      </c>
      <c r="E3262">
        <v>62.265310739999997</v>
      </c>
      <c r="F3262">
        <v>5.82</v>
      </c>
      <c r="G3262">
        <v>137.09934475066399</v>
      </c>
      <c r="H3262">
        <v>33.931188977438097</v>
      </c>
      <c r="I3262">
        <v>92.851940434888505</v>
      </c>
      <c r="J3262">
        <v>-6.5994176313177002</v>
      </c>
      <c r="K3262">
        <v>4.8479021289269104</v>
      </c>
      <c r="L3262">
        <v>3.7157263539025802</v>
      </c>
      <c r="M3262">
        <v>68.403267541809598</v>
      </c>
      <c r="N3262">
        <v>1.2913334939983201</v>
      </c>
      <c r="O3262">
        <v>6.0137457044673504</v>
      </c>
      <c r="P3262">
        <v>226.96629213483101</v>
      </c>
      <c r="Q3262">
        <v>0.133627923492316</v>
      </c>
    </row>
    <row r="3263" spans="1:17" hidden="1" x14ac:dyDescent="0.3">
      <c r="A3263" t="s">
        <v>6740</v>
      </c>
      <c r="B3263" t="s">
        <v>6741</v>
      </c>
      <c r="C3263" t="str">
        <f>IFERROR(VLOOKUP(Table1[[#This Row],[Ticker]],[1]!Table2[[Symbol]:[Industry]],2,FALSE),"-")</f>
        <v>-</v>
      </c>
      <c r="D3263" t="s">
        <v>300</v>
      </c>
      <c r="E3263">
        <v>62.196637359999997</v>
      </c>
      <c r="F3263">
        <v>135.19999999999999</v>
      </c>
      <c r="G3263">
        <v>-4.95193416156674</v>
      </c>
      <c r="H3263">
        <v>6.24460381284704</v>
      </c>
      <c r="I3263">
        <v>-22.531640566114199</v>
      </c>
      <c r="J3263">
        <v>-6.0163133204986403</v>
      </c>
      <c r="K3263">
        <v>130.20640869475201</v>
      </c>
      <c r="L3263">
        <v>127.030627439517</v>
      </c>
      <c r="M3263">
        <v>51.409004454051399</v>
      </c>
      <c r="N3263">
        <v>1.07782825192386</v>
      </c>
      <c r="O3263">
        <v>60.059171597633103</v>
      </c>
      <c r="P3263">
        <v>59.058823529411697</v>
      </c>
      <c r="Q3263">
        <v>3.8479226689006003E-2</v>
      </c>
    </row>
    <row r="3264" spans="1:17" hidden="1" x14ac:dyDescent="0.3">
      <c r="A3264" t="s">
        <v>6742</v>
      </c>
      <c r="B3264" t="s">
        <v>6743</v>
      </c>
      <c r="C3264" t="str">
        <f>IFERROR(VLOOKUP(Table1[[#This Row],[Ticker]],[1]!Table2[[Symbol]:[Industry]],2,FALSE),"-")</f>
        <v>-</v>
      </c>
      <c r="D3264" t="s">
        <v>929</v>
      </c>
      <c r="E3264">
        <v>62.133749999999999</v>
      </c>
      <c r="F3264">
        <v>55.23</v>
      </c>
      <c r="G3264">
        <v>61.662350995640303</v>
      </c>
      <c r="H3264">
        <v>-4.7486316589333697</v>
      </c>
      <c r="I3264">
        <v>2.0607415318120599</v>
      </c>
      <c r="J3264">
        <v>1.5407242365389</v>
      </c>
      <c r="K3264">
        <v>46.340084444703301</v>
      </c>
      <c r="L3264">
        <v>41.723686181561398</v>
      </c>
      <c r="M3264">
        <v>48.8859274157046</v>
      </c>
      <c r="N3264">
        <v>0.38505822760867697</v>
      </c>
      <c r="O3264">
        <v>51.348904580843701</v>
      </c>
      <c r="P3264">
        <v>84.407345575959894</v>
      </c>
      <c r="Q3264">
        <v>-5.7758290817842999E-2</v>
      </c>
    </row>
    <row r="3265" spans="1:17" hidden="1" x14ac:dyDescent="0.3">
      <c r="A3265" t="s">
        <v>6744</v>
      </c>
      <c r="B3265" t="s">
        <v>6745</v>
      </c>
      <c r="C3265" t="str">
        <f>IFERROR(VLOOKUP(Table1[[#This Row],[Ticker]],[1]!Table2[[Symbol]:[Industry]],2,FALSE),"-")</f>
        <v>-</v>
      </c>
      <c r="D3265" t="s">
        <v>632</v>
      </c>
      <c r="E3265">
        <v>62.097515999999999</v>
      </c>
      <c r="F3265">
        <v>2.0699999999999998</v>
      </c>
      <c r="G3265">
        <v>-94.3518448495321</v>
      </c>
      <c r="H3265">
        <v>-7.7594792253269</v>
      </c>
      <c r="I3265">
        <v>-49.995549912601703</v>
      </c>
      <c r="J3265">
        <v>1.04363511876013</v>
      </c>
      <c r="K3265">
        <v>2.39529846190855</v>
      </c>
      <c r="L3265">
        <v>3.31321382142304</v>
      </c>
      <c r="M3265">
        <v>38.942655206374603</v>
      </c>
      <c r="N3265">
        <v>4.3148554829977996</v>
      </c>
      <c r="O3265">
        <v>222.061191626409</v>
      </c>
      <c r="P3265">
        <v>7.2538860103626899</v>
      </c>
      <c r="Q3265">
        <v>-8.7621833770159002E-2</v>
      </c>
    </row>
    <row r="3266" spans="1:17" hidden="1" x14ac:dyDescent="0.3">
      <c r="A3266" t="s">
        <v>6746</v>
      </c>
      <c r="B3266" t="s">
        <v>6747</v>
      </c>
      <c r="C3266" t="str">
        <f>IFERROR(VLOOKUP(Table1[[#This Row],[Ticker]],[1]!Table2[[Symbol]:[Industry]],2,FALSE),"-")</f>
        <v>-</v>
      </c>
      <c r="D3266" t="s">
        <v>524</v>
      </c>
      <c r="E3266">
        <v>61.960320000000003</v>
      </c>
      <c r="F3266">
        <v>0.93</v>
      </c>
      <c r="G3266">
        <v>-28.3636182122988</v>
      </c>
      <c r="H3266">
        <v>-10.7471165879642</v>
      </c>
      <c r="I3266">
        <v>0.17336900631715699</v>
      </c>
      <c r="J3266">
        <v>-5.0505195711997297</v>
      </c>
      <c r="K3266">
        <v>0.93731583897496895</v>
      </c>
      <c r="L3266">
        <v>0.91998746871507797</v>
      </c>
      <c r="M3266">
        <v>42.640336526427298</v>
      </c>
      <c r="N3266">
        <v>0.329140462758791</v>
      </c>
      <c r="O3266">
        <v>27.9569892473118</v>
      </c>
      <c r="P3266">
        <v>106.666666666666</v>
      </c>
      <c r="Q3266">
        <v>7.6945880747410003E-3</v>
      </c>
    </row>
    <row r="3267" spans="1:17" hidden="1" x14ac:dyDescent="0.3">
      <c r="A3267" t="s">
        <v>6748</v>
      </c>
      <c r="B3267" t="s">
        <v>6749</v>
      </c>
      <c r="C3267" t="str">
        <f>IFERROR(VLOOKUP(Table1[[#This Row],[Ticker]],[1]!Table2[[Symbol]:[Industry]],2,FALSE),"-")</f>
        <v>-</v>
      </c>
      <c r="D3267" t="s">
        <v>2849</v>
      </c>
      <c r="E3267">
        <v>61.908000000000001</v>
      </c>
      <c r="F3267">
        <v>221.1</v>
      </c>
      <c r="G3267">
        <v>19.1290718461807</v>
      </c>
      <c r="H3267">
        <v>-9.5554394126805207</v>
      </c>
      <c r="I3267">
        <v>19.805721947493598</v>
      </c>
      <c r="J3267">
        <v>-14.2209258780523</v>
      </c>
      <c r="K3267">
        <v>224.50035492644099</v>
      </c>
      <c r="M3267">
        <v>34.511323230505099</v>
      </c>
      <c r="N3267">
        <v>0.28425026968716199</v>
      </c>
      <c r="O3267">
        <v>26.865671641791</v>
      </c>
      <c r="P3267">
        <v>115.70731707317</v>
      </c>
    </row>
    <row r="3268" spans="1:17" hidden="1" x14ac:dyDescent="0.3">
      <c r="A3268" t="s">
        <v>6750</v>
      </c>
      <c r="B3268" t="s">
        <v>6751</v>
      </c>
      <c r="C3268" t="str">
        <f>IFERROR(VLOOKUP(Table1[[#This Row],[Ticker]],[1]!Table2[[Symbol]:[Industry]],2,FALSE),"-")</f>
        <v>-</v>
      </c>
      <c r="D3268" t="s">
        <v>632</v>
      </c>
      <c r="E3268">
        <v>61.85017465</v>
      </c>
      <c r="F3268">
        <v>2.09</v>
      </c>
      <c r="G3268">
        <v>4.1940337793154097</v>
      </c>
      <c r="H3268">
        <v>-2.9608911854597801</v>
      </c>
      <c r="I3268">
        <v>-31.8313479748149</v>
      </c>
      <c r="J3268">
        <v>3.0532912714939999</v>
      </c>
      <c r="K3268">
        <v>2.06777843674067</v>
      </c>
      <c r="L3268">
        <v>1.9528244037042299</v>
      </c>
      <c r="M3268">
        <v>57.360365925266201</v>
      </c>
      <c r="N3268">
        <v>0.78656721145195296</v>
      </c>
      <c r="O3268">
        <v>55.502392344497601</v>
      </c>
      <c r="P3268">
        <v>1108.0924855491301</v>
      </c>
      <c r="Q3268">
        <v>7.3762601107559E-2</v>
      </c>
    </row>
    <row r="3269" spans="1:17" hidden="1" x14ac:dyDescent="0.3">
      <c r="A3269" t="s">
        <v>6752</v>
      </c>
      <c r="B3269" t="s">
        <v>6753</v>
      </c>
      <c r="C3269" t="str">
        <f>IFERROR(VLOOKUP(Table1[[#This Row],[Ticker]],[1]!Table2[[Symbol]:[Industry]],2,FALSE),"-")</f>
        <v>-</v>
      </c>
      <c r="D3269" t="s">
        <v>471</v>
      </c>
      <c r="E3269">
        <v>61.74</v>
      </c>
      <c r="F3269">
        <v>6.86</v>
      </c>
      <c r="G3269">
        <v>-7.3224371711177696</v>
      </c>
      <c r="H3269">
        <v>-6.5821989680670896</v>
      </c>
      <c r="I3269">
        <v>-34.256922147098201</v>
      </c>
      <c r="J3269">
        <v>-3.6218436919864501</v>
      </c>
      <c r="K3269">
        <v>7.1997498326588101</v>
      </c>
      <c r="L3269">
        <v>7.2082444017715996</v>
      </c>
      <c r="M3269">
        <v>37.660701810593302</v>
      </c>
      <c r="N3269">
        <v>0.66792067158710999</v>
      </c>
      <c r="O3269">
        <v>54.518950437317699</v>
      </c>
      <c r="P3269">
        <v>27.037037037036999</v>
      </c>
      <c r="Q3269">
        <v>6.6324378392310004E-3</v>
      </c>
    </row>
    <row r="3270" spans="1:17" hidden="1" x14ac:dyDescent="0.3">
      <c r="A3270" t="s">
        <v>6754</v>
      </c>
      <c r="B3270" t="s">
        <v>6755</v>
      </c>
      <c r="C3270" t="str">
        <f>IFERROR(VLOOKUP(Table1[[#This Row],[Ticker]],[1]!Table2[[Symbol]:[Industry]],2,FALSE),"-")</f>
        <v>-</v>
      </c>
      <c r="D3270" t="s">
        <v>259</v>
      </c>
      <c r="E3270">
        <v>61.627057649999998</v>
      </c>
      <c r="F3270">
        <v>2.85</v>
      </c>
      <c r="G3270">
        <v>179.19910580203799</v>
      </c>
      <c r="H3270">
        <v>21.106402233639599</v>
      </c>
      <c r="I3270">
        <v>-44.031176448228202</v>
      </c>
      <c r="J3270">
        <v>31.6313313038901</v>
      </c>
      <c r="K3270">
        <v>2.3115889924669699</v>
      </c>
      <c r="L3270">
        <v>2.3940935810030601</v>
      </c>
      <c r="M3270">
        <v>85.045070610621906</v>
      </c>
      <c r="N3270">
        <v>2.4115891132572398</v>
      </c>
      <c r="O3270">
        <v>114.03508771929801</v>
      </c>
      <c r="P3270">
        <v>221.42857142857099</v>
      </c>
    </row>
    <row r="3271" spans="1:17" hidden="1" x14ac:dyDescent="0.3">
      <c r="A3271" t="s">
        <v>6756</v>
      </c>
      <c r="B3271" t="s">
        <v>6757</v>
      </c>
      <c r="C3271" t="str">
        <f>IFERROR(VLOOKUP(Table1[[#This Row],[Ticker]],[1]!Table2[[Symbol]:[Industry]],2,FALSE),"-")</f>
        <v>-</v>
      </c>
      <c r="D3271" t="s">
        <v>1387</v>
      </c>
      <c r="E3271">
        <v>61.531979999999997</v>
      </c>
      <c r="F3271">
        <v>2.46</v>
      </c>
      <c r="G3271">
        <v>77.747492898812197</v>
      </c>
      <c r="H3271">
        <v>-26.296319637167301</v>
      </c>
      <c r="I3271">
        <v>40.173369006317103</v>
      </c>
      <c r="J3271">
        <v>-9.1357634548741604</v>
      </c>
      <c r="K3271">
        <v>3.3646858804612099</v>
      </c>
      <c r="L3271">
        <v>2.6324557010430598</v>
      </c>
      <c r="M3271">
        <v>26.950388772537</v>
      </c>
      <c r="N3271">
        <v>0.67234783900248896</v>
      </c>
      <c r="O3271">
        <v>99.593495934959293</v>
      </c>
      <c r="P3271">
        <v>146</v>
      </c>
      <c r="Q3271">
        <v>2.4972194752299001E-2</v>
      </c>
    </row>
    <row r="3272" spans="1:17" hidden="1" x14ac:dyDescent="0.3">
      <c r="A3272" t="s">
        <v>6758</v>
      </c>
      <c r="B3272" t="s">
        <v>6759</v>
      </c>
      <c r="C3272" t="str">
        <f>IFERROR(VLOOKUP(Table1[[#This Row],[Ticker]],[1]!Table2[[Symbol]:[Industry]],2,FALSE),"-")</f>
        <v>-</v>
      </c>
      <c r="D3272" t="s">
        <v>46</v>
      </c>
      <c r="E3272">
        <v>61.4769085</v>
      </c>
      <c r="F3272">
        <v>162.05000000000001</v>
      </c>
      <c r="G3272">
        <v>107.495876368027</v>
      </c>
      <c r="H3272">
        <v>-6.5267378623847101</v>
      </c>
      <c r="I3272">
        <v>-11.0766309936828</v>
      </c>
      <c r="J3272">
        <v>-10.899030453215699</v>
      </c>
      <c r="K3272">
        <v>167.83373537158599</v>
      </c>
      <c r="L3272">
        <v>139.381225992064</v>
      </c>
      <c r="M3272">
        <v>39.926456539890602</v>
      </c>
      <c r="N3272">
        <v>0.65979729729729697</v>
      </c>
      <c r="O3272">
        <v>30.3918543659364</v>
      </c>
      <c r="P3272">
        <v>159.03132992327301</v>
      </c>
      <c r="Q3272">
        <v>0.162339750713245</v>
      </c>
    </row>
    <row r="3273" spans="1:17" hidden="1" x14ac:dyDescent="0.3">
      <c r="A3273" t="s">
        <v>6760</v>
      </c>
      <c r="B3273" t="s">
        <v>6761</v>
      </c>
      <c r="C3273" t="str">
        <f>IFERROR(VLOOKUP(Table1[[#This Row],[Ticker]],[1]!Table2[[Symbol]:[Industry]],2,FALSE),"-")</f>
        <v>-</v>
      </c>
      <c r="D3273" t="s">
        <v>54</v>
      </c>
      <c r="E3273">
        <v>61.476883079999901</v>
      </c>
      <c r="F3273">
        <v>49.3</v>
      </c>
      <c r="G3273">
        <v>1.5798995707741399</v>
      </c>
      <c r="H3273">
        <v>-1.92388023882117</v>
      </c>
      <c r="I3273">
        <v>-16.847351365487601</v>
      </c>
      <c r="J3273">
        <v>1.3553494453549699</v>
      </c>
      <c r="K3273">
        <v>49.452687912859098</v>
      </c>
      <c r="L3273">
        <v>48.302240660597803</v>
      </c>
      <c r="M3273">
        <v>51.741880561330703</v>
      </c>
      <c r="N3273">
        <v>0.93816235752939103</v>
      </c>
      <c r="O3273">
        <v>28.782961460446199</v>
      </c>
      <c r="P3273">
        <v>36.5272777623926</v>
      </c>
      <c r="Q3273">
        <v>-9.0411547309750002E-3</v>
      </c>
    </row>
    <row r="3274" spans="1:17" hidden="1" x14ac:dyDescent="0.3">
      <c r="A3274" t="s">
        <v>6762</v>
      </c>
      <c r="B3274" t="s">
        <v>6763</v>
      </c>
      <c r="C3274" t="str">
        <f>IFERROR(VLOOKUP(Table1[[#This Row],[Ticker]],[1]!Table2[[Symbol]:[Industry]],2,FALSE),"-")</f>
        <v>-</v>
      </c>
      <c r="D3274" t="s">
        <v>963</v>
      </c>
      <c r="E3274">
        <v>61.358868739999998</v>
      </c>
      <c r="F3274">
        <v>30.49</v>
      </c>
      <c r="G3274">
        <v>249.59597774729701</v>
      </c>
      <c r="H3274">
        <v>7.3332643036199503</v>
      </c>
      <c r="I3274">
        <v>104.82614678409399</v>
      </c>
      <c r="J3274">
        <v>2.98361957649306</v>
      </c>
      <c r="K3274">
        <v>26.529418388712301</v>
      </c>
      <c r="L3274">
        <v>18.258090838308402</v>
      </c>
      <c r="M3274">
        <v>46.8260746190155</v>
      </c>
      <c r="N3274">
        <v>1.21777232168032</v>
      </c>
      <c r="O3274">
        <v>13.184650705149201</v>
      </c>
      <c r="P3274">
        <v>303.84105960264901</v>
      </c>
      <c r="Q3274">
        <v>0.12983476689238399</v>
      </c>
    </row>
    <row r="3275" spans="1:17" hidden="1" x14ac:dyDescent="0.3">
      <c r="A3275" t="s">
        <v>6764</v>
      </c>
      <c r="B3275" t="s">
        <v>6765</v>
      </c>
      <c r="C3275" t="str">
        <f>IFERROR(VLOOKUP(Table1[[#This Row],[Ticker]],[1]!Table2[[Symbol]:[Industry]],2,FALSE),"-")</f>
        <v>-</v>
      </c>
      <c r="D3275" t="s">
        <v>21</v>
      </c>
      <c r="E3275">
        <v>61.312623727999998</v>
      </c>
      <c r="F3275">
        <v>56.36</v>
      </c>
      <c r="G3275">
        <v>14.1440016269918</v>
      </c>
      <c r="H3275">
        <v>4.4520452118101304</v>
      </c>
      <c r="I3275">
        <v>-23.792148235062101</v>
      </c>
      <c r="J3275">
        <v>-4.4199589159250596</v>
      </c>
      <c r="K3275">
        <v>57.563790740682997</v>
      </c>
      <c r="L3275">
        <v>56.049449802309901</v>
      </c>
      <c r="M3275">
        <v>35.029451673155002</v>
      </c>
      <c r="N3275">
        <v>0.65624876152372602</v>
      </c>
      <c r="O3275">
        <v>36.621717530163203</v>
      </c>
      <c r="P3275">
        <v>46.199740596627699</v>
      </c>
      <c r="Q3275">
        <v>6.1610265109212997E-2</v>
      </c>
    </row>
    <row r="3276" spans="1:17" hidden="1" x14ac:dyDescent="0.3">
      <c r="A3276" t="s">
        <v>6766</v>
      </c>
      <c r="B3276" t="s">
        <v>6767</v>
      </c>
      <c r="C3276" t="str">
        <f>IFERROR(VLOOKUP(Table1[[#This Row],[Ticker]],[1]!Table2[[Symbol]:[Industry]],2,FALSE),"-")</f>
        <v>-</v>
      </c>
      <c r="D3276" t="s">
        <v>372</v>
      </c>
      <c r="E3276">
        <v>61.296959999999999</v>
      </c>
      <c r="F3276">
        <v>5.36</v>
      </c>
      <c r="G3276">
        <v>-80.551118212298803</v>
      </c>
      <c r="H3276">
        <v>-2.5381352232451801</v>
      </c>
      <c r="I3276">
        <v>-15.686560071697</v>
      </c>
      <c r="J3276">
        <v>-3.47226277644809</v>
      </c>
      <c r="K3276">
        <v>5.5780912681487997</v>
      </c>
      <c r="L3276">
        <v>6.3722031514501403</v>
      </c>
      <c r="M3276">
        <v>44.425324518551399</v>
      </c>
      <c r="N3276">
        <v>0.82378171543495204</v>
      </c>
      <c r="O3276">
        <v>150.74626865671601</v>
      </c>
      <c r="P3276">
        <v>33.3333333333333</v>
      </c>
      <c r="Q3276">
        <v>5.2757488316803998E-2</v>
      </c>
    </row>
    <row r="3277" spans="1:17" hidden="1" x14ac:dyDescent="0.3">
      <c r="A3277" t="s">
        <v>6768</v>
      </c>
      <c r="B3277" t="s">
        <v>6769</v>
      </c>
      <c r="C3277" t="str">
        <f>IFERROR(VLOOKUP(Table1[[#This Row],[Ticker]],[1]!Table2[[Symbol]:[Industry]],2,FALSE),"-")</f>
        <v>-</v>
      </c>
      <c r="D3277" t="s">
        <v>392</v>
      </c>
      <c r="E3277">
        <v>61.270200000000003</v>
      </c>
      <c r="F3277">
        <v>90</v>
      </c>
      <c r="G3277">
        <v>12.1136900819108</v>
      </c>
      <c r="H3277">
        <v>5.2645890976544703</v>
      </c>
      <c r="I3277">
        <v>1.62268563501876</v>
      </c>
      <c r="J3277">
        <v>4.3363496637432704</v>
      </c>
      <c r="K3277">
        <v>91.011027407669701</v>
      </c>
      <c r="L3277">
        <v>80.998221030316103</v>
      </c>
      <c r="M3277">
        <v>40.677021338198898</v>
      </c>
      <c r="N3277">
        <v>0.31500721500721401</v>
      </c>
      <c r="O3277">
        <v>38.5555555555555</v>
      </c>
      <c r="P3277">
        <v>69.491525423728802</v>
      </c>
    </row>
    <row r="3278" spans="1:17" hidden="1" x14ac:dyDescent="0.3">
      <c r="A3278" t="s">
        <v>6770</v>
      </c>
      <c r="B3278" t="s">
        <v>6771</v>
      </c>
      <c r="C3278" t="str">
        <f>IFERROR(VLOOKUP(Table1[[#This Row],[Ticker]],[1]!Table2[[Symbol]:[Industry]],2,FALSE),"-")</f>
        <v>-</v>
      </c>
      <c r="D3278" t="s">
        <v>54</v>
      </c>
      <c r="E3278">
        <v>61.269482603999997</v>
      </c>
      <c r="F3278">
        <v>46.92</v>
      </c>
      <c r="G3278">
        <v>-66.842290382921405</v>
      </c>
      <c r="H3278">
        <v>-4.7655574801342997</v>
      </c>
      <c r="I3278">
        <v>-40.443146830786901</v>
      </c>
      <c r="J3278">
        <v>-3.9245340941318498</v>
      </c>
      <c r="K3278">
        <v>51.1255895059032</v>
      </c>
      <c r="L3278">
        <v>60.230120147746199</v>
      </c>
      <c r="M3278">
        <v>25.748528151526902</v>
      </c>
      <c r="N3278">
        <v>1.4019659769874999</v>
      </c>
      <c r="O3278">
        <v>83.418584825234404</v>
      </c>
      <c r="P3278">
        <v>5.4619015509102997</v>
      </c>
      <c r="Q3278">
        <v>-7.5285499286134996E-2</v>
      </c>
    </row>
    <row r="3279" spans="1:17" hidden="1" x14ac:dyDescent="0.3">
      <c r="A3279" t="s">
        <v>6772</v>
      </c>
      <c r="B3279" t="s">
        <v>6773</v>
      </c>
      <c r="C3279" t="str">
        <f>IFERROR(VLOOKUP(Table1[[#This Row],[Ticker]],[1]!Table2[[Symbol]:[Industry]],2,FALSE),"-")</f>
        <v>-</v>
      </c>
      <c r="D3279" t="s">
        <v>186</v>
      </c>
      <c r="E3279">
        <v>61.250676599999998</v>
      </c>
      <c r="F3279">
        <v>63.4</v>
      </c>
      <c r="G3279">
        <v>-17.989646927951</v>
      </c>
      <c r="H3279">
        <v>4.8488556855796601</v>
      </c>
      <c r="I3279">
        <v>-26.7979290574952</v>
      </c>
      <c r="J3279">
        <v>4.0400791862249799</v>
      </c>
      <c r="K3279">
        <v>60.092187465133797</v>
      </c>
      <c r="L3279">
        <v>62.374315061662998</v>
      </c>
      <c r="M3279">
        <v>65.955806675902195</v>
      </c>
      <c r="N3279">
        <v>1.08779624042265</v>
      </c>
      <c r="O3279">
        <v>34.069400630914799</v>
      </c>
      <c r="P3279">
        <v>16.758747697974201</v>
      </c>
      <c r="Q3279">
        <v>2.1801702715540001E-3</v>
      </c>
    </row>
    <row r="3280" spans="1:17" hidden="1" x14ac:dyDescent="0.3">
      <c r="A3280" t="s">
        <v>6774</v>
      </c>
      <c r="B3280" t="s">
        <v>6775</v>
      </c>
      <c r="C3280" t="str">
        <f>IFERROR(VLOOKUP(Table1[[#This Row],[Ticker]],[1]!Table2[[Symbol]:[Industry]],2,FALSE),"-")</f>
        <v>-</v>
      </c>
      <c r="D3280" t="s">
        <v>399</v>
      </c>
      <c r="E3280">
        <v>61.182335999999999</v>
      </c>
      <c r="F3280">
        <v>56.6</v>
      </c>
      <c r="G3280">
        <v>-61.108488518144704</v>
      </c>
      <c r="H3280">
        <v>5.9151834190223997</v>
      </c>
      <c r="I3280">
        <v>-33.540892395997297</v>
      </c>
      <c r="J3280">
        <v>1.52933211988363</v>
      </c>
      <c r="K3280">
        <v>57.052906950129703</v>
      </c>
      <c r="L3280">
        <v>61.010249999999999</v>
      </c>
      <c r="M3280">
        <v>52.894800029597903</v>
      </c>
      <c r="N3280">
        <v>0.96821877309682203</v>
      </c>
      <c r="O3280">
        <v>53.710247349823298</v>
      </c>
      <c r="P3280">
        <v>15.157680569684601</v>
      </c>
    </row>
    <row r="3281" spans="1:17" hidden="1" x14ac:dyDescent="0.3">
      <c r="A3281" t="s">
        <v>6776</v>
      </c>
      <c r="B3281" t="s">
        <v>6777</v>
      </c>
      <c r="C3281" t="str">
        <f>IFERROR(VLOOKUP(Table1[[#This Row],[Ticker]],[1]!Table2[[Symbol]:[Industry]],2,FALSE),"-")</f>
        <v>-</v>
      </c>
      <c r="D3281" t="s">
        <v>539</v>
      </c>
      <c r="E3281">
        <v>61.168750000000003</v>
      </c>
      <c r="F3281">
        <v>50</v>
      </c>
      <c r="G3281">
        <v>-15.6525071011877</v>
      </c>
      <c r="H3281">
        <v>-2.13097782476666</v>
      </c>
      <c r="I3281">
        <v>-17.253622144125298</v>
      </c>
      <c r="J3281">
        <v>-0.72640742939034797</v>
      </c>
      <c r="K3281">
        <v>49.629411139757899</v>
      </c>
      <c r="L3281">
        <v>50.687103755130998</v>
      </c>
      <c r="M3281">
        <v>53.864524844332003</v>
      </c>
      <c r="N3281">
        <v>0.852173913043478</v>
      </c>
      <c r="O3281">
        <v>26</v>
      </c>
      <c r="P3281">
        <v>12.3595505617977</v>
      </c>
      <c r="Q3281">
        <v>2.1857552171635999E-2</v>
      </c>
    </row>
    <row r="3282" spans="1:17" hidden="1" x14ac:dyDescent="0.3">
      <c r="A3282" t="s">
        <v>6778</v>
      </c>
      <c r="B3282" t="s">
        <v>6779</v>
      </c>
      <c r="C3282" t="str">
        <f>IFERROR(VLOOKUP(Table1[[#This Row],[Ticker]],[1]!Table2[[Symbol]:[Industry]],2,FALSE),"-")</f>
        <v>-</v>
      </c>
      <c r="D3282" t="s">
        <v>5760</v>
      </c>
      <c r="E3282">
        <v>61.024000000000001</v>
      </c>
      <c r="F3282">
        <v>190.7</v>
      </c>
      <c r="G3282">
        <v>-58.208336210528699</v>
      </c>
      <c r="H3282">
        <v>-5.8109654061426097</v>
      </c>
      <c r="I3282">
        <v>-37.876251126636298</v>
      </c>
      <c r="J3282">
        <v>-4.9529783366805198</v>
      </c>
      <c r="K3282">
        <v>201.66145459134299</v>
      </c>
      <c r="L3282">
        <v>222.958133033314</v>
      </c>
      <c r="M3282">
        <v>37.507441272500103</v>
      </c>
      <c r="N3282">
        <v>0.61863495219617304</v>
      </c>
      <c r="O3282">
        <v>62.558993183009903</v>
      </c>
      <c r="P3282">
        <v>5.76816417082639</v>
      </c>
      <c r="Q3282">
        <v>9.3146438894861003E-2</v>
      </c>
    </row>
    <row r="3283" spans="1:17" hidden="1" x14ac:dyDescent="0.3">
      <c r="A3283" t="s">
        <v>6780</v>
      </c>
      <c r="B3283" t="s">
        <v>6781</v>
      </c>
      <c r="C3283" t="str">
        <f>IFERROR(VLOOKUP(Table1[[#This Row],[Ticker]],[1]!Table2[[Symbol]:[Industry]],2,FALSE),"-")</f>
        <v>-</v>
      </c>
      <c r="D3283" t="s">
        <v>929</v>
      </c>
      <c r="E3283">
        <v>61.020805224</v>
      </c>
      <c r="F3283">
        <v>51.06</v>
      </c>
      <c r="G3283">
        <v>-22.5097418278758</v>
      </c>
      <c r="H3283">
        <v>5.32567425755387</v>
      </c>
      <c r="I3283">
        <v>-4.0760151037218497</v>
      </c>
      <c r="J3283">
        <v>-4.5871855894841103</v>
      </c>
      <c r="K3283">
        <v>49.564768310237497</v>
      </c>
      <c r="L3283">
        <v>49.202418099890998</v>
      </c>
      <c r="M3283">
        <v>52.019137369383301</v>
      </c>
      <c r="N3283">
        <v>1.2286453406436399</v>
      </c>
      <c r="O3283">
        <v>12.612612612612599</v>
      </c>
      <c r="P3283">
        <v>43.185642176107699</v>
      </c>
      <c r="Q3283">
        <v>-0.10039801245176901</v>
      </c>
    </row>
    <row r="3284" spans="1:17" hidden="1" x14ac:dyDescent="0.3">
      <c r="A3284" t="s">
        <v>6782</v>
      </c>
      <c r="B3284" t="s">
        <v>6783</v>
      </c>
      <c r="C3284" t="str">
        <f>IFERROR(VLOOKUP(Table1[[#This Row],[Ticker]],[1]!Table2[[Symbol]:[Industry]],2,FALSE),"-")</f>
        <v>-</v>
      </c>
      <c r="D3284" t="s">
        <v>54</v>
      </c>
      <c r="E3284">
        <v>60.920103839999904</v>
      </c>
      <c r="F3284">
        <v>52.7</v>
      </c>
      <c r="G3284">
        <v>-1.6567015721124001</v>
      </c>
      <c r="H3284">
        <v>-1.9409297645360399</v>
      </c>
      <c r="I3284">
        <v>-30.987212215739401</v>
      </c>
      <c r="J3284">
        <v>2.3862676364834101</v>
      </c>
      <c r="K3284">
        <v>52.813344057646297</v>
      </c>
      <c r="L3284">
        <v>53.4745634922972</v>
      </c>
      <c r="M3284">
        <v>54.138243634686702</v>
      </c>
      <c r="N3284">
        <v>0.375</v>
      </c>
      <c r="O3284">
        <v>53.510436432637498</v>
      </c>
      <c r="P3284">
        <v>40.533333333333303</v>
      </c>
    </row>
    <row r="3285" spans="1:17" hidden="1" x14ac:dyDescent="0.3">
      <c r="A3285" t="s">
        <v>6784</v>
      </c>
      <c r="B3285" t="s">
        <v>6785</v>
      </c>
      <c r="C3285" t="str">
        <f>IFERROR(VLOOKUP(Table1[[#This Row],[Ticker]],[1]!Table2[[Symbol]:[Industry]],2,FALSE),"-")</f>
        <v>-</v>
      </c>
      <c r="D3285" t="s">
        <v>279</v>
      </c>
      <c r="E3285">
        <v>60.793999999999997</v>
      </c>
      <c r="F3285">
        <v>26.9</v>
      </c>
      <c r="G3285">
        <v>-72.762711182820297</v>
      </c>
      <c r="H3285">
        <v>1.53352459161544E-2</v>
      </c>
      <c r="I3285">
        <v>-44.741227266974697</v>
      </c>
      <c r="J3285">
        <v>2.72002478244214</v>
      </c>
      <c r="K3285">
        <v>27.906669724095799</v>
      </c>
      <c r="L3285">
        <v>35.717934282821602</v>
      </c>
      <c r="M3285">
        <v>53.996236706718904</v>
      </c>
      <c r="N3285">
        <v>0.64615384615384597</v>
      </c>
      <c r="O3285">
        <v>123.048327137546</v>
      </c>
      <c r="P3285">
        <v>7.5999999999999801</v>
      </c>
    </row>
    <row r="3286" spans="1:17" hidden="1" x14ac:dyDescent="0.3">
      <c r="A3286" t="s">
        <v>6786</v>
      </c>
      <c r="B3286" t="s">
        <v>6787</v>
      </c>
      <c r="C3286" t="str">
        <f>IFERROR(VLOOKUP(Table1[[#This Row],[Ticker]],[1]!Table2[[Symbol]:[Industry]],2,FALSE),"-")</f>
        <v>-</v>
      </c>
      <c r="D3286" t="s">
        <v>1547</v>
      </c>
      <c r="E3286">
        <v>60.671675</v>
      </c>
      <c r="F3286">
        <v>989.75</v>
      </c>
      <c r="G3286">
        <v>85.002394859596507</v>
      </c>
      <c r="H3286">
        <v>73.470157366151795</v>
      </c>
      <c r="I3286">
        <v>130.597787610968</v>
      </c>
      <c r="J3286">
        <v>20.0695242873438</v>
      </c>
      <c r="K3286">
        <v>651.85125190541498</v>
      </c>
      <c r="L3286">
        <v>551.43938140104399</v>
      </c>
      <c r="M3286">
        <v>99.771726535985593</v>
      </c>
      <c r="N3286">
        <v>0.49065420560747602</v>
      </c>
      <c r="O3286">
        <v>0</v>
      </c>
      <c r="P3286">
        <v>174.930555555555</v>
      </c>
    </row>
    <row r="3287" spans="1:17" hidden="1" x14ac:dyDescent="0.3">
      <c r="A3287" t="s">
        <v>6788</v>
      </c>
      <c r="B3287" t="s">
        <v>6789</v>
      </c>
      <c r="C3287" t="str">
        <f>IFERROR(VLOOKUP(Table1[[#This Row],[Ticker]],[1]!Table2[[Symbol]:[Industry]],2,FALSE),"-")</f>
        <v>-</v>
      </c>
      <c r="D3287" t="s">
        <v>399</v>
      </c>
      <c r="E3287">
        <v>60.645912239999902</v>
      </c>
      <c r="F3287">
        <v>111.95</v>
      </c>
      <c r="G3287">
        <v>-13.0649764188116</v>
      </c>
      <c r="H3287">
        <v>2.3481215072738402</v>
      </c>
      <c r="I3287">
        <v>-26.923230125376001</v>
      </c>
      <c r="J3287">
        <v>-7.09523751376991E-2</v>
      </c>
      <c r="K3287">
        <v>112.098605322935</v>
      </c>
      <c r="L3287">
        <v>111.824447733764</v>
      </c>
      <c r="M3287">
        <v>51.879860044612599</v>
      </c>
      <c r="N3287">
        <v>1.31372947174957</v>
      </c>
      <c r="O3287">
        <v>43.519428316212498</v>
      </c>
      <c r="P3287">
        <v>38.209876543209802</v>
      </c>
      <c r="Q3287">
        <v>3.3110721897872002E-2</v>
      </c>
    </row>
    <row r="3288" spans="1:17" hidden="1" x14ac:dyDescent="0.3">
      <c r="A3288" t="s">
        <v>6790</v>
      </c>
      <c r="B3288" t="s">
        <v>6791</v>
      </c>
      <c r="C3288" t="str">
        <f>IFERROR(VLOOKUP(Table1[[#This Row],[Ticker]],[1]!Table2[[Symbol]:[Industry]],2,FALSE),"-")</f>
        <v>-</v>
      </c>
      <c r="D3288" t="s">
        <v>420</v>
      </c>
      <c r="E3288">
        <v>60.604510500000004</v>
      </c>
      <c r="F3288">
        <v>11.17</v>
      </c>
      <c r="G3288">
        <v>28.176064327383699</v>
      </c>
      <c r="H3288">
        <v>29.713527419191301</v>
      </c>
      <c r="I3288">
        <v>-10.8924689310677</v>
      </c>
      <c r="J3288">
        <v>-3.2869480911334099</v>
      </c>
      <c r="K3288">
        <v>9.9901444612602699</v>
      </c>
      <c r="L3288">
        <v>9.5783737864916496</v>
      </c>
      <c r="M3288">
        <v>55.763562095745399</v>
      </c>
      <c r="N3288">
        <v>1.49081690996191</v>
      </c>
      <c r="O3288">
        <v>26.6786034019695</v>
      </c>
      <c r="P3288">
        <v>64.992614475627704</v>
      </c>
      <c r="Q3288">
        <v>4.2929083345807001E-2</v>
      </c>
    </row>
    <row r="3289" spans="1:17" hidden="1" x14ac:dyDescent="0.3">
      <c r="A3289" t="s">
        <v>6792</v>
      </c>
      <c r="B3289" t="s">
        <v>6793</v>
      </c>
      <c r="C3289" t="str">
        <f>IFERROR(VLOOKUP(Table1[[#This Row],[Ticker]],[1]!Table2[[Symbol]:[Industry]],2,FALSE),"-")</f>
        <v>-</v>
      </c>
      <c r="D3289" t="s">
        <v>95</v>
      </c>
      <c r="E3289">
        <v>60.547607999999997</v>
      </c>
      <c r="F3289">
        <v>3.06</v>
      </c>
      <c r="G3289">
        <v>-41.618704284286302</v>
      </c>
      <c r="H3289">
        <v>2.17094361270463</v>
      </c>
      <c r="I3289">
        <v>-49.035814667152202</v>
      </c>
      <c r="J3289">
        <v>0.397695080264721</v>
      </c>
      <c r="K3289">
        <v>3.1493993873987298</v>
      </c>
      <c r="L3289">
        <v>3.7159245550783901</v>
      </c>
      <c r="M3289">
        <v>56.999870834087602</v>
      </c>
      <c r="N3289">
        <v>0.47697084113363503</v>
      </c>
      <c r="O3289">
        <v>146.73202614378999</v>
      </c>
      <c r="P3289">
        <v>13.3333333333333</v>
      </c>
      <c r="Q3289">
        <v>-6.1585422900000005E-4</v>
      </c>
    </row>
    <row r="3290" spans="1:17" hidden="1" x14ac:dyDescent="0.3">
      <c r="A3290" t="s">
        <v>6794</v>
      </c>
      <c r="B3290" t="s">
        <v>6795</v>
      </c>
      <c r="C3290" t="str">
        <f>IFERROR(VLOOKUP(Table1[[#This Row],[Ticker]],[1]!Table2[[Symbol]:[Industry]],2,FALSE),"-")</f>
        <v>-</v>
      </c>
      <c r="D3290" t="s">
        <v>1698</v>
      </c>
      <c r="E3290">
        <v>60.5</v>
      </c>
      <c r="F3290">
        <v>1.1000000000000001</v>
      </c>
      <c r="G3290">
        <v>92.747492898812297</v>
      </c>
      <c r="H3290">
        <v>-6.9498545279903103</v>
      </c>
      <c r="I3290">
        <v>13.923369006317101</v>
      </c>
      <c r="J3290">
        <v>4.8424225382372104</v>
      </c>
      <c r="K3290">
        <v>1.06749577373801</v>
      </c>
      <c r="L3290">
        <v>0.90843617946798905</v>
      </c>
      <c r="M3290">
        <v>57.864652661752103</v>
      </c>
      <c r="N3290">
        <v>0.62061272387411703</v>
      </c>
      <c r="O3290">
        <v>25.4545454545454</v>
      </c>
      <c r="P3290">
        <v>129.166666666666</v>
      </c>
      <c r="Q3290">
        <v>0.10653808914738699</v>
      </c>
    </row>
    <row r="3291" spans="1:17" hidden="1" x14ac:dyDescent="0.3">
      <c r="A3291" t="s">
        <v>6796</v>
      </c>
      <c r="B3291" t="s">
        <v>6797</v>
      </c>
      <c r="C3291" t="str">
        <f>IFERROR(VLOOKUP(Table1[[#This Row],[Ticker]],[1]!Table2[[Symbol]:[Industry]],2,FALSE),"-")</f>
        <v>-</v>
      </c>
      <c r="D3291" t="s">
        <v>360</v>
      </c>
      <c r="E3291">
        <v>60.434373119999997</v>
      </c>
      <c r="F3291">
        <v>1.06</v>
      </c>
      <c r="G3291">
        <v>-30.888870737551301</v>
      </c>
      <c r="I3291">
        <v>-14.712994630046399</v>
      </c>
      <c r="K3291">
        <v>1.0740579266511801</v>
      </c>
      <c r="L3291">
        <v>1.7681056445472201</v>
      </c>
      <c r="M3291">
        <v>4.5782334131322697</v>
      </c>
      <c r="N3291">
        <v>0.89712431407783799</v>
      </c>
      <c r="O3291">
        <v>36.792452830188601</v>
      </c>
      <c r="P3291">
        <v>41.3333333333333</v>
      </c>
      <c r="Q3291">
        <v>-4.9493861384649E-2</v>
      </c>
    </row>
    <row r="3292" spans="1:17" hidden="1" x14ac:dyDescent="0.3">
      <c r="A3292" t="s">
        <v>6798</v>
      </c>
      <c r="B3292" t="s">
        <v>6799</v>
      </c>
      <c r="C3292" t="str">
        <f>IFERROR(VLOOKUP(Table1[[#This Row],[Ticker]],[1]!Table2[[Symbol]:[Industry]],2,FALSE),"-")</f>
        <v>-</v>
      </c>
      <c r="E3292">
        <v>60.195647999999998</v>
      </c>
      <c r="F3292">
        <v>170.7</v>
      </c>
      <c r="G3292">
        <v>30.294662710133</v>
      </c>
      <c r="H3292">
        <v>1.6794484937320799</v>
      </c>
      <c r="I3292">
        <v>-3.1257583369278099</v>
      </c>
      <c r="J3292">
        <v>-3.35607373542339</v>
      </c>
      <c r="K3292">
        <v>167.23002852991499</v>
      </c>
      <c r="L3292">
        <v>153.615220181837</v>
      </c>
      <c r="M3292">
        <v>65.485088743998503</v>
      </c>
      <c r="N3292">
        <v>1.0859172692113599</v>
      </c>
      <c r="O3292">
        <v>23.403632103104801</v>
      </c>
      <c r="P3292">
        <v>88.618784530386705</v>
      </c>
      <c r="Q3292">
        <v>0.117495284547861</v>
      </c>
    </row>
    <row r="3293" spans="1:17" hidden="1" x14ac:dyDescent="0.3">
      <c r="A3293" t="s">
        <v>6800</v>
      </c>
      <c r="B3293" t="s">
        <v>6801</v>
      </c>
      <c r="C3293" t="str">
        <f>IFERROR(VLOOKUP(Table1[[#This Row],[Ticker]],[1]!Table2[[Symbol]:[Industry]],2,FALSE),"-")</f>
        <v>-</v>
      </c>
      <c r="D3293" t="s">
        <v>516</v>
      </c>
      <c r="E3293">
        <v>60.08905</v>
      </c>
      <c r="F3293">
        <v>1.19</v>
      </c>
      <c r="G3293">
        <v>29.326440267233298</v>
      </c>
      <c r="H3293">
        <v>4.21577140123952</v>
      </c>
      <c r="I3293">
        <v>4.7649531647329901</v>
      </c>
      <c r="J3293">
        <v>-7.9350603874912606E-2</v>
      </c>
      <c r="K3293">
        <v>1.13130914662643</v>
      </c>
      <c r="L3293">
        <v>0.99286533034105096</v>
      </c>
      <c r="M3293">
        <v>57.1173327244258</v>
      </c>
      <c r="N3293">
        <v>1.14760288151345</v>
      </c>
      <c r="O3293">
        <v>18.487394957983099</v>
      </c>
      <c r="P3293">
        <v>77.611940298507406</v>
      </c>
      <c r="Q3293">
        <v>5.6859722871230998E-2</v>
      </c>
    </row>
    <row r="3294" spans="1:17" hidden="1" x14ac:dyDescent="0.3">
      <c r="A3294" t="s">
        <v>6802</v>
      </c>
      <c r="B3294" t="s">
        <v>6803</v>
      </c>
      <c r="C3294" t="str">
        <f>IFERROR(VLOOKUP(Table1[[#This Row],[Ticker]],[1]!Table2[[Symbol]:[Industry]],2,FALSE),"-")</f>
        <v>-</v>
      </c>
      <c r="E3294">
        <v>60.069997170000001</v>
      </c>
      <c r="F3294">
        <v>73.349999999999994</v>
      </c>
      <c r="G3294">
        <v>35.960531315575899</v>
      </c>
      <c r="H3294">
        <v>6.0417960632420398</v>
      </c>
      <c r="I3294">
        <v>-35.169754978523102</v>
      </c>
      <c r="J3294">
        <v>-9.2049125201019795</v>
      </c>
      <c r="K3294">
        <v>73.561095319907096</v>
      </c>
      <c r="L3294">
        <v>67.584471387643603</v>
      </c>
      <c r="M3294">
        <v>48.499403358705102</v>
      </c>
      <c r="N3294">
        <v>1.2013142000291499</v>
      </c>
      <c r="O3294">
        <v>28.7389229720518</v>
      </c>
      <c r="P3294">
        <v>153.981994459833</v>
      </c>
      <c r="Q3294">
        <v>0.16765004301214101</v>
      </c>
    </row>
    <row r="3295" spans="1:17" hidden="1" x14ac:dyDescent="0.3">
      <c r="A3295" t="s">
        <v>6804</v>
      </c>
      <c r="B3295" t="s">
        <v>6805</v>
      </c>
      <c r="C3295" t="str">
        <f>IFERROR(VLOOKUP(Table1[[#This Row],[Ticker]],[1]!Table2[[Symbol]:[Industry]],2,FALSE),"-")</f>
        <v>-</v>
      </c>
      <c r="D3295" t="s">
        <v>21</v>
      </c>
      <c r="E3295">
        <v>60.052670509999999</v>
      </c>
      <c r="F3295">
        <v>3.62</v>
      </c>
      <c r="G3295">
        <v>37.964884203160103</v>
      </c>
      <c r="H3295">
        <v>-20.258493731791699</v>
      </c>
      <c r="I3295">
        <v>-9.7432976603494996</v>
      </c>
      <c r="J3295">
        <v>-0.371252675438001</v>
      </c>
      <c r="K3295">
        <v>4.2191833266642398</v>
      </c>
      <c r="L3295">
        <v>3.6795419029487499</v>
      </c>
      <c r="M3295">
        <v>35.919762516804496</v>
      </c>
      <c r="N3295">
        <v>1.20574092047419</v>
      </c>
      <c r="O3295">
        <v>98.895027624309293</v>
      </c>
      <c r="P3295">
        <v>101.111111111111</v>
      </c>
      <c r="Q3295">
        <v>-3.9781013667983998E-2</v>
      </c>
    </row>
    <row r="3296" spans="1:17" hidden="1" x14ac:dyDescent="0.3">
      <c r="A3296" t="s">
        <v>6806</v>
      </c>
      <c r="B3296" t="s">
        <v>6807</v>
      </c>
      <c r="C3296" t="str">
        <f>IFERROR(VLOOKUP(Table1[[#This Row],[Ticker]],[1]!Table2[[Symbol]:[Industry]],2,FALSE),"-")</f>
        <v>-</v>
      </c>
      <c r="D3296" t="s">
        <v>372</v>
      </c>
      <c r="E3296">
        <v>60.0049116</v>
      </c>
      <c r="F3296">
        <v>63.9</v>
      </c>
      <c r="G3296">
        <v>-6.15068713070076</v>
      </c>
      <c r="H3296">
        <v>24.136026584652601</v>
      </c>
      <c r="I3296">
        <v>-15.613273103027501</v>
      </c>
      <c r="J3296">
        <v>-5.9359489988180503</v>
      </c>
      <c r="K3296">
        <v>59.553018037684801</v>
      </c>
      <c r="L3296">
        <v>52.891290370134797</v>
      </c>
      <c r="M3296">
        <v>57.749158004862103</v>
      </c>
      <c r="N3296">
        <v>2.26266891891891</v>
      </c>
      <c r="O3296">
        <v>20.461658841940501</v>
      </c>
      <c r="P3296">
        <v>63.846153846153797</v>
      </c>
      <c r="Q3296">
        <v>0.106907808510564</v>
      </c>
    </row>
    <row r="3297" spans="1:17" hidden="1" x14ac:dyDescent="0.3">
      <c r="A3297" t="s">
        <v>6808</v>
      </c>
      <c r="B3297" t="s">
        <v>6809</v>
      </c>
      <c r="C3297" t="str">
        <f>IFERROR(VLOOKUP(Table1[[#This Row],[Ticker]],[1]!Table2[[Symbol]:[Industry]],2,FALSE),"-")</f>
        <v>-</v>
      </c>
      <c r="D3297" t="s">
        <v>21</v>
      </c>
      <c r="E3297">
        <v>59.842989000000003</v>
      </c>
      <c r="F3297">
        <v>41.85</v>
      </c>
      <c r="G3297">
        <v>-70.805138680135002</v>
      </c>
      <c r="H3297">
        <v>-3.2772130737569398</v>
      </c>
      <c r="I3297">
        <v>-25.533261103353802</v>
      </c>
      <c r="J3297">
        <v>-4.8080867698063301</v>
      </c>
      <c r="K3297">
        <v>44.230369207984801</v>
      </c>
      <c r="M3297">
        <v>34.846685742933502</v>
      </c>
      <c r="N3297">
        <v>0.92800000000000005</v>
      </c>
      <c r="O3297">
        <v>93.070489844683294</v>
      </c>
      <c r="P3297">
        <v>4.6250000000000098</v>
      </c>
    </row>
    <row r="3298" spans="1:17" hidden="1" x14ac:dyDescent="0.3">
      <c r="A3298" t="s">
        <v>6810</v>
      </c>
      <c r="B3298" t="s">
        <v>6811</v>
      </c>
      <c r="C3298" t="str">
        <f>IFERROR(VLOOKUP(Table1[[#This Row],[Ticker]],[1]!Table2[[Symbol]:[Industry]],2,FALSE),"-")</f>
        <v>-</v>
      </c>
      <c r="D3298" t="s">
        <v>632</v>
      </c>
      <c r="E3298">
        <v>59.672365955999901</v>
      </c>
      <c r="F3298">
        <v>34.020000000000003</v>
      </c>
      <c r="G3298">
        <v>-17.9236893671975</v>
      </c>
      <c r="H3298">
        <v>-3.6869263527881802</v>
      </c>
      <c r="I3298">
        <v>-23.3976186480038</v>
      </c>
      <c r="J3298">
        <v>-4.4161699331211999</v>
      </c>
      <c r="K3298">
        <v>35.1061034366816</v>
      </c>
      <c r="L3298">
        <v>36.238973711947203</v>
      </c>
      <c r="M3298">
        <v>31.599716142328699</v>
      </c>
      <c r="N3298">
        <v>0.94816362223085804</v>
      </c>
      <c r="O3298">
        <v>85.185185185185105</v>
      </c>
      <c r="P3298">
        <v>15.596330275229301</v>
      </c>
      <c r="Q3298">
        <v>6.1305346735083997E-2</v>
      </c>
    </row>
    <row r="3299" spans="1:17" hidden="1" x14ac:dyDescent="0.3">
      <c r="A3299" t="s">
        <v>6812</v>
      </c>
      <c r="B3299" t="s">
        <v>6813</v>
      </c>
      <c r="C3299" t="str">
        <f>IFERROR(VLOOKUP(Table1[[#This Row],[Ticker]],[1]!Table2[[Symbol]:[Industry]],2,FALSE),"-")</f>
        <v>-</v>
      </c>
      <c r="D3299" t="s">
        <v>1560</v>
      </c>
      <c r="E3299">
        <v>59.420208000000002</v>
      </c>
      <c r="F3299">
        <v>31.8</v>
      </c>
      <c r="G3299">
        <v>-64.152507101187695</v>
      </c>
      <c r="H3299">
        <v>-5.1409537449593099</v>
      </c>
      <c r="I3299">
        <v>-46.688875891641999</v>
      </c>
      <c r="J3299">
        <v>-0.92680823099355703</v>
      </c>
      <c r="K3299">
        <v>34.768697188777701</v>
      </c>
      <c r="L3299">
        <v>41.069522599163697</v>
      </c>
      <c r="M3299">
        <v>29.385813874935501</v>
      </c>
      <c r="N3299">
        <v>1.24682598954443</v>
      </c>
      <c r="O3299">
        <v>97.798742138364702</v>
      </c>
      <c r="P3299">
        <v>5.6478405315614602</v>
      </c>
    </row>
    <row r="3300" spans="1:17" hidden="1" x14ac:dyDescent="0.3">
      <c r="A3300" t="s">
        <v>6814</v>
      </c>
      <c r="B3300" t="s">
        <v>6815</v>
      </c>
      <c r="C3300" t="str">
        <f>IFERROR(VLOOKUP(Table1[[#This Row],[Ticker]],[1]!Table2[[Symbol]:[Industry]],2,FALSE),"-")</f>
        <v>-</v>
      </c>
      <c r="D3300" t="s">
        <v>372</v>
      </c>
      <c r="E3300">
        <v>59.295999999999999</v>
      </c>
      <c r="F3300">
        <v>1744</v>
      </c>
      <c r="G3300">
        <v>39.788209572365197</v>
      </c>
      <c r="H3300">
        <v>-24.570904421787201</v>
      </c>
      <c r="I3300">
        <v>50.160622575317802</v>
      </c>
      <c r="J3300">
        <v>0.99890989530316299</v>
      </c>
      <c r="K3300">
        <v>1716.3830636606399</v>
      </c>
      <c r="L3300">
        <v>1217.8888371255</v>
      </c>
      <c r="M3300">
        <v>30.616402697632601</v>
      </c>
      <c r="N3300">
        <v>0.54861418213606195</v>
      </c>
      <c r="O3300">
        <v>40.536123853210903</v>
      </c>
      <c r="P3300">
        <v>149.07169380177001</v>
      </c>
      <c r="Q3300">
        <v>0.120899099523644</v>
      </c>
    </row>
    <row r="3301" spans="1:17" hidden="1" x14ac:dyDescent="0.3">
      <c r="A3301" t="s">
        <v>6816</v>
      </c>
      <c r="B3301" t="s">
        <v>6817</v>
      </c>
      <c r="C3301" t="str">
        <f>IFERROR(VLOOKUP(Table1[[#This Row],[Ticker]],[1]!Table2[[Symbol]:[Industry]],2,FALSE),"-")</f>
        <v>-</v>
      </c>
      <c r="D3301" t="s">
        <v>539</v>
      </c>
      <c r="E3301">
        <v>59.0684591549999</v>
      </c>
      <c r="F3301">
        <v>24.33</v>
      </c>
      <c r="G3301">
        <v>-24.9507168198577</v>
      </c>
      <c r="H3301">
        <v>-5.0196264402550996</v>
      </c>
      <c r="I3301">
        <v>-31.342411724579801</v>
      </c>
      <c r="J3301">
        <v>-12.260627472975999</v>
      </c>
      <c r="K3301">
        <v>26.485181662105902</v>
      </c>
      <c r="L3301">
        <v>26.377454267046399</v>
      </c>
      <c r="M3301">
        <v>38.162608014604302</v>
      </c>
      <c r="N3301">
        <v>0.78309320821651296</v>
      </c>
      <c r="O3301">
        <v>48.006576243321</v>
      </c>
      <c r="P3301">
        <v>24.769230769230699</v>
      </c>
      <c r="Q3301">
        <v>4.5652876091297E-2</v>
      </c>
    </row>
    <row r="3302" spans="1:17" hidden="1" x14ac:dyDescent="0.3">
      <c r="A3302" t="s">
        <v>6818</v>
      </c>
      <c r="B3302" t="s">
        <v>6819</v>
      </c>
      <c r="C3302" t="str">
        <f>IFERROR(VLOOKUP(Table1[[#This Row],[Ticker]],[1]!Table2[[Symbol]:[Industry]],2,FALSE),"-")</f>
        <v>-</v>
      </c>
      <c r="D3302" t="s">
        <v>77</v>
      </c>
      <c r="E3302">
        <v>59.036169999999998</v>
      </c>
      <c r="F3302">
        <v>88.51</v>
      </c>
      <c r="G3302">
        <v>95.493850024028305</v>
      </c>
      <c r="H3302">
        <v>-5.1616061344846997</v>
      </c>
      <c r="I3302">
        <v>-30.5498452793971</v>
      </c>
      <c r="J3302">
        <v>-2.5823637865491</v>
      </c>
      <c r="K3302">
        <v>95.725381809454902</v>
      </c>
      <c r="L3302">
        <v>89.850688718743598</v>
      </c>
      <c r="M3302">
        <v>17.602116204593699</v>
      </c>
      <c r="N3302">
        <v>0.56486519251968603</v>
      </c>
      <c r="O3302">
        <v>78.058976386848897</v>
      </c>
      <c r="P3302">
        <v>136.84773882793601</v>
      </c>
    </row>
    <row r="3303" spans="1:17" hidden="1" x14ac:dyDescent="0.3">
      <c r="A3303" t="s">
        <v>6820</v>
      </c>
      <c r="B3303" t="s">
        <v>6821</v>
      </c>
      <c r="C3303" t="str">
        <f>IFERROR(VLOOKUP(Table1[[#This Row],[Ticker]],[1]!Table2[[Symbol]:[Industry]],2,FALSE),"-")</f>
        <v>-</v>
      </c>
      <c r="D3303" t="s">
        <v>130</v>
      </c>
      <c r="E3303">
        <v>58.988199999999999</v>
      </c>
      <c r="F3303">
        <v>2.36</v>
      </c>
      <c r="G3303">
        <v>215.604635755955</v>
      </c>
      <c r="H3303">
        <v>41.006277077194099</v>
      </c>
      <c r="I3303">
        <v>88.923369006317103</v>
      </c>
      <c r="J3303">
        <v>6.2160489118635702</v>
      </c>
      <c r="K3303">
        <v>1.68640216747974</v>
      </c>
      <c r="L3303">
        <v>1.2661498368802</v>
      </c>
      <c r="M3303">
        <v>99.776305608365107</v>
      </c>
      <c r="N3303">
        <v>1.3000800791917499</v>
      </c>
      <c r="O3303">
        <v>0</v>
      </c>
      <c r="P3303">
        <v>293.33333333333297</v>
      </c>
      <c r="Q3303">
        <v>1.8361822045049998E-2</v>
      </c>
    </row>
    <row r="3304" spans="1:17" hidden="1" x14ac:dyDescent="0.3">
      <c r="A3304" t="s">
        <v>6822</v>
      </c>
      <c r="B3304" t="s">
        <v>6823</v>
      </c>
      <c r="C3304" t="str">
        <f>IFERROR(VLOOKUP(Table1[[#This Row],[Ticker]],[1]!Table2[[Symbol]:[Industry]],2,FALSE),"-")</f>
        <v>-</v>
      </c>
      <c r="D3304" t="s">
        <v>1184</v>
      </c>
      <c r="E3304">
        <v>58.958488422000002</v>
      </c>
      <c r="F3304">
        <v>94.62</v>
      </c>
      <c r="G3304">
        <v>-49.673188652303999</v>
      </c>
      <c r="H3304">
        <v>-9.6160734995568102</v>
      </c>
      <c r="I3304">
        <v>-24.625299697305699</v>
      </c>
      <c r="J3304">
        <v>0.27105273157329202</v>
      </c>
      <c r="K3304">
        <v>98.3057397919913</v>
      </c>
      <c r="L3304">
        <v>103.92006466905799</v>
      </c>
      <c r="M3304">
        <v>49.930803114951601</v>
      </c>
      <c r="N3304">
        <v>0.50541076776477001</v>
      </c>
      <c r="O3304">
        <v>64.235890932149601</v>
      </c>
      <c r="P3304">
        <v>11.186839012925899</v>
      </c>
      <c r="Q3304">
        <v>5.8009596150439997E-2</v>
      </c>
    </row>
    <row r="3305" spans="1:17" hidden="1" x14ac:dyDescent="0.3">
      <c r="A3305" t="s">
        <v>6824</v>
      </c>
      <c r="B3305" t="s">
        <v>6825</v>
      </c>
      <c r="C3305" t="str">
        <f>IFERROR(VLOOKUP(Table1[[#This Row],[Ticker]],[1]!Table2[[Symbol]:[Industry]],2,FALSE),"-")</f>
        <v>-</v>
      </c>
      <c r="D3305" t="s">
        <v>21</v>
      </c>
      <c r="E3305">
        <v>58.872034374999998</v>
      </c>
      <c r="F3305">
        <v>57.05</v>
      </c>
      <c r="G3305">
        <v>-96.663946725393302</v>
      </c>
      <c r="H3305">
        <v>-11.3689316813881</v>
      </c>
      <c r="I3305">
        <v>-72.639130993682798</v>
      </c>
      <c r="J3305">
        <v>-3.8578427137521798</v>
      </c>
      <c r="K3305">
        <v>64.233100909839195</v>
      </c>
      <c r="L3305">
        <v>106.06054304776001</v>
      </c>
      <c r="M3305">
        <v>41.654163237291797</v>
      </c>
      <c r="N3305">
        <v>0.73895486935866905</v>
      </c>
      <c r="O3305">
        <v>274.75898334793999</v>
      </c>
      <c r="P3305">
        <v>13.306852035749699</v>
      </c>
    </row>
    <row r="3306" spans="1:17" hidden="1" x14ac:dyDescent="0.3">
      <c r="A3306" t="s">
        <v>6826</v>
      </c>
      <c r="B3306" t="s">
        <v>6827</v>
      </c>
      <c r="C3306" t="str">
        <f>IFERROR(VLOOKUP(Table1[[#This Row],[Ticker]],[1]!Table2[[Symbol]:[Industry]],2,FALSE),"-")</f>
        <v>-</v>
      </c>
      <c r="D3306" t="s">
        <v>130</v>
      </c>
      <c r="E3306">
        <v>58.848857600000002</v>
      </c>
      <c r="F3306">
        <v>80.319999999999993</v>
      </c>
      <c r="G3306">
        <v>-45.655809225420001</v>
      </c>
      <c r="H3306">
        <v>-1.19299080001223</v>
      </c>
      <c r="I3306">
        <v>-21.7062483715635</v>
      </c>
      <c r="J3306">
        <v>-4.2256283610200498</v>
      </c>
      <c r="K3306">
        <v>84.105554632284395</v>
      </c>
      <c r="L3306">
        <v>86.571325194270301</v>
      </c>
      <c r="M3306">
        <v>35.361280397070701</v>
      </c>
      <c r="N3306">
        <v>0.53630178240792303</v>
      </c>
      <c r="O3306">
        <v>36.952191235059701</v>
      </c>
      <c r="P3306">
        <v>11.5555555555555</v>
      </c>
      <c r="Q3306">
        <v>7.1372078609799994E-2</v>
      </c>
    </row>
    <row r="3307" spans="1:17" hidden="1" x14ac:dyDescent="0.3">
      <c r="A3307" t="s">
        <v>6828</v>
      </c>
      <c r="B3307" t="s">
        <v>6829</v>
      </c>
      <c r="C3307" t="str">
        <f>IFERROR(VLOOKUP(Table1[[#This Row],[Ticker]],[1]!Table2[[Symbol]:[Industry]],2,FALSE),"-")</f>
        <v>-</v>
      </c>
      <c r="D3307" t="s">
        <v>259</v>
      </c>
      <c r="E3307">
        <v>58.829487164</v>
      </c>
      <c r="F3307">
        <v>55.09</v>
      </c>
      <c r="G3307">
        <v>-0.93168472490273702</v>
      </c>
      <c r="H3307">
        <v>16.570641411611899</v>
      </c>
      <c r="I3307">
        <v>-9.1279526220833596</v>
      </c>
      <c r="J3307">
        <v>5.0154994613141399</v>
      </c>
      <c r="K3307">
        <v>48.912058554363298</v>
      </c>
      <c r="L3307">
        <v>46.776424683556002</v>
      </c>
      <c r="M3307">
        <v>64.425523727904107</v>
      </c>
      <c r="N3307">
        <v>2.02393680945567</v>
      </c>
      <c r="O3307">
        <v>12.361590125249499</v>
      </c>
      <c r="P3307">
        <v>57.4899942824471</v>
      </c>
      <c r="Q3307">
        <v>-3.0671108594795E-2</v>
      </c>
    </row>
    <row r="3308" spans="1:17" hidden="1" x14ac:dyDescent="0.3">
      <c r="A3308" t="s">
        <v>6830</v>
      </c>
      <c r="B3308" t="s">
        <v>6831</v>
      </c>
      <c r="C3308" t="str">
        <f>IFERROR(VLOOKUP(Table1[[#This Row],[Ticker]],[1]!Table2[[Symbol]:[Industry]],2,FALSE),"-")</f>
        <v>-</v>
      </c>
      <c r="D3308" t="s">
        <v>1547</v>
      </c>
      <c r="E3308">
        <v>58.716655799999998</v>
      </c>
      <c r="F3308">
        <v>202.2</v>
      </c>
      <c r="G3308">
        <v>-15.8685140355997</v>
      </c>
      <c r="H3308">
        <v>-22.994620991957198</v>
      </c>
      <c r="I3308">
        <v>-12.709700654310501</v>
      </c>
      <c r="J3308">
        <v>-11.1598825928137</v>
      </c>
      <c r="K3308">
        <v>231.932136055244</v>
      </c>
      <c r="L3308">
        <v>210.770104240281</v>
      </c>
      <c r="M3308">
        <v>30.069667236017999</v>
      </c>
      <c r="N3308">
        <v>0.89651298418097003</v>
      </c>
      <c r="O3308">
        <v>45.8951533135509</v>
      </c>
      <c r="P3308">
        <v>39.448275862068897</v>
      </c>
      <c r="Q3308">
        <v>8.4548118956791998E-2</v>
      </c>
    </row>
    <row r="3309" spans="1:17" hidden="1" x14ac:dyDescent="0.3">
      <c r="A3309" t="s">
        <v>6832</v>
      </c>
      <c r="B3309" t="s">
        <v>6833</v>
      </c>
      <c r="C3309" t="str">
        <f>IFERROR(VLOOKUP(Table1[[#This Row],[Ticker]],[1]!Table2[[Symbol]:[Industry]],2,FALSE),"-")</f>
        <v>-</v>
      </c>
      <c r="D3309" t="s">
        <v>632</v>
      </c>
      <c r="E3309">
        <v>58.693829839999999</v>
      </c>
      <c r="F3309">
        <v>21.38</v>
      </c>
      <c r="G3309">
        <v>24.3786985725711</v>
      </c>
      <c r="H3309">
        <v>26.338682228603702</v>
      </c>
      <c r="I3309">
        <v>-2.7478638703951601</v>
      </c>
      <c r="J3309">
        <v>8.9960709463843305</v>
      </c>
      <c r="K3309">
        <v>18.152326102931799</v>
      </c>
      <c r="L3309">
        <v>16.803907544103001</v>
      </c>
      <c r="M3309">
        <v>66.634144856445701</v>
      </c>
      <c r="N3309">
        <v>1.1366126103896701</v>
      </c>
      <c r="O3309">
        <v>10.8512628624882</v>
      </c>
      <c r="P3309">
        <v>61.358490566037702</v>
      </c>
      <c r="Q3309">
        <v>3.0405071880351998E-2</v>
      </c>
    </row>
    <row r="3310" spans="1:17" hidden="1" x14ac:dyDescent="0.3">
      <c r="A3310" t="s">
        <v>6834</v>
      </c>
      <c r="B3310" t="s">
        <v>6835</v>
      </c>
      <c r="C3310" t="str">
        <f>IFERROR(VLOOKUP(Table1[[#This Row],[Ticker]],[1]!Table2[[Symbol]:[Industry]],2,FALSE),"-")</f>
        <v>-</v>
      </c>
      <c r="D3310" t="s">
        <v>632</v>
      </c>
      <c r="E3310">
        <v>58.5917508</v>
      </c>
      <c r="F3310">
        <v>68.28</v>
      </c>
      <c r="G3310">
        <v>8.8412113395313305</v>
      </c>
      <c r="H3310">
        <v>-1.2136717719107399</v>
      </c>
      <c r="I3310">
        <v>1.3545387042981301</v>
      </c>
      <c r="J3310">
        <v>-0.51504352511120299</v>
      </c>
      <c r="K3310">
        <v>69.622597242506103</v>
      </c>
      <c r="L3310">
        <v>62.475294291739303</v>
      </c>
      <c r="M3310">
        <v>45.085199484133398</v>
      </c>
      <c r="N3310">
        <v>0.72895109984565698</v>
      </c>
      <c r="O3310">
        <v>17.1646162858816</v>
      </c>
      <c r="P3310">
        <v>63.701750179812898</v>
      </c>
      <c r="Q3310">
        <v>8.3192436699930997E-2</v>
      </c>
    </row>
    <row r="3311" spans="1:17" hidden="1" x14ac:dyDescent="0.3">
      <c r="A3311" t="s">
        <v>6836</v>
      </c>
      <c r="B3311" t="s">
        <v>6837</v>
      </c>
      <c r="C3311" t="str">
        <f>IFERROR(VLOOKUP(Table1[[#This Row],[Ticker]],[1]!Table2[[Symbol]:[Industry]],2,FALSE),"-")</f>
        <v>-</v>
      </c>
      <c r="D3311" t="s">
        <v>46</v>
      </c>
      <c r="E3311">
        <v>58.541910000000001</v>
      </c>
      <c r="F3311">
        <v>7.91</v>
      </c>
      <c r="G3311">
        <v>-97.649213688014001</v>
      </c>
      <c r="H3311">
        <v>16.841640808485401</v>
      </c>
      <c r="I3311">
        <v>-62.132531614800797</v>
      </c>
      <c r="J3311">
        <v>-3.8715935070671699</v>
      </c>
      <c r="K3311">
        <v>7.9719874513445799</v>
      </c>
      <c r="L3311">
        <v>11.425986969138</v>
      </c>
      <c r="M3311">
        <v>60.3029334411994</v>
      </c>
      <c r="N3311">
        <v>0.86073478704932105</v>
      </c>
      <c r="O3311">
        <v>273.07206068267999</v>
      </c>
      <c r="P3311">
        <v>17.883755588673601</v>
      </c>
      <c r="Q3311">
        <v>2.7354790024517E-2</v>
      </c>
    </row>
    <row r="3312" spans="1:17" hidden="1" x14ac:dyDescent="0.3">
      <c r="A3312" t="s">
        <v>6838</v>
      </c>
      <c r="B3312" t="s">
        <v>6839</v>
      </c>
      <c r="C3312" t="str">
        <f>IFERROR(VLOOKUP(Table1[[#This Row],[Ticker]],[1]!Table2[[Symbol]:[Industry]],2,FALSE),"-")</f>
        <v>-</v>
      </c>
      <c r="D3312" t="s">
        <v>1698</v>
      </c>
      <c r="E3312">
        <v>58.501143999999996</v>
      </c>
      <c r="F3312">
        <v>24.05</v>
      </c>
      <c r="G3312">
        <v>42.069334833122099</v>
      </c>
      <c r="H3312">
        <v>-5.1484629697531403</v>
      </c>
      <c r="I3312">
        <v>121.740406760431</v>
      </c>
      <c r="J3312">
        <v>-5.9050776897055197</v>
      </c>
      <c r="K3312">
        <v>22.580655065063201</v>
      </c>
      <c r="L3312">
        <v>16.7434904890832</v>
      </c>
      <c r="M3312">
        <v>12.643655186182</v>
      </c>
      <c r="N3312">
        <v>1.21449156031288E-2</v>
      </c>
      <c r="O3312">
        <v>11.767151767151701</v>
      </c>
      <c r="P3312">
        <v>164.00680917860299</v>
      </c>
      <c r="Q3312">
        <v>6.7678735247436006E-2</v>
      </c>
    </row>
    <row r="3313" spans="1:17" hidden="1" x14ac:dyDescent="0.3">
      <c r="A3313" t="s">
        <v>6840</v>
      </c>
      <c r="B3313" t="s">
        <v>6841</v>
      </c>
      <c r="C3313" t="str">
        <f>IFERROR(VLOOKUP(Table1[[#This Row],[Ticker]],[1]!Table2[[Symbol]:[Industry]],2,FALSE),"-")</f>
        <v>-</v>
      </c>
      <c r="D3313" t="s">
        <v>279</v>
      </c>
      <c r="E3313">
        <v>58.414437599999999</v>
      </c>
      <c r="F3313">
        <v>42.4</v>
      </c>
      <c r="G3313">
        <v>-30.1302049429143</v>
      </c>
      <c r="H3313">
        <v>-4.1339534204409496</v>
      </c>
      <c r="I3313">
        <v>-26.170970616324301</v>
      </c>
      <c r="J3313">
        <v>-3.0053301709473601</v>
      </c>
      <c r="K3313">
        <v>44.221202758586401</v>
      </c>
      <c r="L3313">
        <v>42.513251140345197</v>
      </c>
      <c r="M3313">
        <v>44.829741345012401</v>
      </c>
      <c r="N3313">
        <v>1.69654528478057</v>
      </c>
      <c r="O3313">
        <v>17.099056603773501</v>
      </c>
      <c r="P3313">
        <v>17.7777777777777</v>
      </c>
    </row>
    <row r="3314" spans="1:17" hidden="1" x14ac:dyDescent="0.3">
      <c r="A3314" t="s">
        <v>6842</v>
      </c>
      <c r="B3314" t="s">
        <v>6843</v>
      </c>
      <c r="C3314" t="str">
        <f>IFERROR(VLOOKUP(Table1[[#This Row],[Ticker]],[1]!Table2[[Symbol]:[Industry]],2,FALSE),"-")</f>
        <v>-</v>
      </c>
      <c r="D3314" t="s">
        <v>471</v>
      </c>
      <c r="E3314">
        <v>58.396013097999997</v>
      </c>
      <c r="F3314">
        <v>33.83</v>
      </c>
      <c r="G3314">
        <v>-83.6516405853056</v>
      </c>
      <c r="H3314">
        <v>-13.4710648590678</v>
      </c>
      <c r="I3314">
        <v>-49.879584543617497</v>
      </c>
      <c r="J3314">
        <v>0.878789120796997</v>
      </c>
      <c r="K3314">
        <v>39.161501332700297</v>
      </c>
      <c r="L3314">
        <v>49.633354904850599</v>
      </c>
      <c r="M3314">
        <v>41.813485963916797</v>
      </c>
      <c r="N3314">
        <v>2.4153309146755499</v>
      </c>
      <c r="O3314">
        <v>145.28201938598599</v>
      </c>
      <c r="P3314">
        <v>11.1366622864651</v>
      </c>
      <c r="Q3314">
        <v>-5.1993708513691998E-2</v>
      </c>
    </row>
    <row r="3315" spans="1:17" hidden="1" x14ac:dyDescent="0.3">
      <c r="A3315" t="s">
        <v>6844</v>
      </c>
      <c r="B3315" t="s">
        <v>6845</v>
      </c>
      <c r="C3315" t="str">
        <f>IFERROR(VLOOKUP(Table1[[#This Row],[Ticker]],[1]!Table2[[Symbol]:[Industry]],2,FALSE),"-")</f>
        <v>-</v>
      </c>
      <c r="D3315" t="s">
        <v>516</v>
      </c>
      <c r="E3315">
        <v>58.329682912000003</v>
      </c>
      <c r="F3315">
        <v>18.22</v>
      </c>
      <c r="G3315">
        <v>-62.395032426928204</v>
      </c>
      <c r="H3315">
        <v>-5.4224035994447197</v>
      </c>
      <c r="I3315">
        <v>-33.960110916978103</v>
      </c>
      <c r="J3315">
        <v>-1.09119179263739</v>
      </c>
      <c r="K3315">
        <v>18.676233887920301</v>
      </c>
      <c r="L3315">
        <v>20.625705043764</v>
      </c>
      <c r="M3315">
        <v>40.258112257762498</v>
      </c>
      <c r="N3315">
        <v>2.0915999802919698</v>
      </c>
      <c r="O3315">
        <v>82.477259896100904</v>
      </c>
      <c r="P3315">
        <v>19.133367342103099</v>
      </c>
      <c r="Q3315">
        <v>0.19399319078559599</v>
      </c>
    </row>
    <row r="3316" spans="1:17" hidden="1" x14ac:dyDescent="0.3">
      <c r="A3316" t="s">
        <v>6846</v>
      </c>
      <c r="B3316" t="s">
        <v>6847</v>
      </c>
      <c r="C3316" t="str">
        <f>IFERROR(VLOOKUP(Table1[[#This Row],[Ticker]],[1]!Table2[[Symbol]:[Industry]],2,FALSE),"-")</f>
        <v>-</v>
      </c>
      <c r="D3316" t="s">
        <v>136</v>
      </c>
      <c r="E3316">
        <v>58.243425000000002</v>
      </c>
      <c r="F3316">
        <v>87.65</v>
      </c>
      <c r="G3316">
        <v>-12.6927197488831</v>
      </c>
      <c r="H3316">
        <v>1.5519716245500199</v>
      </c>
      <c r="I3316">
        <v>-10.870979564353901</v>
      </c>
      <c r="J3316">
        <v>0.64134879291996105</v>
      </c>
      <c r="M3316">
        <v>100</v>
      </c>
    </row>
    <row r="3317" spans="1:17" hidden="1" x14ac:dyDescent="0.3">
      <c r="A3317" t="s">
        <v>6848</v>
      </c>
      <c r="B3317" t="s">
        <v>6849</v>
      </c>
      <c r="C3317" t="str">
        <f>IFERROR(VLOOKUP(Table1[[#This Row],[Ticker]],[1]!Table2[[Symbol]:[Industry]],2,FALSE),"-")</f>
        <v>-</v>
      </c>
      <c r="D3317" t="s">
        <v>121</v>
      </c>
      <c r="E3317">
        <v>58.17</v>
      </c>
      <c r="F3317">
        <v>277</v>
      </c>
      <c r="G3317">
        <v>-66.935046783727401</v>
      </c>
      <c r="H3317">
        <v>-0.24031973825014799</v>
      </c>
      <c r="I3317">
        <v>-35.036076031036004</v>
      </c>
      <c r="J3317">
        <v>14.903307599122201</v>
      </c>
      <c r="K3317">
        <v>289.18472594394899</v>
      </c>
      <c r="L3317">
        <v>371.84803981235899</v>
      </c>
      <c r="M3317">
        <v>58.329476382284902</v>
      </c>
      <c r="N3317">
        <v>0.86397058823529405</v>
      </c>
      <c r="O3317">
        <v>80.505415162454796</v>
      </c>
      <c r="P3317">
        <v>12.578744157691499</v>
      </c>
    </row>
    <row r="3318" spans="1:17" hidden="1" x14ac:dyDescent="0.3">
      <c r="A3318" t="s">
        <v>6850</v>
      </c>
      <c r="B3318" t="s">
        <v>6851</v>
      </c>
      <c r="C3318" t="str">
        <f>IFERROR(VLOOKUP(Table1[[#This Row],[Ticker]],[1]!Table2[[Symbol]:[Industry]],2,FALSE),"-")</f>
        <v>-</v>
      </c>
      <c r="D3318" t="s">
        <v>2151</v>
      </c>
      <c r="E3318">
        <v>58.135673699999998</v>
      </c>
      <c r="F3318">
        <v>57</v>
      </c>
      <c r="G3318">
        <v>-7.4762301910990701</v>
      </c>
      <c r="H3318">
        <v>24.447209199933798</v>
      </c>
      <c r="I3318">
        <v>-4.0011592955696296</v>
      </c>
      <c r="J3318">
        <v>4.6287473245619903</v>
      </c>
      <c r="K3318">
        <v>51.2087352256762</v>
      </c>
      <c r="L3318">
        <v>49.339704557355702</v>
      </c>
      <c r="M3318">
        <v>59.266555331980598</v>
      </c>
      <c r="N3318">
        <v>0.93303797468354399</v>
      </c>
      <c r="O3318">
        <v>13.3333333333333</v>
      </c>
      <c r="P3318">
        <v>42.5</v>
      </c>
      <c r="Q3318">
        <v>2.8033638013443E-2</v>
      </c>
    </row>
    <row r="3319" spans="1:17" hidden="1" x14ac:dyDescent="0.3">
      <c r="A3319" t="s">
        <v>6852</v>
      </c>
      <c r="B3319" t="s">
        <v>6853</v>
      </c>
      <c r="C3319" t="str">
        <f>IFERROR(VLOOKUP(Table1[[#This Row],[Ticker]],[1]!Table2[[Symbol]:[Industry]],2,FALSE),"-")</f>
        <v>-</v>
      </c>
      <c r="D3319" t="s">
        <v>1624</v>
      </c>
      <c r="E3319">
        <v>58.016286399999998</v>
      </c>
      <c r="F3319">
        <v>58</v>
      </c>
      <c r="G3319">
        <v>76.767593401324802</v>
      </c>
      <c r="H3319">
        <v>63.903356701122803</v>
      </c>
      <c r="I3319">
        <v>148.072305176529</v>
      </c>
      <c r="J3319">
        <v>19.530097272640901</v>
      </c>
      <c r="K3319">
        <v>38.326180501716401</v>
      </c>
      <c r="L3319">
        <v>27.977653432639901</v>
      </c>
      <c r="M3319">
        <v>82.441024839886495</v>
      </c>
      <c r="N3319">
        <v>1.3644539614561</v>
      </c>
      <c r="O3319">
        <v>0</v>
      </c>
      <c r="P3319">
        <v>223.11977715877401</v>
      </c>
      <c r="Q3319">
        <v>0.226806547693993</v>
      </c>
    </row>
    <row r="3320" spans="1:17" hidden="1" x14ac:dyDescent="0.3">
      <c r="A3320" t="s">
        <v>6854</v>
      </c>
      <c r="B3320" t="s">
        <v>6855</v>
      </c>
      <c r="C3320" t="str">
        <f>IFERROR(VLOOKUP(Table1[[#This Row],[Ticker]],[1]!Table2[[Symbol]:[Industry]],2,FALSE),"-")</f>
        <v>-</v>
      </c>
      <c r="D3320" t="s">
        <v>130</v>
      </c>
      <c r="E3320">
        <v>58.010395799999998</v>
      </c>
      <c r="F3320">
        <v>42</v>
      </c>
      <c r="G3320">
        <v>-38.551345538357701</v>
      </c>
      <c r="H3320">
        <v>10.2108840185251</v>
      </c>
      <c r="I3320">
        <v>-22.375469430852799</v>
      </c>
      <c r="J3320">
        <v>0.89137358718825999</v>
      </c>
      <c r="M3320">
        <v>53.582459460742001</v>
      </c>
      <c r="O3320">
        <v>16.071428571428498</v>
      </c>
      <c r="P3320">
        <v>12.2994652406417</v>
      </c>
    </row>
    <row r="3321" spans="1:17" hidden="1" x14ac:dyDescent="0.3">
      <c r="A3321" t="s">
        <v>6856</v>
      </c>
      <c r="B3321" t="s">
        <v>6857</v>
      </c>
      <c r="C3321" t="str">
        <f>IFERROR(VLOOKUP(Table1[[#This Row],[Ticker]],[1]!Table2[[Symbol]:[Industry]],2,FALSE),"-")</f>
        <v>-</v>
      </c>
      <c r="D3321" t="s">
        <v>2151</v>
      </c>
      <c r="E3321">
        <v>57.962675760000003</v>
      </c>
      <c r="F3321">
        <v>1.32</v>
      </c>
      <c r="G3321">
        <v>-58.142559457208598</v>
      </c>
      <c r="H3321">
        <v>-0.92207321028929701</v>
      </c>
      <c r="I3321">
        <v>-22.841336876035701</v>
      </c>
      <c r="J3321">
        <v>-6.6410939452792599</v>
      </c>
      <c r="K3321">
        <v>1.3687160374816201</v>
      </c>
      <c r="L3321">
        <v>1.54409169435678</v>
      </c>
      <c r="M3321">
        <v>34.845294199377904</v>
      </c>
      <c r="N3321">
        <v>0.72559525625978305</v>
      </c>
      <c r="O3321">
        <v>64.393939393939306</v>
      </c>
      <c r="P3321">
        <v>14.782608695652099</v>
      </c>
      <c r="Q3321">
        <v>-0.10813159036954299</v>
      </c>
    </row>
    <row r="3322" spans="1:17" hidden="1" x14ac:dyDescent="0.3">
      <c r="A3322" t="s">
        <v>6858</v>
      </c>
      <c r="B3322" t="s">
        <v>6859</v>
      </c>
      <c r="C3322" t="str">
        <f>IFERROR(VLOOKUP(Table1[[#This Row],[Ticker]],[1]!Table2[[Symbol]:[Industry]],2,FALSE),"-")</f>
        <v>-</v>
      </c>
      <c r="D3322" t="s">
        <v>21</v>
      </c>
      <c r="E3322">
        <v>57.703376041999903</v>
      </c>
      <c r="F3322">
        <v>16.75</v>
      </c>
      <c r="G3322">
        <v>-17.482941457584499</v>
      </c>
      <c r="H3322">
        <v>-1.6407817463352901</v>
      </c>
      <c r="I3322">
        <v>-23.2551086839715</v>
      </c>
      <c r="J3322">
        <v>-4.3850214874777098</v>
      </c>
      <c r="K3322">
        <v>17.868617648228199</v>
      </c>
      <c r="L3322">
        <v>17.545410655167299</v>
      </c>
      <c r="M3322">
        <v>33.112007891370197</v>
      </c>
      <c r="N3322">
        <v>1.2413330291176701</v>
      </c>
      <c r="O3322">
        <v>48.9137673263563</v>
      </c>
      <c r="P3322">
        <v>26.944228562017098</v>
      </c>
      <c r="Q3322">
        <v>8.7051605650283997E-2</v>
      </c>
    </row>
    <row r="3323" spans="1:17" hidden="1" x14ac:dyDescent="0.3">
      <c r="A3323" t="s">
        <v>6860</v>
      </c>
      <c r="B3323" t="s">
        <v>6861</v>
      </c>
      <c r="C3323" t="str">
        <f>IFERROR(VLOOKUP(Table1[[#This Row],[Ticker]],[1]!Table2[[Symbol]:[Industry]],2,FALSE),"-")</f>
        <v>-</v>
      </c>
      <c r="D3323" t="s">
        <v>46</v>
      </c>
      <c r="E3323">
        <v>57.673763000000001</v>
      </c>
      <c r="F3323">
        <v>30.05</v>
      </c>
      <c r="G3323">
        <v>18.479791637900501</v>
      </c>
      <c r="H3323">
        <v>-3.4842218250694801</v>
      </c>
      <c r="I3323">
        <v>-15.4995331445462</v>
      </c>
      <c r="J3323">
        <v>-5.9821004900772703</v>
      </c>
      <c r="K3323">
        <v>29.709928890148301</v>
      </c>
      <c r="L3323">
        <v>26.891706465052199</v>
      </c>
      <c r="M3323">
        <v>36.007865397481901</v>
      </c>
      <c r="N3323">
        <v>0.550988991710889</v>
      </c>
      <c r="O3323">
        <v>53.044925124792002</v>
      </c>
      <c r="P3323">
        <v>57.329842931937101</v>
      </c>
      <c r="Q3323">
        <v>7.1613190875935998E-2</v>
      </c>
    </row>
    <row r="3324" spans="1:17" hidden="1" x14ac:dyDescent="0.3">
      <c r="A3324" t="s">
        <v>6862</v>
      </c>
      <c r="B3324" t="s">
        <v>6863</v>
      </c>
      <c r="C3324" t="str">
        <f>IFERROR(VLOOKUP(Table1[[#This Row],[Ticker]],[1]!Table2[[Symbol]:[Industry]],2,FALSE),"-")</f>
        <v>-</v>
      </c>
      <c r="D3324" t="s">
        <v>166</v>
      </c>
      <c r="E3324">
        <v>57.592973999999998</v>
      </c>
      <c r="F3324">
        <v>32.979999999999997</v>
      </c>
      <c r="G3324">
        <v>160.12527067658999</v>
      </c>
      <c r="H3324">
        <v>-3.79380543389331</v>
      </c>
      <c r="I3324">
        <v>50.978506850928603</v>
      </c>
      <c r="J3324">
        <v>-8.6492480743063798</v>
      </c>
      <c r="K3324">
        <v>30.6125072145526</v>
      </c>
      <c r="L3324">
        <v>22.831227578526001</v>
      </c>
      <c r="M3324">
        <v>32.900564833374602</v>
      </c>
      <c r="N3324">
        <v>0.17226430647694399</v>
      </c>
      <c r="O3324">
        <v>22.498483929654299</v>
      </c>
      <c r="P3324">
        <v>208.51262862488301</v>
      </c>
      <c r="Q3324">
        <v>0.12312330682603601</v>
      </c>
    </row>
    <row r="3325" spans="1:17" hidden="1" x14ac:dyDescent="0.3">
      <c r="A3325" t="s">
        <v>6864</v>
      </c>
      <c r="B3325" t="s">
        <v>6865</v>
      </c>
      <c r="C3325" t="str">
        <f>IFERROR(VLOOKUP(Table1[[#This Row],[Ticker]],[1]!Table2[[Symbol]:[Industry]],2,FALSE),"-")</f>
        <v>-</v>
      </c>
      <c r="D3325" t="s">
        <v>279</v>
      </c>
      <c r="E3325">
        <v>57.477827499999997</v>
      </c>
      <c r="F3325">
        <v>171.55</v>
      </c>
      <c r="G3325">
        <v>15.939981161723001</v>
      </c>
      <c r="H3325">
        <v>5.3990372581895896</v>
      </c>
      <c r="I3325">
        <v>-22.926341976341799</v>
      </c>
      <c r="J3325">
        <v>-0.42885861177854701</v>
      </c>
      <c r="K3325">
        <v>168.74657343843799</v>
      </c>
      <c r="L3325">
        <v>160.07227690764401</v>
      </c>
      <c r="M3325">
        <v>50.2196127148869</v>
      </c>
      <c r="N3325">
        <v>1.2278546284899099</v>
      </c>
      <c r="O3325">
        <v>34.0716992130574</v>
      </c>
      <c r="P3325">
        <v>58.622283865002302</v>
      </c>
      <c r="Q3325">
        <v>0.114888376557362</v>
      </c>
    </row>
    <row r="3326" spans="1:17" hidden="1" x14ac:dyDescent="0.3">
      <c r="A3326" t="s">
        <v>6866</v>
      </c>
      <c r="B3326" t="s">
        <v>6867</v>
      </c>
      <c r="C3326" t="str">
        <f>IFERROR(VLOOKUP(Table1[[#This Row],[Ticker]],[1]!Table2[[Symbol]:[Industry]],2,FALSE),"-")</f>
        <v>-</v>
      </c>
      <c r="D3326" t="s">
        <v>516</v>
      </c>
      <c r="E3326">
        <v>57.463889999999999</v>
      </c>
      <c r="F3326">
        <v>186.45</v>
      </c>
      <c r="G3326">
        <v>56.6760643273836</v>
      </c>
      <c r="H3326">
        <v>-4.30901099176097</v>
      </c>
      <c r="I3326">
        <v>41.694641449720699</v>
      </c>
      <c r="J3326">
        <v>-5.3114236156089403</v>
      </c>
      <c r="K3326">
        <v>175.382049435922</v>
      </c>
      <c r="L3326">
        <v>145.53506894490101</v>
      </c>
      <c r="M3326">
        <v>47.857172438708702</v>
      </c>
      <c r="N3326">
        <v>0.184801540012833</v>
      </c>
      <c r="O3326">
        <v>9.51997854652722</v>
      </c>
      <c r="P3326">
        <v>139.345314505776</v>
      </c>
      <c r="Q3326">
        <v>0.16258320736040999</v>
      </c>
    </row>
    <row r="3327" spans="1:17" hidden="1" x14ac:dyDescent="0.3">
      <c r="A3327" t="s">
        <v>6868</v>
      </c>
      <c r="B3327" t="s">
        <v>6869</v>
      </c>
      <c r="C3327" t="str">
        <f>IFERROR(VLOOKUP(Table1[[#This Row],[Ticker]],[1]!Table2[[Symbol]:[Industry]],2,FALSE),"-")</f>
        <v>-</v>
      </c>
      <c r="D3327" t="s">
        <v>372</v>
      </c>
      <c r="E3327">
        <v>57.447535999999999</v>
      </c>
      <c r="F3327">
        <v>185.65</v>
      </c>
      <c r="G3327">
        <v>88.058497683501201</v>
      </c>
      <c r="H3327">
        <v>-11.4061485672209</v>
      </c>
      <c r="I3327">
        <v>18.820276222812002</v>
      </c>
      <c r="J3327">
        <v>-5.2309319423337604</v>
      </c>
      <c r="K3327">
        <v>175.71025940385701</v>
      </c>
      <c r="L3327">
        <v>145.091569437202</v>
      </c>
      <c r="M3327">
        <v>45.632577021592802</v>
      </c>
      <c r="N3327">
        <v>0.47516927091019601</v>
      </c>
      <c r="O3327">
        <v>26.070562887153201</v>
      </c>
      <c r="P3327">
        <v>117.134502923976</v>
      </c>
      <c r="Q3327">
        <v>0.196345574110667</v>
      </c>
    </row>
    <row r="3328" spans="1:17" hidden="1" x14ac:dyDescent="0.3">
      <c r="A3328" t="s">
        <v>6870</v>
      </c>
      <c r="B3328" t="s">
        <v>6871</v>
      </c>
      <c r="C3328" t="str">
        <f>IFERROR(VLOOKUP(Table1[[#This Row],[Ticker]],[1]!Table2[[Symbol]:[Industry]],2,FALSE),"-")</f>
        <v>-</v>
      </c>
      <c r="D3328" t="s">
        <v>6473</v>
      </c>
      <c r="E3328">
        <v>57.284480000000002</v>
      </c>
      <c r="F3328">
        <v>39.5</v>
      </c>
      <c r="G3328">
        <v>-0.307169480608951</v>
      </c>
      <c r="H3328">
        <v>17.881211151242098</v>
      </c>
      <c r="I3328">
        <v>18.408446080767799</v>
      </c>
      <c r="J3328">
        <v>-7.6564422333548299</v>
      </c>
      <c r="K3328">
        <v>35.463094808412698</v>
      </c>
      <c r="L3328">
        <v>33.436079424262203</v>
      </c>
      <c r="M3328">
        <v>65.316153246662793</v>
      </c>
      <c r="N3328">
        <v>0.76576400826685698</v>
      </c>
      <c r="O3328">
        <v>15.746835443037901</v>
      </c>
      <c r="P3328">
        <v>46.188008882309397</v>
      </c>
      <c r="Q3328">
        <v>0.133203979150019</v>
      </c>
    </row>
    <row r="3329" spans="1:17" hidden="1" x14ac:dyDescent="0.3">
      <c r="A3329" t="s">
        <v>6872</v>
      </c>
      <c r="B3329" t="s">
        <v>6873</v>
      </c>
      <c r="C3329" t="str">
        <f>IFERROR(VLOOKUP(Table1[[#This Row],[Ticker]],[1]!Table2[[Symbol]:[Industry]],2,FALSE),"-")</f>
        <v>-</v>
      </c>
      <c r="D3329" t="s">
        <v>116</v>
      </c>
      <c r="E3329">
        <v>57.110100600000003</v>
      </c>
      <c r="F3329">
        <v>148.6</v>
      </c>
      <c r="G3329">
        <v>-19.268260771076701</v>
      </c>
      <c r="H3329">
        <v>8.0323742493011903</v>
      </c>
      <c r="I3329">
        <v>-3.0923846635718402</v>
      </c>
      <c r="J3329">
        <v>-0.79479502967343296</v>
      </c>
      <c r="K3329">
        <v>162.97330565106901</v>
      </c>
      <c r="M3329">
        <v>36.694988834308802</v>
      </c>
      <c r="O3329">
        <v>43.876177658142602</v>
      </c>
      <c r="P3329">
        <v>18.500797448165802</v>
      </c>
    </row>
    <row r="3330" spans="1:17" hidden="1" x14ac:dyDescent="0.3">
      <c r="A3330" t="s">
        <v>6874</v>
      </c>
      <c r="B3330" t="s">
        <v>6875</v>
      </c>
      <c r="C3330" t="str">
        <f>IFERROR(VLOOKUP(Table1[[#This Row],[Ticker]],[1]!Table2[[Symbol]:[Industry]],2,FALSE),"-")</f>
        <v>-</v>
      </c>
      <c r="D3330" t="s">
        <v>655</v>
      </c>
      <c r="E3330">
        <v>57.10125</v>
      </c>
      <c r="F3330">
        <v>12.5</v>
      </c>
      <c r="G3330">
        <v>77.665525685697503</v>
      </c>
      <c r="H3330">
        <v>22.329806488958798</v>
      </c>
      <c r="I3330">
        <v>-28.8618658930117</v>
      </c>
      <c r="J3330">
        <v>-8.8215450730988199</v>
      </c>
      <c r="K3330">
        <v>11.595161792015</v>
      </c>
      <c r="L3330">
        <v>10.5022161059184</v>
      </c>
      <c r="M3330">
        <v>41.535632959347303</v>
      </c>
      <c r="N3330">
        <v>1.73817284328962</v>
      </c>
      <c r="O3330">
        <v>36.799999999999997</v>
      </c>
      <c r="P3330">
        <v>108.333333333333</v>
      </c>
      <c r="Q3330">
        <v>2.6643438752077E-2</v>
      </c>
    </row>
    <row r="3331" spans="1:17" hidden="1" x14ac:dyDescent="0.3">
      <c r="A3331" t="s">
        <v>6876</v>
      </c>
      <c r="B3331" t="s">
        <v>6877</v>
      </c>
      <c r="C3331" t="str">
        <f>IFERROR(VLOOKUP(Table1[[#This Row],[Ticker]],[1]!Table2[[Symbol]:[Industry]],2,FALSE),"-")</f>
        <v>-</v>
      </c>
      <c r="D3331" t="s">
        <v>632</v>
      </c>
      <c r="E3331">
        <v>57.052999999999997</v>
      </c>
      <c r="F3331">
        <v>38.68</v>
      </c>
      <c r="G3331">
        <v>6.9525858100304596</v>
      </c>
      <c r="H3331">
        <v>-7.0999336457861197</v>
      </c>
      <c r="I3331">
        <v>-23.847823120723699</v>
      </c>
      <c r="J3331">
        <v>-6.09964471052285</v>
      </c>
      <c r="K3331">
        <v>41.021428721120301</v>
      </c>
      <c r="L3331">
        <v>39.294714801215797</v>
      </c>
      <c r="M3331">
        <v>37.136482228973598</v>
      </c>
      <c r="N3331">
        <v>0.61986807992565496</v>
      </c>
      <c r="O3331">
        <v>38.1851085832471</v>
      </c>
      <c r="P3331">
        <v>38.142857142857103</v>
      </c>
      <c r="Q3331">
        <v>2.4914525895670999E-2</v>
      </c>
    </row>
    <row r="3332" spans="1:17" hidden="1" x14ac:dyDescent="0.3">
      <c r="A3332" t="s">
        <v>6878</v>
      </c>
      <c r="B3332" t="s">
        <v>6879</v>
      </c>
      <c r="C3332" t="str">
        <f>IFERROR(VLOOKUP(Table1[[#This Row],[Ticker]],[1]!Table2[[Symbol]:[Industry]],2,FALSE),"-")</f>
        <v>-</v>
      </c>
      <c r="D3332" t="s">
        <v>713</v>
      </c>
      <c r="E3332">
        <v>57.05</v>
      </c>
      <c r="F3332">
        <v>40.75</v>
      </c>
      <c r="G3332">
        <v>29.547492898812202</v>
      </c>
      <c r="H3332">
        <v>-8.3081556390844504</v>
      </c>
      <c r="I3332">
        <v>6.9956581629436601</v>
      </c>
      <c r="J3332">
        <v>-8.3131718673571893</v>
      </c>
      <c r="K3332">
        <v>39.886737071825699</v>
      </c>
      <c r="L3332">
        <v>33.150546697651102</v>
      </c>
      <c r="M3332">
        <v>40.467339612681101</v>
      </c>
      <c r="N3332">
        <v>0.35205208600766402</v>
      </c>
      <c r="O3332">
        <v>22.723926380367999</v>
      </c>
      <c r="P3332">
        <v>79.832303618711293</v>
      </c>
      <c r="Q3332">
        <v>0.121775769383123</v>
      </c>
    </row>
    <row r="3333" spans="1:17" hidden="1" x14ac:dyDescent="0.3">
      <c r="A3333" t="s">
        <v>6880</v>
      </c>
      <c r="B3333" t="s">
        <v>6881</v>
      </c>
      <c r="C3333" t="str">
        <f>IFERROR(VLOOKUP(Table1[[#This Row],[Ticker]],[1]!Table2[[Symbol]:[Industry]],2,FALSE),"-")</f>
        <v>-</v>
      </c>
      <c r="D3333" t="s">
        <v>539</v>
      </c>
      <c r="E3333">
        <v>56.973469439999903</v>
      </c>
      <c r="F3333">
        <v>61.8</v>
      </c>
      <c r="G3333">
        <v>-10.040968639649201</v>
      </c>
      <c r="H3333">
        <v>4.8603979233571799</v>
      </c>
      <c r="I3333">
        <v>-12.292190150895101</v>
      </c>
      <c r="J3333">
        <v>-5.7766927575524498</v>
      </c>
      <c r="K3333">
        <v>60.518769360854797</v>
      </c>
      <c r="L3333">
        <v>59.116259283448002</v>
      </c>
      <c r="M3333">
        <v>49.987549277199498</v>
      </c>
      <c r="N3333">
        <v>0.94545996356554296</v>
      </c>
      <c r="O3333">
        <v>43.8511326860841</v>
      </c>
      <c r="P3333">
        <v>32.618025751072899</v>
      </c>
      <c r="Q3333">
        <v>-2.9867502297001001E-2</v>
      </c>
    </row>
    <row r="3334" spans="1:17" hidden="1" x14ac:dyDescent="0.3">
      <c r="A3334" t="s">
        <v>6882</v>
      </c>
      <c r="B3334" t="s">
        <v>6883</v>
      </c>
      <c r="C3334" t="str">
        <f>IFERROR(VLOOKUP(Table1[[#This Row],[Ticker]],[1]!Table2[[Symbol]:[Industry]],2,FALSE),"-")</f>
        <v>-</v>
      </c>
      <c r="D3334" t="s">
        <v>259</v>
      </c>
      <c r="E3334">
        <v>56.937937499999997</v>
      </c>
      <c r="F3334">
        <v>186.3</v>
      </c>
      <c r="G3334">
        <v>-8.0327164256406292</v>
      </c>
      <c r="H3334">
        <v>6.2869493461016797</v>
      </c>
      <c r="I3334">
        <v>14.1816162572335</v>
      </c>
      <c r="J3334">
        <v>2.0013685645865502</v>
      </c>
      <c r="K3334">
        <v>171.95240884665799</v>
      </c>
      <c r="L3334">
        <v>161.70621304119001</v>
      </c>
      <c r="M3334">
        <v>64.787876269070097</v>
      </c>
      <c r="N3334">
        <v>0.49780645723244799</v>
      </c>
      <c r="O3334">
        <v>35.238862050456198</v>
      </c>
      <c r="P3334">
        <v>47.505938242280202</v>
      </c>
      <c r="Q3334">
        <v>8.7133330097009007E-2</v>
      </c>
    </row>
    <row r="3335" spans="1:17" hidden="1" x14ac:dyDescent="0.3">
      <c r="A3335" t="s">
        <v>6884</v>
      </c>
      <c r="B3335" t="s">
        <v>6885</v>
      </c>
      <c r="C3335" t="str">
        <f>IFERROR(VLOOKUP(Table1[[#This Row],[Ticker]],[1]!Table2[[Symbol]:[Industry]],2,FALSE),"-")</f>
        <v>-</v>
      </c>
      <c r="D3335" t="s">
        <v>713</v>
      </c>
      <c r="E3335">
        <v>56.915999999999997</v>
      </c>
      <c r="F3335">
        <v>0.93</v>
      </c>
      <c r="G3335">
        <v>-29.3577702590824</v>
      </c>
      <c r="H3335">
        <v>13.2444406353003</v>
      </c>
      <c r="I3335">
        <v>-26.7288049067263</v>
      </c>
      <c r="J3335">
        <v>13.8880065838212</v>
      </c>
      <c r="K3335">
        <v>0.89825542718364304</v>
      </c>
      <c r="L3335">
        <v>1.0136707915458301</v>
      </c>
      <c r="M3335">
        <v>77.022888299624697</v>
      </c>
      <c r="N3335">
        <v>0.36331796057030702</v>
      </c>
      <c r="O3335">
        <v>82.795698924731099</v>
      </c>
      <c r="P3335">
        <v>32.857142857142797</v>
      </c>
      <c r="Q3335">
        <v>-1.2537006079650999E-2</v>
      </c>
    </row>
    <row r="3336" spans="1:17" hidden="1" x14ac:dyDescent="0.3">
      <c r="A3336" t="s">
        <v>6886</v>
      </c>
      <c r="B3336" t="s">
        <v>6887</v>
      </c>
      <c r="C3336" t="str">
        <f>IFERROR(VLOOKUP(Table1[[#This Row],[Ticker]],[1]!Table2[[Symbol]:[Industry]],2,FALSE),"-")</f>
        <v>-</v>
      </c>
      <c r="D3336" t="s">
        <v>2886</v>
      </c>
      <c r="E3336">
        <v>56.913449999999997</v>
      </c>
      <c r="F3336">
        <v>101.45</v>
      </c>
      <c r="G3336">
        <v>-16.0808449758471</v>
      </c>
      <c r="H3336">
        <v>-7.2672631081107699</v>
      </c>
      <c r="I3336">
        <v>4.3732841166737</v>
      </c>
      <c r="J3336">
        <v>-6.9916230458083701</v>
      </c>
      <c r="K3336">
        <v>105.952968055356</v>
      </c>
      <c r="L3336">
        <v>98.303311044766701</v>
      </c>
      <c r="M3336">
        <v>43.670222629635703</v>
      </c>
      <c r="N3336">
        <v>0.16068344662869699</v>
      </c>
      <c r="O3336">
        <v>57.693445046820997</v>
      </c>
      <c r="P3336">
        <v>40.434662236987798</v>
      </c>
    </row>
    <row r="3337" spans="1:17" hidden="1" x14ac:dyDescent="0.3">
      <c r="A3337" t="s">
        <v>6888</v>
      </c>
      <c r="B3337" t="s">
        <v>6889</v>
      </c>
      <c r="C3337" t="str">
        <f>IFERROR(VLOOKUP(Table1[[#This Row],[Ticker]],[1]!Table2[[Symbol]:[Industry]],2,FALSE),"-")</f>
        <v>-</v>
      </c>
      <c r="D3337" t="s">
        <v>130</v>
      </c>
      <c r="E3337">
        <v>56.863</v>
      </c>
      <c r="F3337">
        <v>5.63</v>
      </c>
      <c r="G3337">
        <v>-102.307890353292</v>
      </c>
      <c r="H3337">
        <v>-4.0951081868091004</v>
      </c>
      <c r="I3337">
        <v>-41.761227570699901</v>
      </c>
      <c r="J3337">
        <v>1.25105020820789</v>
      </c>
      <c r="K3337">
        <v>5.9950383218634</v>
      </c>
      <c r="L3337">
        <v>8.9043822402492108</v>
      </c>
      <c r="M3337">
        <v>37.943647320750102</v>
      </c>
      <c r="N3337">
        <v>1.1933650472364701</v>
      </c>
      <c r="O3337">
        <v>352.04262877442198</v>
      </c>
      <c r="P3337">
        <v>8.6872586872586801</v>
      </c>
      <c r="Q3337">
        <v>0.16709362532752101</v>
      </c>
    </row>
    <row r="3338" spans="1:17" hidden="1" x14ac:dyDescent="0.3">
      <c r="A3338" t="s">
        <v>6890</v>
      </c>
      <c r="B3338" t="s">
        <v>6891</v>
      </c>
      <c r="C3338" t="str">
        <f>IFERROR(VLOOKUP(Table1[[#This Row],[Ticker]],[1]!Table2[[Symbol]:[Industry]],2,FALSE),"-")</f>
        <v>-</v>
      </c>
      <c r="D3338" t="s">
        <v>72</v>
      </c>
      <c r="E3338">
        <v>56.759599999999999</v>
      </c>
      <c r="F3338">
        <v>39.28</v>
      </c>
      <c r="G3338">
        <v>-3.53597166811684</v>
      </c>
      <c r="H3338">
        <v>6.7141602304554198</v>
      </c>
      <c r="I3338">
        <v>14.068212575262599</v>
      </c>
      <c r="J3338">
        <v>7.6414615313060503</v>
      </c>
      <c r="K3338">
        <v>36.641901218211899</v>
      </c>
      <c r="L3338">
        <v>37.514093858360702</v>
      </c>
      <c r="M3338">
        <v>76.117603026656198</v>
      </c>
      <c r="N3338">
        <v>0.83421641499100196</v>
      </c>
      <c r="O3338">
        <v>11.379837067209699</v>
      </c>
      <c r="P3338">
        <v>40.285714285714199</v>
      </c>
      <c r="Q3338">
        <v>-4.9742671592408999E-2</v>
      </c>
    </row>
    <row r="3339" spans="1:17" hidden="1" x14ac:dyDescent="0.3">
      <c r="A3339" t="s">
        <v>6892</v>
      </c>
      <c r="B3339" t="s">
        <v>6893</v>
      </c>
      <c r="C3339" t="str">
        <f>IFERROR(VLOOKUP(Table1[[#This Row],[Ticker]],[1]!Table2[[Symbol]:[Industry]],2,FALSE),"-")</f>
        <v>-</v>
      </c>
      <c r="D3339" t="s">
        <v>46</v>
      </c>
      <c r="E3339">
        <v>56.744880000000002</v>
      </c>
      <c r="F3339">
        <v>315.60000000000002</v>
      </c>
      <c r="G3339">
        <v>254.36780728817101</v>
      </c>
      <c r="H3339">
        <v>69.416050443821803</v>
      </c>
      <c r="I3339">
        <v>238.038413254104</v>
      </c>
      <c r="J3339">
        <v>-10.574675393890701</v>
      </c>
      <c r="K3339">
        <v>218.211058971575</v>
      </c>
      <c r="L3339">
        <v>137.66767429226701</v>
      </c>
      <c r="M3339">
        <v>74.533344215650999</v>
      </c>
      <c r="N3339">
        <v>1.0213089802130899</v>
      </c>
      <c r="O3339">
        <v>10.6780735107731</v>
      </c>
      <c r="P3339">
        <v>330.26584867075599</v>
      </c>
    </row>
    <row r="3340" spans="1:17" hidden="1" x14ac:dyDescent="0.3">
      <c r="A3340" t="s">
        <v>6894</v>
      </c>
      <c r="B3340" t="s">
        <v>6895</v>
      </c>
      <c r="C3340" t="str">
        <f>IFERROR(VLOOKUP(Table1[[#This Row],[Ticker]],[1]!Table2[[Symbol]:[Industry]],2,FALSE),"-")</f>
        <v>-</v>
      </c>
      <c r="D3340" t="s">
        <v>46</v>
      </c>
      <c r="E3340">
        <v>56.724444050000002</v>
      </c>
      <c r="F3340">
        <v>51</v>
      </c>
      <c r="G3340">
        <v>58.376553279998902</v>
      </c>
      <c r="H3340">
        <v>-1.7145950554427101</v>
      </c>
      <c r="I3340">
        <v>19.7109659821535</v>
      </c>
      <c r="J3340">
        <v>-2.8498851540704799</v>
      </c>
      <c r="K3340">
        <v>52.764493595677301</v>
      </c>
      <c r="L3340">
        <v>46.065194105154099</v>
      </c>
      <c r="M3340">
        <v>41.470282742621997</v>
      </c>
      <c r="N3340">
        <v>0.106951130209165</v>
      </c>
      <c r="O3340">
        <v>62.196078431372499</v>
      </c>
      <c r="P3340">
        <v>91.156366847991805</v>
      </c>
      <c r="Q3340">
        <v>0.14334038883896399</v>
      </c>
    </row>
    <row r="3341" spans="1:17" hidden="1" x14ac:dyDescent="0.3">
      <c r="A3341" t="s">
        <v>6896</v>
      </c>
      <c r="B3341" t="s">
        <v>6897</v>
      </c>
      <c r="C3341" t="str">
        <f>IFERROR(VLOOKUP(Table1[[#This Row],[Ticker]],[1]!Table2[[Symbol]:[Industry]],2,FALSE),"-")</f>
        <v>-</v>
      </c>
      <c r="D3341" t="s">
        <v>2849</v>
      </c>
      <c r="E3341">
        <v>56.657391599999997</v>
      </c>
      <c r="F3341">
        <v>41</v>
      </c>
      <c r="G3341">
        <v>-54.525234373914898</v>
      </c>
      <c r="H3341">
        <v>-6.79738549464399</v>
      </c>
      <c r="I3341">
        <v>-49.538169455221201</v>
      </c>
      <c r="J3341">
        <v>-0.92680823099355703</v>
      </c>
      <c r="K3341">
        <v>44.034667257128298</v>
      </c>
      <c r="L3341">
        <v>51.145303018302599</v>
      </c>
      <c r="M3341">
        <v>40.9584741950043</v>
      </c>
      <c r="N3341">
        <v>0.48595041322313998</v>
      </c>
      <c r="O3341">
        <v>101.07317073170699</v>
      </c>
      <c r="P3341">
        <v>13.857261871702301</v>
      </c>
      <c r="Q3341">
        <v>6.7178890448619993E-2</v>
      </c>
    </row>
    <row r="3342" spans="1:17" hidden="1" x14ac:dyDescent="0.3">
      <c r="A3342" t="s">
        <v>6898</v>
      </c>
      <c r="B3342" t="s">
        <v>6899</v>
      </c>
      <c r="C3342" t="str">
        <f>IFERROR(VLOOKUP(Table1[[#This Row],[Ticker]],[1]!Table2[[Symbol]:[Industry]],2,FALSE),"-")</f>
        <v>-</v>
      </c>
      <c r="D3342" t="s">
        <v>519</v>
      </c>
      <c r="E3342">
        <v>56.604302736000001</v>
      </c>
      <c r="F3342">
        <v>6.36</v>
      </c>
      <c r="G3342">
        <v>7.9786190543966698E-2</v>
      </c>
      <c r="H3342">
        <v>-18.316911657759299</v>
      </c>
      <c r="I3342">
        <v>-2.2723876239480298</v>
      </c>
      <c r="J3342">
        <v>-11.975759279944601</v>
      </c>
      <c r="K3342">
        <v>6.9137852659192802</v>
      </c>
      <c r="L3342">
        <v>7.29622623302597</v>
      </c>
      <c r="M3342">
        <v>31.983770178383899</v>
      </c>
      <c r="N3342">
        <v>1.10692821233764</v>
      </c>
      <c r="O3342">
        <v>40.094339622641499</v>
      </c>
      <c r="P3342">
        <v>54.515591859629403</v>
      </c>
      <c r="Q3342">
        <v>2.1105725743456E-2</v>
      </c>
    </row>
    <row r="3343" spans="1:17" hidden="1" x14ac:dyDescent="0.3">
      <c r="A3343" t="s">
        <v>6900</v>
      </c>
      <c r="B3343" t="s">
        <v>6901</v>
      </c>
      <c r="C3343" t="str">
        <f>IFERROR(VLOOKUP(Table1[[#This Row],[Ticker]],[1]!Table2[[Symbol]:[Industry]],2,FALSE),"-")</f>
        <v>-</v>
      </c>
      <c r="D3343" t="s">
        <v>372</v>
      </c>
      <c r="E3343">
        <v>56.595882490000001</v>
      </c>
      <c r="F3343">
        <v>17.78</v>
      </c>
      <c r="G3343">
        <v>-68.387258874237304</v>
      </c>
      <c r="H3343">
        <v>-3.8538338143997799</v>
      </c>
      <c r="I3343">
        <v>-65.662352723750502</v>
      </c>
      <c r="J3343">
        <v>-2.9653757241064902</v>
      </c>
      <c r="K3343">
        <v>21.671816739142599</v>
      </c>
      <c r="L3343">
        <v>28.483865931658102</v>
      </c>
      <c r="M3343">
        <v>30.355184814386</v>
      </c>
      <c r="N3343">
        <v>0.104087246706717</v>
      </c>
      <c r="O3343">
        <v>155.005624296962</v>
      </c>
      <c r="P3343">
        <v>6.65866826634673</v>
      </c>
      <c r="Q3343">
        <v>9.7125472200825999E-2</v>
      </c>
    </row>
    <row r="3344" spans="1:17" hidden="1" x14ac:dyDescent="0.3">
      <c r="A3344" t="s">
        <v>6902</v>
      </c>
      <c r="B3344" t="s">
        <v>6903</v>
      </c>
      <c r="C3344" t="str">
        <f>IFERROR(VLOOKUP(Table1[[#This Row],[Ticker]],[1]!Table2[[Symbol]:[Industry]],2,FALSE),"-")</f>
        <v>-</v>
      </c>
      <c r="D3344" t="s">
        <v>539</v>
      </c>
      <c r="E3344">
        <v>56.566406700000002</v>
      </c>
      <c r="F3344">
        <v>55.41</v>
      </c>
      <c r="G3344">
        <v>87.841832521453696</v>
      </c>
      <c r="H3344">
        <v>-6.1752825695653604</v>
      </c>
      <c r="I3344">
        <v>24.827997337312901</v>
      </c>
      <c r="J3344">
        <v>-2.9600472691831001</v>
      </c>
      <c r="K3344">
        <v>57.061544114355797</v>
      </c>
      <c r="L3344">
        <v>46.847816876116703</v>
      </c>
      <c r="M3344">
        <v>40.4633360644468</v>
      </c>
      <c r="N3344">
        <v>0.249602097935887</v>
      </c>
      <c r="O3344">
        <v>42.302833423569702</v>
      </c>
      <c r="P3344">
        <v>109.015465861938</v>
      </c>
      <c r="Q3344">
        <v>6.4786134330808001E-2</v>
      </c>
    </row>
    <row r="3345" spans="1:17" hidden="1" x14ac:dyDescent="0.3">
      <c r="A3345" t="s">
        <v>6904</v>
      </c>
      <c r="B3345" t="s">
        <v>6905</v>
      </c>
      <c r="C3345" t="str">
        <f>IFERROR(VLOOKUP(Table1[[#This Row],[Ticker]],[1]!Table2[[Symbol]:[Industry]],2,FALSE),"-")</f>
        <v>-</v>
      </c>
      <c r="E3345">
        <v>56.358863999999997</v>
      </c>
      <c r="F3345">
        <v>114</v>
      </c>
      <c r="G3345">
        <v>149.813849126984</v>
      </c>
      <c r="H3345">
        <v>-0.51984386069153099</v>
      </c>
      <c r="I3345">
        <v>310.16230705941399</v>
      </c>
      <c r="J3345">
        <v>-1.9255055822745</v>
      </c>
      <c r="K3345">
        <v>109.313207586708</v>
      </c>
      <c r="L3345">
        <v>74.058789207890001</v>
      </c>
      <c r="M3345">
        <v>65.003164317727396</v>
      </c>
      <c r="N3345">
        <v>0.56175515783178798</v>
      </c>
      <c r="O3345">
        <v>17.499999999999901</v>
      </c>
      <c r="P3345">
        <v>492.82371294851703</v>
      </c>
      <c r="Q3345">
        <v>0.204348459233303</v>
      </c>
    </row>
    <row r="3346" spans="1:17" hidden="1" x14ac:dyDescent="0.3">
      <c r="A3346" t="s">
        <v>6906</v>
      </c>
      <c r="B3346" t="s">
        <v>6907</v>
      </c>
      <c r="C3346" t="str">
        <f>IFERROR(VLOOKUP(Table1[[#This Row],[Ticker]],[1]!Table2[[Symbol]:[Industry]],2,FALSE),"-")</f>
        <v>-</v>
      </c>
      <c r="D3346" t="s">
        <v>500</v>
      </c>
      <c r="E3346">
        <v>56.350209120000002</v>
      </c>
      <c r="F3346">
        <v>37.81</v>
      </c>
      <c r="G3346">
        <v>9.7402465220006906</v>
      </c>
      <c r="H3346">
        <v>0.57587629977683796</v>
      </c>
      <c r="I3346">
        <v>-26.326741662120199</v>
      </c>
      <c r="J3346">
        <v>2.6622328648968598</v>
      </c>
      <c r="K3346">
        <v>38.805898597446699</v>
      </c>
      <c r="L3346">
        <v>38.964383966168498</v>
      </c>
      <c r="M3346">
        <v>52.945961136646901</v>
      </c>
      <c r="N3346">
        <v>0.79966284593054604</v>
      </c>
      <c r="O3346">
        <v>48.108965882041701</v>
      </c>
      <c r="P3346">
        <v>40.037037037037003</v>
      </c>
      <c r="Q3346">
        <v>-7.4535880354543005E-2</v>
      </c>
    </row>
    <row r="3347" spans="1:17" hidden="1" x14ac:dyDescent="0.3">
      <c r="A3347" t="s">
        <v>6908</v>
      </c>
      <c r="B3347" t="s">
        <v>6909</v>
      </c>
      <c r="C3347" t="str">
        <f>IFERROR(VLOOKUP(Table1[[#This Row],[Ticker]],[1]!Table2[[Symbol]:[Industry]],2,FALSE),"-")</f>
        <v>-</v>
      </c>
      <c r="D3347" t="s">
        <v>1443</v>
      </c>
      <c r="E3347">
        <v>56.349119999999999</v>
      </c>
      <c r="F3347">
        <v>31.6</v>
      </c>
      <c r="G3347">
        <v>58.226622822386602</v>
      </c>
      <c r="H3347">
        <v>4.6043422979773903</v>
      </c>
      <c r="I3347">
        <v>0.92194905601541899</v>
      </c>
      <c r="J3347">
        <v>3.5360016863618098</v>
      </c>
      <c r="K3347">
        <v>31.250938059047002</v>
      </c>
      <c r="L3347">
        <v>30.415556908667899</v>
      </c>
      <c r="M3347">
        <v>61.523446641916699</v>
      </c>
      <c r="N3347">
        <v>0.98033623818857396</v>
      </c>
      <c r="O3347">
        <v>47.341772151898702</v>
      </c>
      <c r="P3347">
        <v>93.746167995095007</v>
      </c>
      <c r="Q3347">
        <v>5.6467947751848997E-2</v>
      </c>
    </row>
    <row r="3348" spans="1:17" hidden="1" x14ac:dyDescent="0.3">
      <c r="A3348" t="s">
        <v>6910</v>
      </c>
      <c r="B3348" t="s">
        <v>6911</v>
      </c>
      <c r="C3348" t="str">
        <f>IFERROR(VLOOKUP(Table1[[#This Row],[Ticker]],[1]!Table2[[Symbol]:[Industry]],2,FALSE),"-")</f>
        <v>-</v>
      </c>
      <c r="D3348" t="s">
        <v>6912</v>
      </c>
      <c r="E3348">
        <v>56.295788999999999</v>
      </c>
      <c r="F3348">
        <v>391</v>
      </c>
      <c r="G3348">
        <v>-12.8294301781107</v>
      </c>
      <c r="H3348">
        <v>22.785781331726099</v>
      </c>
      <c r="I3348">
        <v>-27.504111909713298</v>
      </c>
      <c r="J3348">
        <v>-4.8107806990368198</v>
      </c>
      <c r="K3348">
        <v>360.881178302938</v>
      </c>
      <c r="L3348">
        <v>391.40009699372001</v>
      </c>
      <c r="M3348">
        <v>60.3617923494472</v>
      </c>
      <c r="N3348">
        <v>1.9012345679012299</v>
      </c>
      <c r="O3348">
        <v>79.015345268542205</v>
      </c>
      <c r="P3348">
        <v>46.937241638481702</v>
      </c>
      <c r="Q3348">
        <v>6.4297129886730003E-2</v>
      </c>
    </row>
    <row r="3349" spans="1:17" hidden="1" x14ac:dyDescent="0.3">
      <c r="A3349" t="s">
        <v>6913</v>
      </c>
      <c r="B3349" t="s">
        <v>6914</v>
      </c>
      <c r="C3349" t="str">
        <f>IFERROR(VLOOKUP(Table1[[#This Row],[Ticker]],[1]!Table2[[Symbol]:[Industry]],2,FALSE),"-")</f>
        <v>-</v>
      </c>
      <c r="D3349" t="s">
        <v>6915</v>
      </c>
      <c r="E3349">
        <v>56.270233410000003</v>
      </c>
      <c r="F3349">
        <v>23.55</v>
      </c>
      <c r="G3349">
        <v>237.79308560397899</v>
      </c>
      <c r="H3349">
        <v>7.16800156644286</v>
      </c>
      <c r="I3349">
        <v>189.925875271981</v>
      </c>
      <c r="J3349">
        <v>3.0467017027812799</v>
      </c>
      <c r="K3349">
        <v>21.841803116027901</v>
      </c>
      <c r="L3349">
        <v>15.1779924451843</v>
      </c>
      <c r="M3349">
        <v>63.809382353762402</v>
      </c>
      <c r="N3349">
        <v>0.36931787468428701</v>
      </c>
      <c r="O3349">
        <v>15.286624203821599</v>
      </c>
      <c r="P3349">
        <v>257.90273556231</v>
      </c>
      <c r="Q3349">
        <v>0.16705000522083099</v>
      </c>
    </row>
    <row r="3350" spans="1:17" hidden="1" x14ac:dyDescent="0.3">
      <c r="A3350" t="s">
        <v>6916</v>
      </c>
      <c r="B3350" t="s">
        <v>6917</v>
      </c>
      <c r="C3350" t="str">
        <f>IFERROR(VLOOKUP(Table1[[#This Row],[Ticker]],[1]!Table2[[Symbol]:[Industry]],2,FALSE),"-")</f>
        <v>-</v>
      </c>
      <c r="D3350" t="s">
        <v>98</v>
      </c>
      <c r="E3350">
        <v>56.268341999999997</v>
      </c>
      <c r="F3350">
        <v>43.29</v>
      </c>
      <c r="G3350">
        <v>572.10128934469196</v>
      </c>
      <c r="H3350">
        <v>18.921966048793699</v>
      </c>
      <c r="I3350">
        <v>150.28047078895</v>
      </c>
      <c r="J3350">
        <v>26.9987236839</v>
      </c>
      <c r="K3350">
        <v>33.428830851184699</v>
      </c>
      <c r="L3350">
        <v>20.094188493245198</v>
      </c>
      <c r="M3350">
        <v>58.223357184716598</v>
      </c>
      <c r="N3350">
        <v>0.80830188679245196</v>
      </c>
      <c r="O3350">
        <v>30.122430122430099</v>
      </c>
      <c r="P3350">
        <v>677.19928186714503</v>
      </c>
      <c r="Q3350">
        <v>9.0542684875008994E-2</v>
      </c>
    </row>
    <row r="3351" spans="1:17" hidden="1" x14ac:dyDescent="0.3">
      <c r="A3351" t="s">
        <v>6918</v>
      </c>
      <c r="B3351" t="s">
        <v>6919</v>
      </c>
      <c r="C3351" t="str">
        <f>IFERROR(VLOOKUP(Table1[[#This Row],[Ticker]],[1]!Table2[[Symbol]:[Industry]],2,FALSE),"-")</f>
        <v>-</v>
      </c>
      <c r="D3351" t="s">
        <v>6920</v>
      </c>
      <c r="E3351">
        <v>56.266174470000003</v>
      </c>
      <c r="F3351">
        <v>24.97</v>
      </c>
      <c r="G3351">
        <v>11.196246361416099</v>
      </c>
      <c r="H3351">
        <v>-10.8640418658337</v>
      </c>
      <c r="I3351">
        <v>-22.175883928581399</v>
      </c>
      <c r="J3351">
        <v>-4.8883466925320196</v>
      </c>
      <c r="K3351">
        <v>26.574000232483701</v>
      </c>
      <c r="L3351">
        <v>25.2813431337918</v>
      </c>
      <c r="M3351">
        <v>41.762356674500303</v>
      </c>
      <c r="N3351">
        <v>0.393445340997015</v>
      </c>
      <c r="O3351">
        <v>43.291950340408398</v>
      </c>
      <c r="P3351">
        <v>58.037974683544199</v>
      </c>
    </row>
    <row r="3352" spans="1:17" hidden="1" x14ac:dyDescent="0.3">
      <c r="A3352" t="s">
        <v>6921</v>
      </c>
      <c r="B3352" t="s">
        <v>6922</v>
      </c>
      <c r="C3352" t="str">
        <f>IFERROR(VLOOKUP(Table1[[#This Row],[Ticker]],[1]!Table2[[Symbol]:[Industry]],2,FALSE),"-")</f>
        <v>-</v>
      </c>
      <c r="D3352" t="s">
        <v>3613</v>
      </c>
      <c r="E3352">
        <v>56.252724800000003</v>
      </c>
      <c r="F3352">
        <v>1.07</v>
      </c>
      <c r="G3352">
        <v>23.451718250924898</v>
      </c>
      <c r="H3352">
        <v>-0.170193511041176</v>
      </c>
      <c r="I3352">
        <v>-8.2728926759258208</v>
      </c>
      <c r="J3352">
        <v>0.97795367376834796</v>
      </c>
      <c r="K3352">
        <v>1.07146679916581</v>
      </c>
      <c r="L3352">
        <v>0.97899719318557898</v>
      </c>
      <c r="M3352">
        <v>44.572703935216502</v>
      </c>
      <c r="N3352">
        <v>0.76002059964012503</v>
      </c>
      <c r="O3352">
        <v>43.925233644859802</v>
      </c>
      <c r="P3352">
        <v>62.121212121212103</v>
      </c>
      <c r="Q3352">
        <v>4.7833213324175998E-2</v>
      </c>
    </row>
    <row r="3353" spans="1:17" hidden="1" x14ac:dyDescent="0.3">
      <c r="A3353" t="s">
        <v>6923</v>
      </c>
      <c r="B3353" t="s">
        <v>6924</v>
      </c>
      <c r="C3353" t="str">
        <f>IFERROR(VLOOKUP(Table1[[#This Row],[Ticker]],[1]!Table2[[Symbol]:[Industry]],2,FALSE),"-")</f>
        <v>-</v>
      </c>
      <c r="D3353" t="s">
        <v>3613</v>
      </c>
      <c r="E3353">
        <v>56.214717299999997</v>
      </c>
      <c r="F3353">
        <v>56.79</v>
      </c>
      <c r="G3353">
        <v>44.526077290826699</v>
      </c>
      <c r="H3353">
        <v>12.285252033513199</v>
      </c>
      <c r="I3353">
        <v>23.889545819939698</v>
      </c>
      <c r="J3353">
        <v>11.5286373135608</v>
      </c>
      <c r="K3353">
        <v>49.833169807501299</v>
      </c>
      <c r="L3353">
        <v>45.9063431824707</v>
      </c>
      <c r="M3353">
        <v>76.953396836809702</v>
      </c>
      <c r="N3353">
        <v>3.4535423213445098</v>
      </c>
      <c r="O3353">
        <v>17.978517344602899</v>
      </c>
      <c r="P3353">
        <v>85.831151832460705</v>
      </c>
      <c r="Q3353">
        <v>0.124890131233358</v>
      </c>
    </row>
    <row r="3354" spans="1:17" hidden="1" x14ac:dyDescent="0.3">
      <c r="A3354" t="s">
        <v>6925</v>
      </c>
      <c r="B3354" t="s">
        <v>6926</v>
      </c>
      <c r="C3354" t="str">
        <f>IFERROR(VLOOKUP(Table1[[#This Row],[Ticker]],[1]!Table2[[Symbol]:[Industry]],2,FALSE),"-")</f>
        <v>-</v>
      </c>
      <c r="D3354" t="s">
        <v>516</v>
      </c>
      <c r="E3354">
        <v>56.101599</v>
      </c>
      <c r="F3354">
        <v>43.65</v>
      </c>
      <c r="G3354">
        <v>83.778667958764302</v>
      </c>
      <c r="H3354">
        <v>-4.0036370007966298</v>
      </c>
      <c r="I3354">
        <v>20.9365703264491</v>
      </c>
      <c r="J3354">
        <v>-0.60504311952492795</v>
      </c>
      <c r="K3354">
        <v>40.618285869245398</v>
      </c>
      <c r="L3354">
        <v>33.639444092589102</v>
      </c>
      <c r="M3354">
        <v>56.282217850305202</v>
      </c>
      <c r="N3354">
        <v>0.32203926440855202</v>
      </c>
      <c r="O3354">
        <v>17.983963344787998</v>
      </c>
      <c r="P3354">
        <v>122.93156281920299</v>
      </c>
      <c r="Q3354">
        <v>5.9062174105970998E-2</v>
      </c>
    </row>
    <row r="3355" spans="1:17" hidden="1" x14ac:dyDescent="0.3">
      <c r="A3355" t="s">
        <v>6927</v>
      </c>
      <c r="B3355" t="s">
        <v>6928</v>
      </c>
      <c r="C3355" t="str">
        <f>IFERROR(VLOOKUP(Table1[[#This Row],[Ticker]],[1]!Table2[[Symbol]:[Industry]],2,FALSE),"-")</f>
        <v>-</v>
      </c>
      <c r="D3355" t="s">
        <v>632</v>
      </c>
      <c r="E3355">
        <v>56.090028570000001</v>
      </c>
      <c r="F3355">
        <v>32.71</v>
      </c>
      <c r="G3355">
        <v>47.003903155222503</v>
      </c>
      <c r="H3355">
        <v>12.235304770745699</v>
      </c>
      <c r="I3355">
        <v>-12.8685385081337</v>
      </c>
      <c r="J3355">
        <v>1.2919417690064401</v>
      </c>
      <c r="K3355">
        <v>32.089573806347801</v>
      </c>
      <c r="L3355">
        <v>29.507399107329999</v>
      </c>
      <c r="M3355">
        <v>50.1824958733513</v>
      </c>
      <c r="N3355">
        <v>1.2682740931294301</v>
      </c>
      <c r="O3355">
        <v>18.618159584224902</v>
      </c>
      <c r="P3355">
        <v>72.157894736842096</v>
      </c>
      <c r="Q3355">
        <v>3.2132321570604999E-2</v>
      </c>
    </row>
    <row r="3356" spans="1:17" hidden="1" x14ac:dyDescent="0.3">
      <c r="A3356" t="s">
        <v>6929</v>
      </c>
      <c r="B3356" t="s">
        <v>6930</v>
      </c>
      <c r="C3356" t="str">
        <f>IFERROR(VLOOKUP(Table1[[#This Row],[Ticker]],[1]!Table2[[Symbol]:[Industry]],2,FALSE),"-")</f>
        <v>-</v>
      </c>
      <c r="D3356" t="s">
        <v>1406</v>
      </c>
      <c r="E3356">
        <v>56.079000000000001</v>
      </c>
      <c r="F3356">
        <v>30.15</v>
      </c>
      <c r="G3356">
        <v>30.7604734280184</v>
      </c>
      <c r="H3356">
        <v>-14.272757613605201</v>
      </c>
      <c r="I3356">
        <v>13.2848621300892</v>
      </c>
      <c r="J3356">
        <v>-11.9625119784116</v>
      </c>
      <c r="K3356">
        <v>31.267754327969101</v>
      </c>
      <c r="L3356">
        <v>26.4284656161058</v>
      </c>
      <c r="M3356">
        <v>28.752715386441501</v>
      </c>
      <c r="N3356">
        <v>0.43385376018876398</v>
      </c>
      <c r="O3356">
        <v>26.7993366500829</v>
      </c>
      <c r="P3356">
        <v>67.499999999999901</v>
      </c>
      <c r="Q3356">
        <v>2.1534003672569E-2</v>
      </c>
    </row>
    <row r="3357" spans="1:17" hidden="1" x14ac:dyDescent="0.3">
      <c r="A3357" t="s">
        <v>6931</v>
      </c>
      <c r="B3357" t="s">
        <v>6932</v>
      </c>
      <c r="C3357" t="str">
        <f>IFERROR(VLOOKUP(Table1[[#This Row],[Ticker]],[1]!Table2[[Symbol]:[Industry]],2,FALSE),"-")</f>
        <v>-</v>
      </c>
      <c r="D3357" t="s">
        <v>21</v>
      </c>
      <c r="E3357">
        <v>55.972721999999997</v>
      </c>
      <c r="F3357">
        <v>1.67</v>
      </c>
      <c r="G3357">
        <v>-80.510297469459601</v>
      </c>
      <c r="H3357">
        <v>6.8810885402408601</v>
      </c>
      <c r="I3357">
        <v>-76.985721902773705</v>
      </c>
      <c r="J3357">
        <v>-0.32439859243933999</v>
      </c>
      <c r="K3357">
        <v>1.9047908441825301</v>
      </c>
      <c r="L3357">
        <v>2.7233433237753202</v>
      </c>
      <c r="M3357">
        <v>34.475358446463503</v>
      </c>
      <c r="N3357">
        <v>0.295936253549893</v>
      </c>
      <c r="O3357">
        <v>217.36526946107699</v>
      </c>
      <c r="P3357">
        <v>10.596026490066199</v>
      </c>
      <c r="Q3357">
        <v>0.12293973292709399</v>
      </c>
    </row>
    <row r="3358" spans="1:17" hidden="1" x14ac:dyDescent="0.3">
      <c r="A3358" t="s">
        <v>6933</v>
      </c>
      <c r="B3358" t="s">
        <v>6934</v>
      </c>
      <c r="C3358" t="str">
        <f>IFERROR(VLOOKUP(Table1[[#This Row],[Ticker]],[1]!Table2[[Symbol]:[Industry]],2,FALSE),"-")</f>
        <v>-</v>
      </c>
      <c r="D3358" t="s">
        <v>1387</v>
      </c>
      <c r="E3358">
        <v>55.972140000000003</v>
      </c>
      <c r="F3358">
        <v>74.55</v>
      </c>
      <c r="G3358">
        <v>-33.645201165114599</v>
      </c>
      <c r="H3358">
        <v>-7.6480135363897199</v>
      </c>
      <c r="I3358">
        <v>4.9884787020000898</v>
      </c>
      <c r="J3358">
        <v>-0.23715305857976399</v>
      </c>
      <c r="K3358">
        <v>71.557581098113403</v>
      </c>
      <c r="L3358">
        <v>70.269771294577794</v>
      </c>
      <c r="M3358">
        <v>57.193244566558199</v>
      </c>
      <c r="N3358">
        <v>1.2576219512195099</v>
      </c>
      <c r="O3358">
        <v>33.869885982562003</v>
      </c>
      <c r="P3358">
        <v>38.3116883116883</v>
      </c>
      <c r="Q3358">
        <v>5.9145346296394001E-2</v>
      </c>
    </row>
    <row r="3359" spans="1:17" hidden="1" x14ac:dyDescent="0.3">
      <c r="A3359" t="s">
        <v>6935</v>
      </c>
      <c r="B3359" t="s">
        <v>6936</v>
      </c>
      <c r="C3359" t="str">
        <f>IFERROR(VLOOKUP(Table1[[#This Row],[Ticker]],[1]!Table2[[Symbol]:[Industry]],2,FALSE),"-")</f>
        <v>-</v>
      </c>
      <c r="D3359" t="s">
        <v>2547</v>
      </c>
      <c r="E3359">
        <v>55.928718809999999</v>
      </c>
      <c r="F3359">
        <v>78.569999999999993</v>
      </c>
      <c r="G3359">
        <v>138.84426709236001</v>
      </c>
      <c r="H3359">
        <v>2.0413324418663099</v>
      </c>
      <c r="I3359">
        <v>82.607332378000606</v>
      </c>
      <c r="J3359">
        <v>19.931521256777501</v>
      </c>
      <c r="K3359">
        <v>64.930005836082898</v>
      </c>
      <c r="L3359">
        <v>51.213252346323898</v>
      </c>
      <c r="M3359">
        <v>81.661329423292301</v>
      </c>
      <c r="N3359">
        <v>0.57623082365088296</v>
      </c>
      <c r="O3359">
        <v>2.8509609265623101</v>
      </c>
      <c r="P3359">
        <v>211.168316831683</v>
      </c>
      <c r="Q3359">
        <v>0.14078012295718401</v>
      </c>
    </row>
    <row r="3360" spans="1:17" hidden="1" x14ac:dyDescent="0.3">
      <c r="A3360" t="s">
        <v>6937</v>
      </c>
      <c r="B3360" t="s">
        <v>6938</v>
      </c>
      <c r="C3360" t="str">
        <f>IFERROR(VLOOKUP(Table1[[#This Row],[Ticker]],[1]!Table2[[Symbol]:[Industry]],2,FALSE),"-")</f>
        <v>-</v>
      </c>
      <c r="D3360" t="s">
        <v>632</v>
      </c>
      <c r="E3360">
        <v>55.772491290999902</v>
      </c>
      <c r="F3360">
        <v>19.91</v>
      </c>
      <c r="G3360">
        <v>298.32401281495402</v>
      </c>
      <c r="H3360">
        <v>75.248308691601906</v>
      </c>
      <c r="I3360">
        <v>193.27119509327301</v>
      </c>
      <c r="J3360">
        <v>5.1467133459909897</v>
      </c>
      <c r="K3360">
        <v>10.910483141844599</v>
      </c>
      <c r="L3360">
        <v>6.2414615909510296</v>
      </c>
      <c r="M3360">
        <v>100</v>
      </c>
      <c r="N3360">
        <v>1.9934013977732501</v>
      </c>
      <c r="O3360">
        <v>0</v>
      </c>
      <c r="P3360">
        <v>317.40041928721098</v>
      </c>
    </row>
    <row r="3361" spans="1:17" hidden="1" x14ac:dyDescent="0.3">
      <c r="A3361" t="s">
        <v>6939</v>
      </c>
      <c r="B3361" t="s">
        <v>6940</v>
      </c>
      <c r="C3361" t="str">
        <f>IFERROR(VLOOKUP(Table1[[#This Row],[Ticker]],[1]!Table2[[Symbol]:[Industry]],2,FALSE),"-")</f>
        <v>-</v>
      </c>
      <c r="D3361" t="s">
        <v>516</v>
      </c>
      <c r="E3361">
        <v>55.607771999999997</v>
      </c>
      <c r="F3361">
        <v>48.5</v>
      </c>
      <c r="G3361">
        <v>-2.8935327422133499</v>
      </c>
      <c r="H3361">
        <v>-2.97580473348606</v>
      </c>
      <c r="I3361">
        <v>-13.096833013884799</v>
      </c>
      <c r="J3361">
        <v>0.11485843567310899</v>
      </c>
      <c r="K3361">
        <v>49.594447606104801</v>
      </c>
      <c r="L3361">
        <v>48.046586983833201</v>
      </c>
      <c r="M3361">
        <v>55.106207488165097</v>
      </c>
      <c r="N3361">
        <v>0.19015064936631301</v>
      </c>
      <c r="O3361">
        <v>70.680412371133997</v>
      </c>
      <c r="P3361">
        <v>38.531848043416097</v>
      </c>
      <c r="Q3361">
        <v>0.161196564549481</v>
      </c>
    </row>
    <row r="3362" spans="1:17" hidden="1" x14ac:dyDescent="0.3">
      <c r="A3362" t="s">
        <v>6941</v>
      </c>
      <c r="B3362" t="s">
        <v>6942</v>
      </c>
      <c r="C3362" t="str">
        <f>IFERROR(VLOOKUP(Table1[[#This Row],[Ticker]],[1]!Table2[[Symbol]:[Industry]],2,FALSE),"-")</f>
        <v>-</v>
      </c>
      <c r="D3362" t="s">
        <v>372</v>
      </c>
      <c r="E3362">
        <v>55.601234337999998</v>
      </c>
      <c r="F3362">
        <v>38.11</v>
      </c>
      <c r="G3362">
        <v>-24.439124988283901</v>
      </c>
      <c r="H3362">
        <v>-4.9903733312209901</v>
      </c>
      <c r="I3362">
        <v>-34.128276196409999</v>
      </c>
      <c r="J3362">
        <v>-0.63733454678303203</v>
      </c>
      <c r="K3362">
        <v>41.407838393345898</v>
      </c>
      <c r="L3362">
        <v>44.331828711236199</v>
      </c>
      <c r="M3362">
        <v>37.729956095328603</v>
      </c>
      <c r="N3362">
        <v>0.37789433870283901</v>
      </c>
      <c r="O3362">
        <v>56.141966470882203</v>
      </c>
      <c r="P3362">
        <v>22.8246487811282</v>
      </c>
      <c r="Q3362">
        <v>4.0133106998550003E-3</v>
      </c>
    </row>
    <row r="3363" spans="1:17" hidden="1" x14ac:dyDescent="0.3">
      <c r="A3363" t="s">
        <v>6943</v>
      </c>
      <c r="B3363" t="s">
        <v>6944</v>
      </c>
      <c r="C3363" t="str">
        <f>IFERROR(VLOOKUP(Table1[[#This Row],[Ticker]],[1]!Table2[[Symbol]:[Industry]],2,FALSE),"-")</f>
        <v>-</v>
      </c>
      <c r="D3363" t="s">
        <v>392</v>
      </c>
      <c r="E3363">
        <v>55.537154600000001</v>
      </c>
      <c r="F3363">
        <v>153.94999999999999</v>
      </c>
      <c r="G3363">
        <v>-15.5755336562986</v>
      </c>
      <c r="H3363">
        <v>2.2582828695309898</v>
      </c>
      <c r="I3363">
        <v>-20.729367897744002</v>
      </c>
      <c r="J3363">
        <v>-1.28279528600974</v>
      </c>
      <c r="K3363">
        <v>155.23940896458899</v>
      </c>
      <c r="L3363">
        <v>153.95236961501601</v>
      </c>
      <c r="M3363">
        <v>45.0801662035921</v>
      </c>
      <c r="N3363">
        <v>0.81750701804017101</v>
      </c>
      <c r="O3363">
        <v>64.339071126989296</v>
      </c>
      <c r="P3363">
        <v>33.869565217391198</v>
      </c>
      <c r="Q3363">
        <v>6.8858157036616005E-2</v>
      </c>
    </row>
    <row r="3364" spans="1:17" hidden="1" x14ac:dyDescent="0.3">
      <c r="A3364" t="s">
        <v>6945</v>
      </c>
      <c r="B3364" t="s">
        <v>6946</v>
      </c>
      <c r="C3364" t="str">
        <f>IFERROR(VLOOKUP(Table1[[#This Row],[Ticker]],[1]!Table2[[Symbol]:[Industry]],2,FALSE),"-")</f>
        <v>-</v>
      </c>
      <c r="D3364" t="s">
        <v>333</v>
      </c>
      <c r="E3364">
        <v>55.288406000000002</v>
      </c>
      <c r="F3364">
        <v>103.1</v>
      </c>
      <c r="G3364">
        <v>-51.424193848175598</v>
      </c>
      <c r="H3364">
        <v>3.2400371810350399</v>
      </c>
      <c r="I3364">
        <v>-23.777107803392401</v>
      </c>
      <c r="J3364">
        <v>-7.1995355037208304</v>
      </c>
      <c r="K3364">
        <v>105.389660448925</v>
      </c>
      <c r="L3364">
        <v>119.514957916735</v>
      </c>
      <c r="M3364">
        <v>45.650296356372401</v>
      </c>
      <c r="N3364">
        <v>0.54510556939604804</v>
      </c>
      <c r="O3364">
        <v>102.715809893307</v>
      </c>
      <c r="P3364">
        <v>18.737763445813599</v>
      </c>
      <c r="Q3364">
        <v>0.131926816304483</v>
      </c>
    </row>
    <row r="3365" spans="1:17" hidden="1" x14ac:dyDescent="0.3">
      <c r="A3365" t="s">
        <v>6947</v>
      </c>
      <c r="B3365" t="s">
        <v>6948</v>
      </c>
      <c r="C3365" t="str">
        <f>IFERROR(VLOOKUP(Table1[[#This Row],[Ticker]],[1]!Table2[[Symbol]:[Industry]],2,FALSE),"-")</f>
        <v>-</v>
      </c>
      <c r="D3365" t="s">
        <v>72</v>
      </c>
      <c r="E3365">
        <v>55.216163999999999</v>
      </c>
      <c r="F3365">
        <v>19.13</v>
      </c>
      <c r="G3365">
        <v>-30.0302848789654</v>
      </c>
      <c r="H3365">
        <v>-1.9164698335886801</v>
      </c>
      <c r="I3365">
        <v>-37.180277826696198</v>
      </c>
      <c r="J3365">
        <v>1.15430169429993</v>
      </c>
      <c r="K3365">
        <v>19.896167725746601</v>
      </c>
      <c r="L3365">
        <v>20.711660700956799</v>
      </c>
      <c r="M3365">
        <v>66.913029405751701</v>
      </c>
      <c r="N3365">
        <v>0.34433962963679599</v>
      </c>
      <c r="O3365">
        <v>86.617877679038102</v>
      </c>
      <c r="P3365">
        <v>12.529411764705801</v>
      </c>
      <c r="Q3365">
        <v>0.13190347644206399</v>
      </c>
    </row>
    <row r="3366" spans="1:17" hidden="1" x14ac:dyDescent="0.3">
      <c r="A3366" t="s">
        <v>6949</v>
      </c>
      <c r="B3366" t="s">
        <v>6950</v>
      </c>
      <c r="C3366" t="str">
        <f>IFERROR(VLOOKUP(Table1[[#This Row],[Ticker]],[1]!Table2[[Symbol]:[Industry]],2,FALSE),"-")</f>
        <v>-</v>
      </c>
      <c r="D3366" t="s">
        <v>259</v>
      </c>
      <c r="E3366">
        <v>55.210577000000001</v>
      </c>
      <c r="F3366">
        <v>53</v>
      </c>
      <c r="G3366">
        <v>138.41165329981399</v>
      </c>
      <c r="I3366">
        <v>-41.385638225766897</v>
      </c>
      <c r="K3366">
        <v>53.706138190125102</v>
      </c>
      <c r="L3366">
        <v>38.513103008389599</v>
      </c>
      <c r="M3366">
        <v>19.721633824694301</v>
      </c>
      <c r="N3366">
        <v>1.32013201320132E-2</v>
      </c>
      <c r="O3366">
        <v>50.943396226415103</v>
      </c>
      <c r="P3366">
        <v>209.941520467836</v>
      </c>
    </row>
    <row r="3367" spans="1:17" hidden="1" x14ac:dyDescent="0.3">
      <c r="A3367" t="s">
        <v>6951</v>
      </c>
      <c r="B3367" t="s">
        <v>6952</v>
      </c>
      <c r="C3367" t="str">
        <f>IFERROR(VLOOKUP(Table1[[#This Row],[Ticker]],[1]!Table2[[Symbol]:[Industry]],2,FALSE),"-")</f>
        <v>-</v>
      </c>
      <c r="D3367" t="s">
        <v>420</v>
      </c>
      <c r="E3367">
        <v>55.1341921</v>
      </c>
      <c r="F3367">
        <v>3.7</v>
      </c>
      <c r="G3367">
        <v>-66.196401490626599</v>
      </c>
      <c r="H3367">
        <v>-6.0226108138401502</v>
      </c>
      <c r="I3367">
        <v>-33.229840103413601</v>
      </c>
      <c r="J3367">
        <v>-3.04321034739566</v>
      </c>
      <c r="K3367">
        <v>3.9147945845227801</v>
      </c>
      <c r="L3367">
        <v>4.9255367554160996</v>
      </c>
      <c r="M3367">
        <v>35.162609188206098</v>
      </c>
      <c r="N3367">
        <v>1.0663902894534201</v>
      </c>
      <c r="O3367">
        <v>70</v>
      </c>
      <c r="P3367">
        <v>13.846153846153801</v>
      </c>
      <c r="Q3367">
        <v>3.3198442170625002E-2</v>
      </c>
    </row>
    <row r="3368" spans="1:17" hidden="1" x14ac:dyDescent="0.3">
      <c r="A3368" t="s">
        <v>6953</v>
      </c>
      <c r="B3368" t="s">
        <v>6954</v>
      </c>
      <c r="C3368" t="str">
        <f>IFERROR(VLOOKUP(Table1[[#This Row],[Ticker]],[1]!Table2[[Symbol]:[Industry]],2,FALSE),"-")</f>
        <v>-</v>
      </c>
      <c r="D3368" t="s">
        <v>46</v>
      </c>
      <c r="E3368">
        <v>55.108125000000001</v>
      </c>
      <c r="F3368">
        <v>75.75</v>
      </c>
      <c r="G3368">
        <v>29.585189233890802</v>
      </c>
      <c r="H3368">
        <v>3.6822879805957802</v>
      </c>
      <c r="I3368">
        <v>-30.558407146784599</v>
      </c>
      <c r="J3368">
        <v>-6.9441779580406902</v>
      </c>
      <c r="K3368">
        <v>76.804829682547407</v>
      </c>
      <c r="L3368">
        <v>76.905503650535294</v>
      </c>
      <c r="M3368">
        <v>47.926324367299003</v>
      </c>
      <c r="N3368">
        <v>0.72269645032505503</v>
      </c>
      <c r="O3368">
        <v>46.534653465346501</v>
      </c>
      <c r="P3368">
        <v>66.118421052631504</v>
      </c>
      <c r="Q3368">
        <v>5.4661185752657E-2</v>
      </c>
    </row>
    <row r="3369" spans="1:17" hidden="1" x14ac:dyDescent="0.3">
      <c r="A3369" t="s">
        <v>6955</v>
      </c>
      <c r="B3369" t="s">
        <v>6956</v>
      </c>
      <c r="C3369" t="str">
        <f>IFERROR(VLOOKUP(Table1[[#This Row],[Ticker]],[1]!Table2[[Symbol]:[Industry]],2,FALSE),"-")</f>
        <v>-</v>
      </c>
      <c r="D3369" t="s">
        <v>420</v>
      </c>
      <c r="E3369">
        <v>55.097466165</v>
      </c>
      <c r="F3369">
        <v>180.45</v>
      </c>
      <c r="G3369">
        <v>-29.746838166947299</v>
      </c>
      <c r="H3369">
        <v>-6.9384704420667598</v>
      </c>
      <c r="I3369">
        <v>-26.534974567042301</v>
      </c>
      <c r="J3369">
        <v>1.02234431137931</v>
      </c>
      <c r="K3369">
        <v>194.94399996074301</v>
      </c>
      <c r="L3369">
        <v>204.311904517637</v>
      </c>
      <c r="M3369">
        <v>53.712376371327899</v>
      </c>
      <c r="N3369">
        <v>0.210395811962788</v>
      </c>
      <c r="O3369">
        <v>51.510113604876601</v>
      </c>
      <c r="P3369">
        <v>20.380253502334799</v>
      </c>
      <c r="Q3369">
        <v>3.079413350282E-3</v>
      </c>
    </row>
    <row r="3370" spans="1:17" hidden="1" x14ac:dyDescent="0.3">
      <c r="A3370" t="s">
        <v>6957</v>
      </c>
      <c r="B3370" t="s">
        <v>6958</v>
      </c>
      <c r="C3370" t="str">
        <f>IFERROR(VLOOKUP(Table1[[#This Row],[Ticker]],[1]!Table2[[Symbol]:[Industry]],2,FALSE),"-")</f>
        <v>-</v>
      </c>
      <c r="D3370" t="s">
        <v>5274</v>
      </c>
      <c r="E3370">
        <v>55.078908800000001</v>
      </c>
      <c r="F3370">
        <v>73</v>
      </c>
      <c r="G3370">
        <v>-73.178433027113599</v>
      </c>
      <c r="H3370">
        <v>5.6269079382341802</v>
      </c>
      <c r="I3370">
        <v>-61.585105569954003</v>
      </c>
      <c r="J3370">
        <v>-5.1514211934705898</v>
      </c>
      <c r="K3370">
        <v>80.182495107088997</v>
      </c>
      <c r="L3370">
        <v>101.128698336898</v>
      </c>
      <c r="M3370">
        <v>53.252948188979701</v>
      </c>
      <c r="N3370">
        <v>5.6137627732505503E-2</v>
      </c>
      <c r="O3370">
        <v>119.17808219178001</v>
      </c>
      <c r="P3370">
        <v>15.873015873015801</v>
      </c>
      <c r="Q3370">
        <v>1.0817152537677999E-2</v>
      </c>
    </row>
    <row r="3371" spans="1:17" hidden="1" x14ac:dyDescent="0.3">
      <c r="A3371" t="s">
        <v>6959</v>
      </c>
      <c r="B3371" t="s">
        <v>6960</v>
      </c>
      <c r="C3371" t="str">
        <f>IFERROR(VLOOKUP(Table1[[#This Row],[Ticker]],[1]!Table2[[Symbol]:[Industry]],2,FALSE),"-")</f>
        <v>-</v>
      </c>
      <c r="D3371" t="s">
        <v>2988</v>
      </c>
      <c r="E3371">
        <v>55.069705835999997</v>
      </c>
      <c r="F3371">
        <v>3.16</v>
      </c>
      <c r="G3371">
        <v>5.6743221671049699</v>
      </c>
      <c r="H3371">
        <v>-5.8418353020859497</v>
      </c>
      <c r="I3371">
        <v>-51.622085539137302</v>
      </c>
      <c r="J3371">
        <v>4.4065251023397796</v>
      </c>
      <c r="K3371">
        <v>3.4316036048398701</v>
      </c>
      <c r="L3371">
        <v>3.6267208415894898</v>
      </c>
      <c r="M3371">
        <v>50.271630597189102</v>
      </c>
      <c r="N3371">
        <v>0.93950459362880701</v>
      </c>
      <c r="O3371">
        <v>115.506329113924</v>
      </c>
      <c r="P3371">
        <v>49.056603773584897</v>
      </c>
      <c r="Q3371">
        <v>1.9691853160894002E-2</v>
      </c>
    </row>
    <row r="3372" spans="1:17" hidden="1" x14ac:dyDescent="0.3">
      <c r="A3372" t="s">
        <v>6961</v>
      </c>
      <c r="B3372" t="s">
        <v>6962</v>
      </c>
      <c r="C3372" t="str">
        <f>IFERROR(VLOOKUP(Table1[[#This Row],[Ticker]],[1]!Table2[[Symbol]:[Industry]],2,FALSE),"-")</f>
        <v>-</v>
      </c>
      <c r="D3372" t="s">
        <v>729</v>
      </c>
      <c r="E3372">
        <v>54.986265107999998</v>
      </c>
      <c r="F3372">
        <v>437.49</v>
      </c>
      <c r="G3372">
        <v>10.6680397272699</v>
      </c>
      <c r="H3372">
        <v>4.0337889584710203</v>
      </c>
      <c r="I3372">
        <v>-1.2875382693598501</v>
      </c>
      <c r="J3372">
        <v>4.79562476965891</v>
      </c>
      <c r="K3372">
        <v>404.41252637602997</v>
      </c>
      <c r="L3372">
        <v>373.866222690207</v>
      </c>
      <c r="M3372">
        <v>51.557362812998498</v>
      </c>
      <c r="N3372">
        <v>1.84486014328277</v>
      </c>
      <c r="O3372">
        <v>3.7600859448216002</v>
      </c>
      <c r="P3372">
        <v>38.885714285714201</v>
      </c>
    </row>
    <row r="3373" spans="1:17" hidden="1" x14ac:dyDescent="0.3">
      <c r="A3373" t="s">
        <v>6963</v>
      </c>
      <c r="B3373" t="s">
        <v>6964</v>
      </c>
      <c r="C3373" t="str">
        <f>IFERROR(VLOOKUP(Table1[[#This Row],[Ticker]],[1]!Table2[[Symbol]:[Industry]],2,FALSE),"-")</f>
        <v>-</v>
      </c>
      <c r="D3373" t="s">
        <v>413</v>
      </c>
      <c r="E3373">
        <v>54.802</v>
      </c>
      <c r="F3373">
        <v>116.6</v>
      </c>
      <c r="G3373">
        <v>-4.5457401838944698</v>
      </c>
      <c r="H3373">
        <v>-7.2247969387015996</v>
      </c>
      <c r="I3373">
        <v>11.6301359236104</v>
      </c>
      <c r="J3373">
        <v>-3.5979267618783601</v>
      </c>
      <c r="K3373">
        <v>126.33847059464</v>
      </c>
      <c r="M3373">
        <v>32.544695677118902</v>
      </c>
      <c r="N3373">
        <v>0.383476916280097</v>
      </c>
      <c r="O3373">
        <v>50.0857632933104</v>
      </c>
      <c r="P3373">
        <v>23.451561672842701</v>
      </c>
    </row>
    <row r="3374" spans="1:17" hidden="1" x14ac:dyDescent="0.3">
      <c r="A3374" t="s">
        <v>6965</v>
      </c>
      <c r="B3374" t="s">
        <v>6966</v>
      </c>
      <c r="C3374" t="str">
        <f>IFERROR(VLOOKUP(Table1[[#This Row],[Ticker]],[1]!Table2[[Symbol]:[Industry]],2,FALSE),"-")</f>
        <v>-</v>
      </c>
      <c r="D3374" t="s">
        <v>789</v>
      </c>
      <c r="E3374">
        <v>54.740698799999997</v>
      </c>
      <c r="F3374">
        <v>108.6</v>
      </c>
      <c r="G3374">
        <v>2.3317087052998602</v>
      </c>
      <c r="H3374">
        <v>6.3003947242529303</v>
      </c>
      <c r="I3374">
        <v>18.090035672983799</v>
      </c>
      <c r="J3374">
        <v>3.44608941436924</v>
      </c>
      <c r="K3374">
        <v>106.342723436505</v>
      </c>
      <c r="L3374">
        <v>101.087877662726</v>
      </c>
      <c r="M3374">
        <v>48.618356495411099</v>
      </c>
      <c r="N3374">
        <v>0.856063643473995</v>
      </c>
      <c r="O3374">
        <v>25.598526703499001</v>
      </c>
      <c r="P3374">
        <v>46.558704453441301</v>
      </c>
      <c r="Q3374">
        <v>2.1104950884746999E-2</v>
      </c>
    </row>
    <row r="3375" spans="1:17" hidden="1" x14ac:dyDescent="0.3">
      <c r="A3375" t="s">
        <v>6967</v>
      </c>
      <c r="B3375" t="s">
        <v>6968</v>
      </c>
      <c r="C3375" t="str">
        <f>IFERROR(VLOOKUP(Table1[[#This Row],[Ticker]],[1]!Table2[[Symbol]:[Industry]],2,FALSE),"-")</f>
        <v>-</v>
      </c>
      <c r="D3375" t="s">
        <v>136</v>
      </c>
      <c r="E3375">
        <v>54.73104</v>
      </c>
      <c r="F3375">
        <v>14.56</v>
      </c>
      <c r="G3375">
        <v>-34.034336915647003</v>
      </c>
      <c r="H3375">
        <v>-4.3807198268306404</v>
      </c>
      <c r="I3375">
        <v>-16.034230471830199</v>
      </c>
      <c r="J3375">
        <v>-4.8211976699374501</v>
      </c>
      <c r="K3375">
        <v>15.091660782837501</v>
      </c>
      <c r="L3375">
        <v>16.120364415925799</v>
      </c>
      <c r="M3375">
        <v>41.9133666506334</v>
      </c>
      <c r="N3375">
        <v>0.33255230130228097</v>
      </c>
      <c r="O3375">
        <v>77.197802197802105</v>
      </c>
      <c r="P3375">
        <v>16.9477911646586</v>
      </c>
      <c r="Q3375">
        <v>-3.1213175114503E-2</v>
      </c>
    </row>
    <row r="3376" spans="1:17" hidden="1" x14ac:dyDescent="0.3">
      <c r="A3376" t="s">
        <v>6048</v>
      </c>
      <c r="B3376" t="s">
        <v>6969</v>
      </c>
      <c r="C3376" t="str">
        <f>IFERROR(VLOOKUP(Table1[[#This Row],[Ticker]],[1]!Table2[[Symbol]:[Industry]],2,FALSE),"-")</f>
        <v>-</v>
      </c>
      <c r="D3376" t="s">
        <v>111</v>
      </c>
      <c r="E3376">
        <v>54.655796765999902</v>
      </c>
      <c r="F3376">
        <v>0.76</v>
      </c>
      <c r="G3376">
        <v>-37.840742395305298</v>
      </c>
      <c r="H3376">
        <v>-5.1701935110411803</v>
      </c>
      <c r="I3376">
        <v>-1.07663099368282</v>
      </c>
      <c r="J3376">
        <v>-2.2255095296948499</v>
      </c>
      <c r="K3376">
        <v>0.780702412235039</v>
      </c>
      <c r="L3376">
        <v>0.97089738267807002</v>
      </c>
      <c r="M3376">
        <v>39.946096534518503</v>
      </c>
      <c r="N3376">
        <v>0.87854786926748996</v>
      </c>
      <c r="O3376">
        <v>44.736842105263101</v>
      </c>
      <c r="P3376">
        <v>26.6666666666666</v>
      </c>
      <c r="Q3376">
        <v>-0.14061497996986799</v>
      </c>
    </row>
    <row r="3377" spans="1:17" hidden="1" x14ac:dyDescent="0.3">
      <c r="A3377" t="s">
        <v>6970</v>
      </c>
      <c r="B3377" t="s">
        <v>6971</v>
      </c>
      <c r="C3377" t="str">
        <f>IFERROR(VLOOKUP(Table1[[#This Row],[Ticker]],[1]!Table2[[Symbol]:[Industry]],2,FALSE),"-")</f>
        <v>-</v>
      </c>
      <c r="D3377" t="s">
        <v>632</v>
      </c>
      <c r="E3377">
        <v>54.636629167999899</v>
      </c>
      <c r="F3377">
        <v>0.88</v>
      </c>
      <c r="G3377">
        <v>-48.681078529759098</v>
      </c>
      <c r="H3377">
        <v>5.8539028745009896</v>
      </c>
      <c r="I3377">
        <v>-51.473981987060299</v>
      </c>
      <c r="J3377">
        <v>2.6026035337123199</v>
      </c>
      <c r="K3377">
        <v>0.84298635422197599</v>
      </c>
      <c r="L3377">
        <v>1.0813254907490799</v>
      </c>
      <c r="M3377">
        <v>69.922915348907907</v>
      </c>
      <c r="N3377">
        <v>0.81960896942050199</v>
      </c>
      <c r="O3377">
        <v>127.272727272727</v>
      </c>
      <c r="P3377">
        <v>20.547945205479401</v>
      </c>
      <c r="Q3377">
        <v>6.1959109382071997E-2</v>
      </c>
    </row>
    <row r="3378" spans="1:17" hidden="1" x14ac:dyDescent="0.3">
      <c r="A3378" t="s">
        <v>6972</v>
      </c>
      <c r="B3378" t="s">
        <v>6973</v>
      </c>
      <c r="C3378" t="str">
        <f>IFERROR(VLOOKUP(Table1[[#This Row],[Ticker]],[1]!Table2[[Symbol]:[Industry]],2,FALSE),"-")</f>
        <v>-</v>
      </c>
      <c r="D3378" t="s">
        <v>72</v>
      </c>
      <c r="E3378">
        <v>54.587211824999997</v>
      </c>
      <c r="F3378">
        <v>53.29</v>
      </c>
      <c r="G3378">
        <v>-60.378380338835299</v>
      </c>
      <c r="H3378">
        <v>0.339048284507665</v>
      </c>
      <c r="I3378">
        <v>-33.284077802193401</v>
      </c>
      <c r="J3378">
        <v>-0.606778110511626</v>
      </c>
      <c r="K3378">
        <v>54.6345104316283</v>
      </c>
      <c r="L3378">
        <v>60.545326311959698</v>
      </c>
      <c r="M3378">
        <v>46.503976608000002</v>
      </c>
      <c r="N3378">
        <v>0.68324933711943103</v>
      </c>
      <c r="O3378">
        <v>55.376243197598001</v>
      </c>
      <c r="P3378">
        <v>8.7551020408163307</v>
      </c>
      <c r="Q3378">
        <v>2.8025785846747999E-2</v>
      </c>
    </row>
    <row r="3379" spans="1:17" hidden="1" x14ac:dyDescent="0.3">
      <c r="A3379" t="s">
        <v>6974</v>
      </c>
      <c r="B3379" t="s">
        <v>6975</v>
      </c>
      <c r="C3379" t="str">
        <f>IFERROR(VLOOKUP(Table1[[#This Row],[Ticker]],[1]!Table2[[Symbol]:[Industry]],2,FALSE),"-")</f>
        <v>-</v>
      </c>
      <c r="D3379" t="s">
        <v>932</v>
      </c>
      <c r="E3379">
        <v>54.482455000000002</v>
      </c>
      <c r="F3379">
        <v>97.88</v>
      </c>
      <c r="G3379">
        <v>5.1799253312447204</v>
      </c>
      <c r="H3379">
        <v>12.1934428525951</v>
      </c>
      <c r="I3379">
        <v>-2.3085954775895998</v>
      </c>
      <c r="J3379">
        <v>-3.5080890191709</v>
      </c>
      <c r="K3379">
        <v>92.124348399001505</v>
      </c>
      <c r="L3379">
        <v>87.367005621939398</v>
      </c>
      <c r="M3379">
        <v>63.161724167859397</v>
      </c>
      <c r="N3379">
        <v>0.76955633159414305</v>
      </c>
      <c r="O3379">
        <v>7.3763792398855603</v>
      </c>
      <c r="P3379">
        <v>41.752353367125203</v>
      </c>
      <c r="Q3379">
        <v>8.6790757485491005E-2</v>
      </c>
    </row>
    <row r="3380" spans="1:17" hidden="1" x14ac:dyDescent="0.3">
      <c r="A3380" t="s">
        <v>6976</v>
      </c>
      <c r="B3380" t="s">
        <v>6977</v>
      </c>
      <c r="C3380" t="str">
        <f>IFERROR(VLOOKUP(Table1[[#This Row],[Ticker]],[1]!Table2[[Symbol]:[Industry]],2,FALSE),"-")</f>
        <v>-</v>
      </c>
      <c r="D3380" t="s">
        <v>1406</v>
      </c>
      <c r="E3380">
        <v>54.370919000000001</v>
      </c>
      <c r="F3380">
        <v>60.77</v>
      </c>
      <c r="G3380">
        <v>15.5677044146759</v>
      </c>
      <c r="H3380">
        <v>31.594767460337799</v>
      </c>
      <c r="I3380">
        <v>-16.3336790865518</v>
      </c>
      <c r="J3380">
        <v>15.938576384391</v>
      </c>
      <c r="K3380">
        <v>48.453532639971698</v>
      </c>
      <c r="L3380">
        <v>48.255387963931398</v>
      </c>
      <c r="M3380">
        <v>87.045528209434806</v>
      </c>
      <c r="N3380">
        <v>4.0863053087288703</v>
      </c>
      <c r="O3380">
        <v>50.979101530360303</v>
      </c>
      <c r="P3380">
        <v>64.243243243243199</v>
      </c>
      <c r="Q3380">
        <v>-9.1060633918210003E-3</v>
      </c>
    </row>
    <row r="3381" spans="1:17" hidden="1" x14ac:dyDescent="0.3">
      <c r="A3381" t="s">
        <v>6978</v>
      </c>
      <c r="B3381" t="s">
        <v>6979</v>
      </c>
      <c r="C3381" t="str">
        <f>IFERROR(VLOOKUP(Table1[[#This Row],[Ticker]],[1]!Table2[[Symbol]:[Industry]],2,FALSE),"-")</f>
        <v>-</v>
      </c>
      <c r="D3381" t="s">
        <v>372</v>
      </c>
      <c r="E3381">
        <v>54.370280000000001</v>
      </c>
      <c r="F3381">
        <v>130.4</v>
      </c>
      <c r="G3381">
        <v>-56.382941883796398</v>
      </c>
      <c r="H3381">
        <v>-6.99405917735056</v>
      </c>
      <c r="I3381">
        <v>-33.179378902882299</v>
      </c>
      <c r="J3381">
        <v>-0.92680823099355703</v>
      </c>
      <c r="K3381">
        <v>134.67971168083699</v>
      </c>
      <c r="L3381">
        <v>141.75736043639799</v>
      </c>
      <c r="M3381">
        <v>53.621243419879598</v>
      </c>
      <c r="N3381">
        <v>0.46896551724137903</v>
      </c>
      <c r="O3381">
        <v>61.042944785275999</v>
      </c>
      <c r="P3381">
        <v>12.365359758724701</v>
      </c>
    </row>
    <row r="3382" spans="1:17" hidden="1" x14ac:dyDescent="0.3">
      <c r="A3382" t="s">
        <v>6980</v>
      </c>
      <c r="B3382" t="s">
        <v>6981</v>
      </c>
      <c r="C3382" t="str">
        <f>IFERROR(VLOOKUP(Table1[[#This Row],[Ticker]],[1]!Table2[[Symbol]:[Industry]],2,FALSE),"-")</f>
        <v>-</v>
      </c>
      <c r="D3382" t="s">
        <v>516</v>
      </c>
      <c r="E3382">
        <v>54.225000000000001</v>
      </c>
      <c r="F3382">
        <v>3.75</v>
      </c>
      <c r="G3382">
        <v>160.508421060068</v>
      </c>
      <c r="H3382">
        <v>0.63625810186204301</v>
      </c>
      <c r="I3382">
        <v>-7.1083770254288599</v>
      </c>
      <c r="J3382">
        <v>2.09516979098446</v>
      </c>
      <c r="K3382">
        <v>4.2614613926464102</v>
      </c>
      <c r="L3382">
        <v>3.84234756469067</v>
      </c>
      <c r="M3382">
        <v>63.753882126635801</v>
      </c>
      <c r="N3382">
        <v>0.62800007652407697</v>
      </c>
      <c r="O3382">
        <v>120.266666666666</v>
      </c>
      <c r="P3382">
        <v>177.11118391406799</v>
      </c>
      <c r="Q3382">
        <v>0.13203794368365199</v>
      </c>
    </row>
    <row r="3383" spans="1:17" hidden="1" x14ac:dyDescent="0.3">
      <c r="A3383" t="s">
        <v>6982</v>
      </c>
      <c r="B3383" t="s">
        <v>6983</v>
      </c>
      <c r="C3383" t="str">
        <f>IFERROR(VLOOKUP(Table1[[#This Row],[Ticker]],[1]!Table2[[Symbol]:[Industry]],2,FALSE),"-")</f>
        <v>-</v>
      </c>
      <c r="D3383" t="s">
        <v>72</v>
      </c>
      <c r="E3383">
        <v>54.183729999999997</v>
      </c>
      <c r="F3383">
        <v>128.19999999999999</v>
      </c>
      <c r="G3383">
        <v>107.238359239922</v>
      </c>
      <c r="H3383">
        <v>0.69526675646471903</v>
      </c>
      <c r="I3383">
        <v>-37.159869306111503</v>
      </c>
      <c r="J3383">
        <v>6.5333761780592399</v>
      </c>
      <c r="K3383">
        <v>128.40630072284901</v>
      </c>
      <c r="L3383">
        <v>114.644597205404</v>
      </c>
      <c r="M3383">
        <v>64.117311300665406</v>
      </c>
      <c r="N3383">
        <v>1.4470555967240499</v>
      </c>
      <c r="O3383">
        <v>54.251170046801803</v>
      </c>
      <c r="P3383">
        <v>131.86833062036499</v>
      </c>
      <c r="Q3383">
        <v>0.28750552990564798</v>
      </c>
    </row>
    <row r="3384" spans="1:17" hidden="1" x14ac:dyDescent="0.3">
      <c r="A3384" t="s">
        <v>6984</v>
      </c>
      <c r="B3384" t="s">
        <v>6985</v>
      </c>
      <c r="C3384" t="str">
        <f>IFERROR(VLOOKUP(Table1[[#This Row],[Ticker]],[1]!Table2[[Symbol]:[Industry]],2,FALSE),"-")</f>
        <v>-</v>
      </c>
      <c r="D3384" t="s">
        <v>516</v>
      </c>
      <c r="E3384">
        <v>54.121803999999997</v>
      </c>
      <c r="F3384">
        <v>180.4</v>
      </c>
      <c r="G3384">
        <v>127.948602468853</v>
      </c>
      <c r="H3384">
        <v>-10.351921168496901</v>
      </c>
      <c r="I3384">
        <v>2.22386161715459</v>
      </c>
      <c r="J3384">
        <v>-6.7723197132482396</v>
      </c>
      <c r="K3384">
        <v>195.30554739552201</v>
      </c>
      <c r="L3384">
        <v>153.09961546219299</v>
      </c>
      <c r="M3384">
        <v>19.587425219371799</v>
      </c>
      <c r="N3384">
        <v>0.126650129387921</v>
      </c>
      <c r="O3384">
        <v>47.644124168514402</v>
      </c>
      <c r="P3384">
        <v>165.29411764705799</v>
      </c>
      <c r="Q3384">
        <v>8.9300061693869004E-2</v>
      </c>
    </row>
    <row r="3385" spans="1:17" hidden="1" x14ac:dyDescent="0.3">
      <c r="A3385" t="s">
        <v>6986</v>
      </c>
      <c r="B3385" t="s">
        <v>6987</v>
      </c>
      <c r="C3385" t="str">
        <f>IFERROR(VLOOKUP(Table1[[#This Row],[Ticker]],[1]!Table2[[Symbol]:[Industry]],2,FALSE),"-")</f>
        <v>-</v>
      </c>
      <c r="D3385" t="s">
        <v>516</v>
      </c>
      <c r="E3385">
        <v>54.081423749999999</v>
      </c>
      <c r="F3385">
        <v>1.1499999999999999</v>
      </c>
      <c r="G3385">
        <v>1.7296444030101099</v>
      </c>
      <c r="H3385">
        <v>-22.988985457349902</v>
      </c>
      <c r="I3385">
        <v>-17.856292010631901</v>
      </c>
      <c r="J3385">
        <v>-5.8854859169439697</v>
      </c>
      <c r="K3385">
        <v>1.37257581557762</v>
      </c>
      <c r="L3385">
        <v>1.2199522136380001</v>
      </c>
      <c r="M3385">
        <v>28.012572510535801</v>
      </c>
      <c r="N3385">
        <v>0.96934869426877601</v>
      </c>
      <c r="O3385">
        <v>70.434782608695599</v>
      </c>
      <c r="P3385">
        <v>48.524901732106599</v>
      </c>
      <c r="Q3385">
        <v>0.114659100234869</v>
      </c>
    </row>
    <row r="3386" spans="1:17" hidden="1" x14ac:dyDescent="0.3">
      <c r="A3386" t="s">
        <v>6988</v>
      </c>
      <c r="B3386" t="s">
        <v>6989</v>
      </c>
      <c r="C3386" t="str">
        <f>IFERROR(VLOOKUP(Table1[[#This Row],[Ticker]],[1]!Table2[[Symbol]:[Industry]],2,FALSE),"-")</f>
        <v>-</v>
      </c>
      <c r="D3386" t="s">
        <v>539</v>
      </c>
      <c r="E3386">
        <v>54.074455200000003</v>
      </c>
      <c r="F3386">
        <v>31.48</v>
      </c>
      <c r="G3386">
        <v>-32.9200820330678</v>
      </c>
      <c r="H3386">
        <v>22.129728788881099</v>
      </c>
      <c r="I3386">
        <v>-15.966740883792699</v>
      </c>
      <c r="J3386">
        <v>9.5681022639169395</v>
      </c>
      <c r="K3386">
        <v>26.9134007894652</v>
      </c>
      <c r="L3386">
        <v>28.816467599201498</v>
      </c>
      <c r="M3386">
        <v>76.603781403212594</v>
      </c>
      <c r="N3386">
        <v>1.2058051470519699</v>
      </c>
      <c r="O3386">
        <v>37.229987293519699</v>
      </c>
      <c r="Q3386">
        <v>5.2220027679535999E-2</v>
      </c>
    </row>
    <row r="3387" spans="1:17" hidden="1" x14ac:dyDescent="0.3">
      <c r="A3387" t="s">
        <v>6990</v>
      </c>
      <c r="B3387" t="s">
        <v>6991</v>
      </c>
      <c r="C3387" t="str">
        <f>IFERROR(VLOOKUP(Table1[[#This Row],[Ticker]],[1]!Table2[[Symbol]:[Industry]],2,FALSE),"-")</f>
        <v>-</v>
      </c>
      <c r="D3387" t="s">
        <v>57</v>
      </c>
      <c r="E3387">
        <v>54</v>
      </c>
      <c r="F3387">
        <v>54</v>
      </c>
      <c r="G3387">
        <v>37.582657733977101</v>
      </c>
      <c r="H3387">
        <v>-17.411572821385999</v>
      </c>
      <c r="I3387">
        <v>2.4799227017030301</v>
      </c>
      <c r="J3387">
        <v>-7.8073048683448203</v>
      </c>
      <c r="K3387">
        <v>57.465333309914598</v>
      </c>
      <c r="L3387">
        <v>48.776127944552698</v>
      </c>
      <c r="M3387">
        <v>36.415702399957702</v>
      </c>
      <c r="N3387">
        <v>0.144493503040311</v>
      </c>
      <c r="O3387">
        <v>62.7777777777778</v>
      </c>
      <c r="P3387">
        <v>90.8127208480565</v>
      </c>
      <c r="Q3387">
        <v>6.1450488160974003E-2</v>
      </c>
    </row>
    <row r="3388" spans="1:17" hidden="1" x14ac:dyDescent="0.3">
      <c r="A3388" t="s">
        <v>6992</v>
      </c>
      <c r="B3388" t="s">
        <v>6993</v>
      </c>
      <c r="C3388" t="str">
        <f>IFERROR(VLOOKUP(Table1[[#This Row],[Ticker]],[1]!Table2[[Symbol]:[Industry]],2,FALSE),"-")</f>
        <v>-</v>
      </c>
      <c r="D3388" t="s">
        <v>207</v>
      </c>
      <c r="E3388">
        <v>53.860427739999999</v>
      </c>
      <c r="F3388">
        <v>52.1</v>
      </c>
      <c r="G3388">
        <v>-43.549370146329203</v>
      </c>
      <c r="H3388">
        <v>-10.411157366462801</v>
      </c>
      <c r="I3388">
        <v>-27.373494038824301</v>
      </c>
      <c r="J3388">
        <v>-4.2632308445246103</v>
      </c>
      <c r="K3388">
        <v>57.362402385421497</v>
      </c>
      <c r="M3388">
        <v>22.662871576428799</v>
      </c>
      <c r="O3388">
        <v>42.802303262955803</v>
      </c>
      <c r="P3388">
        <v>5.7868020304568502</v>
      </c>
    </row>
    <row r="3389" spans="1:17" hidden="1" x14ac:dyDescent="0.3">
      <c r="A3389" t="s">
        <v>6994</v>
      </c>
      <c r="B3389" t="s">
        <v>6995</v>
      </c>
      <c r="C3389" t="str">
        <f>IFERROR(VLOOKUP(Table1[[#This Row],[Ticker]],[1]!Table2[[Symbol]:[Industry]],2,FALSE),"-")</f>
        <v>-</v>
      </c>
      <c r="D3389" t="s">
        <v>789</v>
      </c>
      <c r="E3389">
        <v>53.847023999999998</v>
      </c>
      <c r="F3389">
        <v>149.6</v>
      </c>
      <c r="G3389">
        <v>-68.597536340953795</v>
      </c>
      <c r="H3389">
        <v>-11.202010341252301</v>
      </c>
      <c r="I3389">
        <v>-23.909771202257499</v>
      </c>
      <c r="J3389">
        <v>-1.1934748976602201</v>
      </c>
      <c r="K3389">
        <v>179.77197734151599</v>
      </c>
      <c r="L3389">
        <v>198.57855627468899</v>
      </c>
      <c r="M3389">
        <v>36.674599214559002</v>
      </c>
      <c r="N3389">
        <v>0.99683683247669597</v>
      </c>
      <c r="O3389">
        <v>161.96524064171101</v>
      </c>
      <c r="P3389">
        <v>8.4057971014492594</v>
      </c>
      <c r="Q3389">
        <v>0.156345561544252</v>
      </c>
    </row>
    <row r="3390" spans="1:17" hidden="1" x14ac:dyDescent="0.3">
      <c r="A3390" t="s">
        <v>6996</v>
      </c>
      <c r="B3390" t="s">
        <v>6997</v>
      </c>
      <c r="C3390" t="str">
        <f>IFERROR(VLOOKUP(Table1[[#This Row],[Ticker]],[1]!Table2[[Symbol]:[Industry]],2,FALSE),"-")</f>
        <v>-</v>
      </c>
      <c r="D3390" t="s">
        <v>632</v>
      </c>
      <c r="E3390">
        <v>53.825099999999999</v>
      </c>
      <c r="F3390">
        <v>3.55</v>
      </c>
      <c r="G3390">
        <v>36.341962944895201</v>
      </c>
      <c r="H3390">
        <v>-6.2548495956972596</v>
      </c>
      <c r="I3390">
        <v>-62.3797860005415</v>
      </c>
      <c r="J3390">
        <v>3.48495647488879</v>
      </c>
      <c r="K3390">
        <v>3.7800755132550798</v>
      </c>
      <c r="L3390">
        <v>3.74918476140253</v>
      </c>
      <c r="M3390">
        <v>50.715353747651001</v>
      </c>
      <c r="N3390">
        <v>0.84040707694976302</v>
      </c>
      <c r="O3390">
        <v>115.492957746478</v>
      </c>
      <c r="P3390">
        <v>63.594470046082897</v>
      </c>
      <c r="Q3390">
        <v>8.0532994273931999E-2</v>
      </c>
    </row>
    <row r="3391" spans="1:17" hidden="1" x14ac:dyDescent="0.3">
      <c r="A3391" t="s">
        <v>6998</v>
      </c>
      <c r="B3391" t="s">
        <v>6999</v>
      </c>
      <c r="C3391" t="str">
        <f>IFERROR(VLOOKUP(Table1[[#This Row],[Ticker]],[1]!Table2[[Symbol]:[Industry]],2,FALSE),"-")</f>
        <v>-</v>
      </c>
      <c r="D3391" t="s">
        <v>7000</v>
      </c>
      <c r="E3391">
        <v>53.805149999999998</v>
      </c>
      <c r="F3391">
        <v>247.95</v>
      </c>
      <c r="G3391">
        <v>-23.681078529759102</v>
      </c>
      <c r="H3391">
        <v>-19.2640446437272</v>
      </c>
      <c r="I3391">
        <v>-7.5052024222542597</v>
      </c>
      <c r="J3391">
        <v>3.2398584356731002</v>
      </c>
      <c r="M3391">
        <v>20.4399720204296</v>
      </c>
      <c r="O3391">
        <v>46.400483968541998</v>
      </c>
      <c r="P3391">
        <v>14.658959537572199</v>
      </c>
    </row>
    <row r="3392" spans="1:17" hidden="1" x14ac:dyDescent="0.3">
      <c r="A3392" t="s">
        <v>7001</v>
      </c>
      <c r="B3392" t="s">
        <v>7002</v>
      </c>
      <c r="C3392" t="str">
        <f>IFERROR(VLOOKUP(Table1[[#This Row],[Ticker]],[1]!Table2[[Symbol]:[Industry]],2,FALSE),"-")</f>
        <v>-</v>
      </c>
      <c r="D3392" t="s">
        <v>729</v>
      </c>
      <c r="E3392">
        <v>53.792091599999999</v>
      </c>
      <c r="F3392">
        <v>908.25</v>
      </c>
      <c r="G3392">
        <v>-1.92651463523582</v>
      </c>
      <c r="H3392">
        <v>-0.252700854194717</v>
      </c>
      <c r="I3392">
        <v>0.59146980533375304</v>
      </c>
      <c r="J3392">
        <v>-0.73597064150396296</v>
      </c>
      <c r="K3392">
        <v>887.96348129561295</v>
      </c>
      <c r="L3392">
        <v>828.50815941306701</v>
      </c>
      <c r="M3392">
        <v>58.819350865168801</v>
      </c>
      <c r="N3392">
        <v>1.6663448288258</v>
      </c>
      <c r="O3392">
        <v>7.3492981007431801</v>
      </c>
      <c r="P3392">
        <v>28.994461014060398</v>
      </c>
      <c r="Q3392">
        <v>1.3226938830403E-2</v>
      </c>
    </row>
    <row r="3393" spans="1:17" hidden="1" x14ac:dyDescent="0.3">
      <c r="A3393" t="s">
        <v>7003</v>
      </c>
      <c r="B3393" t="s">
        <v>7004</v>
      </c>
      <c r="C3393" t="str">
        <f>IFERROR(VLOOKUP(Table1[[#This Row],[Ticker]],[1]!Table2[[Symbol]:[Industry]],2,FALSE),"-")</f>
        <v>-</v>
      </c>
      <c r="E3393">
        <v>53.728828453999903</v>
      </c>
      <c r="F3393">
        <v>9.34</v>
      </c>
      <c r="G3393">
        <v>47.233474207223402</v>
      </c>
      <c r="H3393">
        <v>-2.6754127177217599</v>
      </c>
      <c r="I3393">
        <v>-28.982390155986401</v>
      </c>
      <c r="J3393">
        <v>16.557468498566099</v>
      </c>
      <c r="K3393">
        <v>9.7492057179862801</v>
      </c>
      <c r="L3393">
        <v>10.286405165845199</v>
      </c>
      <c r="M3393">
        <v>69.031141292473706</v>
      </c>
      <c r="N3393">
        <v>2.8510125901396801</v>
      </c>
      <c r="O3393">
        <v>91.827266238401094</v>
      </c>
      <c r="P3393">
        <v>76.503937007874001</v>
      </c>
      <c r="Q3393">
        <v>9.9495374584071997E-2</v>
      </c>
    </row>
    <row r="3394" spans="1:17" hidden="1" x14ac:dyDescent="0.3">
      <c r="A3394" t="s">
        <v>7005</v>
      </c>
      <c r="B3394" t="s">
        <v>7006</v>
      </c>
      <c r="C3394" t="str">
        <f>IFERROR(VLOOKUP(Table1[[#This Row],[Ticker]],[1]!Table2[[Symbol]:[Industry]],2,FALSE),"-")</f>
        <v>-</v>
      </c>
      <c r="D3394" t="s">
        <v>72</v>
      </c>
      <c r="E3394">
        <v>53.689</v>
      </c>
      <c r="F3394">
        <v>26.5</v>
      </c>
      <c r="G3394">
        <v>107.969811992099</v>
      </c>
      <c r="H3394">
        <v>-6.76166337357202</v>
      </c>
      <c r="I3394">
        <v>76.024617272613895</v>
      </c>
      <c r="J3394">
        <v>-2.6330396849994901</v>
      </c>
      <c r="K3394">
        <v>25.1384869349572</v>
      </c>
      <c r="L3394">
        <v>20.3321259954546</v>
      </c>
      <c r="M3394">
        <v>57.987036641636301</v>
      </c>
      <c r="N3394">
        <v>0.44303714454272702</v>
      </c>
      <c r="O3394">
        <v>11.320754716981099</v>
      </c>
      <c r="P3394">
        <v>178.947368421052</v>
      </c>
      <c r="Q3394">
        <v>6.8457012118953997E-2</v>
      </c>
    </row>
    <row r="3395" spans="1:17" hidden="1" x14ac:dyDescent="0.3">
      <c r="A3395" t="s">
        <v>7007</v>
      </c>
      <c r="B3395" t="s">
        <v>7008</v>
      </c>
      <c r="C3395" t="str">
        <f>IFERROR(VLOOKUP(Table1[[#This Row],[Ticker]],[1]!Table2[[Symbol]:[Industry]],2,FALSE),"-")</f>
        <v>-</v>
      </c>
      <c r="D3395" t="s">
        <v>3790</v>
      </c>
      <c r="E3395">
        <v>53.657252</v>
      </c>
      <c r="F3395">
        <v>17.02</v>
      </c>
      <c r="G3395">
        <v>-55.973242887140898</v>
      </c>
      <c r="H3395">
        <v>13.2208791072133</v>
      </c>
      <c r="I3395">
        <v>-5.1760098756704096</v>
      </c>
      <c r="J3395">
        <v>-1.21971977170826</v>
      </c>
      <c r="K3395">
        <v>15.207053100089899</v>
      </c>
      <c r="L3395">
        <v>15.320413076216701</v>
      </c>
      <c r="M3395">
        <v>57.139470577354899</v>
      </c>
      <c r="N3395">
        <v>0.36668887247398402</v>
      </c>
      <c r="O3395">
        <v>43.948296122209101</v>
      </c>
      <c r="P3395">
        <v>54.727272727272698</v>
      </c>
      <c r="Q3395">
        <v>0.134336615771639</v>
      </c>
    </row>
    <row r="3396" spans="1:17" hidden="1" x14ac:dyDescent="0.3">
      <c r="A3396" t="s">
        <v>7009</v>
      </c>
      <c r="B3396" t="s">
        <v>7010</v>
      </c>
      <c r="C3396" t="str">
        <f>IFERROR(VLOOKUP(Table1[[#This Row],[Ticker]],[1]!Table2[[Symbol]:[Industry]],2,FALSE),"-")</f>
        <v>-</v>
      </c>
      <c r="D3396" t="s">
        <v>3057</v>
      </c>
      <c r="E3396">
        <v>53.648112216000001</v>
      </c>
      <c r="F3396">
        <v>8.02</v>
      </c>
      <c r="G3396">
        <v>36.458833104997801</v>
      </c>
      <c r="H3396">
        <v>5.3561222784325002</v>
      </c>
      <c r="I3396">
        <v>11.0772151601633</v>
      </c>
      <c r="J3396">
        <v>-3.5967111436149199</v>
      </c>
      <c r="K3396">
        <v>7.3944769643830597</v>
      </c>
      <c r="L3396">
        <v>6.8885372253626302</v>
      </c>
      <c r="M3396">
        <v>53.220373131389699</v>
      </c>
      <c r="N3396">
        <v>3.6481155510771899</v>
      </c>
      <c r="O3396">
        <v>36.658354114713198</v>
      </c>
      <c r="P3396">
        <v>68.842105263157805</v>
      </c>
      <c r="Q3396">
        <v>5.6178371571716998E-2</v>
      </c>
    </row>
    <row r="3397" spans="1:17" hidden="1" x14ac:dyDescent="0.3">
      <c r="A3397" t="s">
        <v>7011</v>
      </c>
      <c r="B3397" t="s">
        <v>7012</v>
      </c>
      <c r="C3397" t="str">
        <f>IFERROR(VLOOKUP(Table1[[#This Row],[Ticker]],[1]!Table2[[Symbol]:[Industry]],2,FALSE),"-")</f>
        <v>-</v>
      </c>
      <c r="D3397" t="s">
        <v>2226</v>
      </c>
      <c r="E3397">
        <v>53.514400000000002</v>
      </c>
      <c r="F3397">
        <v>151</v>
      </c>
      <c r="G3397">
        <v>250.247492898812</v>
      </c>
      <c r="H3397">
        <v>98.514017015274604</v>
      </c>
      <c r="I3397">
        <v>163.46882355177101</v>
      </c>
      <c r="J3397">
        <v>3.9343028801175501</v>
      </c>
      <c r="K3397">
        <v>96.671838448833697</v>
      </c>
      <c r="L3397">
        <v>71.0338805660015</v>
      </c>
      <c r="M3397">
        <v>96.337017428294502</v>
      </c>
      <c r="N3397">
        <v>0.86434573829531802</v>
      </c>
      <c r="O3397">
        <v>0</v>
      </c>
      <c r="P3397">
        <v>357.575757575757</v>
      </c>
      <c r="Q3397">
        <v>0.116355595877601</v>
      </c>
    </row>
    <row r="3398" spans="1:17" hidden="1" x14ac:dyDescent="0.3">
      <c r="A3398" t="s">
        <v>7013</v>
      </c>
      <c r="B3398" t="s">
        <v>7014</v>
      </c>
      <c r="C3398" t="str">
        <f>IFERROR(VLOOKUP(Table1[[#This Row],[Ticker]],[1]!Table2[[Symbol]:[Industry]],2,FALSE),"-")</f>
        <v>-</v>
      </c>
      <c r="D3398" t="s">
        <v>632</v>
      </c>
      <c r="E3398">
        <v>53.254950000000001</v>
      </c>
      <c r="F3398">
        <v>105</v>
      </c>
      <c r="G3398">
        <v>177.36561012794101</v>
      </c>
      <c r="H3398">
        <v>12.611761376176799</v>
      </c>
      <c r="I3398">
        <v>89.821455691205898</v>
      </c>
      <c r="J3398">
        <v>-6.7141568178037803</v>
      </c>
      <c r="K3398">
        <v>91.658130047533007</v>
      </c>
      <c r="L3398">
        <v>63.524748274024603</v>
      </c>
      <c r="M3398">
        <v>30.535525114028101</v>
      </c>
      <c r="N3398">
        <v>0.206813143802593</v>
      </c>
      <c r="O3398">
        <v>23.8095238095238</v>
      </c>
      <c r="P3398">
        <v>228.125</v>
      </c>
      <c r="Q3398">
        <v>8.1271362834952995E-2</v>
      </c>
    </row>
    <row r="3399" spans="1:17" hidden="1" x14ac:dyDescent="0.3">
      <c r="A3399" t="s">
        <v>7015</v>
      </c>
      <c r="B3399" t="s">
        <v>7016</v>
      </c>
      <c r="C3399" t="str">
        <f>IFERROR(VLOOKUP(Table1[[#This Row],[Ticker]],[1]!Table2[[Symbol]:[Industry]],2,FALSE),"-")</f>
        <v>-</v>
      </c>
      <c r="D3399" t="s">
        <v>116</v>
      </c>
      <c r="E3399">
        <v>53.196480000000001</v>
      </c>
      <c r="F3399">
        <v>8.4600000000000009</v>
      </c>
      <c r="G3399">
        <v>-33.736023584704199</v>
      </c>
      <c r="H3399">
        <v>-2.47966233321206</v>
      </c>
      <c r="I3399">
        <v>-40.977784206203403</v>
      </c>
      <c r="J3399">
        <v>-5.8706284557126498</v>
      </c>
      <c r="K3399">
        <v>9.1217043454794098</v>
      </c>
      <c r="L3399">
        <v>9.8406218174400593</v>
      </c>
      <c r="M3399">
        <v>28.639450242374402</v>
      </c>
      <c r="N3399">
        <v>0.85689865484349403</v>
      </c>
      <c r="O3399">
        <v>80.851063829787194</v>
      </c>
      <c r="P3399">
        <v>0.71428571428571097</v>
      </c>
      <c r="Q3399">
        <v>1.0467488090624E-2</v>
      </c>
    </row>
    <row r="3400" spans="1:17" hidden="1" x14ac:dyDescent="0.3">
      <c r="A3400" t="s">
        <v>7017</v>
      </c>
      <c r="B3400" t="s">
        <v>7018</v>
      </c>
      <c r="C3400" t="str">
        <f>IFERROR(VLOOKUP(Table1[[#This Row],[Ticker]],[1]!Table2[[Symbol]:[Industry]],2,FALSE),"-")</f>
        <v>-</v>
      </c>
      <c r="D3400" t="s">
        <v>116</v>
      </c>
      <c r="E3400">
        <v>53.097964040000001</v>
      </c>
      <c r="F3400">
        <v>2.2000000000000002</v>
      </c>
      <c r="G3400">
        <v>-5.5931859894901201</v>
      </c>
      <c r="H3400">
        <v>-1.87035303188851</v>
      </c>
      <c r="I3400">
        <v>-12.2495918825592</v>
      </c>
      <c r="J3400">
        <v>1.0670674632677399</v>
      </c>
      <c r="K3400">
        <v>2.80531640952095</v>
      </c>
      <c r="L3400">
        <v>2.8492677430408602</v>
      </c>
      <c r="M3400">
        <v>15.3874106226971</v>
      </c>
      <c r="N3400">
        <v>1</v>
      </c>
      <c r="Q3400">
        <v>-0.13535727796024799</v>
      </c>
    </row>
    <row r="3401" spans="1:17" hidden="1" x14ac:dyDescent="0.3">
      <c r="A3401" t="s">
        <v>7019</v>
      </c>
      <c r="B3401" t="s">
        <v>7020</v>
      </c>
      <c r="C3401" t="str">
        <f>IFERROR(VLOOKUP(Table1[[#This Row],[Ticker]],[1]!Table2[[Symbol]:[Industry]],2,FALSE),"-")</f>
        <v>-</v>
      </c>
      <c r="D3401" t="s">
        <v>7021</v>
      </c>
      <c r="E3401">
        <v>52.919167389999998</v>
      </c>
      <c r="F3401">
        <v>37.9</v>
      </c>
      <c r="G3401">
        <v>35.222879677996502</v>
      </c>
      <c r="H3401">
        <v>-11.411411309636</v>
      </c>
      <c r="I3401">
        <v>-33.840858635959201</v>
      </c>
      <c r="J3401">
        <v>-1.1899661257303999</v>
      </c>
      <c r="K3401">
        <v>40.7372081820658</v>
      </c>
      <c r="L3401">
        <v>34.4599607044984</v>
      </c>
      <c r="M3401">
        <v>30.872061723788399</v>
      </c>
      <c r="N3401">
        <v>0.34477611940298503</v>
      </c>
      <c r="O3401">
        <v>47.757255936675399</v>
      </c>
      <c r="P3401">
        <v>70.576652601969002</v>
      </c>
    </row>
    <row r="3402" spans="1:17" hidden="1" x14ac:dyDescent="0.3">
      <c r="A3402" t="s">
        <v>7022</v>
      </c>
      <c r="B3402" t="s">
        <v>7023</v>
      </c>
      <c r="C3402" t="str">
        <f>IFERROR(VLOOKUP(Table1[[#This Row],[Ticker]],[1]!Table2[[Symbol]:[Industry]],2,FALSE),"-")</f>
        <v>-</v>
      </c>
      <c r="D3402" t="s">
        <v>632</v>
      </c>
      <c r="E3402">
        <v>52.849229729999998</v>
      </c>
      <c r="F3402">
        <v>48.95</v>
      </c>
      <c r="G3402">
        <v>1.7949869948500701</v>
      </c>
      <c r="H3402">
        <v>3.42769008684242</v>
      </c>
      <c r="I3402">
        <v>-27.5791776829867</v>
      </c>
      <c r="J3402">
        <v>-0.90637504750355902</v>
      </c>
      <c r="K3402">
        <v>49.969827339715401</v>
      </c>
      <c r="L3402">
        <v>50.410754703311802</v>
      </c>
      <c r="M3402">
        <v>52.020572603787699</v>
      </c>
      <c r="N3402">
        <v>0.820054030198066</v>
      </c>
      <c r="O3402">
        <v>44.392236976506602</v>
      </c>
      <c r="P3402">
        <v>31.727664155005399</v>
      </c>
      <c r="Q3402">
        <v>0.128202788350254</v>
      </c>
    </row>
    <row r="3403" spans="1:17" hidden="1" x14ac:dyDescent="0.3">
      <c r="A3403" t="s">
        <v>7024</v>
      </c>
      <c r="B3403" t="s">
        <v>7025</v>
      </c>
      <c r="C3403" t="str">
        <f>IFERROR(VLOOKUP(Table1[[#This Row],[Ticker]],[1]!Table2[[Symbol]:[Industry]],2,FALSE),"-")</f>
        <v>-</v>
      </c>
      <c r="D3403" t="s">
        <v>124</v>
      </c>
      <c r="E3403">
        <v>52.844999999999999</v>
      </c>
      <c r="F3403">
        <v>70.459999999999994</v>
      </c>
      <c r="G3403">
        <v>30.887546422451798</v>
      </c>
      <c r="H3403">
        <v>1.5036881628404899</v>
      </c>
      <c r="I3403">
        <v>-15.3299391222272</v>
      </c>
      <c r="J3403">
        <v>-0.125663738861958</v>
      </c>
      <c r="K3403">
        <v>71.574860264446997</v>
      </c>
      <c r="L3403">
        <v>64.576049597880896</v>
      </c>
      <c r="M3403">
        <v>48.7134123250055</v>
      </c>
      <c r="N3403">
        <v>0.41565959210458098</v>
      </c>
      <c r="O3403">
        <v>38.376383763837602</v>
      </c>
      <c r="P3403">
        <v>75.9300873907615</v>
      </c>
      <c r="Q3403">
        <v>8.4757023649973007E-2</v>
      </c>
    </row>
    <row r="3404" spans="1:17" hidden="1" x14ac:dyDescent="0.3">
      <c r="A3404" t="s">
        <v>7026</v>
      </c>
      <c r="B3404" t="s">
        <v>7027</v>
      </c>
      <c r="C3404" t="str">
        <f>IFERROR(VLOOKUP(Table1[[#This Row],[Ticker]],[1]!Table2[[Symbol]:[Industry]],2,FALSE),"-")</f>
        <v>-</v>
      </c>
      <c r="D3404" t="s">
        <v>1184</v>
      </c>
      <c r="E3404">
        <v>52.795859999999998</v>
      </c>
      <c r="F3404">
        <v>119.8</v>
      </c>
      <c r="G3404">
        <v>11.080826232145601</v>
      </c>
      <c r="H3404">
        <v>-0.33686017770784499</v>
      </c>
      <c r="I3404">
        <v>48.334380530004701</v>
      </c>
      <c r="J3404">
        <v>4.0688096480598999</v>
      </c>
      <c r="K3404">
        <v>107.880311470408</v>
      </c>
      <c r="L3404">
        <v>91.589837445482303</v>
      </c>
      <c r="M3404">
        <v>57.016666054556701</v>
      </c>
      <c r="N3404">
        <v>0.40003982477100702</v>
      </c>
      <c r="O3404">
        <v>15.258764607679399</v>
      </c>
      <c r="P3404">
        <v>71.093973150528399</v>
      </c>
      <c r="Q3404">
        <v>4.0114853750023001E-2</v>
      </c>
    </row>
    <row r="3405" spans="1:17" hidden="1" x14ac:dyDescent="0.3">
      <c r="A3405" t="s">
        <v>7028</v>
      </c>
      <c r="B3405" t="s">
        <v>7029</v>
      </c>
      <c r="C3405" t="str">
        <f>IFERROR(VLOOKUP(Table1[[#This Row],[Ticker]],[1]!Table2[[Symbol]:[Industry]],2,FALSE),"-")</f>
        <v>-</v>
      </c>
      <c r="D3405" t="s">
        <v>300</v>
      </c>
      <c r="E3405">
        <v>52.658632439999998</v>
      </c>
      <c r="F3405">
        <v>61.83</v>
      </c>
      <c r="G3405">
        <v>-0.99386939141475095</v>
      </c>
      <c r="H3405">
        <v>-3.5759113676260901</v>
      </c>
      <c r="I3405">
        <v>-25.0298064511639</v>
      </c>
      <c r="J3405">
        <v>-0.14441214297400201</v>
      </c>
      <c r="K3405">
        <v>64.599075218667494</v>
      </c>
      <c r="L3405">
        <v>61.959000993126097</v>
      </c>
      <c r="M3405">
        <v>42.801270275932801</v>
      </c>
      <c r="N3405">
        <v>0.78713141464362302</v>
      </c>
      <c r="O3405">
        <v>22.917677502830301</v>
      </c>
      <c r="P3405">
        <v>37.3389604620168</v>
      </c>
      <c r="Q3405">
        <v>0.107646479613696</v>
      </c>
    </row>
    <row r="3406" spans="1:17" hidden="1" x14ac:dyDescent="0.3">
      <c r="A3406" t="s">
        <v>7030</v>
      </c>
      <c r="B3406" t="s">
        <v>7031</v>
      </c>
      <c r="C3406" t="str">
        <f>IFERROR(VLOOKUP(Table1[[#This Row],[Ticker]],[1]!Table2[[Symbol]:[Industry]],2,FALSE),"-")</f>
        <v>-</v>
      </c>
      <c r="D3406" t="s">
        <v>420</v>
      </c>
      <c r="E3406">
        <v>52.591601920000002</v>
      </c>
      <c r="F3406">
        <v>83.2</v>
      </c>
      <c r="G3406">
        <v>-40.086451574733999</v>
      </c>
      <c r="H3406">
        <v>1.5537336194148601</v>
      </c>
      <c r="I3406">
        <v>-25.699514523698198</v>
      </c>
      <c r="J3406">
        <v>1.1590813395585899</v>
      </c>
      <c r="K3406">
        <v>84.236063853644097</v>
      </c>
      <c r="L3406">
        <v>91.307929588159496</v>
      </c>
      <c r="M3406">
        <v>45.675226447467402</v>
      </c>
      <c r="N3406">
        <v>0.66664464447931204</v>
      </c>
      <c r="O3406">
        <v>93.509615384615302</v>
      </c>
      <c r="P3406">
        <v>18.349928876244601</v>
      </c>
      <c r="Q3406">
        <v>2.8023586330996001E-2</v>
      </c>
    </row>
    <row r="3407" spans="1:17" hidden="1" x14ac:dyDescent="0.3">
      <c r="A3407" t="s">
        <v>7032</v>
      </c>
      <c r="B3407" t="s">
        <v>7033</v>
      </c>
      <c r="C3407" t="str">
        <f>IFERROR(VLOOKUP(Table1[[#This Row],[Ticker]],[1]!Table2[[Symbol]:[Industry]],2,FALSE),"-")</f>
        <v>-</v>
      </c>
      <c r="E3407">
        <v>52.5672</v>
      </c>
      <c r="F3407">
        <v>73.010000000000005</v>
      </c>
      <c r="G3407">
        <v>-46.125167986628099</v>
      </c>
      <c r="H3407">
        <v>4.2342108933632199</v>
      </c>
      <c r="I3407">
        <v>-22.379026203263599</v>
      </c>
      <c r="J3407">
        <v>0.47596954678422698</v>
      </c>
      <c r="K3407">
        <v>70.232756093916905</v>
      </c>
      <c r="L3407">
        <v>76.861987404933501</v>
      </c>
      <c r="M3407">
        <v>65.201029665486999</v>
      </c>
      <c r="N3407">
        <v>0.82164969223715101</v>
      </c>
      <c r="O3407">
        <v>33.269415148609703</v>
      </c>
      <c r="P3407">
        <v>19.688524590163901</v>
      </c>
      <c r="Q3407">
        <v>5.0522210923242002E-2</v>
      </c>
    </row>
    <row r="3408" spans="1:17" hidden="1" x14ac:dyDescent="0.3">
      <c r="A3408" t="s">
        <v>7034</v>
      </c>
      <c r="B3408" t="s">
        <v>7035</v>
      </c>
      <c r="C3408" t="str">
        <f>IFERROR(VLOOKUP(Table1[[#This Row],[Ticker]],[1]!Table2[[Symbol]:[Industry]],2,FALSE),"-")</f>
        <v>-</v>
      </c>
      <c r="D3408" t="s">
        <v>632</v>
      </c>
      <c r="E3408">
        <v>52.55</v>
      </c>
      <c r="F3408">
        <v>21.02</v>
      </c>
      <c r="G3408">
        <v>-34.243657543665599</v>
      </c>
      <c r="H3408">
        <v>-19.324039664887302</v>
      </c>
      <c r="I3408">
        <v>-31.1526766210592</v>
      </c>
      <c r="J3408">
        <v>-0.92680823099355703</v>
      </c>
      <c r="K3408">
        <v>24.202615949235799</v>
      </c>
      <c r="L3408">
        <v>23.971091519442201</v>
      </c>
      <c r="M3408">
        <v>10.360366976899</v>
      </c>
      <c r="N3408">
        <v>0.58803986710963396</v>
      </c>
      <c r="O3408">
        <v>52.235965746907702</v>
      </c>
      <c r="P3408">
        <v>13.498920086392999</v>
      </c>
    </row>
    <row r="3409" spans="1:17" hidden="1" x14ac:dyDescent="0.3">
      <c r="A3409" t="s">
        <v>7036</v>
      </c>
      <c r="B3409" t="s">
        <v>7037</v>
      </c>
      <c r="C3409" t="str">
        <f>IFERROR(VLOOKUP(Table1[[#This Row],[Ticker]],[1]!Table2[[Symbol]:[Industry]],2,FALSE),"-")</f>
        <v>-</v>
      </c>
      <c r="D3409" t="s">
        <v>136</v>
      </c>
      <c r="E3409">
        <v>52.5</v>
      </c>
      <c r="F3409">
        <v>21</v>
      </c>
      <c r="G3409">
        <v>-25.564946831177998</v>
      </c>
      <c r="H3409">
        <v>-1.6249096067708699</v>
      </c>
      <c r="I3409">
        <v>-40.018679511202997</v>
      </c>
      <c r="J3409">
        <v>-1.4007418802826599</v>
      </c>
      <c r="K3409">
        <v>21.2530540007483</v>
      </c>
      <c r="L3409">
        <v>22.443310598706798</v>
      </c>
      <c r="M3409">
        <v>47.296933545249402</v>
      </c>
      <c r="N3409">
        <v>0.681035543312561</v>
      </c>
      <c r="O3409">
        <v>78.285714285714207</v>
      </c>
      <c r="P3409">
        <v>15.068493150684899</v>
      </c>
      <c r="Q3409">
        <v>6.8200986471500996E-2</v>
      </c>
    </row>
    <row r="3410" spans="1:17" hidden="1" x14ac:dyDescent="0.3">
      <c r="A3410" t="s">
        <v>7038</v>
      </c>
      <c r="B3410" t="s">
        <v>7039</v>
      </c>
      <c r="C3410" t="str">
        <f>IFERROR(VLOOKUP(Table1[[#This Row],[Ticker]],[1]!Table2[[Symbol]:[Industry]],2,FALSE),"-")</f>
        <v>-</v>
      </c>
      <c r="D3410" t="s">
        <v>2661</v>
      </c>
      <c r="E3410">
        <v>52.448399999999999</v>
      </c>
      <c r="F3410">
        <v>42.85</v>
      </c>
      <c r="G3410">
        <v>-52.981320660509702</v>
      </c>
      <c r="H3410">
        <v>1.10610050928498</v>
      </c>
      <c r="I3410">
        <v>-33.519108869789001</v>
      </c>
      <c r="J3410">
        <v>3.07804613793847</v>
      </c>
      <c r="K3410">
        <v>43.720417487348897</v>
      </c>
      <c r="L3410">
        <v>48.154018330353097</v>
      </c>
      <c r="M3410">
        <v>55.0396979695849</v>
      </c>
      <c r="N3410">
        <v>0.38993710691823902</v>
      </c>
      <c r="O3410">
        <v>79.579929988331301</v>
      </c>
      <c r="P3410">
        <v>5.5158827874907699</v>
      </c>
    </row>
    <row r="3411" spans="1:17" hidden="1" x14ac:dyDescent="0.3">
      <c r="A3411" t="s">
        <v>7040</v>
      </c>
      <c r="B3411" t="s">
        <v>7041</v>
      </c>
      <c r="C3411" t="str">
        <f>IFERROR(VLOOKUP(Table1[[#This Row],[Ticker]],[1]!Table2[[Symbol]:[Industry]],2,FALSE),"-")</f>
        <v>-</v>
      </c>
      <c r="D3411" t="s">
        <v>1006</v>
      </c>
      <c r="E3411">
        <v>52.354500000000002</v>
      </c>
      <c r="F3411">
        <v>110.22</v>
      </c>
      <c r="G3411">
        <v>69.393344816742697</v>
      </c>
      <c r="H3411">
        <v>43.964761373227098</v>
      </c>
      <c r="I3411">
        <v>64.537936532872493</v>
      </c>
      <c r="J3411">
        <v>14.814029740233901</v>
      </c>
      <c r="K3411">
        <v>83.425199880913993</v>
      </c>
      <c r="L3411">
        <v>70.673521902040406</v>
      </c>
      <c r="M3411">
        <v>85.635143008667896</v>
      </c>
      <c r="N3411">
        <v>1.9690544703758499</v>
      </c>
      <c r="O3411">
        <v>0</v>
      </c>
      <c r="P3411">
        <v>107.962264150943</v>
      </c>
      <c r="Q3411">
        <v>0.12764472136097399</v>
      </c>
    </row>
    <row r="3412" spans="1:17" hidden="1" x14ac:dyDescent="0.3">
      <c r="A3412" t="s">
        <v>7042</v>
      </c>
      <c r="B3412" t="s">
        <v>7043</v>
      </c>
      <c r="C3412" t="str">
        <f>IFERROR(VLOOKUP(Table1[[#This Row],[Ticker]],[1]!Table2[[Symbol]:[Industry]],2,FALSE),"-")</f>
        <v>-</v>
      </c>
      <c r="D3412" t="s">
        <v>136</v>
      </c>
      <c r="E3412">
        <v>52.2709264</v>
      </c>
      <c r="F3412">
        <v>30.8</v>
      </c>
      <c r="G3412">
        <v>67.250272392326707</v>
      </c>
      <c r="H3412">
        <v>1.74906525798596</v>
      </c>
      <c r="I3412">
        <v>-22.046379368011301</v>
      </c>
      <c r="J3412">
        <v>-5.5707710792907603</v>
      </c>
      <c r="K3412">
        <v>31.075123637363699</v>
      </c>
      <c r="L3412">
        <v>28.857413455613699</v>
      </c>
      <c r="M3412">
        <v>38.682001377796198</v>
      </c>
      <c r="N3412">
        <v>0.62715020347952499</v>
      </c>
      <c r="O3412">
        <v>22.792207792207702</v>
      </c>
      <c r="P3412">
        <v>95.5555555555555</v>
      </c>
      <c r="Q3412">
        <v>7.6642632179506995E-2</v>
      </c>
    </row>
    <row r="3413" spans="1:17" hidden="1" x14ac:dyDescent="0.3">
      <c r="A3413" t="s">
        <v>7044</v>
      </c>
      <c r="B3413" t="s">
        <v>7045</v>
      </c>
      <c r="C3413" t="str">
        <f>IFERROR(VLOOKUP(Table1[[#This Row],[Ticker]],[1]!Table2[[Symbol]:[Industry]],2,FALSE),"-")</f>
        <v>-</v>
      </c>
      <c r="D3413" t="s">
        <v>420</v>
      </c>
      <c r="E3413">
        <v>52.170499999999997</v>
      </c>
      <c r="F3413">
        <v>13.82</v>
      </c>
      <c r="G3413">
        <v>-91.581621025238306</v>
      </c>
      <c r="H3413">
        <v>-11.52362519802</v>
      </c>
      <c r="I3413">
        <v>-25.3188707989171</v>
      </c>
      <c r="J3413">
        <v>5.1361234650923997</v>
      </c>
      <c r="K3413">
        <v>13.152895985689799</v>
      </c>
      <c r="L3413">
        <v>17.354499973498001</v>
      </c>
      <c r="M3413">
        <v>67.263098781293294</v>
      </c>
      <c r="N3413">
        <v>0.62316430223184605</v>
      </c>
      <c r="O3413">
        <v>200.289435600578</v>
      </c>
      <c r="P3413">
        <v>66.506024096385502</v>
      </c>
      <c r="Q3413">
        <v>9.1881523164759997E-3</v>
      </c>
    </row>
    <row r="3414" spans="1:17" hidden="1" x14ac:dyDescent="0.3">
      <c r="A3414" t="s">
        <v>7046</v>
      </c>
      <c r="B3414" t="s">
        <v>7047</v>
      </c>
      <c r="C3414" t="str">
        <f>IFERROR(VLOOKUP(Table1[[#This Row],[Ticker]],[1]!Table2[[Symbol]:[Industry]],2,FALSE),"-")</f>
        <v>-</v>
      </c>
      <c r="D3414" t="s">
        <v>4124</v>
      </c>
      <c r="E3414">
        <v>52.0951795</v>
      </c>
      <c r="F3414">
        <v>59.15</v>
      </c>
      <c r="G3414">
        <v>-19.164271807070001</v>
      </c>
      <c r="H3414">
        <v>0.42504458419692098</v>
      </c>
      <c r="I3414">
        <v>-24.2393089700536</v>
      </c>
      <c r="J3414">
        <v>4.6220106322933101E-2</v>
      </c>
      <c r="K3414">
        <v>60.154555611481598</v>
      </c>
      <c r="L3414">
        <v>58.214923553999398</v>
      </c>
      <c r="M3414">
        <v>49.313551193094703</v>
      </c>
      <c r="N3414">
        <v>0.60549635423832004</v>
      </c>
      <c r="O3414">
        <v>36.010143702451401</v>
      </c>
      <c r="P3414">
        <v>39.438943894389404</v>
      </c>
      <c r="Q3414">
        <v>4.3999346959993003E-2</v>
      </c>
    </row>
    <row r="3415" spans="1:17" hidden="1" x14ac:dyDescent="0.3">
      <c r="A3415" t="s">
        <v>7048</v>
      </c>
      <c r="B3415" t="s">
        <v>7049</v>
      </c>
      <c r="C3415" t="str">
        <f>IFERROR(VLOOKUP(Table1[[#This Row],[Ticker]],[1]!Table2[[Symbol]:[Industry]],2,FALSE),"-")</f>
        <v>-</v>
      </c>
      <c r="D3415" t="s">
        <v>7050</v>
      </c>
      <c r="E3415">
        <v>51.929279999999999</v>
      </c>
      <c r="F3415">
        <v>195</v>
      </c>
      <c r="G3415">
        <v>143.65402838721701</v>
      </c>
      <c r="H3415">
        <v>11.545647222273001</v>
      </c>
      <c r="I3415">
        <v>199.86061694953301</v>
      </c>
      <c r="J3415">
        <v>4.4785971744118402</v>
      </c>
      <c r="K3415">
        <v>158.46659172761201</v>
      </c>
      <c r="L3415">
        <v>107.16938367729701</v>
      </c>
      <c r="M3415">
        <v>68.923079277417798</v>
      </c>
      <c r="N3415">
        <v>0.48358208955223803</v>
      </c>
      <c r="O3415">
        <v>2.82051282051281</v>
      </c>
      <c r="P3415">
        <v>290</v>
      </c>
    </row>
    <row r="3416" spans="1:17" hidden="1" x14ac:dyDescent="0.3">
      <c r="A3416" t="s">
        <v>7051</v>
      </c>
      <c r="B3416" t="s">
        <v>7052</v>
      </c>
      <c r="C3416" t="str">
        <f>IFERROR(VLOOKUP(Table1[[#This Row],[Ticker]],[1]!Table2[[Symbol]:[Industry]],2,FALSE),"-")</f>
        <v>-</v>
      </c>
      <c r="D3416" t="s">
        <v>471</v>
      </c>
      <c r="E3416">
        <v>51.877696989</v>
      </c>
      <c r="F3416">
        <v>10.81</v>
      </c>
      <c r="G3416">
        <v>54.347492898812199</v>
      </c>
      <c r="H3416">
        <v>27.306221583298399</v>
      </c>
      <c r="I3416">
        <v>13.511733441004299</v>
      </c>
      <c r="J3416">
        <v>15.184899610037499</v>
      </c>
      <c r="K3416">
        <v>8.7516726920053607</v>
      </c>
      <c r="L3416">
        <v>8.2532936369403895</v>
      </c>
      <c r="M3416">
        <v>90.830258808305203</v>
      </c>
      <c r="N3416">
        <v>1.30313784790186</v>
      </c>
      <c r="O3416">
        <v>23.496762257169198</v>
      </c>
      <c r="P3416">
        <v>89.649122807017505</v>
      </c>
      <c r="Q3416">
        <v>7.9963525385703005E-2</v>
      </c>
    </row>
    <row r="3417" spans="1:17" hidden="1" x14ac:dyDescent="0.3">
      <c r="A3417" t="s">
        <v>7053</v>
      </c>
      <c r="B3417" t="s">
        <v>7054</v>
      </c>
      <c r="C3417" t="str">
        <f>IFERROR(VLOOKUP(Table1[[#This Row],[Ticker]],[1]!Table2[[Symbol]:[Industry]],2,FALSE),"-")</f>
        <v>-</v>
      </c>
      <c r="D3417" t="s">
        <v>136</v>
      </c>
      <c r="E3417">
        <v>51.602204499999999</v>
      </c>
      <c r="F3417">
        <v>6.65</v>
      </c>
      <c r="G3417">
        <v>40.940263983149599</v>
      </c>
      <c r="H3417">
        <v>4.8850987480425498</v>
      </c>
      <c r="I3417">
        <v>9.2681965925240704</v>
      </c>
      <c r="J3417">
        <v>-11.304166721559501</v>
      </c>
      <c r="K3417">
        <v>6.7162152856101098</v>
      </c>
      <c r="L3417">
        <v>5.8193136146255098</v>
      </c>
      <c r="M3417">
        <v>34.500536659256497</v>
      </c>
      <c r="N3417">
        <v>0.50945602223598796</v>
      </c>
      <c r="O3417">
        <v>32.781954887217999</v>
      </c>
      <c r="P3417">
        <v>66.25</v>
      </c>
      <c r="Q3417">
        <v>8.4736915612045993E-2</v>
      </c>
    </row>
    <row r="3418" spans="1:17" hidden="1" x14ac:dyDescent="0.3">
      <c r="A3418" t="s">
        <v>7055</v>
      </c>
      <c r="B3418" t="s">
        <v>7056</v>
      </c>
      <c r="C3418" t="str">
        <f>IFERROR(VLOOKUP(Table1[[#This Row],[Ticker]],[1]!Table2[[Symbol]:[Industry]],2,FALSE),"-")</f>
        <v>-</v>
      </c>
      <c r="D3418" t="s">
        <v>7057</v>
      </c>
      <c r="E3418">
        <v>51.521999999999998</v>
      </c>
      <c r="F3418">
        <v>85.87</v>
      </c>
      <c r="G3418">
        <v>65.108604009923397</v>
      </c>
      <c r="H3418">
        <v>-6.2718884262954102</v>
      </c>
      <c r="I3418">
        <v>52.3201760846014</v>
      </c>
      <c r="J3418">
        <v>-9.0872360384801798</v>
      </c>
      <c r="K3418">
        <v>94.038086045518199</v>
      </c>
      <c r="L3418">
        <v>76.711676456029906</v>
      </c>
      <c r="M3418">
        <v>31.304433832356398</v>
      </c>
      <c r="N3418">
        <v>0.86456796076754405</v>
      </c>
      <c r="O3418">
        <v>47.548620006987299</v>
      </c>
      <c r="P3418">
        <v>141.207865168539</v>
      </c>
      <c r="Q3418">
        <v>0.12897631764894499</v>
      </c>
    </row>
    <row r="3419" spans="1:17" hidden="1" x14ac:dyDescent="0.3">
      <c r="A3419" t="s">
        <v>7058</v>
      </c>
      <c r="B3419" t="s">
        <v>7059</v>
      </c>
      <c r="C3419" t="str">
        <f>IFERROR(VLOOKUP(Table1[[#This Row],[Ticker]],[1]!Table2[[Symbol]:[Industry]],2,FALSE),"-")</f>
        <v>-</v>
      </c>
      <c r="D3419" t="s">
        <v>539</v>
      </c>
      <c r="E3419">
        <v>51.45</v>
      </c>
      <c r="F3419">
        <v>171.5</v>
      </c>
      <c r="G3419">
        <v>145.37156036556499</v>
      </c>
      <c r="H3419">
        <v>21.590544863115699</v>
      </c>
      <c r="I3419">
        <v>48.305183740364697</v>
      </c>
      <c r="J3419">
        <v>-0.36978682964498599</v>
      </c>
      <c r="K3419">
        <v>145.87708482758401</v>
      </c>
      <c r="L3419">
        <v>116.882098219241</v>
      </c>
      <c r="M3419">
        <v>73.434756397951304</v>
      </c>
      <c r="N3419">
        <v>0.69757163902485297</v>
      </c>
      <c r="O3419">
        <v>3.38192419825074</v>
      </c>
      <c r="P3419">
        <v>193.66438356164301</v>
      </c>
      <c r="Q3419">
        <v>0.104274725994002</v>
      </c>
    </row>
    <row r="3420" spans="1:17" hidden="1" x14ac:dyDescent="0.3">
      <c r="A3420" t="s">
        <v>7060</v>
      </c>
      <c r="B3420" t="s">
        <v>7061</v>
      </c>
      <c r="C3420" t="str">
        <f>IFERROR(VLOOKUP(Table1[[#This Row],[Ticker]],[1]!Table2[[Symbol]:[Industry]],2,FALSE),"-")</f>
        <v>-</v>
      </c>
      <c r="D3420" t="s">
        <v>124</v>
      </c>
      <c r="E3420">
        <v>51.443199999999997</v>
      </c>
      <c r="F3420">
        <v>5.12</v>
      </c>
      <c r="G3420">
        <v>11.3533910221366</v>
      </c>
      <c r="H3420">
        <v>-0.55929856940692702</v>
      </c>
      <c r="I3420">
        <v>-22.245015873407901</v>
      </c>
      <c r="J3420">
        <v>-3.4029987071840302</v>
      </c>
      <c r="K3420">
        <v>5.27682297777885</v>
      </c>
      <c r="L3420">
        <v>5.3476942155979801</v>
      </c>
      <c r="M3420">
        <v>38.4876914825253</v>
      </c>
      <c r="N3420">
        <v>0.76182363399532005</v>
      </c>
      <c r="O3420">
        <v>86.71875</v>
      </c>
      <c r="P3420">
        <v>57.538461538461497</v>
      </c>
      <c r="Q3420">
        <v>6.7590433622453996E-2</v>
      </c>
    </row>
    <row r="3421" spans="1:17" hidden="1" x14ac:dyDescent="0.3">
      <c r="A3421" t="s">
        <v>7062</v>
      </c>
      <c r="B3421" t="s">
        <v>7063</v>
      </c>
      <c r="C3421" t="str">
        <f>IFERROR(VLOOKUP(Table1[[#This Row],[Ticker]],[1]!Table2[[Symbol]:[Industry]],2,FALSE),"-")</f>
        <v>-</v>
      </c>
      <c r="D3421" t="s">
        <v>544</v>
      </c>
      <c r="E3421">
        <v>51.328627470000001</v>
      </c>
      <c r="F3421">
        <v>35.94</v>
      </c>
      <c r="G3421">
        <v>1.86556870056155</v>
      </c>
      <c r="H3421">
        <v>7.3380326331406902</v>
      </c>
      <c r="I3421">
        <v>-17.839788888419601</v>
      </c>
      <c r="J3421">
        <v>-3.52843424725372</v>
      </c>
      <c r="K3421">
        <v>33.5235820672861</v>
      </c>
      <c r="L3421">
        <v>32.790276068840299</v>
      </c>
      <c r="M3421">
        <v>65.564261690930493</v>
      </c>
      <c r="N3421">
        <v>0.50664258640222604</v>
      </c>
      <c r="O3421">
        <v>32.1647189760712</v>
      </c>
      <c r="P3421">
        <v>56.260869565217298</v>
      </c>
      <c r="Q3421">
        <v>-3.2972008986742997E-2</v>
      </c>
    </row>
    <row r="3422" spans="1:17" hidden="1" x14ac:dyDescent="0.3">
      <c r="A3422" t="s">
        <v>7064</v>
      </c>
      <c r="B3422" t="s">
        <v>7065</v>
      </c>
      <c r="C3422" t="str">
        <f>IFERROR(VLOOKUP(Table1[[#This Row],[Ticker]],[1]!Table2[[Symbol]:[Industry]],2,FALSE),"-")</f>
        <v>-</v>
      </c>
      <c r="D3422" t="s">
        <v>54</v>
      </c>
      <c r="E3422">
        <v>51.25</v>
      </c>
      <c r="F3422">
        <v>4.0999999999999996</v>
      </c>
      <c r="G3422">
        <v>-38.584687031983499</v>
      </c>
      <c r="H3422">
        <v>1.06437439019338</v>
      </c>
      <c r="I3422">
        <v>-20.6210995403205</v>
      </c>
      <c r="J3422">
        <v>3.3988915145535001</v>
      </c>
      <c r="K3422">
        <v>4.01220000924729</v>
      </c>
      <c r="L3422">
        <v>4.1388701579505902</v>
      </c>
      <c r="M3422">
        <v>71.239042039811693</v>
      </c>
      <c r="N3422">
        <v>0.85669163788300295</v>
      </c>
      <c r="O3422">
        <v>53.902439024390198</v>
      </c>
      <c r="P3422">
        <v>19.883040935672501</v>
      </c>
      <c r="Q3422">
        <v>8.9853668008210999E-2</v>
      </c>
    </row>
    <row r="3423" spans="1:17" hidden="1" x14ac:dyDescent="0.3">
      <c r="A3423" t="s">
        <v>7066</v>
      </c>
      <c r="B3423" t="s">
        <v>7067</v>
      </c>
      <c r="C3423" t="str">
        <f>IFERROR(VLOOKUP(Table1[[#This Row],[Ticker]],[1]!Table2[[Symbol]:[Industry]],2,FALSE),"-")</f>
        <v>-</v>
      </c>
      <c r="D3423" t="s">
        <v>136</v>
      </c>
      <c r="E3423">
        <v>51.014946649999999</v>
      </c>
      <c r="F3423">
        <v>15.46</v>
      </c>
      <c r="G3423">
        <v>21.4013390526584</v>
      </c>
      <c r="H3423">
        <v>7.9416946008469296</v>
      </c>
      <c r="I3423">
        <v>-5.9918852309709703</v>
      </c>
      <c r="J3423">
        <v>-11.5626463812825</v>
      </c>
      <c r="K3423">
        <v>15.0758613951407</v>
      </c>
      <c r="L3423">
        <v>14.2382572595201</v>
      </c>
      <c r="M3423">
        <v>53.210161393841403</v>
      </c>
      <c r="N3423">
        <v>1.1053839607707101</v>
      </c>
      <c r="O3423">
        <v>28.395860284605401</v>
      </c>
      <c r="P3423">
        <v>68.043478260869506</v>
      </c>
      <c r="Q3423">
        <v>7.0140279123474994E-2</v>
      </c>
    </row>
    <row r="3424" spans="1:17" hidden="1" x14ac:dyDescent="0.3">
      <c r="A3424" t="s">
        <v>7068</v>
      </c>
      <c r="B3424" t="s">
        <v>7069</v>
      </c>
      <c r="C3424" t="str">
        <f>IFERROR(VLOOKUP(Table1[[#This Row],[Ticker]],[1]!Table2[[Symbol]:[Industry]],2,FALSE),"-")</f>
        <v>-</v>
      </c>
      <c r="D3424" t="s">
        <v>752</v>
      </c>
      <c r="E3424">
        <v>51.006925041000002</v>
      </c>
      <c r="F3424">
        <v>5.19</v>
      </c>
      <c r="G3424">
        <v>-10.6232936180416</v>
      </c>
      <c r="H3424">
        <v>3.6298064889588302</v>
      </c>
      <c r="I3424">
        <v>5.8152608982090497</v>
      </c>
      <c r="J3424">
        <v>4.5954414920853101E-2</v>
      </c>
      <c r="K3424">
        <v>5.1393616577241303</v>
      </c>
      <c r="L3424">
        <v>4.5957780715182901</v>
      </c>
      <c r="M3424">
        <v>45.785548991953</v>
      </c>
      <c r="N3424">
        <v>0.73631054182889999</v>
      </c>
      <c r="O3424">
        <v>20.231213872832299</v>
      </c>
      <c r="P3424">
        <v>86.021505376344095</v>
      </c>
      <c r="Q3424">
        <v>7.8836460277822998E-2</v>
      </c>
    </row>
    <row r="3425" spans="1:17" hidden="1" x14ac:dyDescent="0.3">
      <c r="A3425" t="s">
        <v>7070</v>
      </c>
      <c r="B3425" t="s">
        <v>7071</v>
      </c>
      <c r="C3425" t="str">
        <f>IFERROR(VLOOKUP(Table1[[#This Row],[Ticker]],[1]!Table2[[Symbol]:[Industry]],2,FALSE),"-")</f>
        <v>-</v>
      </c>
      <c r="D3425" t="s">
        <v>539</v>
      </c>
      <c r="E3425">
        <v>50.944973040000001</v>
      </c>
      <c r="F3425">
        <v>64.77</v>
      </c>
      <c r="G3425">
        <v>52.406285549730903</v>
      </c>
      <c r="H3425">
        <v>12.453697986089701</v>
      </c>
      <c r="I3425">
        <v>1.5056058484224299</v>
      </c>
      <c r="J3425">
        <v>5.1665578623725299</v>
      </c>
      <c r="K3425">
        <v>59.9286102693912</v>
      </c>
      <c r="L3425">
        <v>56.5517798085151</v>
      </c>
      <c r="M3425">
        <v>62.999670657552102</v>
      </c>
      <c r="N3425">
        <v>1.2835181449472299</v>
      </c>
      <c r="O3425">
        <v>13.0152848540991</v>
      </c>
      <c r="P3425">
        <v>73.181818181818102</v>
      </c>
      <c r="Q3425">
        <v>0.11171852264090699</v>
      </c>
    </row>
    <row r="3426" spans="1:17" hidden="1" x14ac:dyDescent="0.3">
      <c r="A3426" t="s">
        <v>7072</v>
      </c>
      <c r="B3426" t="s">
        <v>7073</v>
      </c>
      <c r="C3426" t="str">
        <f>IFERROR(VLOOKUP(Table1[[#This Row],[Ticker]],[1]!Table2[[Symbol]:[Industry]],2,FALSE),"-")</f>
        <v>-</v>
      </c>
      <c r="D3426" t="s">
        <v>471</v>
      </c>
      <c r="E3426">
        <v>50.6828</v>
      </c>
      <c r="F3426">
        <v>115</v>
      </c>
      <c r="G3426">
        <v>8.6812990453843906</v>
      </c>
      <c r="H3426">
        <v>-4.3368601777078402</v>
      </c>
      <c r="I3426">
        <v>-23.756965086317599</v>
      </c>
      <c r="K3426">
        <v>103.271509071255</v>
      </c>
      <c r="L3426">
        <v>67.466981673891993</v>
      </c>
      <c r="M3426">
        <v>35.259131148800201</v>
      </c>
      <c r="N3426">
        <v>1.4285714285714199</v>
      </c>
      <c r="O3426">
        <v>20.5217391304347</v>
      </c>
      <c r="P3426">
        <v>48.005148005147902</v>
      </c>
    </row>
    <row r="3427" spans="1:17" hidden="1" x14ac:dyDescent="0.3">
      <c r="A3427" t="s">
        <v>7074</v>
      </c>
      <c r="B3427" t="s">
        <v>7075</v>
      </c>
      <c r="C3427" t="str">
        <f>IFERROR(VLOOKUP(Table1[[#This Row],[Ticker]],[1]!Table2[[Symbol]:[Industry]],2,FALSE),"-")</f>
        <v>-</v>
      </c>
      <c r="D3427" t="s">
        <v>7076</v>
      </c>
      <c r="E3427">
        <v>50.635346400000003</v>
      </c>
      <c r="F3427">
        <v>61.29</v>
      </c>
      <c r="G3427">
        <v>-13.938211188283899</v>
      </c>
      <c r="H3427">
        <v>-6.3828943526632003</v>
      </c>
      <c r="I3427">
        <v>-23.9129846455224</v>
      </c>
      <c r="J3427">
        <v>-0.86150210854457898</v>
      </c>
      <c r="K3427">
        <v>60.775084913556299</v>
      </c>
      <c r="L3427">
        <v>63.005719438706699</v>
      </c>
      <c r="M3427">
        <v>49.701312481264999</v>
      </c>
      <c r="N3427">
        <v>0.88011122799418295</v>
      </c>
      <c r="O3427">
        <v>50.775004078968799</v>
      </c>
      <c r="P3427">
        <v>25.081632653061199</v>
      </c>
      <c r="Q3427">
        <v>-4.5060634593111E-2</v>
      </c>
    </row>
    <row r="3428" spans="1:17" hidden="1" x14ac:dyDescent="0.3">
      <c r="A3428" t="s">
        <v>7077</v>
      </c>
      <c r="B3428" t="s">
        <v>7078</v>
      </c>
      <c r="C3428" t="str">
        <f>IFERROR(VLOOKUP(Table1[[#This Row],[Ticker]],[1]!Table2[[Symbol]:[Industry]],2,FALSE),"-")</f>
        <v>-</v>
      </c>
      <c r="D3428" t="s">
        <v>524</v>
      </c>
      <c r="E3428">
        <v>50.630400000000002</v>
      </c>
      <c r="F3428">
        <v>72</v>
      </c>
      <c r="G3428">
        <v>50.525270676589997</v>
      </c>
      <c r="H3428">
        <v>-1.8900952309429</v>
      </c>
      <c r="I3428">
        <v>-8.6584233123172503</v>
      </c>
      <c r="J3428">
        <v>0.467361604240909</v>
      </c>
      <c r="K3428">
        <v>68.491514174909099</v>
      </c>
      <c r="L3428">
        <v>59.4445384850953</v>
      </c>
      <c r="M3428">
        <v>39.8189458289173</v>
      </c>
      <c r="N3428">
        <v>0.33157894736842097</v>
      </c>
      <c r="O3428">
        <v>29.7916666666666</v>
      </c>
      <c r="P3428">
        <v>101.398601398601</v>
      </c>
    </row>
    <row r="3429" spans="1:17" hidden="1" x14ac:dyDescent="0.3">
      <c r="A3429" t="s">
        <v>7079</v>
      </c>
      <c r="B3429" t="s">
        <v>7080</v>
      </c>
      <c r="C3429" t="str">
        <f>IFERROR(VLOOKUP(Table1[[#This Row],[Ticker]],[1]!Table2[[Symbol]:[Industry]],2,FALSE),"-")</f>
        <v>-</v>
      </c>
      <c r="D3429" t="s">
        <v>6473</v>
      </c>
      <c r="E3429">
        <v>50.572954764000002</v>
      </c>
      <c r="F3429">
        <v>42.33</v>
      </c>
      <c r="G3429">
        <v>119.433207184526</v>
      </c>
      <c r="H3429">
        <v>72.042987937290803</v>
      </c>
      <c r="I3429">
        <v>110.30798439093201</v>
      </c>
      <c r="J3429">
        <v>5.1634173329162101</v>
      </c>
      <c r="K3429">
        <v>27.6051409077015</v>
      </c>
      <c r="L3429">
        <v>20.117709025581799</v>
      </c>
      <c r="M3429">
        <v>91.619012919936395</v>
      </c>
      <c r="N3429">
        <v>1.4352375591525199</v>
      </c>
      <c r="O3429">
        <v>0</v>
      </c>
      <c r="P3429">
        <v>218.27067669172899</v>
      </c>
      <c r="Q3429">
        <v>0.164827587197026</v>
      </c>
    </row>
    <row r="3430" spans="1:17" hidden="1" x14ac:dyDescent="0.3">
      <c r="A3430" t="s">
        <v>7081</v>
      </c>
      <c r="B3430" t="s">
        <v>7082</v>
      </c>
      <c r="C3430" t="str">
        <f>IFERROR(VLOOKUP(Table1[[#This Row],[Ticker]],[1]!Table2[[Symbol]:[Industry]],2,FALSE),"-")</f>
        <v>-</v>
      </c>
      <c r="E3430">
        <v>50.46</v>
      </c>
      <c r="F3430">
        <v>126.15</v>
      </c>
      <c r="G3430">
        <v>100.86684190423701</v>
      </c>
      <c r="H3430">
        <v>60.081330879202703</v>
      </c>
      <c r="I3430">
        <v>52.170427829846503</v>
      </c>
      <c r="J3430">
        <v>69.546164741979396</v>
      </c>
      <c r="K3430">
        <v>84.157784442463907</v>
      </c>
      <c r="L3430">
        <v>79.717014623519603</v>
      </c>
      <c r="M3430">
        <v>95.632615329897604</v>
      </c>
      <c r="N3430">
        <v>2.8522257161106399</v>
      </c>
      <c r="O3430">
        <v>0</v>
      </c>
      <c r="P3430">
        <v>139.82889733840301</v>
      </c>
      <c r="Q3430">
        <v>0.135550788246696</v>
      </c>
    </row>
    <row r="3431" spans="1:17" hidden="1" x14ac:dyDescent="0.3">
      <c r="A3431" t="s">
        <v>7083</v>
      </c>
      <c r="B3431" t="s">
        <v>7084</v>
      </c>
      <c r="C3431" t="str">
        <f>IFERROR(VLOOKUP(Table1[[#This Row],[Ticker]],[1]!Table2[[Symbol]:[Industry]],2,FALSE),"-")</f>
        <v>-</v>
      </c>
      <c r="D3431" t="s">
        <v>516</v>
      </c>
      <c r="E3431">
        <v>50.385680520000001</v>
      </c>
      <c r="F3431">
        <v>14.28</v>
      </c>
      <c r="G3431">
        <v>115.454434079736</v>
      </c>
      <c r="H3431">
        <v>24.957608177471599</v>
      </c>
      <c r="I3431">
        <v>142.96844466576499</v>
      </c>
      <c r="J3431">
        <v>-10.9561590464223</v>
      </c>
      <c r="K3431">
        <v>11.3236325521693</v>
      </c>
      <c r="L3431">
        <v>8.5429610789133896</v>
      </c>
      <c r="M3431">
        <v>99.248165173232707</v>
      </c>
      <c r="N3431">
        <v>1.50604319855975</v>
      </c>
      <c r="O3431">
        <v>11.1473585067214</v>
      </c>
      <c r="P3431">
        <v>296.91702675146797</v>
      </c>
      <c r="Q3431">
        <v>2.080343003869E-2</v>
      </c>
    </row>
    <row r="3432" spans="1:17" hidden="1" x14ac:dyDescent="0.3">
      <c r="A3432" t="s">
        <v>7085</v>
      </c>
      <c r="B3432" t="s">
        <v>7086</v>
      </c>
      <c r="C3432" t="str">
        <f>IFERROR(VLOOKUP(Table1[[#This Row],[Ticker]],[1]!Table2[[Symbol]:[Industry]],2,FALSE),"-")</f>
        <v>-</v>
      </c>
      <c r="D3432" t="s">
        <v>7087</v>
      </c>
      <c r="E3432">
        <v>50.186942000000002</v>
      </c>
      <c r="F3432">
        <v>36.1</v>
      </c>
      <c r="G3432">
        <v>170.36997128497899</v>
      </c>
      <c r="H3432">
        <v>36.468716405688497</v>
      </c>
      <c r="I3432">
        <v>52.204001417384298</v>
      </c>
      <c r="J3432">
        <v>37.652846279563001</v>
      </c>
      <c r="K3432">
        <v>26.744034367373999</v>
      </c>
      <c r="L3432">
        <v>23.9851479895636</v>
      </c>
      <c r="M3432">
        <v>83.388893623727895</v>
      </c>
      <c r="N3432">
        <v>3.4988760548038198</v>
      </c>
      <c r="O3432">
        <v>0</v>
      </c>
      <c r="P3432">
        <v>177.692307692307</v>
      </c>
      <c r="Q3432">
        <v>2.4067629378553002E-2</v>
      </c>
    </row>
    <row r="3433" spans="1:17" hidden="1" x14ac:dyDescent="0.3">
      <c r="A3433" t="s">
        <v>7088</v>
      </c>
      <c r="B3433" t="s">
        <v>7089</v>
      </c>
      <c r="C3433" t="str">
        <f>IFERROR(VLOOKUP(Table1[[#This Row],[Ticker]],[1]!Table2[[Symbol]:[Industry]],2,FALSE),"-")</f>
        <v>-</v>
      </c>
      <c r="D3433" t="s">
        <v>136</v>
      </c>
      <c r="E3433">
        <v>50.011020000000002</v>
      </c>
      <c r="F3433">
        <v>150</v>
      </c>
      <c r="G3433">
        <v>50.5963301081146</v>
      </c>
      <c r="H3433">
        <v>-9.5357524234278799</v>
      </c>
      <c r="I3433">
        <v>49.889481403707101</v>
      </c>
      <c r="J3433">
        <v>-8.6191159233012495</v>
      </c>
      <c r="K3433">
        <v>154.32785656212801</v>
      </c>
      <c r="L3433">
        <v>125.33425095869799</v>
      </c>
      <c r="M3433">
        <v>20.318445405724901</v>
      </c>
      <c r="N3433">
        <v>0.33680731104362199</v>
      </c>
      <c r="O3433">
        <v>19.999999999999901</v>
      </c>
      <c r="P3433">
        <v>89.873417721518905</v>
      </c>
      <c r="Q3433">
        <v>8.7978811763643999E-2</v>
      </c>
    </row>
    <row r="3434" spans="1:17" hidden="1" x14ac:dyDescent="0.3">
      <c r="A3434" t="s">
        <v>7090</v>
      </c>
      <c r="B3434" t="s">
        <v>7091</v>
      </c>
      <c r="C3434" t="str">
        <f>IFERROR(VLOOKUP(Table1[[#This Row],[Ticker]],[1]!Table2[[Symbol]:[Industry]],2,FALSE),"-")</f>
        <v>-</v>
      </c>
      <c r="D3434" t="s">
        <v>516</v>
      </c>
      <c r="E3434">
        <v>49.956211375000002</v>
      </c>
      <c r="F3434">
        <v>32.75</v>
      </c>
      <c r="G3434">
        <v>-11.881801857064699</v>
      </c>
      <c r="H3434">
        <v>18.920715579867899</v>
      </c>
      <c r="I3434">
        <v>-15.280835197887001</v>
      </c>
      <c r="J3434">
        <v>-7.1946960386638397</v>
      </c>
      <c r="K3434">
        <v>29.9741712128694</v>
      </c>
      <c r="L3434">
        <v>29.077929136279</v>
      </c>
      <c r="M3434">
        <v>58.347932404205601</v>
      </c>
      <c r="N3434">
        <v>2.20413871573651</v>
      </c>
      <c r="O3434">
        <v>12.3053435114503</v>
      </c>
      <c r="P3434">
        <v>46.532438478747103</v>
      </c>
      <c r="Q3434">
        <v>5.5229131119093E-2</v>
      </c>
    </row>
    <row r="3435" spans="1:17" hidden="1" x14ac:dyDescent="0.3">
      <c r="A3435" t="s">
        <v>7092</v>
      </c>
      <c r="B3435" t="s">
        <v>7093</v>
      </c>
      <c r="C3435" t="str">
        <f>IFERROR(VLOOKUP(Table1[[#This Row],[Ticker]],[1]!Table2[[Symbol]:[Industry]],2,FALSE),"-")</f>
        <v>-</v>
      </c>
      <c r="D3435" t="s">
        <v>745</v>
      </c>
      <c r="E3435">
        <v>49.891168</v>
      </c>
      <c r="F3435">
        <v>48.8</v>
      </c>
      <c r="G3435">
        <v>-94.604619777243997</v>
      </c>
      <c r="H3435">
        <v>-8.0947218129279701</v>
      </c>
      <c r="I3435">
        <v>-61.168137076145896</v>
      </c>
      <c r="J3435">
        <v>-3.1312170486288302</v>
      </c>
      <c r="K3435">
        <v>52.951153056957203</v>
      </c>
      <c r="L3435">
        <v>74.877455073511896</v>
      </c>
      <c r="M3435">
        <v>33.324015518354202</v>
      </c>
      <c r="N3435">
        <v>0.34130213631739498</v>
      </c>
      <c r="O3435">
        <v>249.59016393442599</v>
      </c>
      <c r="P3435">
        <v>19.024390243902399</v>
      </c>
    </row>
    <row r="3436" spans="1:17" hidden="1" x14ac:dyDescent="0.3">
      <c r="A3436" t="s">
        <v>7094</v>
      </c>
      <c r="B3436" t="s">
        <v>7095</v>
      </c>
      <c r="C3436" t="str">
        <f>IFERROR(VLOOKUP(Table1[[#This Row],[Ticker]],[1]!Table2[[Symbol]:[Industry]],2,FALSE),"-")</f>
        <v>-</v>
      </c>
      <c r="D3436" t="s">
        <v>46</v>
      </c>
      <c r="E3436">
        <v>49.803800000000003</v>
      </c>
      <c r="F3436">
        <v>45.4</v>
      </c>
      <c r="G3436">
        <v>59.022002702733801</v>
      </c>
      <c r="H3436">
        <v>-5.8227288393869703</v>
      </c>
      <c r="I3436">
        <v>28.629251359258301</v>
      </c>
      <c r="J3436">
        <v>1.0956636791187899</v>
      </c>
      <c r="K3436">
        <v>47.724299495561603</v>
      </c>
      <c r="L3436">
        <v>38.942186857162199</v>
      </c>
      <c r="M3436">
        <v>46.459023370375299</v>
      </c>
      <c r="N3436">
        <v>0.30108780108780098</v>
      </c>
      <c r="O3436">
        <v>51.872246696035198</v>
      </c>
      <c r="P3436">
        <v>94.017094017093996</v>
      </c>
      <c r="Q3436">
        <v>9.7760171700821005E-2</v>
      </c>
    </row>
    <row r="3437" spans="1:17" hidden="1" x14ac:dyDescent="0.3">
      <c r="A3437" t="s">
        <v>7096</v>
      </c>
      <c r="B3437" t="s">
        <v>7097</v>
      </c>
      <c r="C3437" t="str">
        <f>IFERROR(VLOOKUP(Table1[[#This Row],[Ticker]],[1]!Table2[[Symbol]:[Industry]],2,FALSE),"-")</f>
        <v>-</v>
      </c>
      <c r="D3437" t="s">
        <v>399</v>
      </c>
      <c r="E3437">
        <v>49.777000000000001</v>
      </c>
      <c r="F3437">
        <v>27.35</v>
      </c>
      <c r="G3437">
        <v>35.3708242975354</v>
      </c>
      <c r="H3437">
        <v>4.2191194660580598</v>
      </c>
      <c r="I3437">
        <v>-20.338289024770901</v>
      </c>
      <c r="J3437">
        <v>1.3926829773865399</v>
      </c>
      <c r="K3437">
        <v>27.574995645221499</v>
      </c>
      <c r="L3437">
        <v>25.267850129561999</v>
      </c>
      <c r="M3437">
        <v>55.808773498399802</v>
      </c>
      <c r="N3437">
        <v>0.903693223381137</v>
      </c>
      <c r="O3437">
        <v>42.559414990859203</v>
      </c>
      <c r="P3437">
        <v>79.226736566186105</v>
      </c>
      <c r="Q3437">
        <v>9.7734020971300004E-2</v>
      </c>
    </row>
    <row r="3438" spans="1:17" hidden="1" x14ac:dyDescent="0.3">
      <c r="A3438" t="s">
        <v>7098</v>
      </c>
      <c r="B3438" t="s">
        <v>7099</v>
      </c>
      <c r="C3438" t="str">
        <f>IFERROR(VLOOKUP(Table1[[#This Row],[Ticker]],[1]!Table2[[Symbol]:[Industry]],2,FALSE),"-")</f>
        <v>-</v>
      </c>
      <c r="D3438" t="s">
        <v>136</v>
      </c>
      <c r="E3438">
        <v>49.746420000000001</v>
      </c>
      <c r="F3438">
        <v>45.9</v>
      </c>
      <c r="G3438">
        <v>19.1326690835024</v>
      </c>
      <c r="H3438">
        <v>-11.9009627418104</v>
      </c>
      <c r="I3438">
        <v>27.5597326426808</v>
      </c>
      <c r="J3438">
        <v>-9.5835246489039996</v>
      </c>
      <c r="K3438">
        <v>47.595154963773297</v>
      </c>
      <c r="L3438">
        <v>41.384340299085302</v>
      </c>
      <c r="M3438">
        <v>35.117397141964197</v>
      </c>
      <c r="N3438">
        <v>0.41755697033109201</v>
      </c>
      <c r="O3438">
        <v>31.132897603485802</v>
      </c>
      <c r="P3438">
        <v>63.636363636363598</v>
      </c>
      <c r="Q3438">
        <v>2.6466079239526999E-2</v>
      </c>
    </row>
    <row r="3439" spans="1:17" hidden="1" x14ac:dyDescent="0.3">
      <c r="A3439" t="s">
        <v>7100</v>
      </c>
      <c r="B3439" t="s">
        <v>7101</v>
      </c>
      <c r="C3439" t="str">
        <f>IFERROR(VLOOKUP(Table1[[#This Row],[Ticker]],[1]!Table2[[Symbol]:[Industry]],2,FALSE),"-")</f>
        <v>-</v>
      </c>
      <c r="D3439" t="s">
        <v>95</v>
      </c>
      <c r="E3439">
        <v>49.685415654000003</v>
      </c>
      <c r="F3439">
        <v>95.97</v>
      </c>
      <c r="G3439">
        <v>149.560679711999</v>
      </c>
      <c r="H3439">
        <v>43.475967243336903</v>
      </c>
      <c r="I3439">
        <v>20.584155625943399</v>
      </c>
      <c r="J3439">
        <v>23.370562575896699</v>
      </c>
      <c r="K3439">
        <v>74.627848168394493</v>
      </c>
      <c r="L3439">
        <v>67.129179739924297</v>
      </c>
      <c r="M3439">
        <v>81.138349817067905</v>
      </c>
      <c r="N3439">
        <v>2.8490939202095502</v>
      </c>
      <c r="O3439">
        <v>3.98041054496196</v>
      </c>
      <c r="P3439">
        <v>236.14711033274901</v>
      </c>
      <c r="Q3439">
        <v>8.6077123849062007E-2</v>
      </c>
    </row>
    <row r="3440" spans="1:17" hidden="1" x14ac:dyDescent="0.3">
      <c r="A3440" t="s">
        <v>7102</v>
      </c>
      <c r="B3440" t="s">
        <v>7103</v>
      </c>
      <c r="C3440" t="str">
        <f>IFERROR(VLOOKUP(Table1[[#This Row],[Ticker]],[1]!Table2[[Symbol]:[Industry]],2,FALSE),"-")</f>
        <v>-</v>
      </c>
      <c r="D3440" t="s">
        <v>372</v>
      </c>
      <c r="E3440">
        <v>49.65122736</v>
      </c>
      <c r="F3440">
        <v>33.6</v>
      </c>
      <c r="G3440">
        <v>-68.551208399889006</v>
      </c>
      <c r="H3440">
        <v>-2.1605100937152E-2</v>
      </c>
      <c r="I3440">
        <v>-46.5052024222542</v>
      </c>
      <c r="J3440">
        <v>-0.32979330562041398</v>
      </c>
      <c r="K3440">
        <v>34.229012133381502</v>
      </c>
      <c r="M3440">
        <v>49.948970218765801</v>
      </c>
      <c r="N3440">
        <v>0.54705882352941104</v>
      </c>
      <c r="O3440">
        <v>82.738095238095198</v>
      </c>
      <c r="P3440">
        <v>11.6279069767441</v>
      </c>
    </row>
    <row r="3441" spans="1:17" hidden="1" x14ac:dyDescent="0.3">
      <c r="A3441" t="s">
        <v>7104</v>
      </c>
      <c r="B3441" t="s">
        <v>7105</v>
      </c>
      <c r="C3441" t="str">
        <f>IFERROR(VLOOKUP(Table1[[#This Row],[Ticker]],[1]!Table2[[Symbol]:[Industry]],2,FALSE),"-")</f>
        <v>-</v>
      </c>
      <c r="D3441" t="s">
        <v>136</v>
      </c>
      <c r="E3441">
        <v>49.47745828</v>
      </c>
      <c r="F3441">
        <v>165.4</v>
      </c>
      <c r="G3441">
        <v>19.128189949750599</v>
      </c>
      <c r="H3441">
        <v>9.0407672020654708</v>
      </c>
      <c r="I3441">
        <v>-2.5998098016298399</v>
      </c>
      <c r="J3441">
        <v>-1.8552299141322099</v>
      </c>
      <c r="K3441">
        <v>161.759990857964</v>
      </c>
      <c r="L3441">
        <v>144.74910248604601</v>
      </c>
      <c r="M3441">
        <v>55.658368579906401</v>
      </c>
      <c r="N3441">
        <v>0.74934433806536804</v>
      </c>
      <c r="O3441">
        <v>14.8125755743651</v>
      </c>
      <c r="P3441">
        <v>62.156862745098003</v>
      </c>
      <c r="Q3441">
        <v>7.5533830265720997E-2</v>
      </c>
    </row>
    <row r="3442" spans="1:17" hidden="1" x14ac:dyDescent="0.3">
      <c r="A3442" t="s">
        <v>7106</v>
      </c>
      <c r="B3442" t="s">
        <v>7107</v>
      </c>
      <c r="C3442" t="str">
        <f>IFERROR(VLOOKUP(Table1[[#This Row],[Ticker]],[1]!Table2[[Symbol]:[Industry]],2,FALSE),"-")</f>
        <v>-</v>
      </c>
      <c r="D3442" t="s">
        <v>21</v>
      </c>
      <c r="E3442">
        <v>49.45</v>
      </c>
      <c r="F3442">
        <v>49.45</v>
      </c>
      <c r="G3442">
        <v>123.130732551341</v>
      </c>
      <c r="H3442">
        <v>22.900986180347498</v>
      </c>
      <c r="I3442">
        <v>29.123655129349999</v>
      </c>
      <c r="J3442">
        <v>17.233287348456798</v>
      </c>
      <c r="K3442">
        <v>39.245420662089899</v>
      </c>
      <c r="L3442">
        <v>30.344924936756598</v>
      </c>
      <c r="M3442">
        <v>60.2551625207659</v>
      </c>
      <c r="N3442">
        <v>0.84491645426224804</v>
      </c>
      <c r="O3442">
        <v>19.615773508594501</v>
      </c>
      <c r="P3442">
        <v>164.43850267379599</v>
      </c>
    </row>
    <row r="3443" spans="1:17" hidden="1" x14ac:dyDescent="0.3">
      <c r="A3443" t="s">
        <v>7108</v>
      </c>
      <c r="B3443" t="s">
        <v>7109</v>
      </c>
      <c r="C3443" t="str">
        <f>IFERROR(VLOOKUP(Table1[[#This Row],[Ticker]],[1]!Table2[[Symbol]:[Industry]],2,FALSE),"-")</f>
        <v>-</v>
      </c>
      <c r="D3443" t="s">
        <v>2661</v>
      </c>
      <c r="E3443">
        <v>49.337499999999999</v>
      </c>
      <c r="F3443">
        <v>39.47</v>
      </c>
      <c r="G3443">
        <v>8.6422297409175393</v>
      </c>
      <c r="H3443">
        <v>-3.0969028076471701</v>
      </c>
      <c r="I3443">
        <v>-28.461443280372201</v>
      </c>
      <c r="J3443">
        <v>-1.05332644961705</v>
      </c>
      <c r="K3443">
        <v>42.617655587825297</v>
      </c>
      <c r="L3443">
        <v>42.732903348197603</v>
      </c>
      <c r="M3443">
        <v>46.681770209483702</v>
      </c>
      <c r="N3443">
        <v>0.45269515666217602</v>
      </c>
      <c r="O3443">
        <v>71.3959969597162</v>
      </c>
      <c r="P3443">
        <v>48.383458646616504</v>
      </c>
      <c r="Q3443">
        <v>9.2825822447650003E-2</v>
      </c>
    </row>
    <row r="3444" spans="1:17" hidden="1" x14ac:dyDescent="0.3">
      <c r="A3444" t="s">
        <v>7110</v>
      </c>
      <c r="B3444" t="s">
        <v>7111</v>
      </c>
      <c r="C3444" t="str">
        <f>IFERROR(VLOOKUP(Table1[[#This Row],[Ticker]],[1]!Table2[[Symbol]:[Industry]],2,FALSE),"-")</f>
        <v>-</v>
      </c>
      <c r="D3444" t="s">
        <v>136</v>
      </c>
      <c r="E3444">
        <v>49.287104880000001</v>
      </c>
      <c r="F3444">
        <v>33.020000000000003</v>
      </c>
      <c r="G3444">
        <v>76.197893391726595</v>
      </c>
      <c r="H3444">
        <v>38.104513356630498</v>
      </c>
      <c r="I3444">
        <v>46.854066907732403</v>
      </c>
      <c r="J3444">
        <v>-4.0086984569988298</v>
      </c>
      <c r="K3444">
        <v>25.1839861787521</v>
      </c>
      <c r="L3444">
        <v>19.578830602211799</v>
      </c>
      <c r="M3444">
        <v>63.0098870107038</v>
      </c>
      <c r="N3444">
        <v>0.48920793604601398</v>
      </c>
      <c r="O3444">
        <v>6.20835857056327</v>
      </c>
      <c r="P3444">
        <v>143.15169366715699</v>
      </c>
      <c r="Q3444">
        <v>0.123313015204041</v>
      </c>
    </row>
    <row r="3445" spans="1:17" hidden="1" x14ac:dyDescent="0.3">
      <c r="A3445" t="s">
        <v>7112</v>
      </c>
      <c r="B3445" t="s">
        <v>7113</v>
      </c>
      <c r="C3445" t="str">
        <f>IFERROR(VLOOKUP(Table1[[#This Row],[Ticker]],[1]!Table2[[Symbol]:[Industry]],2,FALSE),"-")</f>
        <v>-</v>
      </c>
      <c r="D3445" t="s">
        <v>130</v>
      </c>
      <c r="E3445">
        <v>49.079735534999998</v>
      </c>
      <c r="F3445">
        <v>3.45</v>
      </c>
      <c r="K3445">
        <v>3.4677458506360201</v>
      </c>
      <c r="L3445">
        <v>4.1767796842679701</v>
      </c>
      <c r="M3445">
        <v>60.755946489344097</v>
      </c>
      <c r="N3445">
        <v>1</v>
      </c>
      <c r="Q3445">
        <v>-4.7233022382218999E-2</v>
      </c>
    </row>
    <row r="3446" spans="1:17" hidden="1" x14ac:dyDescent="0.3">
      <c r="A3446" t="s">
        <v>7114</v>
      </c>
      <c r="B3446" t="s">
        <v>7115</v>
      </c>
      <c r="C3446" t="str">
        <f>IFERROR(VLOOKUP(Table1[[#This Row],[Ticker]],[1]!Table2[[Symbol]:[Industry]],2,FALSE),"-")</f>
        <v>-</v>
      </c>
      <c r="D3446" t="s">
        <v>1491</v>
      </c>
      <c r="E3446">
        <v>49.024999999999999</v>
      </c>
      <c r="F3446">
        <v>19.61</v>
      </c>
      <c r="G3446">
        <v>-15.265293462402401</v>
      </c>
      <c r="H3446">
        <v>-4.5116569256753198</v>
      </c>
      <c r="I3446">
        <v>-27.331611073364101</v>
      </c>
      <c r="J3446">
        <v>-1.8864041905895199</v>
      </c>
      <c r="K3446">
        <v>20.3707568991539</v>
      </c>
      <c r="L3446">
        <v>20.784025305013799</v>
      </c>
      <c r="M3446">
        <v>37.936462771904701</v>
      </c>
      <c r="N3446">
        <v>0.79472735131630401</v>
      </c>
      <c r="O3446">
        <v>41.7644059153493</v>
      </c>
      <c r="P3446">
        <v>14.277389277389201</v>
      </c>
      <c r="Q3446">
        <v>2.0580680437006001E-2</v>
      </c>
    </row>
    <row r="3447" spans="1:17" hidden="1" x14ac:dyDescent="0.3">
      <c r="A3447" t="s">
        <v>7116</v>
      </c>
      <c r="B3447" t="s">
        <v>7117</v>
      </c>
      <c r="C3447" t="str">
        <f>IFERROR(VLOOKUP(Table1[[#This Row],[Ticker]],[1]!Table2[[Symbol]:[Industry]],2,FALSE),"-")</f>
        <v>-</v>
      </c>
      <c r="D3447" t="s">
        <v>1387</v>
      </c>
      <c r="E3447">
        <v>48.990169619999897</v>
      </c>
      <c r="F3447">
        <v>9.31</v>
      </c>
      <c r="G3447">
        <v>-84.304372433307805</v>
      </c>
      <c r="H3447">
        <v>-5.55637237282978</v>
      </c>
      <c r="I3447">
        <v>-43.648059565111403</v>
      </c>
      <c r="J3447">
        <v>-3.6436316374721298</v>
      </c>
      <c r="K3447">
        <v>9.9554307797388795</v>
      </c>
      <c r="L3447">
        <v>13.9047968970561</v>
      </c>
      <c r="M3447">
        <v>36.224187653323298</v>
      </c>
      <c r="N3447">
        <v>0.36951759470526502</v>
      </c>
      <c r="O3447">
        <v>147.58324382384501</v>
      </c>
      <c r="P3447">
        <v>11.097852028639601</v>
      </c>
      <c r="Q3447">
        <v>0.20596508838620001</v>
      </c>
    </row>
    <row r="3448" spans="1:17" hidden="1" x14ac:dyDescent="0.3">
      <c r="A3448" t="s">
        <v>7118</v>
      </c>
      <c r="B3448" t="s">
        <v>7119</v>
      </c>
      <c r="C3448" t="str">
        <f>IFERROR(VLOOKUP(Table1[[#This Row],[Ticker]],[1]!Table2[[Symbol]:[Industry]],2,FALSE),"-")</f>
        <v>-</v>
      </c>
      <c r="D3448" t="s">
        <v>124</v>
      </c>
      <c r="E3448">
        <v>48.96</v>
      </c>
      <c r="F3448">
        <v>45</v>
      </c>
      <c r="G3448">
        <v>32.513533310013898</v>
      </c>
      <c r="H3448">
        <v>1.6858499475373601</v>
      </c>
      <c r="I3448">
        <v>-8.71460510224518</v>
      </c>
      <c r="J3448">
        <v>-1.7860283235249499</v>
      </c>
      <c r="K3448">
        <v>45.354270072904001</v>
      </c>
      <c r="L3448">
        <v>41.2451518361365</v>
      </c>
      <c r="M3448">
        <v>45.7383306263945</v>
      </c>
      <c r="N3448">
        <v>0.16995575102986701</v>
      </c>
      <c r="O3448">
        <v>31.1111111111111</v>
      </c>
      <c r="P3448">
        <v>73.076923076922995</v>
      </c>
      <c r="Q3448">
        <v>7.9245553429027005E-2</v>
      </c>
    </row>
    <row r="3449" spans="1:17" hidden="1" x14ac:dyDescent="0.3">
      <c r="A3449" t="s">
        <v>7120</v>
      </c>
      <c r="B3449" t="s">
        <v>7121</v>
      </c>
      <c r="C3449" t="str">
        <f>IFERROR(VLOOKUP(Table1[[#This Row],[Ticker]],[1]!Table2[[Symbol]:[Industry]],2,FALSE),"-")</f>
        <v>-</v>
      </c>
      <c r="D3449" t="s">
        <v>293</v>
      </c>
      <c r="E3449">
        <v>48.915869200000003</v>
      </c>
      <c r="F3449">
        <v>97.82</v>
      </c>
      <c r="G3449">
        <v>33.984606300874098</v>
      </c>
      <c r="H3449">
        <v>47.038233877973099</v>
      </c>
      <c r="I3449">
        <v>38.2038389035271</v>
      </c>
      <c r="J3449">
        <v>14.467788914222901</v>
      </c>
      <c r="K3449">
        <v>75.939609729333498</v>
      </c>
      <c r="L3449">
        <v>94.364297101907198</v>
      </c>
      <c r="M3449">
        <v>99.992970251491997</v>
      </c>
      <c r="N3449">
        <v>1.5575381140598501</v>
      </c>
      <c r="O3449">
        <v>0.30668574933552201</v>
      </c>
      <c r="P3449">
        <v>97.536348949919201</v>
      </c>
      <c r="Q3449">
        <v>-1.1464904737109E-2</v>
      </c>
    </row>
    <row r="3450" spans="1:17" hidden="1" x14ac:dyDescent="0.3">
      <c r="A3450" t="s">
        <v>7122</v>
      </c>
      <c r="B3450" t="s">
        <v>7123</v>
      </c>
      <c r="C3450" t="str">
        <f>IFERROR(VLOOKUP(Table1[[#This Row],[Ticker]],[1]!Table2[[Symbol]:[Industry]],2,FALSE),"-")</f>
        <v>-</v>
      </c>
      <c r="D3450" t="s">
        <v>632</v>
      </c>
      <c r="E3450">
        <v>48.802500000000002</v>
      </c>
      <c r="F3450">
        <v>325.35000000000002</v>
      </c>
      <c r="G3450">
        <v>90.638649361397299</v>
      </c>
      <c r="H3450">
        <v>26.302109695955899</v>
      </c>
      <c r="I3450">
        <v>-20.455609632811399</v>
      </c>
      <c r="J3450">
        <v>4.0248046722322499</v>
      </c>
      <c r="K3450">
        <v>261.66897236155501</v>
      </c>
      <c r="L3450">
        <v>238.94249673463801</v>
      </c>
      <c r="M3450">
        <v>65.610994192193601</v>
      </c>
      <c r="N3450">
        <v>2.6282081608515599</v>
      </c>
      <c r="O3450">
        <v>18.3341017365913</v>
      </c>
      <c r="P3450">
        <v>169.88801327250101</v>
      </c>
      <c r="Q3450">
        <v>0.13219732697216899</v>
      </c>
    </row>
    <row r="3451" spans="1:17" hidden="1" x14ac:dyDescent="0.3">
      <c r="A3451" t="s">
        <v>7124</v>
      </c>
      <c r="B3451" t="s">
        <v>7125</v>
      </c>
      <c r="C3451" t="str">
        <f>IFERROR(VLOOKUP(Table1[[#This Row],[Ticker]],[1]!Table2[[Symbol]:[Industry]],2,FALSE),"-")</f>
        <v>-</v>
      </c>
      <c r="D3451" t="s">
        <v>130</v>
      </c>
      <c r="E3451">
        <v>48.606803864999897</v>
      </c>
      <c r="F3451">
        <v>134.85</v>
      </c>
      <c r="G3451">
        <v>-30.999830441658801</v>
      </c>
      <c r="H3451">
        <v>8.1865762760218903</v>
      </c>
      <c r="I3451">
        <v>-2.1196246242560801</v>
      </c>
      <c r="J3451">
        <v>-1.2225568446719299</v>
      </c>
      <c r="K3451">
        <v>126.372143500882</v>
      </c>
      <c r="L3451">
        <v>126.80575961465399</v>
      </c>
      <c r="M3451">
        <v>57.721844926887599</v>
      </c>
      <c r="N3451">
        <v>1.0531071269180301</v>
      </c>
      <c r="O3451">
        <v>20.875046347793798</v>
      </c>
      <c r="P3451">
        <v>30.922330097087301</v>
      </c>
      <c r="Q3451">
        <v>0.117735271351792</v>
      </c>
    </row>
    <row r="3452" spans="1:17" hidden="1" x14ac:dyDescent="0.3">
      <c r="A3452" t="s">
        <v>7126</v>
      </c>
      <c r="B3452" t="s">
        <v>7127</v>
      </c>
      <c r="C3452" t="str">
        <f>IFERROR(VLOOKUP(Table1[[#This Row],[Ticker]],[1]!Table2[[Symbol]:[Industry]],2,FALSE),"-")</f>
        <v>-</v>
      </c>
      <c r="D3452" t="s">
        <v>1547</v>
      </c>
      <c r="E3452">
        <v>48.545625000000001</v>
      </c>
      <c r="F3452">
        <v>106.25</v>
      </c>
      <c r="G3452">
        <v>-16.054181617147901</v>
      </c>
      <c r="H3452">
        <v>4.8199250660339104</v>
      </c>
      <c r="I3452">
        <v>0.76547426947505803</v>
      </c>
      <c r="J3452">
        <v>-0.92680823099355703</v>
      </c>
      <c r="K3452">
        <v>100.495049126041</v>
      </c>
      <c r="L3452">
        <v>96.367836679090502</v>
      </c>
      <c r="M3452">
        <v>99.999969978679999</v>
      </c>
      <c r="N3452">
        <v>0</v>
      </c>
      <c r="O3452">
        <v>0</v>
      </c>
      <c r="P3452">
        <v>17.728531855955602</v>
      </c>
    </row>
    <row r="3453" spans="1:17" hidden="1" x14ac:dyDescent="0.3">
      <c r="A3453" t="s">
        <v>7128</v>
      </c>
      <c r="B3453" t="s">
        <v>3592</v>
      </c>
      <c r="C3453" t="str">
        <f>IFERROR(VLOOKUP(Table1[[#This Row],[Ticker]],[1]!Table2[[Symbol]:[Industry]],2,FALSE),"-")</f>
        <v>-</v>
      </c>
      <c r="D3453" t="s">
        <v>7129</v>
      </c>
      <c r="E3453">
        <v>48.5165808</v>
      </c>
      <c r="F3453">
        <v>105.48</v>
      </c>
      <c r="G3453">
        <v>195.151975833096</v>
      </c>
      <c r="H3453">
        <v>32.0765467096208</v>
      </c>
      <c r="I3453">
        <v>48.379151319242297</v>
      </c>
      <c r="J3453">
        <v>-0.92680823099355703</v>
      </c>
      <c r="K3453">
        <v>81.745123656535</v>
      </c>
      <c r="L3453">
        <v>68.105037337526895</v>
      </c>
      <c r="M3453">
        <v>89.955629297042606</v>
      </c>
      <c r="N3453">
        <v>0.81632653061224403</v>
      </c>
      <c r="O3453">
        <v>0</v>
      </c>
      <c r="P3453">
        <v>222.404482934284</v>
      </c>
    </row>
    <row r="3454" spans="1:17" hidden="1" x14ac:dyDescent="0.3">
      <c r="A3454" t="s">
        <v>7130</v>
      </c>
      <c r="B3454" t="s">
        <v>7131</v>
      </c>
      <c r="C3454" t="str">
        <f>IFERROR(VLOOKUP(Table1[[#This Row],[Ticker]],[1]!Table2[[Symbol]:[Industry]],2,FALSE),"-")</f>
        <v>-</v>
      </c>
      <c r="D3454" t="s">
        <v>5154</v>
      </c>
      <c r="E3454">
        <v>48.423132000000003</v>
      </c>
      <c r="F3454">
        <v>86.92</v>
      </c>
      <c r="G3454">
        <v>-21.062141729998501</v>
      </c>
      <c r="H3454">
        <v>162.66621410915801</v>
      </c>
      <c r="I3454">
        <v>106.10566315196201</v>
      </c>
      <c r="J3454">
        <v>14.812206416143599</v>
      </c>
      <c r="K3454">
        <v>46.630026946565799</v>
      </c>
      <c r="L3454">
        <v>42.651191555710803</v>
      </c>
      <c r="M3454">
        <v>99.496977443304402</v>
      </c>
      <c r="N3454">
        <v>2.4562025316455598</v>
      </c>
      <c r="O3454">
        <v>14.392544868844899</v>
      </c>
      <c r="P3454">
        <v>275.14026758739698</v>
      </c>
    </row>
    <row r="3455" spans="1:17" hidden="1" x14ac:dyDescent="0.3">
      <c r="A3455" t="s">
        <v>7132</v>
      </c>
      <c r="B3455" t="s">
        <v>7133</v>
      </c>
      <c r="C3455" t="str">
        <f>IFERROR(VLOOKUP(Table1[[#This Row],[Ticker]],[1]!Table2[[Symbol]:[Industry]],2,FALSE),"-")</f>
        <v>-</v>
      </c>
      <c r="D3455" t="s">
        <v>420</v>
      </c>
      <c r="E3455">
        <v>48.421968999999997</v>
      </c>
      <c r="F3455">
        <v>2.2599999999999998</v>
      </c>
      <c r="G3455">
        <v>-15.6583042026369</v>
      </c>
      <c r="H3455">
        <v>-2.3346956755433501</v>
      </c>
      <c r="I3455">
        <v>-29.451189297569702</v>
      </c>
      <c r="J3455">
        <v>-7.1508746210350598</v>
      </c>
      <c r="K3455">
        <v>2.3483180588247499</v>
      </c>
      <c r="L3455">
        <v>2.3471010306912001</v>
      </c>
      <c r="M3455">
        <v>38.774041775603102</v>
      </c>
      <c r="N3455">
        <v>0.60747337199882601</v>
      </c>
      <c r="O3455">
        <v>57.079646017699098</v>
      </c>
      <c r="P3455">
        <v>20.212765957446798</v>
      </c>
      <c r="Q3455">
        <v>7.5348893233616002E-2</v>
      </c>
    </row>
    <row r="3456" spans="1:17" hidden="1" x14ac:dyDescent="0.3">
      <c r="A3456" t="s">
        <v>7134</v>
      </c>
      <c r="B3456" t="s">
        <v>7135</v>
      </c>
      <c r="C3456" t="str">
        <f>IFERROR(VLOOKUP(Table1[[#This Row],[Ticker]],[1]!Table2[[Symbol]:[Industry]],2,FALSE),"-")</f>
        <v>-</v>
      </c>
      <c r="D3456" t="s">
        <v>5760</v>
      </c>
      <c r="E3456">
        <v>48.375197</v>
      </c>
      <c r="F3456">
        <v>180.7</v>
      </c>
      <c r="G3456">
        <v>-32.818224373202298</v>
      </c>
      <c r="H3456">
        <v>19.340388499540801</v>
      </c>
      <c r="I3456">
        <v>-44.150705067756903</v>
      </c>
      <c r="J3456">
        <v>-3.64551617177418</v>
      </c>
      <c r="K3456">
        <v>173.10808649872499</v>
      </c>
      <c r="L3456">
        <v>198.033688739138</v>
      </c>
      <c r="M3456">
        <v>42.483116280625701</v>
      </c>
      <c r="N3456">
        <v>1.16490566037735</v>
      </c>
      <c r="O3456">
        <v>82.069728832318702</v>
      </c>
      <c r="P3456">
        <v>45.315641334941702</v>
      </c>
      <c r="Q3456">
        <v>2.56353793497E-4</v>
      </c>
    </row>
    <row r="3457" spans="1:17" hidden="1" x14ac:dyDescent="0.3">
      <c r="A3457" t="s">
        <v>7136</v>
      </c>
      <c r="B3457" t="s">
        <v>7137</v>
      </c>
      <c r="C3457" t="str">
        <f>IFERROR(VLOOKUP(Table1[[#This Row],[Ticker]],[1]!Table2[[Symbol]:[Industry]],2,FALSE),"-")</f>
        <v>-</v>
      </c>
      <c r="D3457" t="s">
        <v>420</v>
      </c>
      <c r="E3457">
        <v>48.2508968</v>
      </c>
      <c r="F3457">
        <v>37.04</v>
      </c>
      <c r="G3457">
        <v>29.484781034405501</v>
      </c>
      <c r="H3457">
        <v>-2.6965093005148599</v>
      </c>
      <c r="I3457">
        <v>-42.449543795167003</v>
      </c>
      <c r="J3457">
        <v>-4.76896814791984</v>
      </c>
      <c r="K3457">
        <v>38.320701166010601</v>
      </c>
      <c r="L3457">
        <v>38.307033289021</v>
      </c>
      <c r="M3457">
        <v>21.793818859647601</v>
      </c>
      <c r="N3457">
        <v>0.78641785813562803</v>
      </c>
      <c r="O3457">
        <v>71.301295896328298</v>
      </c>
      <c r="P3457">
        <v>60.346320346320297</v>
      </c>
      <c r="Q3457">
        <v>-6.2385188655200999E-2</v>
      </c>
    </row>
    <row r="3458" spans="1:17" hidden="1" x14ac:dyDescent="0.3">
      <c r="A3458" t="s">
        <v>7138</v>
      </c>
      <c r="B3458" t="s">
        <v>7139</v>
      </c>
      <c r="C3458" t="str">
        <f>IFERROR(VLOOKUP(Table1[[#This Row],[Ticker]],[1]!Table2[[Symbol]:[Industry]],2,FALSE),"-")</f>
        <v>-</v>
      </c>
      <c r="D3458" t="s">
        <v>54</v>
      </c>
      <c r="E3458">
        <v>48.2</v>
      </c>
      <c r="F3458">
        <v>48.2</v>
      </c>
      <c r="G3458">
        <v>-63.992766841447398</v>
      </c>
      <c r="H3458">
        <v>7.5393036956627402</v>
      </c>
      <c r="I3458">
        <v>-43.235405366941798</v>
      </c>
      <c r="J3458">
        <v>-2.5594612922180402</v>
      </c>
      <c r="K3458">
        <v>47.210459830978003</v>
      </c>
      <c r="L3458">
        <v>59.550184754609802</v>
      </c>
      <c r="M3458">
        <v>57.376736876113497</v>
      </c>
      <c r="N3458">
        <v>0.93909678900838101</v>
      </c>
      <c r="O3458">
        <v>153.11203319501999</v>
      </c>
      <c r="P3458">
        <v>23.589743589743499</v>
      </c>
      <c r="Q3458">
        <v>2.9373594711093E-2</v>
      </c>
    </row>
    <row r="3459" spans="1:17" hidden="1" x14ac:dyDescent="0.3">
      <c r="A3459" t="s">
        <v>7140</v>
      </c>
      <c r="B3459" t="s">
        <v>7141</v>
      </c>
      <c r="C3459" t="str">
        <f>IFERROR(VLOOKUP(Table1[[#This Row],[Ticker]],[1]!Table2[[Symbol]:[Industry]],2,FALSE),"-")</f>
        <v>-</v>
      </c>
      <c r="D3459" t="s">
        <v>7142</v>
      </c>
      <c r="E3459">
        <v>48.180867126000003</v>
      </c>
      <c r="F3459">
        <v>33.97</v>
      </c>
      <c r="G3459">
        <v>-9.2255376192856602</v>
      </c>
      <c r="H3459">
        <v>-0.31716588023578002</v>
      </c>
      <c r="I3459">
        <v>-33.547493464545298</v>
      </c>
      <c r="J3459">
        <v>6.9144616102762697</v>
      </c>
      <c r="K3459">
        <v>34.910011593683898</v>
      </c>
      <c r="L3459">
        <v>38.417151692222198</v>
      </c>
      <c r="M3459">
        <v>58.641915277812501</v>
      </c>
      <c r="N3459">
        <v>0.66695401952174505</v>
      </c>
      <c r="O3459">
        <v>64.792463938769501</v>
      </c>
      <c r="P3459">
        <v>23.168963016678699</v>
      </c>
      <c r="Q3459">
        <v>4.8570591805979002E-2</v>
      </c>
    </row>
    <row r="3460" spans="1:17" hidden="1" x14ac:dyDescent="0.3">
      <c r="A3460" t="s">
        <v>7143</v>
      </c>
      <c r="B3460" t="s">
        <v>7144</v>
      </c>
      <c r="C3460" t="str">
        <f>IFERROR(VLOOKUP(Table1[[#This Row],[Ticker]],[1]!Table2[[Symbol]:[Industry]],2,FALSE),"-")</f>
        <v>-</v>
      </c>
      <c r="D3460" t="s">
        <v>151</v>
      </c>
      <c r="E3460">
        <v>48.135982800000001</v>
      </c>
      <c r="F3460">
        <v>28.22</v>
      </c>
      <c r="G3460">
        <v>1.4022014189916501</v>
      </c>
      <c r="H3460">
        <v>-22.685295103572699</v>
      </c>
      <c r="I3460">
        <v>-11.974731166394401</v>
      </c>
      <c r="J3460">
        <v>-2.9406971198824499</v>
      </c>
      <c r="K3460">
        <v>29.687295838675301</v>
      </c>
      <c r="L3460">
        <v>28.125053651715799</v>
      </c>
      <c r="M3460">
        <v>33.563609670359703</v>
      </c>
      <c r="N3460">
        <v>0.23810203490574899</v>
      </c>
      <c r="O3460">
        <v>43.338058114812199</v>
      </c>
      <c r="P3460">
        <v>30.951276102088102</v>
      </c>
      <c r="Q3460">
        <v>-2.4050868069888001E-2</v>
      </c>
    </row>
    <row r="3461" spans="1:17" hidden="1" x14ac:dyDescent="0.3">
      <c r="A3461" t="s">
        <v>7145</v>
      </c>
      <c r="B3461" t="s">
        <v>7146</v>
      </c>
      <c r="C3461" t="str">
        <f>IFERROR(VLOOKUP(Table1[[#This Row],[Ticker]],[1]!Table2[[Symbol]:[Industry]],2,FALSE),"-")</f>
        <v>-</v>
      </c>
      <c r="D3461" t="s">
        <v>2418</v>
      </c>
      <c r="E3461">
        <v>48.045533599999999</v>
      </c>
      <c r="F3461">
        <v>44.92</v>
      </c>
      <c r="G3461">
        <v>97.223683375002693</v>
      </c>
      <c r="H3461">
        <v>3.6430720309047402</v>
      </c>
      <c r="I3461">
        <v>10.4182143671419</v>
      </c>
      <c r="J3461">
        <v>-6.3583871783619701</v>
      </c>
      <c r="K3461">
        <v>46.256994875638398</v>
      </c>
      <c r="L3461">
        <v>39.254340415173999</v>
      </c>
      <c r="M3461">
        <v>34.016609153543698</v>
      </c>
      <c r="N3461">
        <v>1.3204747703969399</v>
      </c>
      <c r="O3461">
        <v>35.908281389136199</v>
      </c>
      <c r="P3461">
        <v>124.6</v>
      </c>
      <c r="Q3461">
        <v>0.129300681126576</v>
      </c>
    </row>
    <row r="3462" spans="1:17" hidden="1" x14ac:dyDescent="0.3">
      <c r="A3462" t="s">
        <v>7147</v>
      </c>
      <c r="B3462" t="s">
        <v>7148</v>
      </c>
      <c r="C3462" t="str">
        <f>IFERROR(VLOOKUP(Table1[[#This Row],[Ticker]],[1]!Table2[[Symbol]:[Industry]],2,FALSE),"-")</f>
        <v>-</v>
      </c>
      <c r="D3462" t="s">
        <v>1387</v>
      </c>
      <c r="E3462">
        <v>48.04</v>
      </c>
      <c r="F3462">
        <v>48.04</v>
      </c>
      <c r="G3462">
        <v>-35.039632908270399</v>
      </c>
      <c r="H3462">
        <v>8.5667915500724394</v>
      </c>
      <c r="I3462">
        <v>-20.039350715529402</v>
      </c>
      <c r="J3462">
        <v>3.50797437770209</v>
      </c>
      <c r="K3462">
        <v>46.730087221364002</v>
      </c>
      <c r="L3462">
        <v>49.580699558433999</v>
      </c>
      <c r="M3462">
        <v>62.3482596555979</v>
      </c>
      <c r="N3462">
        <v>1.67299131154323</v>
      </c>
      <c r="O3462">
        <v>46.856786011656901</v>
      </c>
      <c r="P3462">
        <v>13.838862559241599</v>
      </c>
      <c r="Q3462">
        <v>-0.113048797238812</v>
      </c>
    </row>
    <row r="3463" spans="1:17" hidden="1" x14ac:dyDescent="0.3">
      <c r="A3463" t="s">
        <v>7149</v>
      </c>
      <c r="B3463" t="s">
        <v>7150</v>
      </c>
      <c r="C3463" t="str">
        <f>IFERROR(VLOOKUP(Table1[[#This Row],[Ticker]],[1]!Table2[[Symbol]:[Industry]],2,FALSE),"-")</f>
        <v>-</v>
      </c>
      <c r="D3463" t="s">
        <v>279</v>
      </c>
      <c r="E3463">
        <v>48.021350400000003</v>
      </c>
      <c r="F3463">
        <v>23.64</v>
      </c>
      <c r="G3463">
        <v>-58.537097838152398</v>
      </c>
      <c r="H3463">
        <v>0.85544751459985702</v>
      </c>
      <c r="I3463">
        <v>-32.548002498343202</v>
      </c>
      <c r="J3463">
        <v>-2.3857494565041701</v>
      </c>
      <c r="K3463">
        <v>24.167439188391899</v>
      </c>
      <c r="L3463">
        <v>27.6262308983118</v>
      </c>
      <c r="M3463">
        <v>46.494898513095499</v>
      </c>
      <c r="N3463">
        <v>0.28395777264217098</v>
      </c>
      <c r="O3463">
        <v>51.861252115059202</v>
      </c>
      <c r="P3463">
        <v>11.77304964539</v>
      </c>
      <c r="Q3463">
        <v>-8.8661040490042003E-2</v>
      </c>
    </row>
    <row r="3464" spans="1:17" hidden="1" x14ac:dyDescent="0.3">
      <c r="A3464" t="s">
        <v>7151</v>
      </c>
      <c r="B3464" t="s">
        <v>7152</v>
      </c>
      <c r="C3464" t="str">
        <f>IFERROR(VLOOKUP(Table1[[#This Row],[Ticker]],[1]!Table2[[Symbol]:[Industry]],2,FALSE),"-")</f>
        <v>-</v>
      </c>
      <c r="D3464" t="s">
        <v>632</v>
      </c>
      <c r="E3464">
        <v>47.905000000000001</v>
      </c>
      <c r="F3464">
        <v>8.7100000000000009</v>
      </c>
      <c r="G3464">
        <v>-21.0413269769641</v>
      </c>
      <c r="H3464">
        <v>3.64387085129494</v>
      </c>
      <c r="I3464">
        <v>-22.9323010967756</v>
      </c>
      <c r="J3464">
        <v>-1.3839510881364001</v>
      </c>
      <c r="K3464">
        <v>8.4682769407387593</v>
      </c>
      <c r="L3464">
        <v>8.1913908879413793</v>
      </c>
      <c r="M3464">
        <v>51.846617757508</v>
      </c>
      <c r="N3464">
        <v>0.34704600099916499</v>
      </c>
      <c r="O3464">
        <v>34.557979334098697</v>
      </c>
      <c r="P3464">
        <v>34</v>
      </c>
      <c r="Q3464">
        <v>-6.1906169762860003E-3</v>
      </c>
    </row>
    <row r="3465" spans="1:17" hidden="1" x14ac:dyDescent="0.3">
      <c r="A3465" t="s">
        <v>7153</v>
      </c>
      <c r="B3465" t="s">
        <v>7154</v>
      </c>
      <c r="C3465" t="str">
        <f>IFERROR(VLOOKUP(Table1[[#This Row],[Ticker]],[1]!Table2[[Symbol]:[Industry]],2,FALSE),"-")</f>
        <v>-</v>
      </c>
      <c r="D3465" t="s">
        <v>420</v>
      </c>
      <c r="E3465">
        <v>47.881082889999902</v>
      </c>
      <c r="F3465">
        <v>0.82</v>
      </c>
      <c r="G3465">
        <v>-47.640856615750799</v>
      </c>
      <c r="H3465">
        <v>-9.0590823999300696</v>
      </c>
      <c r="I3465">
        <v>-23.979856800134399</v>
      </c>
      <c r="J3465">
        <v>-13.692765677802001</v>
      </c>
      <c r="K3465">
        <v>0.87365613772348105</v>
      </c>
      <c r="L3465">
        <v>0.86425119615186297</v>
      </c>
      <c r="M3465">
        <v>35.342364472709399</v>
      </c>
      <c r="N3465">
        <v>0.80615454097416395</v>
      </c>
      <c r="O3465">
        <v>54.878048780487802</v>
      </c>
      <c r="P3465">
        <v>24.2424242424242</v>
      </c>
      <c r="Q3465">
        <v>8.9439338920514005E-2</v>
      </c>
    </row>
    <row r="3466" spans="1:17" hidden="1" x14ac:dyDescent="0.3">
      <c r="A3466" t="s">
        <v>7155</v>
      </c>
      <c r="B3466" t="s">
        <v>7156</v>
      </c>
      <c r="C3466" t="str">
        <f>IFERROR(VLOOKUP(Table1[[#This Row],[Ticker]],[1]!Table2[[Symbol]:[Industry]],2,FALSE),"-")</f>
        <v>-</v>
      </c>
      <c r="D3466" t="s">
        <v>399</v>
      </c>
      <c r="E3466">
        <v>47.856679999999997</v>
      </c>
      <c r="F3466">
        <v>31.1</v>
      </c>
      <c r="G3466">
        <v>46.4034068773068</v>
      </c>
      <c r="H3466">
        <v>5.0929643836956702</v>
      </c>
      <c r="I3466">
        <v>-20.346293915031101</v>
      </c>
      <c r="J3466">
        <v>1.8019237112215301</v>
      </c>
      <c r="K3466">
        <v>31.7622377127405</v>
      </c>
      <c r="L3466">
        <v>31.461719667439102</v>
      </c>
      <c r="M3466">
        <v>58.518913240312401</v>
      </c>
      <c r="N3466">
        <v>2.69655172413793</v>
      </c>
      <c r="O3466">
        <v>81.189710610932394</v>
      </c>
      <c r="P3466">
        <v>69.021739130434796</v>
      </c>
      <c r="Q3466">
        <v>0.12530449518322201</v>
      </c>
    </row>
    <row r="3467" spans="1:17" hidden="1" x14ac:dyDescent="0.3">
      <c r="A3467" t="s">
        <v>7157</v>
      </c>
      <c r="B3467" t="s">
        <v>7158</v>
      </c>
      <c r="C3467" t="str">
        <f>IFERROR(VLOOKUP(Table1[[#This Row],[Ticker]],[1]!Table2[[Symbol]:[Industry]],2,FALSE),"-")</f>
        <v>-</v>
      </c>
      <c r="D3467" t="s">
        <v>46</v>
      </c>
      <c r="E3467">
        <v>47.830013000000001</v>
      </c>
      <c r="F3467">
        <v>24.17</v>
      </c>
      <c r="G3467">
        <v>65.128445279764605</v>
      </c>
      <c r="H3467">
        <v>-11.047774631985099</v>
      </c>
      <c r="I3467">
        <v>-25.301684072239102</v>
      </c>
      <c r="J3467">
        <v>-4.2854647683786</v>
      </c>
      <c r="K3467">
        <v>27.170249668457199</v>
      </c>
      <c r="L3467">
        <v>26.503304814048299</v>
      </c>
      <c r="M3467">
        <v>31.616969489827401</v>
      </c>
      <c r="N3467">
        <v>0.36629859866901598</v>
      </c>
      <c r="O3467">
        <v>40.670252378982198</v>
      </c>
      <c r="P3467">
        <v>101.416666666666</v>
      </c>
    </row>
    <row r="3468" spans="1:17" hidden="1" x14ac:dyDescent="0.3">
      <c r="A3468" t="s">
        <v>7159</v>
      </c>
      <c r="B3468" t="s">
        <v>7160</v>
      </c>
      <c r="C3468" t="str">
        <f>IFERROR(VLOOKUP(Table1[[#This Row],[Ticker]],[1]!Table2[[Symbol]:[Industry]],2,FALSE),"-")</f>
        <v>-</v>
      </c>
      <c r="D3468" t="s">
        <v>929</v>
      </c>
      <c r="E3468">
        <v>47.786850000000001</v>
      </c>
      <c r="F3468">
        <v>154.65</v>
      </c>
      <c r="G3468">
        <v>464.186472862382</v>
      </c>
      <c r="H3468">
        <v>-12.9451512098567</v>
      </c>
      <c r="I3468">
        <v>203.06810584842199</v>
      </c>
      <c r="J3468">
        <v>4.0273824714156801</v>
      </c>
      <c r="K3468">
        <v>168.985970971846</v>
      </c>
      <c r="L3468">
        <v>118.89843961422299</v>
      </c>
      <c r="M3468">
        <v>44.257662523431499</v>
      </c>
      <c r="N3468">
        <v>0.33394318604666101</v>
      </c>
      <c r="O3468">
        <v>52.473326867119297</v>
      </c>
      <c r="P3468">
        <v>463.38797814207601</v>
      </c>
    </row>
    <row r="3469" spans="1:17" hidden="1" x14ac:dyDescent="0.3">
      <c r="A3469" t="s">
        <v>7161</v>
      </c>
      <c r="B3469" t="s">
        <v>7162</v>
      </c>
      <c r="C3469" t="str">
        <f>IFERROR(VLOOKUP(Table1[[#This Row],[Ticker]],[1]!Table2[[Symbol]:[Industry]],2,FALSE),"-")</f>
        <v>-</v>
      </c>
      <c r="D3469" t="s">
        <v>539</v>
      </c>
      <c r="E3469">
        <v>47.538531949999999</v>
      </c>
      <c r="F3469">
        <v>96.85</v>
      </c>
      <c r="G3469">
        <v>81.153989825941295</v>
      </c>
      <c r="H3469">
        <v>0.61024353370387996</v>
      </c>
      <c r="I3469">
        <v>24.624383726911699</v>
      </c>
      <c r="J3469">
        <v>-6.7605466850528604</v>
      </c>
      <c r="K3469">
        <v>102.443830831754</v>
      </c>
      <c r="L3469">
        <v>81.823067756088705</v>
      </c>
      <c r="M3469">
        <v>21.1109224555039</v>
      </c>
      <c r="N3469">
        <v>0.28672980831171502</v>
      </c>
      <c r="O3469">
        <v>23.593185338151802</v>
      </c>
      <c r="P3469">
        <v>121.92942254812</v>
      </c>
      <c r="Q3469">
        <v>8.7665420232217003E-2</v>
      </c>
    </row>
    <row r="3470" spans="1:17" hidden="1" x14ac:dyDescent="0.3">
      <c r="A3470" t="s">
        <v>7163</v>
      </c>
      <c r="B3470" t="s">
        <v>7164</v>
      </c>
      <c r="C3470" t="str">
        <f>IFERROR(VLOOKUP(Table1[[#This Row],[Ticker]],[1]!Table2[[Symbol]:[Industry]],2,FALSE),"-")</f>
        <v>-</v>
      </c>
      <c r="D3470" t="s">
        <v>77</v>
      </c>
      <c r="E3470">
        <v>47.457022774999999</v>
      </c>
      <c r="F3470">
        <v>15.13</v>
      </c>
      <c r="G3470">
        <v>-23.266493115173699</v>
      </c>
      <c r="H3470">
        <v>-4.0456700040526004</v>
      </c>
      <c r="I3470">
        <v>-30.914905926297401</v>
      </c>
      <c r="J3470">
        <v>-10.2737225509456</v>
      </c>
      <c r="K3470">
        <v>15.846518874352</v>
      </c>
      <c r="L3470">
        <v>16.585169728845699</v>
      </c>
      <c r="M3470">
        <v>35.780863647970797</v>
      </c>
      <c r="N3470">
        <v>1.1544404475672201</v>
      </c>
      <c r="O3470">
        <v>38.797091870456001</v>
      </c>
    </row>
    <row r="3471" spans="1:17" hidden="1" x14ac:dyDescent="0.3">
      <c r="A3471" t="s">
        <v>7165</v>
      </c>
      <c r="B3471" t="s">
        <v>7166</v>
      </c>
      <c r="C3471" t="str">
        <f>IFERROR(VLOOKUP(Table1[[#This Row],[Ticker]],[1]!Table2[[Symbol]:[Industry]],2,FALSE),"-")</f>
        <v>-</v>
      </c>
      <c r="D3471" t="s">
        <v>46</v>
      </c>
      <c r="E3471">
        <v>47.453249999999997</v>
      </c>
      <c r="F3471">
        <v>60.45</v>
      </c>
      <c r="G3471">
        <v>13.9043338331838</v>
      </c>
      <c r="H3471">
        <v>-16.2237052167267</v>
      </c>
      <c r="I3471">
        <v>7.4107639643003598</v>
      </c>
      <c r="J3471">
        <v>5.9726806957526</v>
      </c>
      <c r="K3471">
        <v>65.138954220151504</v>
      </c>
      <c r="L3471">
        <v>58.4131540412831</v>
      </c>
      <c r="M3471">
        <v>36.008431162202797</v>
      </c>
      <c r="N3471">
        <v>0.50260521042084105</v>
      </c>
      <c r="O3471">
        <v>43.093465674110803</v>
      </c>
      <c r="P3471">
        <v>56.403622250970201</v>
      </c>
      <c r="Q3471">
        <v>7.9313255542069999E-2</v>
      </c>
    </row>
    <row r="3472" spans="1:17" hidden="1" x14ac:dyDescent="0.3">
      <c r="A3472" t="s">
        <v>7167</v>
      </c>
      <c r="B3472" t="s">
        <v>7168</v>
      </c>
      <c r="C3472" t="str">
        <f>IFERROR(VLOOKUP(Table1[[#This Row],[Ticker]],[1]!Table2[[Symbol]:[Industry]],2,FALSE),"-")</f>
        <v>-</v>
      </c>
      <c r="E3472">
        <v>47.422800000000002</v>
      </c>
      <c r="F3472">
        <v>43.91</v>
      </c>
      <c r="G3472">
        <v>1811.27563142695</v>
      </c>
      <c r="H3472">
        <v>42.348469260786104</v>
      </c>
      <c r="I3472">
        <v>730.65269231458694</v>
      </c>
      <c r="J3472">
        <v>5.1616189253243796</v>
      </c>
      <c r="K3472">
        <v>30.263406442866199</v>
      </c>
      <c r="L3472">
        <v>15.9370398083206</v>
      </c>
      <c r="M3472">
        <v>100</v>
      </c>
      <c r="N3472">
        <v>0.87794793261868298</v>
      </c>
      <c r="O3472">
        <v>0</v>
      </c>
      <c r="P3472">
        <v>1800.8658008658001</v>
      </c>
    </row>
    <row r="3473" spans="1:17" hidden="1" x14ac:dyDescent="0.3">
      <c r="A3473" t="s">
        <v>7169</v>
      </c>
      <c r="B3473" t="s">
        <v>7170</v>
      </c>
      <c r="C3473" t="str">
        <f>IFERROR(VLOOKUP(Table1[[#This Row],[Ticker]],[1]!Table2[[Symbol]:[Industry]],2,FALSE),"-")</f>
        <v>-</v>
      </c>
      <c r="D3473" t="s">
        <v>1177</v>
      </c>
      <c r="E3473">
        <v>47.338500000000003</v>
      </c>
      <c r="F3473">
        <v>9.06</v>
      </c>
      <c r="G3473">
        <v>40.770748712765702</v>
      </c>
      <c r="H3473">
        <v>-7.7212139192044402</v>
      </c>
      <c r="I3473">
        <v>0.50638058932874896</v>
      </c>
      <c r="J3473">
        <v>-0.81631099342449898</v>
      </c>
      <c r="K3473">
        <v>8.8352438175156003</v>
      </c>
      <c r="L3473">
        <v>7.9213447903298402</v>
      </c>
      <c r="M3473">
        <v>50.654200365149499</v>
      </c>
      <c r="N3473">
        <v>1.29296075690903</v>
      </c>
      <c r="O3473">
        <v>19.757174392935902</v>
      </c>
      <c r="P3473">
        <v>84.521384928716898</v>
      </c>
      <c r="Q3473">
        <v>0.120010091974643</v>
      </c>
    </row>
    <row r="3474" spans="1:17" hidden="1" x14ac:dyDescent="0.3">
      <c r="A3474" t="s">
        <v>7171</v>
      </c>
      <c r="B3474" t="s">
        <v>7172</v>
      </c>
      <c r="C3474" t="str">
        <f>IFERROR(VLOOKUP(Table1[[#This Row],[Ticker]],[1]!Table2[[Symbol]:[Industry]],2,FALSE),"-")</f>
        <v>-</v>
      </c>
      <c r="D3474" t="s">
        <v>7173</v>
      </c>
      <c r="E3474">
        <v>47.311642972000001</v>
      </c>
      <c r="F3474">
        <v>56.54</v>
      </c>
      <c r="G3474">
        <v>804.75412639798299</v>
      </c>
      <c r="H3474">
        <v>22.609393893953399</v>
      </c>
      <c r="I3474">
        <v>1.45841105677772</v>
      </c>
      <c r="J3474">
        <v>-2.9711602753455999</v>
      </c>
      <c r="K3474">
        <v>48.812264830866397</v>
      </c>
      <c r="L3474">
        <v>38.903808193274699</v>
      </c>
      <c r="M3474">
        <v>67.866378969525499</v>
      </c>
      <c r="N3474">
        <v>1.6528891202498699</v>
      </c>
      <c r="O3474">
        <v>11.8853908737177</v>
      </c>
      <c r="P3474">
        <v>837.64510779436102</v>
      </c>
      <c r="Q3474">
        <v>0.17708097414267601</v>
      </c>
    </row>
    <row r="3475" spans="1:17" hidden="1" x14ac:dyDescent="0.3">
      <c r="A3475" t="s">
        <v>7174</v>
      </c>
      <c r="B3475" t="s">
        <v>7175</v>
      </c>
      <c r="C3475" t="str">
        <f>IFERROR(VLOOKUP(Table1[[#This Row],[Ticker]],[1]!Table2[[Symbol]:[Industry]],2,FALSE),"-")</f>
        <v>-</v>
      </c>
      <c r="D3475" t="s">
        <v>54</v>
      </c>
      <c r="E3475">
        <v>47.176404884</v>
      </c>
      <c r="F3475">
        <v>23.59</v>
      </c>
      <c r="G3475">
        <v>-18.7504828096897</v>
      </c>
      <c r="H3475">
        <v>-2.7713495804053299</v>
      </c>
      <c r="I3475">
        <v>-9.8771640900844293</v>
      </c>
      <c r="J3475">
        <v>-1.3489272685621501</v>
      </c>
      <c r="K3475">
        <v>22.981421537767801</v>
      </c>
      <c r="L3475">
        <v>21.106771009426001</v>
      </c>
      <c r="M3475">
        <v>50.111389127812501</v>
      </c>
      <c r="N3475">
        <v>0.83350125209707104</v>
      </c>
      <c r="O3475">
        <v>27.596439169139401</v>
      </c>
      <c r="P3475">
        <v>130.14634146341399</v>
      </c>
      <c r="Q3475">
        <v>0.112457719624523</v>
      </c>
    </row>
    <row r="3476" spans="1:17" hidden="1" x14ac:dyDescent="0.3">
      <c r="A3476" t="s">
        <v>7176</v>
      </c>
      <c r="B3476" t="s">
        <v>7177</v>
      </c>
      <c r="C3476" t="str">
        <f>IFERROR(VLOOKUP(Table1[[#This Row],[Ticker]],[1]!Table2[[Symbol]:[Industry]],2,FALSE),"-")</f>
        <v>-</v>
      </c>
      <c r="D3476" t="s">
        <v>399</v>
      </c>
      <c r="E3476">
        <v>47.134059999999998</v>
      </c>
      <c r="F3476">
        <v>67.45</v>
      </c>
      <c r="G3476">
        <v>-39.278025442495498</v>
      </c>
      <c r="H3476">
        <v>1.2583779175302501</v>
      </c>
      <c r="I3476">
        <v>-1.63218654923838</v>
      </c>
      <c r="J3476">
        <v>-10.8132477767517</v>
      </c>
      <c r="K3476">
        <v>65.373288813339101</v>
      </c>
      <c r="L3476">
        <v>68.509284510214698</v>
      </c>
      <c r="M3476">
        <v>57.0255228712358</v>
      </c>
      <c r="N3476">
        <v>1.75462184873949</v>
      </c>
      <c r="O3476">
        <v>51.000741289844299</v>
      </c>
      <c r="P3476">
        <v>27.867298578199001</v>
      </c>
      <c r="Q3476">
        <v>4.8896256626471998E-2</v>
      </c>
    </row>
    <row r="3477" spans="1:17" hidden="1" x14ac:dyDescent="0.3">
      <c r="A3477" t="s">
        <v>7178</v>
      </c>
      <c r="B3477" t="s">
        <v>7179</v>
      </c>
      <c r="C3477" t="str">
        <f>IFERROR(VLOOKUP(Table1[[#This Row],[Ticker]],[1]!Table2[[Symbol]:[Industry]],2,FALSE),"-")</f>
        <v>-</v>
      </c>
      <c r="D3477" t="s">
        <v>539</v>
      </c>
      <c r="E3477">
        <v>46.972749999999998</v>
      </c>
      <c r="F3477">
        <v>77.5</v>
      </c>
      <c r="G3477">
        <v>9.20656763190836</v>
      </c>
      <c r="H3477">
        <v>-3.5729106991254298</v>
      </c>
      <c r="I3477">
        <v>-28.481046717969299</v>
      </c>
      <c r="J3477">
        <v>-0.27745758164290801</v>
      </c>
      <c r="K3477">
        <v>78.324498554189304</v>
      </c>
      <c r="L3477">
        <v>78.418101037129304</v>
      </c>
      <c r="M3477">
        <v>50.898321352871598</v>
      </c>
      <c r="N3477">
        <v>0.22072957969865101</v>
      </c>
      <c r="O3477">
        <v>46.967741935483801</v>
      </c>
      <c r="P3477">
        <v>38.392857142857103</v>
      </c>
      <c r="Q3477">
        <v>0.17451033667622401</v>
      </c>
    </row>
    <row r="3478" spans="1:17" hidden="1" x14ac:dyDescent="0.3">
      <c r="A3478" t="s">
        <v>7180</v>
      </c>
      <c r="B3478" t="s">
        <v>7181</v>
      </c>
      <c r="C3478" t="str">
        <f>IFERROR(VLOOKUP(Table1[[#This Row],[Ticker]],[1]!Table2[[Symbol]:[Industry]],2,FALSE),"-")</f>
        <v>-</v>
      </c>
      <c r="D3478" t="s">
        <v>1733</v>
      </c>
      <c r="E3478">
        <v>46.940739999999998</v>
      </c>
      <c r="F3478">
        <v>77</v>
      </c>
      <c r="G3478">
        <v>281.744782871712</v>
      </c>
      <c r="H3478">
        <v>0.81341304633587197</v>
      </c>
      <c r="I3478">
        <v>-0.512528429580282</v>
      </c>
      <c r="J3478">
        <v>-2.2088595130448399</v>
      </c>
      <c r="K3478">
        <v>79.347791686383403</v>
      </c>
      <c r="L3478">
        <v>66.072079627461306</v>
      </c>
      <c r="M3478">
        <v>49.954591997424998</v>
      </c>
      <c r="N3478">
        <v>0.46754069734692699</v>
      </c>
      <c r="O3478">
        <v>28.961038961038899</v>
      </c>
      <c r="P3478">
        <v>317.34417344173397</v>
      </c>
      <c r="Q3478">
        <v>0.176940244495007</v>
      </c>
    </row>
    <row r="3479" spans="1:17" hidden="1" x14ac:dyDescent="0.3">
      <c r="A3479" t="s">
        <v>7182</v>
      </c>
      <c r="B3479" t="s">
        <v>7183</v>
      </c>
      <c r="C3479" t="str">
        <f>IFERROR(VLOOKUP(Table1[[#This Row],[Ticker]],[1]!Table2[[Symbol]:[Industry]],2,FALSE),"-")</f>
        <v>-</v>
      </c>
      <c r="D3479" t="s">
        <v>46</v>
      </c>
      <c r="E3479">
        <v>46.922924399999999</v>
      </c>
      <c r="F3479">
        <v>68.7</v>
      </c>
      <c r="G3479">
        <v>-51.2414267687777</v>
      </c>
      <c r="H3479">
        <v>11.9564590105844</v>
      </c>
      <c r="I3479">
        <v>-35.065550661272802</v>
      </c>
      <c r="J3479">
        <v>-1.3182827851475301</v>
      </c>
      <c r="K3479">
        <v>64.666942288798296</v>
      </c>
      <c r="M3479">
        <v>64.698011403233494</v>
      </c>
      <c r="N3479">
        <v>1.0734868421052599</v>
      </c>
      <c r="O3479">
        <v>38.282387190684098</v>
      </c>
      <c r="P3479">
        <v>40.778688524590102</v>
      </c>
    </row>
    <row r="3480" spans="1:17" hidden="1" x14ac:dyDescent="0.3">
      <c r="A3480" t="s">
        <v>7184</v>
      </c>
      <c r="B3480" t="s">
        <v>7185</v>
      </c>
      <c r="C3480" t="str">
        <f>IFERROR(VLOOKUP(Table1[[#This Row],[Ticker]],[1]!Table2[[Symbol]:[Industry]],2,FALSE),"-")</f>
        <v>-</v>
      </c>
      <c r="D3480" t="s">
        <v>1177</v>
      </c>
      <c r="E3480">
        <v>46.884035054999998</v>
      </c>
      <c r="F3480">
        <v>34.450000000000003</v>
      </c>
      <c r="G3480">
        <v>-77.289353084975403</v>
      </c>
      <c r="H3480">
        <v>3.7454691395612199</v>
      </c>
      <c r="I3480">
        <v>-46.443647199593201</v>
      </c>
      <c r="J3480">
        <v>0.69322122408743503</v>
      </c>
      <c r="K3480">
        <v>33.901962270860601</v>
      </c>
      <c r="L3480">
        <v>47.7584999680262</v>
      </c>
      <c r="M3480">
        <v>66.678605574826506</v>
      </c>
      <c r="N3480">
        <v>0.99261006289308096</v>
      </c>
      <c r="O3480">
        <v>109.288824383163</v>
      </c>
      <c r="P3480">
        <v>18.384879725085899</v>
      </c>
    </row>
    <row r="3481" spans="1:17" hidden="1" x14ac:dyDescent="0.3">
      <c r="A3481" t="s">
        <v>7186</v>
      </c>
      <c r="B3481" t="s">
        <v>7187</v>
      </c>
      <c r="C3481" t="str">
        <f>IFERROR(VLOOKUP(Table1[[#This Row],[Ticker]],[1]!Table2[[Symbol]:[Industry]],2,FALSE),"-")</f>
        <v>-</v>
      </c>
      <c r="D3481" t="s">
        <v>493</v>
      </c>
      <c r="E3481">
        <v>46.873800000000003</v>
      </c>
      <c r="F3481">
        <v>90</v>
      </c>
      <c r="G3481">
        <v>-56.5811290093149</v>
      </c>
      <c r="H3481">
        <v>21.451428110580402</v>
      </c>
      <c r="I3481">
        <v>-40.405252901810002</v>
      </c>
      <c r="J3481">
        <v>-12.4312330097546</v>
      </c>
      <c r="K3481">
        <v>83.881658875807403</v>
      </c>
      <c r="M3481">
        <v>53.069842216073802</v>
      </c>
      <c r="N3481">
        <v>1.38359375</v>
      </c>
      <c r="O3481">
        <v>48.5555555555555</v>
      </c>
      <c r="P3481">
        <v>57.205240174672397</v>
      </c>
    </row>
    <row r="3482" spans="1:17" hidden="1" x14ac:dyDescent="0.3">
      <c r="A3482" t="s">
        <v>7188</v>
      </c>
      <c r="B3482" t="s">
        <v>7189</v>
      </c>
      <c r="C3482" t="str">
        <f>IFERROR(VLOOKUP(Table1[[#This Row],[Ticker]],[1]!Table2[[Symbol]:[Industry]],2,FALSE),"-")</f>
        <v>-</v>
      </c>
      <c r="D3482" t="s">
        <v>516</v>
      </c>
      <c r="E3482">
        <v>46.849715637000003</v>
      </c>
      <c r="F3482">
        <v>6.33</v>
      </c>
      <c r="G3482">
        <v>106.55030980022001</v>
      </c>
      <c r="H3482">
        <v>-5.4097144691250003</v>
      </c>
      <c r="I3482">
        <v>16.126434140416698</v>
      </c>
      <c r="J3482">
        <v>8.0232778275262397</v>
      </c>
      <c r="K3482">
        <v>5.6687885067653401</v>
      </c>
      <c r="L3482">
        <v>4.5913520008739601</v>
      </c>
      <c r="M3482">
        <v>75.110046710042596</v>
      </c>
      <c r="N3482">
        <v>0.69816122796073998</v>
      </c>
      <c r="O3482">
        <v>16.271721958925699</v>
      </c>
      <c r="P3482">
        <v>141.60305343511399</v>
      </c>
      <c r="Q3482">
        <v>8.3305916925981993E-2</v>
      </c>
    </row>
    <row r="3483" spans="1:17" hidden="1" x14ac:dyDescent="0.3">
      <c r="A3483" t="s">
        <v>7190</v>
      </c>
      <c r="B3483" t="s">
        <v>7191</v>
      </c>
      <c r="C3483" t="str">
        <f>IFERROR(VLOOKUP(Table1[[#This Row],[Ticker]],[1]!Table2[[Symbol]:[Industry]],2,FALSE),"-")</f>
        <v>-</v>
      </c>
      <c r="D3483" t="s">
        <v>632</v>
      </c>
      <c r="E3483">
        <v>46.743670643999998</v>
      </c>
      <c r="F3483">
        <v>79.64</v>
      </c>
      <c r="G3483">
        <v>-52.733276331956901</v>
      </c>
      <c r="H3483">
        <v>11.3391876146939</v>
      </c>
      <c r="I3483">
        <v>-5.7490963375262698</v>
      </c>
      <c r="J3483">
        <v>-1.3768082309935501</v>
      </c>
      <c r="K3483">
        <v>75.819580928418404</v>
      </c>
      <c r="L3483">
        <v>81.034096582284604</v>
      </c>
      <c r="M3483">
        <v>56.127776281395001</v>
      </c>
      <c r="N3483">
        <v>0.19402323664190099</v>
      </c>
      <c r="O3483">
        <v>74.472626820693094</v>
      </c>
      <c r="P3483">
        <v>29.812550937245302</v>
      </c>
      <c r="Q3483">
        <v>5.9192963257392997E-2</v>
      </c>
    </row>
    <row r="3484" spans="1:17" hidden="1" x14ac:dyDescent="0.3">
      <c r="A3484" t="s">
        <v>7192</v>
      </c>
      <c r="B3484" t="s">
        <v>7193</v>
      </c>
      <c r="C3484" t="str">
        <f>IFERROR(VLOOKUP(Table1[[#This Row],[Ticker]],[1]!Table2[[Symbol]:[Industry]],2,FALSE),"-")</f>
        <v>-</v>
      </c>
      <c r="D3484" t="s">
        <v>632</v>
      </c>
      <c r="E3484">
        <v>46.69889414</v>
      </c>
      <c r="F3484">
        <v>280.55</v>
      </c>
      <c r="G3484">
        <v>2.5541165929665399</v>
      </c>
      <c r="H3484">
        <v>-14.6105716751155</v>
      </c>
      <c r="I3484">
        <v>-20.252369718410598</v>
      </c>
      <c r="J3484">
        <v>-2.86668939142697</v>
      </c>
      <c r="K3484">
        <v>308.645795282493</v>
      </c>
      <c r="L3484">
        <v>285.99028037779198</v>
      </c>
      <c r="M3484">
        <v>24.379614676603701</v>
      </c>
      <c r="N3484">
        <v>0.79777236817931196</v>
      </c>
      <c r="O3484">
        <v>46.497950454464402</v>
      </c>
      <c r="P3484">
        <v>33.088235294117602</v>
      </c>
      <c r="Q3484">
        <v>-3.3002327072167999E-2</v>
      </c>
    </row>
    <row r="3485" spans="1:17" hidden="1" x14ac:dyDescent="0.3">
      <c r="A3485" t="s">
        <v>7194</v>
      </c>
      <c r="B3485" t="s">
        <v>7195</v>
      </c>
      <c r="C3485" t="str">
        <f>IFERROR(VLOOKUP(Table1[[#This Row],[Ticker]],[1]!Table2[[Symbol]:[Industry]],2,FALSE),"-")</f>
        <v>-</v>
      </c>
      <c r="D3485" t="s">
        <v>130</v>
      </c>
      <c r="E3485">
        <v>46.644277680000002</v>
      </c>
      <c r="F3485">
        <v>22.95</v>
      </c>
      <c r="G3485">
        <v>110.070008111794</v>
      </c>
      <c r="H3485">
        <v>-3.4571720192586199</v>
      </c>
      <c r="I3485">
        <v>79.167271445341498</v>
      </c>
      <c r="J3485">
        <v>0.219071010963242</v>
      </c>
      <c r="K3485">
        <v>22.488073929397501</v>
      </c>
      <c r="L3485">
        <v>17.2831693737179</v>
      </c>
      <c r="M3485">
        <v>42.674864754522801</v>
      </c>
      <c r="N3485">
        <v>0.42809672509345698</v>
      </c>
      <c r="O3485">
        <v>24.531590413943299</v>
      </c>
      <c r="P3485">
        <v>150.819672131147</v>
      </c>
    </row>
    <row r="3486" spans="1:17" hidden="1" x14ac:dyDescent="0.3">
      <c r="A3486" t="s">
        <v>7196</v>
      </c>
      <c r="B3486" t="s">
        <v>7197</v>
      </c>
      <c r="C3486" t="str">
        <f>IFERROR(VLOOKUP(Table1[[#This Row],[Ticker]],[1]!Table2[[Symbol]:[Industry]],2,FALSE),"-")</f>
        <v>-</v>
      </c>
      <c r="D3486" t="s">
        <v>929</v>
      </c>
      <c r="E3486">
        <v>46.639007999999997</v>
      </c>
      <c r="F3486">
        <v>1.17</v>
      </c>
      <c r="G3486">
        <v>-13.6602740914789</v>
      </c>
      <c r="H3486">
        <v>-5.0482422915289797</v>
      </c>
      <c r="I3486">
        <v>-29.826630993682802</v>
      </c>
      <c r="J3486">
        <v>-1.7742658581121999</v>
      </c>
      <c r="K3486">
        <v>1.1997860890922001</v>
      </c>
      <c r="L3486">
        <v>1.22085506910442</v>
      </c>
      <c r="M3486">
        <v>44.952009079866698</v>
      </c>
      <c r="N3486">
        <v>0.77964489419546601</v>
      </c>
      <c r="O3486">
        <v>61.538461538461497</v>
      </c>
      <c r="P3486">
        <v>67.142857142857096</v>
      </c>
      <c r="Q3486">
        <v>-0.15472257390094299</v>
      </c>
    </row>
    <row r="3487" spans="1:17" hidden="1" x14ac:dyDescent="0.3">
      <c r="A3487" t="s">
        <v>7198</v>
      </c>
      <c r="B3487" t="s">
        <v>7199</v>
      </c>
      <c r="C3487" t="str">
        <f>IFERROR(VLOOKUP(Table1[[#This Row],[Ticker]],[1]!Table2[[Symbol]:[Industry]],2,FALSE),"-")</f>
        <v>-</v>
      </c>
      <c r="D3487" t="s">
        <v>54</v>
      </c>
      <c r="E3487">
        <v>46.475279999999998</v>
      </c>
      <c r="F3487">
        <v>37.97</v>
      </c>
      <c r="G3487">
        <v>35.018866782266102</v>
      </c>
      <c r="H3487">
        <v>8.3155207746731001</v>
      </c>
      <c r="I3487">
        <v>-11.468275902299</v>
      </c>
      <c r="J3487">
        <v>-0.74211166107271198</v>
      </c>
      <c r="K3487">
        <v>38.074265353479802</v>
      </c>
      <c r="L3487">
        <v>34.542616396978097</v>
      </c>
      <c r="M3487">
        <v>49.1963699009872</v>
      </c>
      <c r="N3487">
        <v>0.76479490910553904</v>
      </c>
      <c r="O3487">
        <v>33.500131682907501</v>
      </c>
      <c r="P3487">
        <v>74.574712643678097</v>
      </c>
      <c r="Q3487">
        <v>4.2253719948534003E-2</v>
      </c>
    </row>
    <row r="3488" spans="1:17" hidden="1" x14ac:dyDescent="0.3">
      <c r="A3488" t="s">
        <v>7200</v>
      </c>
      <c r="B3488" t="s">
        <v>7201</v>
      </c>
      <c r="C3488" t="str">
        <f>IFERROR(VLOOKUP(Table1[[#This Row],[Ticker]],[1]!Table2[[Symbol]:[Industry]],2,FALSE),"-")</f>
        <v>-</v>
      </c>
      <c r="D3488" t="s">
        <v>632</v>
      </c>
      <c r="E3488">
        <v>46.471312400000002</v>
      </c>
      <c r="F3488">
        <v>158.5</v>
      </c>
      <c r="G3488">
        <v>-45.241925090605697</v>
      </c>
      <c r="H3488">
        <v>-0.48465891984620801</v>
      </c>
      <c r="I3488">
        <v>-17.703137017779198</v>
      </c>
      <c r="J3488">
        <v>-5.7316130357983601</v>
      </c>
      <c r="K3488">
        <v>157.81003703951001</v>
      </c>
      <c r="L3488">
        <v>164.651245164649</v>
      </c>
      <c r="M3488">
        <v>48.122309196927098</v>
      </c>
      <c r="N3488">
        <v>0.81201006832074796</v>
      </c>
      <c r="O3488">
        <v>31.0410094637223</v>
      </c>
      <c r="P3488">
        <v>15.6934306569343</v>
      </c>
      <c r="Q3488">
        <v>-1.0046279632071E-2</v>
      </c>
    </row>
    <row r="3489" spans="1:17" hidden="1" x14ac:dyDescent="0.3">
      <c r="A3489" t="s">
        <v>7202</v>
      </c>
      <c r="B3489" t="s">
        <v>7203</v>
      </c>
      <c r="C3489" t="str">
        <f>IFERROR(VLOOKUP(Table1[[#This Row],[Ticker]],[1]!Table2[[Symbol]:[Industry]],2,FALSE),"-")</f>
        <v>-</v>
      </c>
      <c r="D3489" t="s">
        <v>471</v>
      </c>
      <c r="E3489">
        <v>46.366460799999999</v>
      </c>
      <c r="F3489">
        <v>17.600000000000001</v>
      </c>
      <c r="G3489">
        <v>0.20136743755766401</v>
      </c>
      <c r="H3489">
        <v>4.4671429931205404</v>
      </c>
      <c r="I3489">
        <v>-38.8172167677414</v>
      </c>
      <c r="J3489">
        <v>3.0921042985572602</v>
      </c>
      <c r="K3489">
        <v>17.768282559608</v>
      </c>
      <c r="L3489">
        <v>18.0415605524888</v>
      </c>
      <c r="M3489">
        <v>58.370956450698102</v>
      </c>
      <c r="N3489">
        <v>0.76401834701245197</v>
      </c>
      <c r="O3489">
        <v>55.397727272727202</v>
      </c>
      <c r="P3489">
        <v>38.582677165354298</v>
      </c>
      <c r="Q3489">
        <v>-0.121288710061598</v>
      </c>
    </row>
    <row r="3490" spans="1:17" hidden="1" x14ac:dyDescent="0.3">
      <c r="A3490" t="s">
        <v>7204</v>
      </c>
      <c r="B3490" t="s">
        <v>7205</v>
      </c>
      <c r="C3490" t="str">
        <f>IFERROR(VLOOKUP(Table1[[#This Row],[Ticker]],[1]!Table2[[Symbol]:[Industry]],2,FALSE),"-")</f>
        <v>-</v>
      </c>
      <c r="D3490" t="s">
        <v>136</v>
      </c>
      <c r="E3490">
        <v>46.293655018000003</v>
      </c>
      <c r="F3490">
        <v>37.01</v>
      </c>
      <c r="G3490">
        <v>-6.8556300680061799</v>
      </c>
      <c r="H3490">
        <v>-8.9451503757195105</v>
      </c>
      <c r="I3490">
        <v>-32.331950142619</v>
      </c>
      <c r="J3490">
        <v>-0.92680823099355703</v>
      </c>
      <c r="K3490">
        <v>40.8908903530495</v>
      </c>
      <c r="L3490">
        <v>40.079562589500199</v>
      </c>
      <c r="M3490">
        <v>5.6495913907153197</v>
      </c>
      <c r="N3490">
        <v>0.25106707317073101</v>
      </c>
      <c r="O3490">
        <v>44.015131045663303</v>
      </c>
      <c r="P3490">
        <v>23.3666666666666</v>
      </c>
      <c r="Q3490">
        <v>-1.2014623976180999E-2</v>
      </c>
    </row>
    <row r="3491" spans="1:17" hidden="1" x14ac:dyDescent="0.3">
      <c r="A3491" t="s">
        <v>7206</v>
      </c>
      <c r="B3491" t="s">
        <v>7207</v>
      </c>
      <c r="C3491" t="str">
        <f>IFERROR(VLOOKUP(Table1[[#This Row],[Ticker]],[1]!Table2[[Symbol]:[Industry]],2,FALSE),"-")</f>
        <v>-</v>
      </c>
      <c r="D3491" t="s">
        <v>877</v>
      </c>
      <c r="E3491">
        <v>46.0822626</v>
      </c>
      <c r="F3491">
        <v>21.23</v>
      </c>
      <c r="G3491">
        <v>49.0763965532973</v>
      </c>
      <c r="H3491">
        <v>-5.9402778430429501</v>
      </c>
      <c r="I3491">
        <v>-12.0372897311027</v>
      </c>
      <c r="J3491">
        <v>-7.3201062909582797</v>
      </c>
      <c r="K3491">
        <v>21.447383528483002</v>
      </c>
      <c r="L3491">
        <v>18.670266754421501</v>
      </c>
      <c r="M3491">
        <v>40.784730889057201</v>
      </c>
      <c r="N3491">
        <v>0.64116172963257401</v>
      </c>
      <c r="O3491">
        <v>24.493641073951899</v>
      </c>
      <c r="P3491">
        <v>98.225957049486396</v>
      </c>
      <c r="Q3491">
        <v>9.3824795163598998E-2</v>
      </c>
    </row>
    <row r="3492" spans="1:17" hidden="1" x14ac:dyDescent="0.3">
      <c r="A3492" t="s">
        <v>7208</v>
      </c>
      <c r="B3492" t="s">
        <v>7209</v>
      </c>
      <c r="C3492" t="str">
        <f>IFERROR(VLOOKUP(Table1[[#This Row],[Ticker]],[1]!Table2[[Symbol]:[Industry]],2,FALSE),"-")</f>
        <v>-</v>
      </c>
      <c r="D3492" t="s">
        <v>300</v>
      </c>
      <c r="E3492">
        <v>46.025284847999998</v>
      </c>
      <c r="F3492">
        <v>82.77</v>
      </c>
      <c r="G3492">
        <v>43.495929453179798</v>
      </c>
      <c r="H3492">
        <v>19.474212386617001</v>
      </c>
      <c r="I3492">
        <v>-29.354124476351501</v>
      </c>
      <c r="J3492">
        <v>-3.5503376427582598</v>
      </c>
      <c r="K3492">
        <v>79.335251227907705</v>
      </c>
      <c r="L3492">
        <v>75.693128055234894</v>
      </c>
      <c r="M3492">
        <v>52.587826221113502</v>
      </c>
      <c r="N3492">
        <v>1.9076550005378801</v>
      </c>
      <c r="O3492">
        <v>37.731061978977799</v>
      </c>
      <c r="P3492">
        <v>89.188571428571393</v>
      </c>
      <c r="Q3492">
        <v>5.4723549661341998E-2</v>
      </c>
    </row>
    <row r="3493" spans="1:17" hidden="1" x14ac:dyDescent="0.3">
      <c r="A3493" t="s">
        <v>7210</v>
      </c>
      <c r="B3493" t="s">
        <v>7211</v>
      </c>
      <c r="C3493" t="str">
        <f>IFERROR(VLOOKUP(Table1[[#This Row],[Ticker]],[1]!Table2[[Symbol]:[Industry]],2,FALSE),"-")</f>
        <v>-</v>
      </c>
      <c r="D3493" t="s">
        <v>4392</v>
      </c>
      <c r="E3493">
        <v>45.915013695999903</v>
      </c>
      <c r="F3493">
        <v>65.92</v>
      </c>
      <c r="G3493">
        <v>-4.6706889193695202</v>
      </c>
      <c r="H3493">
        <v>7.7008586899079301</v>
      </c>
      <c r="I3493">
        <v>22.1118320643969</v>
      </c>
      <c r="J3493">
        <v>-5.8453139283828497</v>
      </c>
      <c r="K3493">
        <v>62.0422434993894</v>
      </c>
      <c r="L3493">
        <v>58.679391193969003</v>
      </c>
      <c r="M3493">
        <v>48.533773907838601</v>
      </c>
      <c r="N3493">
        <v>0.84706402981698703</v>
      </c>
      <c r="O3493">
        <v>30.461165048543599</v>
      </c>
      <c r="P3493">
        <v>72.025052192066795</v>
      </c>
      <c r="Q3493">
        <v>0.126680871636594</v>
      </c>
    </row>
    <row r="3494" spans="1:17" hidden="1" x14ac:dyDescent="0.3">
      <c r="A3494" t="s">
        <v>7212</v>
      </c>
      <c r="B3494" t="s">
        <v>7213</v>
      </c>
      <c r="C3494" t="str">
        <f>IFERROR(VLOOKUP(Table1[[#This Row],[Ticker]],[1]!Table2[[Symbol]:[Industry]],2,FALSE),"-")</f>
        <v>-</v>
      </c>
      <c r="D3494" t="s">
        <v>259</v>
      </c>
      <c r="E3494">
        <v>45.847619999999999</v>
      </c>
      <c r="F3494">
        <v>606.45000000000005</v>
      </c>
      <c r="G3494">
        <v>2.6302058003931101</v>
      </c>
      <c r="H3494">
        <v>13.738521740649199</v>
      </c>
      <c r="I3494">
        <v>-27.0394130974178</v>
      </c>
      <c r="J3494">
        <v>4.0679978631892704</v>
      </c>
      <c r="K3494">
        <v>589.59813826590403</v>
      </c>
      <c r="L3494">
        <v>570.21708053998896</v>
      </c>
      <c r="M3494">
        <v>55.677053965265401</v>
      </c>
      <c r="N3494">
        <v>1.4047619047619</v>
      </c>
      <c r="O3494">
        <v>44.620331437051597</v>
      </c>
      <c r="P3494">
        <v>57.826935588809299</v>
      </c>
    </row>
    <row r="3495" spans="1:17" hidden="1" x14ac:dyDescent="0.3">
      <c r="A3495" t="s">
        <v>7214</v>
      </c>
      <c r="B3495" t="s">
        <v>7215</v>
      </c>
      <c r="C3495" t="str">
        <f>IFERROR(VLOOKUP(Table1[[#This Row],[Ticker]],[1]!Table2[[Symbol]:[Industry]],2,FALSE),"-")</f>
        <v>-</v>
      </c>
      <c r="D3495" t="s">
        <v>372</v>
      </c>
      <c r="E3495">
        <v>45.618334218000001</v>
      </c>
      <c r="F3495">
        <v>5.79</v>
      </c>
      <c r="G3495">
        <v>-75.881391927513107</v>
      </c>
      <c r="H3495">
        <v>-6.6322290522366503</v>
      </c>
      <c r="I3495">
        <v>-13.6762843732322</v>
      </c>
      <c r="J3495">
        <v>0.83066101329466002</v>
      </c>
      <c r="K3495">
        <v>5.9525450531964603</v>
      </c>
      <c r="L3495">
        <v>6.9168952647752899</v>
      </c>
      <c r="M3495">
        <v>49.556034834036801</v>
      </c>
      <c r="N3495">
        <v>1.0791797731246699</v>
      </c>
      <c r="O3495">
        <v>96.718480138169198</v>
      </c>
      <c r="P3495">
        <v>21.8947368421052</v>
      </c>
      <c r="Q3495">
        <v>-5.5542015927143001E-2</v>
      </c>
    </row>
    <row r="3496" spans="1:17" hidden="1" x14ac:dyDescent="0.3">
      <c r="A3496" t="s">
        <v>7216</v>
      </c>
      <c r="B3496" t="s">
        <v>7217</v>
      </c>
      <c r="C3496" t="str">
        <f>IFERROR(VLOOKUP(Table1[[#This Row],[Ticker]],[1]!Table2[[Symbol]:[Industry]],2,FALSE),"-")</f>
        <v>-</v>
      </c>
      <c r="D3496" t="s">
        <v>46</v>
      </c>
      <c r="E3496">
        <v>45.53</v>
      </c>
      <c r="F3496">
        <v>145</v>
      </c>
      <c r="G3496">
        <v>157.93411809321299</v>
      </c>
      <c r="H3496">
        <v>3.62365044028309</v>
      </c>
      <c r="I3496">
        <v>12.0971725327655</v>
      </c>
      <c r="J3496">
        <v>-14.847853051414999</v>
      </c>
      <c r="K3496">
        <v>146.43795799645</v>
      </c>
      <c r="L3496">
        <v>113.07333547213599</v>
      </c>
      <c r="M3496">
        <v>40.594363975888598</v>
      </c>
      <c r="N3496">
        <v>0.99207647177317804</v>
      </c>
      <c r="O3496">
        <v>21.413793103448199</v>
      </c>
      <c r="P3496">
        <v>241.09621265584499</v>
      </c>
      <c r="Q3496">
        <v>0.120404305413189</v>
      </c>
    </row>
    <row r="3497" spans="1:17" hidden="1" x14ac:dyDescent="0.3">
      <c r="A3497" t="s">
        <v>7218</v>
      </c>
      <c r="B3497" t="s">
        <v>7219</v>
      </c>
      <c r="C3497" t="str">
        <f>IFERROR(VLOOKUP(Table1[[#This Row],[Ticker]],[1]!Table2[[Symbol]:[Industry]],2,FALSE),"-")</f>
        <v>-</v>
      </c>
      <c r="D3497" t="s">
        <v>77</v>
      </c>
      <c r="E3497">
        <v>45.381720000000001</v>
      </c>
      <c r="F3497">
        <v>253.6</v>
      </c>
      <c r="G3497">
        <v>132.122492898812</v>
      </c>
      <c r="H3497">
        <v>-2.6865398554041602</v>
      </c>
      <c r="I3497">
        <v>106.485623265819</v>
      </c>
      <c r="J3497">
        <v>-2.52680823099355</v>
      </c>
      <c r="K3497">
        <v>261.36157888688598</v>
      </c>
      <c r="L3497">
        <v>160.908648909411</v>
      </c>
      <c r="M3497">
        <v>37.346509612451399</v>
      </c>
      <c r="N3497">
        <v>2.7536543422183999</v>
      </c>
      <c r="O3497">
        <v>49.842271293375397</v>
      </c>
      <c r="P3497">
        <v>183.82764409625</v>
      </c>
    </row>
    <row r="3498" spans="1:17" hidden="1" x14ac:dyDescent="0.3">
      <c r="A3498" t="s">
        <v>7220</v>
      </c>
      <c r="B3498" t="s">
        <v>7221</v>
      </c>
      <c r="C3498" t="str">
        <f>IFERROR(VLOOKUP(Table1[[#This Row],[Ticker]],[1]!Table2[[Symbol]:[Industry]],2,FALSE),"-")</f>
        <v>-</v>
      </c>
      <c r="D3498" t="s">
        <v>2151</v>
      </c>
      <c r="E3498">
        <v>45.36</v>
      </c>
      <c r="F3498">
        <v>226.8</v>
      </c>
      <c r="G3498">
        <v>25.343646744966101</v>
      </c>
      <c r="H3498">
        <v>19.481613400063999</v>
      </c>
      <c r="I3498">
        <v>-7.5316114199551203</v>
      </c>
      <c r="J3498">
        <v>11.909012664528801</v>
      </c>
      <c r="K3498">
        <v>196.630541434973</v>
      </c>
      <c r="L3498">
        <v>193.192791289826</v>
      </c>
      <c r="M3498">
        <v>98.210995047483294</v>
      </c>
      <c r="N3498">
        <v>2.25454545454545</v>
      </c>
      <c r="O3498">
        <v>6.70194003527335</v>
      </c>
      <c r="P3498">
        <v>51.048951048950997</v>
      </c>
      <c r="Q3498">
        <v>0.14832648066517201</v>
      </c>
    </row>
    <row r="3499" spans="1:17" hidden="1" x14ac:dyDescent="0.3">
      <c r="A3499" t="s">
        <v>7222</v>
      </c>
      <c r="B3499" t="s">
        <v>7223</v>
      </c>
      <c r="C3499" t="str">
        <f>IFERROR(VLOOKUP(Table1[[#This Row],[Ticker]],[1]!Table2[[Symbol]:[Industry]],2,FALSE),"-")</f>
        <v>-</v>
      </c>
      <c r="D3499" t="s">
        <v>279</v>
      </c>
      <c r="E3499">
        <v>45.314</v>
      </c>
      <c r="F3499">
        <v>32.6</v>
      </c>
      <c r="G3499">
        <v>-41.800344584805003</v>
      </c>
      <c r="H3499">
        <v>-3.9993540412326398</v>
      </c>
      <c r="I3499">
        <v>-17.265097941643401</v>
      </c>
      <c r="J3499">
        <v>-5.87586208834436</v>
      </c>
      <c r="K3499">
        <v>33.822926403648196</v>
      </c>
      <c r="L3499">
        <v>34.523935384515497</v>
      </c>
      <c r="M3499">
        <v>38.016468623976401</v>
      </c>
      <c r="N3499">
        <v>0.39220917822838802</v>
      </c>
      <c r="O3499">
        <v>41.411042944785201</v>
      </c>
      <c r="P3499">
        <v>20.740740740740701</v>
      </c>
      <c r="Q3499">
        <v>-8.5249253052984003E-2</v>
      </c>
    </row>
    <row r="3500" spans="1:17" hidden="1" x14ac:dyDescent="0.3">
      <c r="A3500" t="s">
        <v>7224</v>
      </c>
      <c r="B3500" t="s">
        <v>7225</v>
      </c>
      <c r="C3500" t="str">
        <f>IFERROR(VLOOKUP(Table1[[#This Row],[Ticker]],[1]!Table2[[Symbol]:[Industry]],2,FALSE),"-")</f>
        <v>-</v>
      </c>
      <c r="D3500" t="s">
        <v>226</v>
      </c>
      <c r="E3500">
        <v>45.287810999999998</v>
      </c>
      <c r="F3500">
        <v>30.21</v>
      </c>
      <c r="G3500">
        <v>-6.0501022915684697</v>
      </c>
      <c r="H3500">
        <v>6.4658813212920396</v>
      </c>
      <c r="I3500">
        <v>-22.629716691255201</v>
      </c>
      <c r="J3500">
        <v>-4.7166171481910002</v>
      </c>
      <c r="K3500">
        <v>29.488623638172701</v>
      </c>
      <c r="L3500">
        <v>28.5560535836692</v>
      </c>
      <c r="M3500">
        <v>48.600190528887303</v>
      </c>
      <c r="N3500">
        <v>0.43562398584672402</v>
      </c>
      <c r="O3500">
        <v>17.5107580271433</v>
      </c>
      <c r="P3500">
        <v>28.553191489361701</v>
      </c>
      <c r="Q3500">
        <v>5.8654192657080001E-3</v>
      </c>
    </row>
    <row r="3501" spans="1:17" hidden="1" x14ac:dyDescent="0.3">
      <c r="A3501" t="s">
        <v>7226</v>
      </c>
      <c r="B3501" t="s">
        <v>7227</v>
      </c>
      <c r="C3501" t="str">
        <f>IFERROR(VLOOKUP(Table1[[#This Row],[Ticker]],[1]!Table2[[Symbol]:[Industry]],2,FALSE),"-")</f>
        <v>-</v>
      </c>
      <c r="D3501" t="s">
        <v>121</v>
      </c>
      <c r="E3501">
        <v>45.116066239999903</v>
      </c>
      <c r="F3501">
        <v>2.2400000000000002</v>
      </c>
      <c r="G3501">
        <v>-81.066940090878404</v>
      </c>
      <c r="H3501">
        <v>-7.2241354197548597</v>
      </c>
      <c r="I3501">
        <v>-28.113668030719801</v>
      </c>
      <c r="J3501">
        <v>2.77689547271014</v>
      </c>
      <c r="K3501">
        <v>2.3278005484466</v>
      </c>
      <c r="L3501">
        <v>3.0150262274178301</v>
      </c>
      <c r="M3501">
        <v>41.558632157132998</v>
      </c>
      <c r="N3501">
        <v>0.76009907102723295</v>
      </c>
      <c r="O3501">
        <v>120.98214285714199</v>
      </c>
      <c r="P3501">
        <v>24.4444444444444</v>
      </c>
      <c r="Q3501">
        <v>-0.17417144838506701</v>
      </c>
    </row>
    <row r="3502" spans="1:17" hidden="1" x14ac:dyDescent="0.3">
      <c r="A3502" t="s">
        <v>7228</v>
      </c>
      <c r="B3502" t="s">
        <v>7229</v>
      </c>
      <c r="C3502" t="str">
        <f>IFERROR(VLOOKUP(Table1[[#This Row],[Ticker]],[1]!Table2[[Symbol]:[Industry]],2,FALSE),"-")</f>
        <v>-</v>
      </c>
      <c r="D3502" t="s">
        <v>516</v>
      </c>
      <c r="E3502">
        <v>45.071888999999999</v>
      </c>
      <c r="F3502">
        <v>38.549999999999997</v>
      </c>
      <c r="G3502">
        <v>-61.639381021740299</v>
      </c>
      <c r="H3502">
        <v>-1.8785055967117501</v>
      </c>
      <c r="I3502">
        <v>-47.1956826163497</v>
      </c>
      <c r="J3502">
        <v>-5.7416230458083799</v>
      </c>
      <c r="K3502">
        <v>43.594601887084998</v>
      </c>
      <c r="L3502">
        <v>48.356800470477999</v>
      </c>
      <c r="M3502">
        <v>47.753633689126303</v>
      </c>
      <c r="N3502">
        <v>1.0161885863558699</v>
      </c>
      <c r="O3502">
        <v>108.76783398184099</v>
      </c>
      <c r="P3502">
        <v>29.4058408862034</v>
      </c>
      <c r="Q3502">
        <v>0.167263732074001</v>
      </c>
    </row>
    <row r="3503" spans="1:17" hidden="1" x14ac:dyDescent="0.3">
      <c r="A3503" t="s">
        <v>7230</v>
      </c>
      <c r="B3503" t="s">
        <v>7231</v>
      </c>
      <c r="C3503" t="str">
        <f>IFERROR(VLOOKUP(Table1[[#This Row],[Ticker]],[1]!Table2[[Symbol]:[Industry]],2,FALSE),"-")</f>
        <v>-</v>
      </c>
      <c r="D3503" t="s">
        <v>729</v>
      </c>
      <c r="E3503">
        <v>45.057158311999999</v>
      </c>
      <c r="F3503">
        <v>22.73</v>
      </c>
      <c r="G3503">
        <v>18.8271844155217</v>
      </c>
      <c r="H3503">
        <v>9.5835486425078305</v>
      </c>
      <c r="I3503">
        <v>6.8840315321970698</v>
      </c>
      <c r="J3503">
        <v>-0.52928172922677297</v>
      </c>
      <c r="K3503">
        <v>21.274280342961202</v>
      </c>
      <c r="L3503">
        <v>19.007769035395601</v>
      </c>
      <c r="M3503">
        <v>37.579943371070499</v>
      </c>
      <c r="N3503">
        <v>1.07734411652824</v>
      </c>
      <c r="O3503">
        <v>2.5076990761108502</v>
      </c>
      <c r="P3503">
        <v>57.301038062283702</v>
      </c>
    </row>
    <row r="3504" spans="1:17" hidden="1" x14ac:dyDescent="0.3">
      <c r="A3504" t="s">
        <v>7232</v>
      </c>
      <c r="B3504" t="s">
        <v>7233</v>
      </c>
      <c r="C3504" t="str">
        <f>IFERROR(VLOOKUP(Table1[[#This Row],[Ticker]],[1]!Table2[[Symbol]:[Industry]],2,FALSE),"-")</f>
        <v>-</v>
      </c>
      <c r="D3504" t="s">
        <v>315</v>
      </c>
      <c r="E3504">
        <v>45.042483199999999</v>
      </c>
      <c r="F3504">
        <v>15.38</v>
      </c>
      <c r="G3504">
        <v>39.556003537110101</v>
      </c>
      <c r="H3504">
        <v>2.4315409786186</v>
      </c>
      <c r="I3504">
        <v>-17.1844154248205</v>
      </c>
      <c r="J3504">
        <v>-7.1463204261154898</v>
      </c>
      <c r="K3504">
        <v>16.125484974267199</v>
      </c>
      <c r="L3504">
        <v>15.0984555378505</v>
      </c>
      <c r="M3504">
        <v>37.251040833739701</v>
      </c>
      <c r="N3504">
        <v>0.40586775052281499</v>
      </c>
      <c r="O3504">
        <v>31.989596879063701</v>
      </c>
      <c r="P3504">
        <v>65.376344086021504</v>
      </c>
      <c r="Q3504">
        <v>7.3915977167355998E-2</v>
      </c>
    </row>
    <row r="3505" spans="1:17" hidden="1" x14ac:dyDescent="0.3">
      <c r="A3505" t="s">
        <v>7234</v>
      </c>
      <c r="B3505" t="s">
        <v>7235</v>
      </c>
      <c r="C3505" t="str">
        <f>IFERROR(VLOOKUP(Table1[[#This Row],[Ticker]],[1]!Table2[[Symbol]:[Industry]],2,FALSE),"-")</f>
        <v>-</v>
      </c>
      <c r="D3505" t="s">
        <v>300</v>
      </c>
      <c r="E3505">
        <v>45.038787499999998</v>
      </c>
      <c r="F3505">
        <v>23.75</v>
      </c>
      <c r="G3505">
        <v>15.612822411706199</v>
      </c>
      <c r="H3505">
        <v>10.5314050679996</v>
      </c>
      <c r="I3505">
        <v>-21.076630993682802</v>
      </c>
      <c r="J3505">
        <v>20.505242426580701</v>
      </c>
      <c r="K3505">
        <v>22.940881917445498</v>
      </c>
      <c r="L3505">
        <v>23.008042581439401</v>
      </c>
      <c r="M3505">
        <v>73.736698225606204</v>
      </c>
      <c r="N3505">
        <v>0.184718040724037</v>
      </c>
      <c r="O3505">
        <v>64.547368421052596</v>
      </c>
    </row>
    <row r="3506" spans="1:17" hidden="1" x14ac:dyDescent="0.3">
      <c r="A3506" t="s">
        <v>7236</v>
      </c>
      <c r="B3506" t="s">
        <v>7237</v>
      </c>
      <c r="C3506" t="str">
        <f>IFERROR(VLOOKUP(Table1[[#This Row],[Ticker]],[1]!Table2[[Symbol]:[Industry]],2,FALSE),"-")</f>
        <v>-</v>
      </c>
      <c r="D3506" t="s">
        <v>3245</v>
      </c>
      <c r="E3506">
        <v>44.851835594000001</v>
      </c>
      <c r="F3506">
        <v>93.29</v>
      </c>
      <c r="G3506">
        <v>66.532132645447206</v>
      </c>
      <c r="H3506">
        <v>-12.9425170267026</v>
      </c>
      <c r="I3506">
        <v>36.763900567778897</v>
      </c>
      <c r="J3506">
        <v>1.0294759220119101</v>
      </c>
      <c r="K3506">
        <v>86.543601708348604</v>
      </c>
      <c r="L3506">
        <v>72.170993834620305</v>
      </c>
      <c r="M3506">
        <v>54.2516800358163</v>
      </c>
      <c r="N3506">
        <v>0.58181818181818101</v>
      </c>
      <c r="O3506">
        <v>15.928824096902099</v>
      </c>
      <c r="P3506">
        <v>106.165745856353</v>
      </c>
      <c r="Q3506">
        <v>0.135808865584188</v>
      </c>
    </row>
    <row r="3507" spans="1:17" hidden="1" x14ac:dyDescent="0.3">
      <c r="A3507" t="s">
        <v>7238</v>
      </c>
      <c r="B3507" t="s">
        <v>7239</v>
      </c>
      <c r="C3507" t="str">
        <f>IFERROR(VLOOKUP(Table1[[#This Row],[Ticker]],[1]!Table2[[Symbol]:[Industry]],2,FALSE),"-")</f>
        <v>-</v>
      </c>
      <c r="D3507" t="s">
        <v>420</v>
      </c>
      <c r="E3507">
        <v>44.839199999999998</v>
      </c>
      <c r="F3507">
        <v>53.38</v>
      </c>
      <c r="G3507">
        <v>633.62540943339195</v>
      </c>
      <c r="H3507">
        <v>42.328471731884598</v>
      </c>
      <c r="I3507">
        <v>614.02332708315805</v>
      </c>
      <c r="J3507">
        <v>5.1542728500875201</v>
      </c>
      <c r="K3507">
        <v>39.285572580545299</v>
      </c>
      <c r="L3507">
        <v>24.4041025618376</v>
      </c>
      <c r="M3507">
        <v>100</v>
      </c>
      <c r="N3507">
        <v>1.9375</v>
      </c>
      <c r="O3507">
        <v>0</v>
      </c>
      <c r="P3507">
        <v>646.06287995253297</v>
      </c>
    </row>
    <row r="3508" spans="1:17" hidden="1" x14ac:dyDescent="0.3">
      <c r="A3508" t="s">
        <v>7240</v>
      </c>
      <c r="B3508" t="s">
        <v>7241</v>
      </c>
      <c r="C3508" t="str">
        <f>IFERROR(VLOOKUP(Table1[[#This Row],[Ticker]],[1]!Table2[[Symbol]:[Industry]],2,FALSE),"-")</f>
        <v>-</v>
      </c>
      <c r="D3508" t="s">
        <v>516</v>
      </c>
      <c r="E3508">
        <v>44.791205400000003</v>
      </c>
      <c r="F3508">
        <v>11.37</v>
      </c>
      <c r="G3508">
        <v>46.908076840418097</v>
      </c>
      <c r="H3508">
        <v>3.1934428525951799</v>
      </c>
      <c r="I3508">
        <v>-2.4245362760143498</v>
      </c>
      <c r="J3508">
        <v>-2.8249963241773401</v>
      </c>
      <c r="K3508">
        <v>10.8658706645398</v>
      </c>
      <c r="L3508">
        <v>9.4968282138471292</v>
      </c>
      <c r="M3508">
        <v>54.6652764145107</v>
      </c>
      <c r="N3508">
        <v>0.27185252402701199</v>
      </c>
      <c r="O3508">
        <v>28.232189973614702</v>
      </c>
      <c r="P3508">
        <v>80.476190476190396</v>
      </c>
      <c r="Q3508">
        <v>9.3798492794732999E-2</v>
      </c>
    </row>
    <row r="3509" spans="1:17" hidden="1" x14ac:dyDescent="0.3">
      <c r="A3509" t="s">
        <v>7242</v>
      </c>
      <c r="B3509" t="s">
        <v>7243</v>
      </c>
      <c r="C3509" t="str">
        <f>IFERROR(VLOOKUP(Table1[[#This Row],[Ticker]],[1]!Table2[[Symbol]:[Industry]],2,FALSE),"-")</f>
        <v>-</v>
      </c>
      <c r="D3509" t="s">
        <v>539</v>
      </c>
      <c r="E3509">
        <v>44.785094399999998</v>
      </c>
      <c r="F3509">
        <v>23.2</v>
      </c>
      <c r="G3509">
        <v>-62.245591471865403</v>
      </c>
      <c r="H3509">
        <v>-6.6218064142669801</v>
      </c>
      <c r="I3509">
        <v>-42.960688964697297</v>
      </c>
      <c r="J3509">
        <v>-0.92680823099355703</v>
      </c>
      <c r="K3509">
        <v>24.887476468687598</v>
      </c>
      <c r="L3509">
        <v>28.572854953856801</v>
      </c>
      <c r="M3509">
        <v>34.458496124657302</v>
      </c>
      <c r="N3509">
        <v>0.60156862745098005</v>
      </c>
      <c r="O3509">
        <v>85.344827586206804</v>
      </c>
      <c r="P3509">
        <v>1.9780219780219701</v>
      </c>
    </row>
    <row r="3510" spans="1:17" hidden="1" x14ac:dyDescent="0.3">
      <c r="A3510" t="s">
        <v>7244</v>
      </c>
      <c r="B3510" t="s">
        <v>7245</v>
      </c>
      <c r="C3510" t="str">
        <f>IFERROR(VLOOKUP(Table1[[#This Row],[Ticker]],[1]!Table2[[Symbol]:[Industry]],2,FALSE),"-")</f>
        <v>-</v>
      </c>
      <c r="D3510" t="s">
        <v>57</v>
      </c>
      <c r="E3510">
        <v>44.7690792</v>
      </c>
      <c r="F3510">
        <v>64.39</v>
      </c>
      <c r="G3510">
        <v>12.874185777798701</v>
      </c>
      <c r="H3510">
        <v>8.8729902315498492</v>
      </c>
      <c r="I3510">
        <v>-14.769770161975799</v>
      </c>
      <c r="J3510">
        <v>-1.8652697694550899</v>
      </c>
      <c r="K3510">
        <v>61.430266893848199</v>
      </c>
      <c r="L3510">
        <v>57.9107859537149</v>
      </c>
      <c r="M3510">
        <v>57.018788939236003</v>
      </c>
      <c r="N3510">
        <v>0.68941794530625899</v>
      </c>
      <c r="O3510">
        <v>21.913340580835499</v>
      </c>
      <c r="P3510">
        <v>58.987654320987602</v>
      </c>
      <c r="Q3510">
        <v>0.10109590368815</v>
      </c>
    </row>
    <row r="3511" spans="1:17" hidden="1" x14ac:dyDescent="0.3">
      <c r="A3511" t="s">
        <v>7246</v>
      </c>
      <c r="B3511" t="s">
        <v>7247</v>
      </c>
      <c r="C3511" t="str">
        <f>IFERROR(VLOOKUP(Table1[[#This Row],[Ticker]],[1]!Table2[[Symbol]:[Industry]],2,FALSE),"-")</f>
        <v>-</v>
      </c>
      <c r="D3511" t="s">
        <v>3790</v>
      </c>
      <c r="E3511">
        <v>44.743209999999998</v>
      </c>
      <c r="F3511">
        <v>149</v>
      </c>
      <c r="G3511">
        <v>-58.3004040134172</v>
      </c>
      <c r="H3511">
        <v>-0.83686017770784304</v>
      </c>
      <c r="I3511">
        <v>-33.948537439154599</v>
      </c>
      <c r="J3511">
        <v>-1.59347489766022</v>
      </c>
      <c r="K3511">
        <v>151.40336324490801</v>
      </c>
      <c r="L3511">
        <v>164.67193530588699</v>
      </c>
      <c r="M3511">
        <v>52.167661500767501</v>
      </c>
      <c r="N3511">
        <v>1.0173083361232</v>
      </c>
      <c r="O3511">
        <v>81.879194630872405</v>
      </c>
      <c r="P3511">
        <v>11.7779444861215</v>
      </c>
      <c r="Q3511">
        <v>9.1648327684189998E-2</v>
      </c>
    </row>
    <row r="3512" spans="1:17" hidden="1" x14ac:dyDescent="0.3">
      <c r="A3512" t="s">
        <v>7248</v>
      </c>
      <c r="B3512" t="s">
        <v>7249</v>
      </c>
      <c r="C3512" t="str">
        <f>IFERROR(VLOOKUP(Table1[[#This Row],[Ticker]],[1]!Table2[[Symbol]:[Industry]],2,FALSE),"-")</f>
        <v>-</v>
      </c>
      <c r="D3512" t="s">
        <v>136</v>
      </c>
      <c r="E3512">
        <v>44.73</v>
      </c>
      <c r="F3512">
        <v>4.97</v>
      </c>
      <c r="G3512">
        <v>46.224195407772797</v>
      </c>
      <c r="H3512">
        <v>-1.55908239993007</v>
      </c>
      <c r="I3512">
        <v>-21.113805714872399</v>
      </c>
      <c r="J3512">
        <v>-4.7952801845718902</v>
      </c>
      <c r="K3512">
        <v>4.8191330241043699</v>
      </c>
      <c r="L3512">
        <v>4.3373581427374104</v>
      </c>
      <c r="M3512">
        <v>46.011957521235999</v>
      </c>
      <c r="N3512">
        <v>0.80885589743812303</v>
      </c>
      <c r="O3512">
        <v>19.9195171026157</v>
      </c>
      <c r="P3512">
        <v>84.074074074074005</v>
      </c>
      <c r="Q3512">
        <v>7.4278494706579004E-2</v>
      </c>
    </row>
    <row r="3513" spans="1:17" hidden="1" x14ac:dyDescent="0.3">
      <c r="A3513" t="s">
        <v>7250</v>
      </c>
      <c r="B3513" t="s">
        <v>7251</v>
      </c>
      <c r="C3513" t="str">
        <f>IFERROR(VLOOKUP(Table1[[#This Row],[Ticker]],[1]!Table2[[Symbol]:[Industry]],2,FALSE),"-")</f>
        <v>-</v>
      </c>
      <c r="D3513" t="s">
        <v>937</v>
      </c>
      <c r="E3513">
        <v>44.711539999999999</v>
      </c>
      <c r="F3513">
        <v>8.51</v>
      </c>
      <c r="G3513">
        <v>62.747492898812197</v>
      </c>
      <c r="H3513">
        <v>-19.122574463422101</v>
      </c>
      <c r="I3513">
        <v>23.614168402998899</v>
      </c>
      <c r="J3513">
        <v>3.87614743403108</v>
      </c>
      <c r="K3513">
        <v>8.4070304826572197</v>
      </c>
      <c r="L3513">
        <v>6.4686880379868903</v>
      </c>
      <c r="M3513">
        <v>41.465701262717801</v>
      </c>
      <c r="N3513">
        <v>0.30884183141931498</v>
      </c>
      <c r="O3513">
        <v>38.895417156286697</v>
      </c>
      <c r="P3513">
        <v>112.75</v>
      </c>
      <c r="Q3513">
        <v>4.0626671591569999E-3</v>
      </c>
    </row>
    <row r="3514" spans="1:17" hidden="1" x14ac:dyDescent="0.3">
      <c r="A3514" t="s">
        <v>7252</v>
      </c>
      <c r="B3514" t="s">
        <v>7253</v>
      </c>
      <c r="C3514" t="str">
        <f>IFERROR(VLOOKUP(Table1[[#This Row],[Ticker]],[1]!Table2[[Symbol]:[Industry]],2,FALSE),"-")</f>
        <v>-</v>
      </c>
      <c r="D3514" t="s">
        <v>7057</v>
      </c>
      <c r="E3514">
        <v>44.606760000000001</v>
      </c>
      <c r="F3514">
        <v>77.55</v>
      </c>
      <c r="G3514">
        <v>88.164159565478897</v>
      </c>
      <c r="H3514">
        <v>-0.170193511041176</v>
      </c>
      <c r="I3514">
        <v>11.667908417523201</v>
      </c>
      <c r="J3514">
        <v>-0.92680823099355703</v>
      </c>
      <c r="K3514">
        <v>74.293144188973201</v>
      </c>
      <c r="L3514">
        <v>64.860593289527898</v>
      </c>
      <c r="M3514">
        <v>86.011706119723598</v>
      </c>
      <c r="N3514">
        <v>0</v>
      </c>
      <c r="O3514">
        <v>0</v>
      </c>
      <c r="P3514">
        <v>169.270833333333</v>
      </c>
    </row>
    <row r="3515" spans="1:17" hidden="1" x14ac:dyDescent="0.3">
      <c r="A3515" t="s">
        <v>7254</v>
      </c>
      <c r="B3515" t="s">
        <v>7255</v>
      </c>
      <c r="C3515" t="str">
        <f>IFERROR(VLOOKUP(Table1[[#This Row],[Ticker]],[1]!Table2[[Symbol]:[Industry]],2,FALSE),"-")</f>
        <v>-</v>
      </c>
      <c r="D3515" t="s">
        <v>420</v>
      </c>
      <c r="E3515">
        <v>44.507872874999997</v>
      </c>
      <c r="F3515">
        <v>86.07</v>
      </c>
      <c r="G3515">
        <v>163.908614881852</v>
      </c>
      <c r="H3515">
        <v>9.7251078168444192</v>
      </c>
      <c r="I3515">
        <v>71.479606225130993</v>
      </c>
      <c r="J3515">
        <v>-10.706682444829999</v>
      </c>
      <c r="K3515">
        <v>90.037576191103895</v>
      </c>
      <c r="L3515">
        <v>74.905040140448094</v>
      </c>
      <c r="M3515">
        <v>38.936970362846502</v>
      </c>
      <c r="N3515">
        <v>1.9580678610133599</v>
      </c>
      <c r="O3515">
        <v>74.799581735796394</v>
      </c>
      <c r="P3515">
        <v>204.672566371681</v>
      </c>
      <c r="Q3515">
        <v>0.117090242040354</v>
      </c>
    </row>
    <row r="3516" spans="1:17" hidden="1" x14ac:dyDescent="0.3">
      <c r="A3516" t="s">
        <v>7256</v>
      </c>
      <c r="B3516" t="s">
        <v>7257</v>
      </c>
      <c r="C3516" t="str">
        <f>IFERROR(VLOOKUP(Table1[[#This Row],[Ticker]],[1]!Table2[[Symbol]:[Industry]],2,FALSE),"-")</f>
        <v>-</v>
      </c>
      <c r="D3516" t="s">
        <v>333</v>
      </c>
      <c r="E3516">
        <v>44.481280589999997</v>
      </c>
      <c r="F3516">
        <v>26.55</v>
      </c>
      <c r="G3516">
        <v>-11.566232591383701</v>
      </c>
      <c r="H3516">
        <v>-11.6701935110411</v>
      </c>
      <c r="I3516">
        <v>-53.233493738780801</v>
      </c>
      <c r="J3516">
        <v>-1.11477815580559</v>
      </c>
      <c r="K3516">
        <v>30.787295032610601</v>
      </c>
      <c r="L3516">
        <v>31.7960123743187</v>
      </c>
      <c r="M3516">
        <v>41.712517690463798</v>
      </c>
      <c r="N3516">
        <v>0.419784762312023</v>
      </c>
      <c r="O3516">
        <v>131.073446327683</v>
      </c>
      <c r="P3516">
        <v>76.4119601328903</v>
      </c>
      <c r="Q3516">
        <v>0.12255078544852099</v>
      </c>
    </row>
    <row r="3517" spans="1:17" hidden="1" x14ac:dyDescent="0.3">
      <c r="A3517" t="s">
        <v>7258</v>
      </c>
      <c r="B3517" t="s">
        <v>7259</v>
      </c>
      <c r="C3517" t="str">
        <f>IFERROR(VLOOKUP(Table1[[#This Row],[Ticker]],[1]!Table2[[Symbol]:[Industry]],2,FALSE),"-")</f>
        <v>-</v>
      </c>
      <c r="D3517" t="s">
        <v>516</v>
      </c>
      <c r="E3517">
        <v>44.441995499999997</v>
      </c>
      <c r="F3517">
        <v>154.35</v>
      </c>
      <c r="G3517">
        <v>-11.6435201086768</v>
      </c>
      <c r="H3517">
        <v>-3.0947218129279701</v>
      </c>
      <c r="I3517">
        <v>-13.989573727876801</v>
      </c>
      <c r="J3517">
        <v>-4.4580582309935597</v>
      </c>
      <c r="K3517">
        <v>156.02179473962701</v>
      </c>
      <c r="L3517">
        <v>146.970016806144</v>
      </c>
      <c r="M3517">
        <v>51.152186500239999</v>
      </c>
      <c r="N3517">
        <v>0.33179163901791597</v>
      </c>
      <c r="O3517">
        <v>35.795270489148002</v>
      </c>
      <c r="P3517">
        <v>32.831325301204799</v>
      </c>
      <c r="Q3517">
        <v>0.15856617201857801</v>
      </c>
    </row>
    <row r="3518" spans="1:17" hidden="1" x14ac:dyDescent="0.3">
      <c r="A3518" t="s">
        <v>7260</v>
      </c>
      <c r="B3518" t="s">
        <v>7261</v>
      </c>
      <c r="C3518" t="str">
        <f>IFERROR(VLOOKUP(Table1[[#This Row],[Ticker]],[1]!Table2[[Symbol]:[Industry]],2,FALSE),"-")</f>
        <v>-</v>
      </c>
      <c r="D3518" t="s">
        <v>632</v>
      </c>
      <c r="E3518">
        <v>44.414999999999999</v>
      </c>
      <c r="F3518">
        <v>90</v>
      </c>
      <c r="G3518">
        <v>46.785954437273801</v>
      </c>
      <c r="H3518">
        <v>57.221110836784902</v>
      </c>
      <c r="I3518">
        <v>81.476560495678797</v>
      </c>
      <c r="J3518">
        <v>1.91410085991553</v>
      </c>
      <c r="K3518">
        <v>72.210443762658898</v>
      </c>
      <c r="M3518">
        <v>66.553153082639597</v>
      </c>
      <c r="N3518">
        <v>1.10728476821192</v>
      </c>
      <c r="O3518">
        <v>5.3333333333333197</v>
      </c>
      <c r="P3518">
        <v>92.307692307692307</v>
      </c>
    </row>
    <row r="3519" spans="1:17" hidden="1" x14ac:dyDescent="0.3">
      <c r="A3519" t="s">
        <v>7262</v>
      </c>
      <c r="B3519" t="s">
        <v>7263</v>
      </c>
      <c r="C3519" t="str">
        <f>IFERROR(VLOOKUP(Table1[[#This Row],[Ticker]],[1]!Table2[[Symbol]:[Industry]],2,FALSE),"-")</f>
        <v>-</v>
      </c>
      <c r="D3519" t="s">
        <v>98</v>
      </c>
      <c r="E3519">
        <v>44.323956250000002</v>
      </c>
      <c r="F3519">
        <v>781.9</v>
      </c>
      <c r="G3519">
        <v>10.0072137800551</v>
      </c>
      <c r="H3519">
        <v>-9.9856491050434801</v>
      </c>
      <c r="I3519">
        <v>-42.695853521996199</v>
      </c>
      <c r="J3519">
        <v>-0.92680823099355703</v>
      </c>
      <c r="K3519">
        <v>951.55797354596496</v>
      </c>
      <c r="M3519">
        <v>2.9634079126600001E-4</v>
      </c>
      <c r="N3519">
        <v>0.8125</v>
      </c>
      <c r="O3519">
        <v>74.574753804834302</v>
      </c>
      <c r="P3519">
        <v>37.259720881242799</v>
      </c>
    </row>
    <row r="3520" spans="1:17" hidden="1" x14ac:dyDescent="0.3">
      <c r="A3520" t="s">
        <v>7264</v>
      </c>
      <c r="B3520" t="s">
        <v>7265</v>
      </c>
      <c r="C3520" t="str">
        <f>IFERROR(VLOOKUP(Table1[[#This Row],[Ticker]],[1]!Table2[[Symbol]:[Industry]],2,FALSE),"-")</f>
        <v>-</v>
      </c>
      <c r="D3520" t="s">
        <v>632</v>
      </c>
      <c r="E3520">
        <v>44.304969239999998</v>
      </c>
      <c r="F3520">
        <v>42.3</v>
      </c>
      <c r="G3520">
        <v>-1.7669976897744999</v>
      </c>
      <c r="H3520">
        <v>16.939441040453801</v>
      </c>
      <c r="I3520">
        <v>-22.187742104793902</v>
      </c>
      <c r="J3520">
        <v>-1.2096936623938499</v>
      </c>
      <c r="K3520">
        <v>38.196536612599203</v>
      </c>
      <c r="L3520">
        <v>37.444380534413099</v>
      </c>
      <c r="M3520">
        <v>81.418722994644199</v>
      </c>
      <c r="N3520">
        <v>1.21180422264875</v>
      </c>
      <c r="O3520">
        <v>30.732860520094501</v>
      </c>
      <c r="P3520">
        <v>36.937520233085102</v>
      </c>
    </row>
    <row r="3521" spans="1:17" hidden="1" x14ac:dyDescent="0.3">
      <c r="A3521" t="s">
        <v>7266</v>
      </c>
      <c r="B3521" t="s">
        <v>7267</v>
      </c>
      <c r="C3521" t="str">
        <f>IFERROR(VLOOKUP(Table1[[#This Row],[Ticker]],[1]!Table2[[Symbol]:[Industry]],2,FALSE),"-")</f>
        <v>-</v>
      </c>
      <c r="E3521">
        <v>44.220595000000003</v>
      </c>
      <c r="F3521">
        <v>84.31</v>
      </c>
      <c r="G3521">
        <v>-5.3820243026910397</v>
      </c>
      <c r="H3521">
        <v>6.0136855821578097</v>
      </c>
      <c r="I3521">
        <v>-2.1489824148714698</v>
      </c>
      <c r="J3521">
        <v>20.382544286992001</v>
      </c>
      <c r="K3521">
        <v>78.852125954880904</v>
      </c>
      <c r="L3521">
        <v>75.560032183031495</v>
      </c>
      <c r="M3521">
        <v>74.727303457834196</v>
      </c>
      <c r="N3521">
        <v>0.99830508474576196</v>
      </c>
      <c r="O3521">
        <v>2.4315027873324602</v>
      </c>
      <c r="P3521">
        <v>21.870482798496599</v>
      </c>
    </row>
    <row r="3522" spans="1:17" hidden="1" x14ac:dyDescent="0.3">
      <c r="A3522" t="s">
        <v>7268</v>
      </c>
      <c r="B3522" t="s">
        <v>7269</v>
      </c>
      <c r="C3522" t="str">
        <f>IFERROR(VLOOKUP(Table1[[#This Row],[Ticker]],[1]!Table2[[Symbol]:[Industry]],2,FALSE),"-")</f>
        <v>-</v>
      </c>
      <c r="D3522" t="s">
        <v>632</v>
      </c>
      <c r="E3522">
        <v>44.197668899999996</v>
      </c>
      <c r="F3522">
        <v>43.89</v>
      </c>
      <c r="G3522">
        <v>-56.3921174907981</v>
      </c>
      <c r="H3522">
        <v>11.3672906058584</v>
      </c>
      <c r="I3522">
        <v>-39.892677960414701</v>
      </c>
      <c r="J3522">
        <v>-4.8874209224596399</v>
      </c>
      <c r="K3522">
        <v>44.026585531793302</v>
      </c>
      <c r="L3522">
        <v>52.520375194887102</v>
      </c>
      <c r="M3522">
        <v>52.175187757526103</v>
      </c>
      <c r="N3522">
        <v>0.41678675659856201</v>
      </c>
      <c r="O3522">
        <v>73.388015493278601</v>
      </c>
      <c r="P3522">
        <v>21.410788381742702</v>
      </c>
      <c r="Q3522">
        <v>2.9268676435671999E-2</v>
      </c>
    </row>
    <row r="3523" spans="1:17" hidden="1" x14ac:dyDescent="0.3">
      <c r="A3523" t="s">
        <v>7270</v>
      </c>
      <c r="B3523" t="s">
        <v>7271</v>
      </c>
      <c r="C3523" t="str">
        <f>IFERROR(VLOOKUP(Table1[[#This Row],[Ticker]],[1]!Table2[[Symbol]:[Industry]],2,FALSE),"-")</f>
        <v>-</v>
      </c>
      <c r="D3523" t="s">
        <v>1698</v>
      </c>
      <c r="E3523">
        <v>44.191099999999999</v>
      </c>
      <c r="F3523">
        <v>23.9</v>
      </c>
      <c r="G3523">
        <v>-26.366057122293601</v>
      </c>
      <c r="H3523">
        <v>-1.28728080934487</v>
      </c>
      <c r="I3523">
        <v>-38.9251158421676</v>
      </c>
      <c r="J3523">
        <v>-1.34347489766023</v>
      </c>
      <c r="K3523">
        <v>24.9117810801127</v>
      </c>
      <c r="L3523">
        <v>26.8640286712609</v>
      </c>
      <c r="M3523">
        <v>47.156489933219099</v>
      </c>
      <c r="N3523">
        <v>0.59304938069343405</v>
      </c>
      <c r="O3523">
        <v>71.548117154811706</v>
      </c>
      <c r="P3523">
        <v>5.7522123893805199</v>
      </c>
      <c r="Q3523">
        <v>-3.3773217825739998E-2</v>
      </c>
    </row>
    <row r="3524" spans="1:17" hidden="1" x14ac:dyDescent="0.3">
      <c r="A3524" t="s">
        <v>7272</v>
      </c>
      <c r="B3524" t="s">
        <v>7273</v>
      </c>
      <c r="C3524" t="str">
        <f>IFERROR(VLOOKUP(Table1[[#This Row],[Ticker]],[1]!Table2[[Symbol]:[Industry]],2,FALSE),"-")</f>
        <v>-</v>
      </c>
      <c r="D3524" t="s">
        <v>632</v>
      </c>
      <c r="E3524">
        <v>44.168616</v>
      </c>
      <c r="F3524">
        <v>59.76</v>
      </c>
      <c r="G3524">
        <v>101.860941433748</v>
      </c>
      <c r="H3524">
        <v>-2.07433008359535</v>
      </c>
      <c r="I3524">
        <v>32.937536656848401</v>
      </c>
      <c r="J3524">
        <v>0.17283649917054</v>
      </c>
      <c r="K3524">
        <v>58.630166473102697</v>
      </c>
      <c r="L3524">
        <v>49.313364278666199</v>
      </c>
      <c r="M3524">
        <v>47.709820529174898</v>
      </c>
      <c r="N3524">
        <v>0.70453508736203296</v>
      </c>
      <c r="O3524">
        <v>17.118473895582301</v>
      </c>
      <c r="P3524">
        <v>151.62105263157801</v>
      </c>
      <c r="Q3524">
        <v>6.2342627854261999E-2</v>
      </c>
    </row>
    <row r="3525" spans="1:17" hidden="1" x14ac:dyDescent="0.3">
      <c r="A3525" t="s">
        <v>7274</v>
      </c>
      <c r="B3525" t="s">
        <v>7275</v>
      </c>
      <c r="C3525" t="str">
        <f>IFERROR(VLOOKUP(Table1[[#This Row],[Ticker]],[1]!Table2[[Symbol]:[Industry]],2,FALSE),"-")</f>
        <v>-</v>
      </c>
      <c r="D3525" t="s">
        <v>1491</v>
      </c>
      <c r="E3525">
        <v>44.121834</v>
      </c>
      <c r="F3525">
        <v>27.54</v>
      </c>
      <c r="G3525">
        <v>-7.2969515456321599</v>
      </c>
      <c r="H3525">
        <v>-4.7109214139874496</v>
      </c>
      <c r="I3525">
        <v>2.8532972460807602</v>
      </c>
      <c r="J3525">
        <v>-6.64402836108599</v>
      </c>
      <c r="K3525">
        <v>29.392519892825099</v>
      </c>
      <c r="L3525">
        <v>25.818878884769202</v>
      </c>
      <c r="M3525">
        <v>20.722122330954001</v>
      </c>
      <c r="N3525">
        <v>6.3451807448215602E-2</v>
      </c>
      <c r="O3525">
        <v>33.6238198983297</v>
      </c>
      <c r="P3525">
        <v>43.437499999999901</v>
      </c>
      <c r="Q3525">
        <v>6.5090736590317999E-2</v>
      </c>
    </row>
    <row r="3526" spans="1:17" hidden="1" x14ac:dyDescent="0.3">
      <c r="A3526" t="s">
        <v>7276</v>
      </c>
      <c r="B3526" t="s">
        <v>7277</v>
      </c>
      <c r="C3526" t="str">
        <f>IFERROR(VLOOKUP(Table1[[#This Row],[Ticker]],[1]!Table2[[Symbol]:[Industry]],2,FALSE),"-")</f>
        <v>-</v>
      </c>
      <c r="D3526" t="s">
        <v>136</v>
      </c>
      <c r="E3526">
        <v>44.109754000000002</v>
      </c>
      <c r="F3526">
        <v>30.79</v>
      </c>
      <c r="G3526">
        <v>114.237688977243</v>
      </c>
      <c r="H3526">
        <v>26.955312561833299</v>
      </c>
      <c r="I3526">
        <v>-29.305797660349501</v>
      </c>
      <c r="J3526">
        <v>4.1250485773035201</v>
      </c>
      <c r="K3526">
        <v>29.218797706523301</v>
      </c>
      <c r="L3526">
        <v>26.755625399914202</v>
      </c>
      <c r="M3526">
        <v>68.890324095011096</v>
      </c>
      <c r="N3526">
        <v>0.47146295138438299</v>
      </c>
      <c r="O3526">
        <v>45.988957453718697</v>
      </c>
      <c r="P3526">
        <v>172.477876106194</v>
      </c>
      <c r="Q3526">
        <v>0.12685350537328699</v>
      </c>
    </row>
    <row r="3527" spans="1:17" hidden="1" x14ac:dyDescent="0.3">
      <c r="A3527" t="s">
        <v>7278</v>
      </c>
      <c r="B3527" t="s">
        <v>7279</v>
      </c>
      <c r="C3527" t="str">
        <f>IFERROR(VLOOKUP(Table1[[#This Row],[Ticker]],[1]!Table2[[Symbol]:[Industry]],2,FALSE),"-")</f>
        <v>-</v>
      </c>
      <c r="D3527" t="s">
        <v>516</v>
      </c>
      <c r="E3527">
        <v>43.978207392000002</v>
      </c>
      <c r="F3527">
        <v>55.08</v>
      </c>
      <c r="G3527">
        <v>32.778964181267</v>
      </c>
      <c r="H3527">
        <v>10.078005047805799</v>
      </c>
      <c r="I3527">
        <v>4.4696670559289799</v>
      </c>
      <c r="J3527">
        <v>1.2624311011029099</v>
      </c>
      <c r="K3527">
        <v>51.470699412278499</v>
      </c>
      <c r="L3527">
        <v>51.095584135472102</v>
      </c>
      <c r="M3527">
        <v>74.818302367772503</v>
      </c>
      <c r="N3527">
        <v>1.2422245386018</v>
      </c>
      <c r="O3527">
        <v>10.748002904865601</v>
      </c>
      <c r="P3527">
        <v>53.042511808835698</v>
      </c>
      <c r="Q3527">
        <v>6.0860038417402999E-2</v>
      </c>
    </row>
    <row r="3528" spans="1:17" hidden="1" x14ac:dyDescent="0.3">
      <c r="A3528" t="s">
        <v>7280</v>
      </c>
      <c r="B3528" t="s">
        <v>7281</v>
      </c>
      <c r="C3528" t="str">
        <f>IFERROR(VLOOKUP(Table1[[#This Row],[Ticker]],[1]!Table2[[Symbol]:[Industry]],2,FALSE),"-")</f>
        <v>-</v>
      </c>
      <c r="D3528" t="s">
        <v>300</v>
      </c>
      <c r="E3528">
        <v>43.956000000000003</v>
      </c>
      <c r="F3528">
        <v>198</v>
      </c>
      <c r="G3528">
        <v>52.747492898812197</v>
      </c>
      <c r="H3528">
        <v>12.9726636318159</v>
      </c>
      <c r="I3528">
        <v>65.0016260094296</v>
      </c>
      <c r="J3528">
        <v>10.3091468251862</v>
      </c>
      <c r="K3528">
        <v>167.80127360531799</v>
      </c>
      <c r="L3528">
        <v>137.29236246323501</v>
      </c>
      <c r="M3528">
        <v>87.992794656148106</v>
      </c>
      <c r="N3528">
        <v>0.35108359133126898</v>
      </c>
      <c r="O3528">
        <v>0.53030303030303605</v>
      </c>
      <c r="P3528">
        <v>134.04255319148899</v>
      </c>
    </row>
    <row r="3529" spans="1:17" hidden="1" x14ac:dyDescent="0.3">
      <c r="A3529" t="s">
        <v>7282</v>
      </c>
      <c r="B3529" t="s">
        <v>7283</v>
      </c>
      <c r="C3529" t="str">
        <f>IFERROR(VLOOKUP(Table1[[#This Row],[Ticker]],[1]!Table2[[Symbol]:[Industry]],2,FALSE),"-")</f>
        <v>-</v>
      </c>
      <c r="D3529" t="s">
        <v>420</v>
      </c>
      <c r="E3529">
        <v>43.83</v>
      </c>
      <c r="F3529">
        <v>4.87</v>
      </c>
      <c r="G3529">
        <v>72.045245707801001</v>
      </c>
      <c r="H3529">
        <v>-1.78635512720279</v>
      </c>
      <c r="I3529">
        <v>-1.07663099368282</v>
      </c>
      <c r="J3529">
        <v>0.74333790679349998</v>
      </c>
      <c r="K3529">
        <v>4.8494950110911201</v>
      </c>
      <c r="L3529">
        <v>4.1037790199705499</v>
      </c>
      <c r="M3529">
        <v>60.643861605336298</v>
      </c>
      <c r="N3529">
        <v>0.36065060940573201</v>
      </c>
      <c r="O3529">
        <v>34.017796030116301</v>
      </c>
      <c r="P3529">
        <v>108.714285714285</v>
      </c>
      <c r="Q3529">
        <v>7.2586473725694003E-2</v>
      </c>
    </row>
    <row r="3530" spans="1:17" hidden="1" x14ac:dyDescent="0.3">
      <c r="A3530" t="s">
        <v>7284</v>
      </c>
      <c r="B3530" t="s">
        <v>7285</v>
      </c>
      <c r="C3530" t="str">
        <f>IFERROR(VLOOKUP(Table1[[#This Row],[Ticker]],[1]!Table2[[Symbol]:[Industry]],2,FALSE),"-")</f>
        <v>-</v>
      </c>
      <c r="D3530" t="s">
        <v>4403</v>
      </c>
      <c r="E3530">
        <v>43.707999999999998</v>
      </c>
      <c r="F3530">
        <v>70</v>
      </c>
      <c r="G3530">
        <v>-43.858865333289003</v>
      </c>
      <c r="H3530">
        <v>-10.415096703758101</v>
      </c>
      <c r="I3530">
        <v>-39.376630993682802</v>
      </c>
      <c r="J3530">
        <v>5.1337978296125</v>
      </c>
      <c r="K3530">
        <v>80.318565993921197</v>
      </c>
      <c r="L3530">
        <v>86.7870607318645</v>
      </c>
      <c r="M3530">
        <v>43.0049152095119</v>
      </c>
      <c r="N3530">
        <v>1.9971181556195901</v>
      </c>
      <c r="O3530">
        <v>91.871428571428496</v>
      </c>
      <c r="P3530">
        <v>13.378684807256199</v>
      </c>
    </row>
    <row r="3531" spans="1:17" hidden="1" x14ac:dyDescent="0.3">
      <c r="A3531" t="s">
        <v>7286</v>
      </c>
      <c r="B3531" t="s">
        <v>7287</v>
      </c>
      <c r="C3531" t="str">
        <f>IFERROR(VLOOKUP(Table1[[#This Row],[Ticker]],[1]!Table2[[Symbol]:[Industry]],2,FALSE),"-")</f>
        <v>-</v>
      </c>
      <c r="D3531" t="s">
        <v>539</v>
      </c>
      <c r="E3531">
        <v>43.696539450000003</v>
      </c>
      <c r="F3531">
        <v>40.5</v>
      </c>
      <c r="G3531">
        <v>-70.126343894315795</v>
      </c>
      <c r="H3531">
        <v>-4.4255126599773398</v>
      </c>
      <c r="I3531">
        <v>-20.594057267141199</v>
      </c>
      <c r="J3531">
        <v>-4.4982368024221202</v>
      </c>
      <c r="K3531">
        <v>40.699909329544397</v>
      </c>
      <c r="L3531">
        <v>43.424967433900903</v>
      </c>
      <c r="M3531">
        <v>45.591179982188301</v>
      </c>
      <c r="N3531">
        <v>0.97458242556281705</v>
      </c>
      <c r="O3531">
        <v>92.556254131150496</v>
      </c>
      <c r="P3531">
        <v>25.2706464583977</v>
      </c>
      <c r="Q3531">
        <v>0.171148116578552</v>
      </c>
    </row>
    <row r="3532" spans="1:17" hidden="1" x14ac:dyDescent="0.3">
      <c r="A3532" t="s">
        <v>7288</v>
      </c>
      <c r="B3532" t="s">
        <v>7289</v>
      </c>
      <c r="C3532" t="str">
        <f>IFERROR(VLOOKUP(Table1[[#This Row],[Ticker]],[1]!Table2[[Symbol]:[Industry]],2,FALSE),"-")</f>
        <v>-</v>
      </c>
      <c r="D3532" t="s">
        <v>2151</v>
      </c>
      <c r="E3532">
        <v>43.593855249999997</v>
      </c>
      <c r="F3532">
        <v>870.05</v>
      </c>
      <c r="G3532">
        <v>485.00675215807098</v>
      </c>
      <c r="H3532">
        <v>-14.094807678037601</v>
      </c>
      <c r="I3532">
        <v>42.286389694692602</v>
      </c>
      <c r="J3532">
        <v>-9.34259770467777</v>
      </c>
      <c r="K3532">
        <v>923.66582547555197</v>
      </c>
      <c r="L3532">
        <v>658.83221303213304</v>
      </c>
      <c r="M3532">
        <v>30.641907207692899</v>
      </c>
      <c r="N3532">
        <v>0.443569187870338</v>
      </c>
      <c r="O3532">
        <v>37.923107867363903</v>
      </c>
      <c r="P3532">
        <v>652.964084811769</v>
      </c>
      <c r="Q3532">
        <v>0.44436976498344699</v>
      </c>
    </row>
    <row r="3533" spans="1:17" hidden="1" x14ac:dyDescent="0.3">
      <c r="A3533" t="s">
        <v>7290</v>
      </c>
      <c r="B3533" t="s">
        <v>7291</v>
      </c>
      <c r="C3533" t="str">
        <f>IFERROR(VLOOKUP(Table1[[#This Row],[Ticker]],[1]!Table2[[Symbol]:[Industry]],2,FALSE),"-")</f>
        <v>-</v>
      </c>
      <c r="D3533" t="s">
        <v>1563</v>
      </c>
      <c r="E3533">
        <v>43.507931033999903</v>
      </c>
      <c r="F3533">
        <v>27.77</v>
      </c>
      <c r="G3533">
        <v>35.621393192067401</v>
      </c>
      <c r="H3533">
        <v>2.7197657331233298</v>
      </c>
      <c r="I3533">
        <v>-21.516513691629999</v>
      </c>
      <c r="J3533">
        <v>-5.7588849959010204</v>
      </c>
      <c r="K3533">
        <v>27.088687406614</v>
      </c>
      <c r="L3533">
        <v>25.324007540152401</v>
      </c>
      <c r="M3533">
        <v>47.339773881543401</v>
      </c>
      <c r="N3533">
        <v>1.3391579629458601</v>
      </c>
      <c r="O3533">
        <v>58.444364422038099</v>
      </c>
      <c r="P3533">
        <v>73.5625</v>
      </c>
      <c r="Q3533">
        <v>8.6994461806929005E-2</v>
      </c>
    </row>
    <row r="3534" spans="1:17" hidden="1" x14ac:dyDescent="0.3">
      <c r="A3534" t="s">
        <v>7292</v>
      </c>
      <c r="B3534" t="s">
        <v>7293</v>
      </c>
      <c r="C3534" t="str">
        <f>IFERROR(VLOOKUP(Table1[[#This Row],[Ticker]],[1]!Table2[[Symbol]:[Industry]],2,FALSE),"-")</f>
        <v>-</v>
      </c>
      <c r="E3534">
        <v>43.5</v>
      </c>
      <c r="F3534">
        <v>14.5</v>
      </c>
      <c r="G3534">
        <v>62.009237865255201</v>
      </c>
      <c r="H3534">
        <v>2.8127610344133598</v>
      </c>
      <c r="I3534">
        <v>-29.526602075232798</v>
      </c>
      <c r="J3534">
        <v>6.4805991764138398</v>
      </c>
      <c r="K3534">
        <v>13.373796107906699</v>
      </c>
      <c r="L3534">
        <v>12.685769922114201</v>
      </c>
      <c r="M3534">
        <v>78.040893535948101</v>
      </c>
      <c r="N3534">
        <v>0.83383825498029396</v>
      </c>
      <c r="O3534">
        <v>54.413793103448199</v>
      </c>
      <c r="P3534">
        <v>113.235294117647</v>
      </c>
      <c r="Q3534">
        <v>7.0316777756264007E-2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Row],[Ticker]],[1]!Table2[[Symbol]:[Industry]],2,FALSE),"-")</f>
        <v>-</v>
      </c>
      <c r="D3535" t="s">
        <v>259</v>
      </c>
      <c r="E3535">
        <v>43.445913439999998</v>
      </c>
      <c r="F3535">
        <v>95.65</v>
      </c>
      <c r="G3535">
        <v>28.895033882418801</v>
      </c>
      <c r="H3535">
        <v>-4.2804692002642204</v>
      </c>
      <c r="I3535">
        <v>3.8901764897209099</v>
      </c>
      <c r="J3535">
        <v>-5.22895930653132</v>
      </c>
      <c r="K3535">
        <v>97.799262774367193</v>
      </c>
      <c r="L3535">
        <v>84.873830148109604</v>
      </c>
      <c r="M3535">
        <v>42.293128868346997</v>
      </c>
      <c r="N3535">
        <v>0.29848879713711701</v>
      </c>
      <c r="O3535">
        <v>28.280188186095099</v>
      </c>
      <c r="P3535">
        <v>83.167368824205298</v>
      </c>
      <c r="Q3535">
        <v>8.9519325673874994E-2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Row],[Ticker]],[1]!Table2[[Symbol]:[Industry]],2,FALSE),"-")</f>
        <v>-</v>
      </c>
      <c r="D3536" t="s">
        <v>632</v>
      </c>
      <c r="E3536">
        <v>43.442599999999999</v>
      </c>
      <c r="F3536">
        <v>14.05</v>
      </c>
      <c r="G3536">
        <v>0.33060161399645599</v>
      </c>
      <c r="H3536">
        <v>4.0582931358430896</v>
      </c>
      <c r="I3536">
        <v>7.6524659962837003</v>
      </c>
      <c r="J3536">
        <v>-4.6279734126248</v>
      </c>
      <c r="K3536">
        <v>14.1117983028221</v>
      </c>
      <c r="L3536">
        <v>13.189790727664301</v>
      </c>
      <c r="M3536">
        <v>37.787767256460199</v>
      </c>
      <c r="N3536">
        <v>0.44120664763248901</v>
      </c>
      <c r="O3536">
        <v>32.170818505337998</v>
      </c>
      <c r="P3536">
        <v>37.610186092066499</v>
      </c>
      <c r="Q3536">
        <v>4.6251014281855997E-2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Row],[Ticker]],[1]!Table2[[Symbol]:[Industry]],2,FALSE),"-")</f>
        <v>-</v>
      </c>
      <c r="D3537" t="s">
        <v>300</v>
      </c>
      <c r="E3537">
        <v>43.361270019999999</v>
      </c>
      <c r="F3537">
        <v>8.3000000000000007</v>
      </c>
      <c r="G3537">
        <v>60.364315328718703</v>
      </c>
      <c r="H3537">
        <v>42.441490337756001</v>
      </c>
      <c r="I3537">
        <v>16.3836864666346</v>
      </c>
      <c r="J3537">
        <v>-0.80618096923238003</v>
      </c>
      <c r="K3537">
        <v>6.3143893502566204</v>
      </c>
      <c r="L3537">
        <v>5.7130055296438798</v>
      </c>
      <c r="M3537">
        <v>69.891433533497903</v>
      </c>
      <c r="N3537">
        <v>2.6315195357526102</v>
      </c>
      <c r="O3537">
        <v>17.349397590361399</v>
      </c>
      <c r="P3537">
        <v>112.276214833759</v>
      </c>
      <c r="Q3537">
        <v>0.105369922182505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Row],[Ticker]],[1]!Table2[[Symbol]:[Industry]],2,FALSE),"-")</f>
        <v>-</v>
      </c>
      <c r="D3538" t="s">
        <v>7302</v>
      </c>
      <c r="E3538">
        <v>43.265558599999999</v>
      </c>
      <c r="F3538">
        <v>47</v>
      </c>
      <c r="G3538">
        <v>-18.309417670293399</v>
      </c>
      <c r="H3538">
        <v>-2.3599745329389901</v>
      </c>
      <c r="I3538">
        <v>18.481380056040901</v>
      </c>
      <c r="J3538">
        <v>3.29541399122866</v>
      </c>
      <c r="K3538">
        <v>43.172970464819599</v>
      </c>
      <c r="M3538">
        <v>51.7272701123714</v>
      </c>
      <c r="N3538">
        <v>0.40630550621669598</v>
      </c>
      <c r="O3538">
        <v>22.446808510638199</v>
      </c>
      <c r="P3538">
        <v>75.373134328358105</v>
      </c>
    </row>
    <row r="3539" spans="1:17" hidden="1" x14ac:dyDescent="0.3">
      <c r="A3539" t="s">
        <v>7303</v>
      </c>
      <c r="B3539" t="s">
        <v>7304</v>
      </c>
      <c r="C3539" t="str">
        <f>IFERROR(VLOOKUP(Table1[[#This Row],[Ticker]],[1]!Table2[[Symbol]:[Industry]],2,FALSE),"-")</f>
        <v>-</v>
      </c>
      <c r="D3539" t="s">
        <v>729</v>
      </c>
      <c r="E3539">
        <v>43.024297066000003</v>
      </c>
      <c r="F3539">
        <v>82</v>
      </c>
      <c r="G3539">
        <v>-9.6560636765498309</v>
      </c>
      <c r="H3539">
        <v>-5.5911854372234098</v>
      </c>
      <c r="I3539">
        <v>8.3646297513028394</v>
      </c>
      <c r="J3539">
        <v>2.0365267765403399</v>
      </c>
      <c r="K3539">
        <v>83.0183008542989</v>
      </c>
      <c r="L3539">
        <v>78.744369820721602</v>
      </c>
      <c r="M3539">
        <v>57.290049328383198</v>
      </c>
      <c r="N3539">
        <v>1.23381644714357</v>
      </c>
      <c r="O3539">
        <v>21.951219512195099</v>
      </c>
      <c r="P3539">
        <v>24.054462934947001</v>
      </c>
    </row>
    <row r="3540" spans="1:17" hidden="1" x14ac:dyDescent="0.3">
      <c r="A3540" t="s">
        <v>7305</v>
      </c>
      <c r="B3540" t="s">
        <v>7306</v>
      </c>
      <c r="C3540" t="str">
        <f>IFERROR(VLOOKUP(Table1[[#This Row],[Ticker]],[1]!Table2[[Symbol]:[Industry]],2,FALSE),"-")</f>
        <v>-</v>
      </c>
      <c r="D3540" t="s">
        <v>7307</v>
      </c>
      <c r="E3540">
        <v>43.009068200000002</v>
      </c>
      <c r="F3540">
        <v>36.65</v>
      </c>
      <c r="G3540">
        <v>72.640541027154498</v>
      </c>
      <c r="H3540">
        <v>-3.2637947802109299</v>
      </c>
      <c r="I3540">
        <v>175.79980799327001</v>
      </c>
      <c r="J3540">
        <v>9.79826729770733</v>
      </c>
      <c r="K3540">
        <v>37.430871252661298</v>
      </c>
      <c r="L3540">
        <v>28.834161972727699</v>
      </c>
      <c r="M3540">
        <v>70.452329408124797</v>
      </c>
      <c r="N3540">
        <v>0.90911389204904502</v>
      </c>
      <c r="O3540">
        <v>50.068212824010899</v>
      </c>
      <c r="P3540">
        <v>196.28132578819699</v>
      </c>
    </row>
    <row r="3541" spans="1:17" hidden="1" x14ac:dyDescent="0.3">
      <c r="A3541" t="s">
        <v>7308</v>
      </c>
      <c r="B3541" t="s">
        <v>7309</v>
      </c>
      <c r="C3541" t="str">
        <f>IFERROR(VLOOKUP(Table1[[#This Row],[Ticker]],[1]!Table2[[Symbol]:[Industry]],2,FALSE),"-")</f>
        <v>-</v>
      </c>
      <c r="D3541" t="s">
        <v>632</v>
      </c>
      <c r="E3541">
        <v>42.865200000000002</v>
      </c>
      <c r="F3541">
        <v>26.46</v>
      </c>
      <c r="G3541">
        <v>-33.379343360592898</v>
      </c>
      <c r="H3541">
        <v>-17.379204775121199</v>
      </c>
      <c r="I3541">
        <v>-31.392932696845801</v>
      </c>
      <c r="J3541">
        <v>-3.0355762665096502</v>
      </c>
      <c r="K3541">
        <v>28.530335179866299</v>
      </c>
      <c r="L3541">
        <v>31.146352678488501</v>
      </c>
      <c r="M3541">
        <v>26.986469912308898</v>
      </c>
      <c r="N3541">
        <v>0.90542710064154497</v>
      </c>
      <c r="O3541">
        <v>194.17989417989401</v>
      </c>
      <c r="P3541">
        <v>4.3786982248520596</v>
      </c>
      <c r="Q3541">
        <v>0.20315325830730399</v>
      </c>
    </row>
    <row r="3542" spans="1:17" hidden="1" x14ac:dyDescent="0.3">
      <c r="A3542" t="s">
        <v>7310</v>
      </c>
      <c r="B3542" t="s">
        <v>7311</v>
      </c>
      <c r="C3542" t="str">
        <f>IFERROR(VLOOKUP(Table1[[#This Row],[Ticker]],[1]!Table2[[Symbol]:[Industry]],2,FALSE),"-")</f>
        <v>-</v>
      </c>
      <c r="D3542" t="s">
        <v>929</v>
      </c>
      <c r="E3542">
        <v>42.84</v>
      </c>
      <c r="F3542">
        <v>1</v>
      </c>
      <c r="G3542">
        <v>-81.343416192096797</v>
      </c>
      <c r="H3542">
        <v>-3.08281487026448</v>
      </c>
      <c r="I3542">
        <v>-30.276630993682801</v>
      </c>
      <c r="J3542">
        <v>-12.4312330097546</v>
      </c>
      <c r="K3542">
        <v>1.0830423986743301</v>
      </c>
      <c r="L3542">
        <v>1.40738566333745</v>
      </c>
      <c r="M3542">
        <v>32.368130044701203</v>
      </c>
      <c r="N3542">
        <v>1.6628835453408</v>
      </c>
      <c r="O3542">
        <v>120</v>
      </c>
      <c r="P3542">
        <v>5.26315789473683</v>
      </c>
      <c r="Q3542">
        <v>-3.1540435225865998E-2</v>
      </c>
    </row>
    <row r="3543" spans="1:17" hidden="1" x14ac:dyDescent="0.3">
      <c r="A3543" t="s">
        <v>7312</v>
      </c>
      <c r="B3543" t="s">
        <v>7313</v>
      </c>
      <c r="C3543" t="str">
        <f>IFERROR(VLOOKUP(Table1[[#This Row],[Ticker]],[1]!Table2[[Symbol]:[Industry]],2,FALSE),"-")</f>
        <v>-</v>
      </c>
      <c r="D3543" t="s">
        <v>2226</v>
      </c>
      <c r="E3543">
        <v>42.814500000000002</v>
      </c>
      <c r="F3543">
        <v>167.9</v>
      </c>
      <c r="G3543">
        <v>137.785086883774</v>
      </c>
      <c r="H3543">
        <v>27.123210582969399</v>
      </c>
      <c r="I3543">
        <v>122.367077615588</v>
      </c>
      <c r="J3543">
        <v>3.22951931243077</v>
      </c>
      <c r="K3543">
        <v>138.317654122443</v>
      </c>
      <c r="L3543">
        <v>99.651340262941602</v>
      </c>
      <c r="M3543">
        <v>53.961978784987103</v>
      </c>
      <c r="N3543">
        <v>1.2156862745098</v>
      </c>
      <c r="O3543">
        <v>19.118522930315599</v>
      </c>
      <c r="P3543">
        <v>194.56140350877101</v>
      </c>
    </row>
    <row r="3544" spans="1:17" hidden="1" x14ac:dyDescent="0.3">
      <c r="A3544" t="s">
        <v>7314</v>
      </c>
      <c r="B3544" t="s">
        <v>7315</v>
      </c>
      <c r="C3544" t="str">
        <f>IFERROR(VLOOKUP(Table1[[#This Row],[Ticker]],[1]!Table2[[Symbol]:[Industry]],2,FALSE),"-")</f>
        <v>-</v>
      </c>
      <c r="D3544" t="s">
        <v>372</v>
      </c>
      <c r="E3544">
        <v>42.752986800000002</v>
      </c>
      <c r="F3544">
        <v>28.5</v>
      </c>
      <c r="G3544">
        <v>8.9009606804158299</v>
      </c>
      <c r="H3544">
        <v>8.0713560521946803</v>
      </c>
      <c r="I3544">
        <v>31.603781377451099</v>
      </c>
      <c r="J3544">
        <v>3.66034773230919</v>
      </c>
      <c r="K3544">
        <v>26.3733039102232</v>
      </c>
      <c r="L3544">
        <v>23.2564162030719</v>
      </c>
      <c r="M3544">
        <v>57.630295181529299</v>
      </c>
      <c r="N3544">
        <v>0.63851351351351304</v>
      </c>
      <c r="O3544">
        <v>7.0175438596491198</v>
      </c>
      <c r="P3544">
        <v>89.999999999999901</v>
      </c>
    </row>
    <row r="3545" spans="1:17" hidden="1" x14ac:dyDescent="0.3">
      <c r="A3545" t="s">
        <v>7316</v>
      </c>
      <c r="B3545" t="s">
        <v>7317</v>
      </c>
      <c r="C3545" t="str">
        <f>IFERROR(VLOOKUP(Table1[[#This Row],[Ticker]],[1]!Table2[[Symbol]:[Industry]],2,FALSE),"-")</f>
        <v>-</v>
      </c>
      <c r="D3545" t="s">
        <v>219</v>
      </c>
      <c r="E3545">
        <v>42.734127999999998</v>
      </c>
      <c r="F3545">
        <v>148.30000000000001</v>
      </c>
      <c r="G3545">
        <v>2775.8185101732802</v>
      </c>
      <c r="H3545">
        <v>1.0584754309383499</v>
      </c>
      <c r="I3545">
        <v>157.764463922776</v>
      </c>
      <c r="J3545">
        <v>-4.8464713343301096</v>
      </c>
      <c r="K3545">
        <v>151.71650995134701</v>
      </c>
      <c r="L3545">
        <v>103.251053460439</v>
      </c>
      <c r="M3545">
        <v>37.411819185089897</v>
      </c>
      <c r="N3545">
        <v>0.43231651745027599</v>
      </c>
      <c r="O3545">
        <v>36.2440997977073</v>
      </c>
      <c r="P3545">
        <v>2746.4491362763902</v>
      </c>
    </row>
    <row r="3546" spans="1:17" hidden="1" x14ac:dyDescent="0.3">
      <c r="A3546" t="s">
        <v>7318</v>
      </c>
      <c r="B3546" t="s">
        <v>7319</v>
      </c>
      <c r="C3546" t="str">
        <f>IFERROR(VLOOKUP(Table1[[#This Row],[Ticker]],[1]!Table2[[Symbol]:[Industry]],2,FALSE),"-")</f>
        <v>-</v>
      </c>
      <c r="D3546" t="s">
        <v>293</v>
      </c>
      <c r="E3546">
        <v>42.688800000000001</v>
      </c>
      <c r="F3546">
        <v>107.8</v>
      </c>
      <c r="G3546">
        <v>8.4428571372228909</v>
      </c>
      <c r="H3546">
        <v>-33.872530534411403</v>
      </c>
      <c r="I3546">
        <v>-13.5052024222542</v>
      </c>
      <c r="J3546">
        <v>-13.886033099786401</v>
      </c>
      <c r="K3546">
        <v>138.69810246598101</v>
      </c>
      <c r="L3546">
        <v>113.383625578631</v>
      </c>
      <c r="M3546">
        <v>4.3752513944817704</v>
      </c>
      <c r="N3546">
        <v>0.57175954656406403</v>
      </c>
      <c r="O3546">
        <v>76.113172541743893</v>
      </c>
      <c r="P3546">
        <v>64.204112718964097</v>
      </c>
      <c r="Q3546">
        <v>0.1168665937595</v>
      </c>
    </row>
    <row r="3547" spans="1:17" hidden="1" x14ac:dyDescent="0.3">
      <c r="A3547" t="s">
        <v>7320</v>
      </c>
      <c r="B3547" t="s">
        <v>7321</v>
      </c>
      <c r="C3547" t="str">
        <f>IFERROR(VLOOKUP(Table1[[#This Row],[Ticker]],[1]!Table2[[Symbol]:[Industry]],2,FALSE),"-")</f>
        <v>-</v>
      </c>
      <c r="E3547">
        <v>42.430079999999997</v>
      </c>
      <c r="F3547">
        <v>60.27</v>
      </c>
      <c r="G3547">
        <v>66.404095521563093</v>
      </c>
      <c r="H3547">
        <v>-12.1462414152327</v>
      </c>
      <c r="I3547">
        <v>-9.3464163188991094</v>
      </c>
      <c r="J3547">
        <v>-6.0880985535741896</v>
      </c>
      <c r="K3547">
        <v>57.136850561309203</v>
      </c>
      <c r="L3547">
        <v>51.170088413502199</v>
      </c>
      <c r="M3547">
        <v>46.463104097174302</v>
      </c>
      <c r="N3547">
        <v>0.76346273848564095</v>
      </c>
      <c r="O3547">
        <v>30.744980919196902</v>
      </c>
      <c r="P3547">
        <v>109.34352205626899</v>
      </c>
      <c r="Q3547">
        <v>3.9865622639301997E-2</v>
      </c>
    </row>
    <row r="3548" spans="1:17" hidden="1" x14ac:dyDescent="0.3">
      <c r="A3548" t="s">
        <v>7322</v>
      </c>
      <c r="B3548" t="s">
        <v>7323</v>
      </c>
      <c r="C3548" t="str">
        <f>IFERROR(VLOOKUP(Table1[[#This Row],[Ticker]],[1]!Table2[[Symbol]:[Industry]],2,FALSE),"-")</f>
        <v>-</v>
      </c>
      <c r="D3548" t="s">
        <v>3790</v>
      </c>
      <c r="E3548">
        <v>42.407259239999902</v>
      </c>
      <c r="F3548">
        <v>25.99</v>
      </c>
      <c r="G3548">
        <v>-30.084922522116099</v>
      </c>
      <c r="H3548">
        <v>-7.3819036145756396</v>
      </c>
      <c r="I3548">
        <v>0.68807488867009203</v>
      </c>
      <c r="J3548">
        <v>-6.0381627399384303</v>
      </c>
      <c r="K3548">
        <v>25.4835589172238</v>
      </c>
      <c r="L3548">
        <v>23.8768215547721</v>
      </c>
      <c r="M3548">
        <v>60.515960752326201</v>
      </c>
      <c r="N3548">
        <v>0.89999999999999902</v>
      </c>
      <c r="O3548">
        <v>33.051173528280103</v>
      </c>
      <c r="P3548">
        <v>44.3888888888888</v>
      </c>
    </row>
    <row r="3549" spans="1:17" hidden="1" x14ac:dyDescent="0.3">
      <c r="A3549" t="s">
        <v>7324</v>
      </c>
      <c r="B3549" t="s">
        <v>7325</v>
      </c>
      <c r="C3549" t="str">
        <f>IFERROR(VLOOKUP(Table1[[#This Row],[Ticker]],[1]!Table2[[Symbol]:[Industry]],2,FALSE),"-")</f>
        <v>-</v>
      </c>
      <c r="D3549" t="s">
        <v>392</v>
      </c>
      <c r="E3549">
        <v>42.360326999999998</v>
      </c>
      <c r="F3549">
        <v>42.39</v>
      </c>
      <c r="G3549">
        <v>-63.303287156250398</v>
      </c>
      <c r="H3549">
        <v>-4.2869091862277804</v>
      </c>
      <c r="I3549">
        <v>-45.799503749342399</v>
      </c>
      <c r="J3549">
        <v>-10.735318869291399</v>
      </c>
      <c r="K3549">
        <v>44.7286308453427</v>
      </c>
      <c r="L3549">
        <v>52.775843315199801</v>
      </c>
      <c r="M3549">
        <v>37.108718996216702</v>
      </c>
      <c r="N3549">
        <v>0.76148258318445206</v>
      </c>
      <c r="O3549">
        <v>92.026421325784398</v>
      </c>
      <c r="P3549">
        <v>14.412955465587</v>
      </c>
      <c r="Q3549">
        <v>-1.9400886098104999E-2</v>
      </c>
    </row>
    <row r="3550" spans="1:17" hidden="1" x14ac:dyDescent="0.3">
      <c r="A3550" t="s">
        <v>7326</v>
      </c>
      <c r="B3550" t="s">
        <v>7327</v>
      </c>
      <c r="C3550" t="str">
        <f>IFERROR(VLOOKUP(Table1[[#This Row],[Ticker]],[1]!Table2[[Symbol]:[Industry]],2,FALSE),"-")</f>
        <v>-</v>
      </c>
      <c r="D3550" t="s">
        <v>300</v>
      </c>
      <c r="E3550">
        <v>42.297231150000002</v>
      </c>
      <c r="F3550">
        <v>16.329999999999998</v>
      </c>
      <c r="G3550">
        <v>-32.837482470645803</v>
      </c>
      <c r="H3550">
        <v>-7.1217604626081403</v>
      </c>
      <c r="I3550">
        <v>-49.567484652219399</v>
      </c>
      <c r="J3550">
        <v>-5.8190621622690504</v>
      </c>
      <c r="K3550">
        <v>17.988633384411401</v>
      </c>
      <c r="L3550">
        <v>20.018650166304699</v>
      </c>
      <c r="M3550">
        <v>32.128302237999499</v>
      </c>
      <c r="N3550">
        <v>0.40051616819893499</v>
      </c>
      <c r="O3550">
        <v>129.21971186386</v>
      </c>
      <c r="P3550">
        <v>9.2307692307692193</v>
      </c>
      <c r="Q3550">
        <v>-3.4093993185603001E-2</v>
      </c>
    </row>
    <row r="3551" spans="1:17" hidden="1" x14ac:dyDescent="0.3">
      <c r="A3551" t="s">
        <v>7328</v>
      </c>
      <c r="B3551" t="s">
        <v>7329</v>
      </c>
      <c r="C3551" t="str">
        <f>IFERROR(VLOOKUP(Table1[[#This Row],[Ticker]],[1]!Table2[[Symbol]:[Industry]],2,FALSE),"-")</f>
        <v>-</v>
      </c>
      <c r="D3551" t="s">
        <v>4780</v>
      </c>
      <c r="E3551">
        <v>42.2486976</v>
      </c>
      <c r="F3551">
        <v>14.64</v>
      </c>
      <c r="G3551">
        <v>-73.996777745058196</v>
      </c>
      <c r="H3551">
        <v>13.406222315180701</v>
      </c>
      <c r="I3551">
        <v>-24.163485453776701</v>
      </c>
      <c r="J3551">
        <v>3.5699797775717501</v>
      </c>
      <c r="K3551">
        <v>13.628602926461999</v>
      </c>
      <c r="L3551">
        <v>16.98317033627</v>
      </c>
      <c r="M3551">
        <v>76.625432895380598</v>
      </c>
      <c r="N3551">
        <v>1.08588888185793</v>
      </c>
      <c r="O3551">
        <v>210.45081967213099</v>
      </c>
      <c r="P3551">
        <v>46.693386773546997</v>
      </c>
      <c r="Q3551">
        <v>0.24201671052852899</v>
      </c>
    </row>
    <row r="3552" spans="1:17" hidden="1" x14ac:dyDescent="0.3">
      <c r="A3552" t="s">
        <v>7330</v>
      </c>
      <c r="B3552" t="s">
        <v>7331</v>
      </c>
      <c r="C3552" t="str">
        <f>IFERROR(VLOOKUP(Table1[[#This Row],[Ticker]],[1]!Table2[[Symbol]:[Industry]],2,FALSE),"-")</f>
        <v>-</v>
      </c>
      <c r="D3552" t="s">
        <v>259</v>
      </c>
      <c r="E3552">
        <v>42.176000000000002</v>
      </c>
      <c r="F3552">
        <v>659</v>
      </c>
      <c r="G3552">
        <v>-50.868969936950201</v>
      </c>
      <c r="H3552">
        <v>-7.3532921025904701</v>
      </c>
      <c r="I3552">
        <v>-21.349525247159601</v>
      </c>
      <c r="J3552">
        <v>-6.7839510881364102</v>
      </c>
      <c r="K3552">
        <v>715.83851607571501</v>
      </c>
      <c r="L3552">
        <v>750.44156140720304</v>
      </c>
      <c r="M3552">
        <v>40.103154786062298</v>
      </c>
      <c r="N3552">
        <v>0.30196596326580299</v>
      </c>
      <c r="O3552">
        <v>43.399089529590199</v>
      </c>
      <c r="P3552">
        <v>9.8333333333333393</v>
      </c>
      <c r="Q3552">
        <v>0.103629839778749</v>
      </c>
    </row>
    <row r="3553" spans="1:17" hidden="1" x14ac:dyDescent="0.3">
      <c r="A3553" t="s">
        <v>7332</v>
      </c>
      <c r="B3553" t="s">
        <v>7333</v>
      </c>
      <c r="C3553" t="str">
        <f>IFERROR(VLOOKUP(Table1[[#This Row],[Ticker]],[1]!Table2[[Symbol]:[Industry]],2,FALSE),"-")</f>
        <v>-</v>
      </c>
      <c r="D3553" t="s">
        <v>929</v>
      </c>
      <c r="E3553">
        <v>42.090792</v>
      </c>
      <c r="F3553">
        <v>73.739999999999995</v>
      </c>
      <c r="G3553">
        <v>11.457170318167099</v>
      </c>
      <c r="H3553">
        <v>6.2828164499809098</v>
      </c>
      <c r="I3553">
        <v>11.5538001420326</v>
      </c>
      <c r="J3553">
        <v>-3.25793405880813</v>
      </c>
      <c r="K3553">
        <v>70.642869504965205</v>
      </c>
      <c r="L3553">
        <v>64.642723293793495</v>
      </c>
      <c r="M3553">
        <v>46.714732759611401</v>
      </c>
      <c r="N3553">
        <v>0.33018678056581002</v>
      </c>
      <c r="O3553">
        <v>18.795768917819299</v>
      </c>
      <c r="P3553">
        <v>43.742690058479504</v>
      </c>
      <c r="Q3553">
        <v>2.7511871790442E-2</v>
      </c>
    </row>
    <row r="3554" spans="1:17" hidden="1" x14ac:dyDescent="0.3">
      <c r="A3554" t="s">
        <v>7334</v>
      </c>
      <c r="B3554" t="s">
        <v>7335</v>
      </c>
      <c r="C3554" t="str">
        <f>IFERROR(VLOOKUP(Table1[[#This Row],[Ticker]],[1]!Table2[[Symbol]:[Industry]],2,FALSE),"-")</f>
        <v>-</v>
      </c>
      <c r="D3554" t="s">
        <v>632</v>
      </c>
      <c r="E3554">
        <v>41.993348130000001</v>
      </c>
      <c r="F3554">
        <v>12.06</v>
      </c>
      <c r="G3554">
        <v>-65.796196421575999</v>
      </c>
      <c r="H3554">
        <v>-2.5183716486929901</v>
      </c>
      <c r="I3554">
        <v>-59.9251158421676</v>
      </c>
      <c r="J3554">
        <v>-6.0408916298920596</v>
      </c>
      <c r="K3554">
        <v>15.317863031622499</v>
      </c>
      <c r="L3554">
        <v>19.835354607513299</v>
      </c>
      <c r="M3554">
        <v>47.944829517107102</v>
      </c>
      <c r="N3554">
        <v>0.86471595699632398</v>
      </c>
      <c r="O3554">
        <v>171.97346600331599</v>
      </c>
      <c r="P3554">
        <v>9.5367847411444107</v>
      </c>
      <c r="Q3554">
        <v>-1.3576417838193E-2</v>
      </c>
    </row>
    <row r="3555" spans="1:17" hidden="1" x14ac:dyDescent="0.3">
      <c r="A3555" t="s">
        <v>7336</v>
      </c>
      <c r="B3555" t="s">
        <v>7337</v>
      </c>
      <c r="C3555" t="str">
        <f>IFERROR(VLOOKUP(Table1[[#This Row],[Ticker]],[1]!Table2[[Symbol]:[Industry]],2,FALSE),"-")</f>
        <v>-</v>
      </c>
      <c r="D3555" t="s">
        <v>130</v>
      </c>
      <c r="E3555">
        <v>41.987187814999999</v>
      </c>
      <c r="F3555">
        <v>4.43</v>
      </c>
      <c r="G3555">
        <v>79.414159565478897</v>
      </c>
      <c r="H3555">
        <v>15.8824380679062</v>
      </c>
      <c r="I3555">
        <v>-36.888596805648604</v>
      </c>
      <c r="J3555">
        <v>-5.2652030249198001</v>
      </c>
      <c r="K3555">
        <v>4.4511207591415598</v>
      </c>
      <c r="L3555">
        <v>4.1884500890674499</v>
      </c>
      <c r="M3555">
        <v>37.004673259799702</v>
      </c>
      <c r="N3555">
        <v>0.71449927295848903</v>
      </c>
      <c r="O3555">
        <v>70.428893905191799</v>
      </c>
      <c r="Q3555">
        <v>2.5941511351647999E-2</v>
      </c>
    </row>
    <row r="3556" spans="1:17" hidden="1" x14ac:dyDescent="0.3">
      <c r="A3556" t="s">
        <v>7338</v>
      </c>
      <c r="B3556" t="s">
        <v>7339</v>
      </c>
      <c r="C3556" t="str">
        <f>IFERROR(VLOOKUP(Table1[[#This Row],[Ticker]],[1]!Table2[[Symbol]:[Industry]],2,FALSE),"-")</f>
        <v>-</v>
      </c>
      <c r="D3556" t="s">
        <v>7076</v>
      </c>
      <c r="E3556">
        <v>41.959420000000001</v>
      </c>
      <c r="F3556">
        <v>134</v>
      </c>
      <c r="G3556">
        <v>23.7652596949059</v>
      </c>
      <c r="H3556">
        <v>13.5819287300454</v>
      </c>
      <c r="I3556">
        <v>-20.879863600850801</v>
      </c>
      <c r="J3556">
        <v>-8.8305882997220806</v>
      </c>
      <c r="K3556">
        <v>132.38812325391001</v>
      </c>
      <c r="L3556">
        <v>121.81550615446599</v>
      </c>
      <c r="M3556">
        <v>40.964170377566099</v>
      </c>
      <c r="N3556">
        <v>0.68000340518772895</v>
      </c>
      <c r="O3556">
        <v>26.044776119402901</v>
      </c>
      <c r="P3556">
        <v>96.769456681350903</v>
      </c>
      <c r="Q3556">
        <v>0.121267367804613</v>
      </c>
    </row>
    <row r="3557" spans="1:17" hidden="1" x14ac:dyDescent="0.3">
      <c r="A3557" t="s">
        <v>7340</v>
      </c>
      <c r="B3557" t="s">
        <v>7341</v>
      </c>
      <c r="C3557" t="str">
        <f>IFERROR(VLOOKUP(Table1[[#This Row],[Ticker]],[1]!Table2[[Symbol]:[Industry]],2,FALSE),"-")</f>
        <v>-</v>
      </c>
      <c r="D3557" t="s">
        <v>632</v>
      </c>
      <c r="E3557">
        <v>41.871525155999997</v>
      </c>
      <c r="F3557">
        <v>4.04</v>
      </c>
      <c r="G3557">
        <v>60.842730994050299</v>
      </c>
      <c r="H3557">
        <v>11.0974121227616</v>
      </c>
      <c r="I3557">
        <v>-4.3198742369260801</v>
      </c>
      <c r="J3557">
        <v>-9.2794764444506193</v>
      </c>
      <c r="K3557">
        <v>3.59973710512004</v>
      </c>
      <c r="L3557">
        <v>3.5269682882798299</v>
      </c>
      <c r="M3557">
        <v>31.758349393785799</v>
      </c>
      <c r="N3557">
        <v>0.157153936201925</v>
      </c>
      <c r="O3557">
        <v>31.1881188118811</v>
      </c>
      <c r="P3557">
        <v>112.631578947368</v>
      </c>
      <c r="Q3557">
        <v>-4.7434487855800003E-3</v>
      </c>
    </row>
    <row r="3558" spans="1:17" hidden="1" x14ac:dyDescent="0.3">
      <c r="A3558" t="s">
        <v>7342</v>
      </c>
      <c r="B3558" t="s">
        <v>7343</v>
      </c>
      <c r="C3558" t="str">
        <f>IFERROR(VLOOKUP(Table1[[#This Row],[Ticker]],[1]!Table2[[Symbol]:[Industry]],2,FALSE),"-")</f>
        <v>-</v>
      </c>
      <c r="D3558" t="s">
        <v>632</v>
      </c>
      <c r="E3558">
        <v>41.773154542</v>
      </c>
      <c r="F3558">
        <v>7.91</v>
      </c>
      <c r="G3558">
        <v>-39.613308882924898</v>
      </c>
      <c r="H3558">
        <v>0.85151785549777703</v>
      </c>
      <c r="I3558">
        <v>-10.1791950962469</v>
      </c>
      <c r="J3558">
        <v>-3.6328352912641599</v>
      </c>
      <c r="K3558">
        <v>8.04285668851184</v>
      </c>
      <c r="L3558">
        <v>8.3107496660690501</v>
      </c>
      <c r="M3558">
        <v>38.8925740148077</v>
      </c>
      <c r="N3558">
        <v>2.2986961761271401</v>
      </c>
      <c r="O3558">
        <v>59.924146649810297</v>
      </c>
      <c r="P3558">
        <v>50.6666666666666</v>
      </c>
      <c r="Q3558">
        <v>-5.4780295094079001E-2</v>
      </c>
    </row>
    <row r="3559" spans="1:17" hidden="1" x14ac:dyDescent="0.3">
      <c r="A3559" t="s">
        <v>7344</v>
      </c>
      <c r="B3559" t="s">
        <v>7345</v>
      </c>
      <c r="C3559" t="str">
        <f>IFERROR(VLOOKUP(Table1[[#This Row],[Ticker]],[1]!Table2[[Symbol]:[Industry]],2,FALSE),"-")</f>
        <v>-</v>
      </c>
      <c r="D3559" t="s">
        <v>1387</v>
      </c>
      <c r="E3559">
        <v>41.768275000000003</v>
      </c>
      <c r="F3559">
        <v>76.150000000000006</v>
      </c>
      <c r="G3559">
        <v>6.6964814652151103</v>
      </c>
      <c r="H3559">
        <v>2.0445715896299701</v>
      </c>
      <c r="I3559">
        <v>25.130265558041199</v>
      </c>
      <c r="J3559">
        <v>-5.7393082309935499</v>
      </c>
      <c r="K3559">
        <v>73.223568488920094</v>
      </c>
      <c r="L3559">
        <v>63.928373535762603</v>
      </c>
      <c r="M3559">
        <v>43.381424000122998</v>
      </c>
      <c r="N3559">
        <v>0.24935095962411399</v>
      </c>
      <c r="O3559">
        <v>12.9349967170059</v>
      </c>
      <c r="P3559">
        <v>57.172342621258998</v>
      </c>
      <c r="Q3559">
        <v>7.4588733579736E-2</v>
      </c>
    </row>
    <row r="3560" spans="1:17" hidden="1" x14ac:dyDescent="0.3">
      <c r="A3560" t="s">
        <v>7346</v>
      </c>
      <c r="B3560" t="s">
        <v>7347</v>
      </c>
      <c r="C3560" t="str">
        <f>IFERROR(VLOOKUP(Table1[[#This Row],[Ticker]],[1]!Table2[[Symbol]:[Industry]],2,FALSE),"-")</f>
        <v>-</v>
      </c>
      <c r="D3560" t="s">
        <v>1547</v>
      </c>
      <c r="E3560">
        <v>41.689227500000001</v>
      </c>
      <c r="F3560">
        <v>70.569999999999993</v>
      </c>
      <c r="G3560">
        <v>17.168894806734301</v>
      </c>
      <c r="H3560">
        <v>20.482909583504799</v>
      </c>
      <c r="I3560">
        <v>2.6398941532799198</v>
      </c>
      <c r="J3560">
        <v>4.3387048954980596</v>
      </c>
      <c r="K3560">
        <v>61.295963860826099</v>
      </c>
      <c r="L3560">
        <v>56.971872256590103</v>
      </c>
      <c r="M3560">
        <v>59.198375814684603</v>
      </c>
      <c r="N3560">
        <v>4.9290035129053402</v>
      </c>
      <c r="O3560">
        <v>20.957914127816299</v>
      </c>
      <c r="P3560">
        <v>66.047058823529397</v>
      </c>
      <c r="Q3560">
        <v>6.2907031168089003E-2</v>
      </c>
    </row>
    <row r="3561" spans="1:17" hidden="1" x14ac:dyDescent="0.3">
      <c r="A3561" t="s">
        <v>7348</v>
      </c>
      <c r="B3561" t="s">
        <v>7349</v>
      </c>
      <c r="C3561" t="str">
        <f>IFERROR(VLOOKUP(Table1[[#This Row],[Ticker]],[1]!Table2[[Symbol]:[Industry]],2,FALSE),"-")</f>
        <v>-</v>
      </c>
      <c r="D3561" t="s">
        <v>729</v>
      </c>
      <c r="E3561">
        <v>41.638247819999997</v>
      </c>
      <c r="F3561">
        <v>159.85</v>
      </c>
      <c r="G3561">
        <v>14.4626347990414</v>
      </c>
      <c r="H3561">
        <v>2.54445295360527</v>
      </c>
      <c r="I3561">
        <v>3.0073763853436901</v>
      </c>
      <c r="J3561">
        <v>2.1783882202104801</v>
      </c>
      <c r="K3561">
        <v>153.96686005169599</v>
      </c>
      <c r="L3561">
        <v>140.22242071921701</v>
      </c>
      <c r="M3561">
        <v>54.966471854101101</v>
      </c>
      <c r="N3561">
        <v>0.94533368017804298</v>
      </c>
      <c r="O3561">
        <v>3.9411948701908002</v>
      </c>
      <c r="P3561">
        <v>42.4688057040998</v>
      </c>
      <c r="Q3561">
        <v>4.2502533627336997E-2</v>
      </c>
    </row>
    <row r="3562" spans="1:17" hidden="1" x14ac:dyDescent="0.3">
      <c r="A3562" t="s">
        <v>7350</v>
      </c>
      <c r="B3562" t="s">
        <v>7351</v>
      </c>
      <c r="C3562" t="str">
        <f>IFERROR(VLOOKUP(Table1[[#This Row],[Ticker]],[1]!Table2[[Symbol]:[Industry]],2,FALSE),"-")</f>
        <v>-</v>
      </c>
      <c r="D3562" t="s">
        <v>1177</v>
      </c>
      <c r="E3562">
        <v>41.627409999999998</v>
      </c>
      <c r="F3562">
        <v>16.97</v>
      </c>
      <c r="G3562">
        <v>50.505240747846699</v>
      </c>
      <c r="H3562">
        <v>25.6266930716126</v>
      </c>
      <c r="I3562">
        <v>68.305948940164996</v>
      </c>
      <c r="J3562">
        <v>3.1836212168591902</v>
      </c>
      <c r="K3562">
        <v>13.195127660243299</v>
      </c>
      <c r="L3562">
        <v>10.4739355107076</v>
      </c>
      <c r="M3562">
        <v>75.780428134452393</v>
      </c>
      <c r="N3562">
        <v>0.52987599145106201</v>
      </c>
      <c r="O3562">
        <v>1.3553329404832</v>
      </c>
      <c r="P3562">
        <v>175.21903349457699</v>
      </c>
      <c r="Q3562">
        <v>7.9916672873337993E-2</v>
      </c>
    </row>
    <row r="3563" spans="1:17" hidden="1" x14ac:dyDescent="0.3">
      <c r="A3563" t="s">
        <v>7352</v>
      </c>
      <c r="B3563" t="s">
        <v>7353</v>
      </c>
      <c r="C3563" t="str">
        <f>IFERROR(VLOOKUP(Table1[[#This Row],[Ticker]],[1]!Table2[[Symbol]:[Industry]],2,FALSE),"-")</f>
        <v>-</v>
      </c>
      <c r="D3563" t="s">
        <v>136</v>
      </c>
      <c r="E3563">
        <v>41.489498701000002</v>
      </c>
      <c r="F3563">
        <v>7.21</v>
      </c>
      <c r="G3563">
        <v>1.49749289881229</v>
      </c>
      <c r="H3563">
        <v>8.9069623134671296</v>
      </c>
      <c r="I3563">
        <v>-18.193195410860699</v>
      </c>
      <c r="J3563">
        <v>9.9962686920833601</v>
      </c>
      <c r="K3563">
        <v>6.5954441152278598</v>
      </c>
      <c r="L3563">
        <v>6.5205268038563498</v>
      </c>
      <c r="M3563">
        <v>79.080511134130404</v>
      </c>
      <c r="N3563">
        <v>1.0395318608733199</v>
      </c>
      <c r="O3563">
        <v>49.098474341192698</v>
      </c>
      <c r="P3563">
        <v>36.037735849056602</v>
      </c>
      <c r="Q3563">
        <v>-7.4006553629040002E-3</v>
      </c>
    </row>
    <row r="3564" spans="1:17" hidden="1" x14ac:dyDescent="0.3">
      <c r="A3564" t="s">
        <v>7354</v>
      </c>
      <c r="B3564" t="s">
        <v>7355</v>
      </c>
      <c r="C3564" t="str">
        <f>IFERROR(VLOOKUP(Table1[[#This Row],[Ticker]],[1]!Table2[[Symbol]:[Industry]],2,FALSE),"-")</f>
        <v>-</v>
      </c>
      <c r="D3564" t="s">
        <v>124</v>
      </c>
      <c r="E3564">
        <v>41.412922637000001</v>
      </c>
      <c r="F3564">
        <v>38.89</v>
      </c>
      <c r="G3564">
        <v>15.4822741774907</v>
      </c>
      <c r="H3564">
        <v>36.429736239573501</v>
      </c>
      <c r="I3564">
        <v>44.508564071338803</v>
      </c>
      <c r="J3564">
        <v>29.140081401113399</v>
      </c>
      <c r="K3564">
        <v>29.365096374000199</v>
      </c>
      <c r="L3564">
        <v>31.072354516032298</v>
      </c>
      <c r="M3564">
        <v>86.294599963736601</v>
      </c>
      <c r="N3564">
        <v>2.4231391506873701</v>
      </c>
      <c r="O3564">
        <v>25.996400102854199</v>
      </c>
      <c r="P3564">
        <v>60.636100784799602</v>
      </c>
    </row>
    <row r="3565" spans="1:17" hidden="1" x14ac:dyDescent="0.3">
      <c r="A3565" t="s">
        <v>7356</v>
      </c>
      <c r="B3565" t="s">
        <v>7357</v>
      </c>
      <c r="C3565" t="str">
        <f>IFERROR(VLOOKUP(Table1[[#This Row],[Ticker]],[1]!Table2[[Symbol]:[Industry]],2,FALSE),"-")</f>
        <v>-</v>
      </c>
      <c r="D3565" t="s">
        <v>789</v>
      </c>
      <c r="E3565">
        <v>41.371721999999998</v>
      </c>
      <c r="F3565">
        <v>113.4</v>
      </c>
      <c r="G3565">
        <v>4.7768327521130196</v>
      </c>
      <c r="H3565">
        <v>0.40630316301647801</v>
      </c>
      <c r="I3565">
        <v>-9.09362816082165</v>
      </c>
      <c r="J3565">
        <v>-5.1497812039665298</v>
      </c>
      <c r="K3565">
        <v>112.024709981987</v>
      </c>
      <c r="L3565">
        <v>105.35404542723801</v>
      </c>
      <c r="M3565">
        <v>61.274073159983097</v>
      </c>
      <c r="N3565">
        <v>0.72007043506100799</v>
      </c>
      <c r="O3565">
        <v>41.093474426807703</v>
      </c>
      <c r="P3565">
        <v>54.369725020419303</v>
      </c>
      <c r="Q3565">
        <v>6.3393326218064996E-2</v>
      </c>
    </row>
    <row r="3566" spans="1:17" hidden="1" x14ac:dyDescent="0.3">
      <c r="A3566" t="s">
        <v>7358</v>
      </c>
      <c r="B3566" t="s">
        <v>7359</v>
      </c>
      <c r="C3566" t="str">
        <f>IFERROR(VLOOKUP(Table1[[#This Row],[Ticker]],[1]!Table2[[Symbol]:[Industry]],2,FALSE),"-")</f>
        <v>-</v>
      </c>
      <c r="E3566">
        <v>41.361589180000003</v>
      </c>
      <c r="F3566">
        <v>7.9</v>
      </c>
      <c r="G3566">
        <v>14.324553830711899</v>
      </c>
      <c r="H3566">
        <v>-1.2966015210536901</v>
      </c>
      <c r="I3566">
        <v>-22.906988136539901</v>
      </c>
      <c r="J3566">
        <v>0.35524305105773102</v>
      </c>
      <c r="K3566">
        <v>8.0890371047761107</v>
      </c>
      <c r="L3566">
        <v>7.8833147739867604</v>
      </c>
      <c r="M3566">
        <v>57.019839632663803</v>
      </c>
      <c r="N3566">
        <v>0.81339715752401898</v>
      </c>
      <c r="O3566">
        <v>49.999999999999901</v>
      </c>
      <c r="P3566">
        <v>56.126482213438699</v>
      </c>
      <c r="Q3566">
        <v>8.3692531446232996E-2</v>
      </c>
    </row>
    <row r="3567" spans="1:17" hidden="1" x14ac:dyDescent="0.3">
      <c r="A3567" t="s">
        <v>7360</v>
      </c>
      <c r="B3567" t="s">
        <v>7361</v>
      </c>
      <c r="C3567" t="str">
        <f>IFERROR(VLOOKUP(Table1[[#This Row],[Ticker]],[1]!Table2[[Symbol]:[Industry]],2,FALSE),"-")</f>
        <v>-</v>
      </c>
      <c r="E3567">
        <v>41.285400000000003</v>
      </c>
      <c r="F3567">
        <v>39</v>
      </c>
      <c r="G3567">
        <v>-2.5962870819999999</v>
      </c>
      <c r="H3567">
        <v>-2.5237238064843299</v>
      </c>
      <c r="I3567">
        <v>-5.69679860655119</v>
      </c>
      <c r="J3567">
        <v>-5.3151387041487403</v>
      </c>
      <c r="K3567">
        <v>39.127357284929602</v>
      </c>
      <c r="L3567">
        <v>37.989691549848501</v>
      </c>
      <c r="M3567">
        <v>51.410014185646503</v>
      </c>
      <c r="N3567">
        <v>0.63657080846446001</v>
      </c>
      <c r="O3567">
        <v>35.6410256410256</v>
      </c>
      <c r="P3567">
        <v>33.378932968536198</v>
      </c>
      <c r="Q3567">
        <v>8.5103877711381004E-2</v>
      </c>
    </row>
    <row r="3568" spans="1:17" hidden="1" x14ac:dyDescent="0.3">
      <c r="A3568" t="s">
        <v>7362</v>
      </c>
      <c r="B3568" t="s">
        <v>7363</v>
      </c>
      <c r="C3568" t="str">
        <f>IFERROR(VLOOKUP(Table1[[#This Row],[Ticker]],[1]!Table2[[Symbol]:[Industry]],2,FALSE),"-")</f>
        <v>-</v>
      </c>
      <c r="D3568" t="s">
        <v>3482</v>
      </c>
      <c r="E3568">
        <v>41.25</v>
      </c>
      <c r="F3568">
        <v>125</v>
      </c>
      <c r="G3568">
        <v>10.1101302614496</v>
      </c>
      <c r="H3568">
        <v>-0.170193511041176</v>
      </c>
      <c r="I3568">
        <v>-8.5419742797135108</v>
      </c>
      <c r="J3568">
        <v>-0.92680823099355703</v>
      </c>
      <c r="K3568">
        <v>124.868341005331</v>
      </c>
      <c r="L3568">
        <v>116.46591427098301</v>
      </c>
      <c r="M3568">
        <v>99.999999993730199</v>
      </c>
      <c r="O3568">
        <v>0</v>
      </c>
      <c r="P3568">
        <v>37.362637362637301</v>
      </c>
    </row>
    <row r="3569" spans="1:17" hidden="1" x14ac:dyDescent="0.3">
      <c r="A3569" t="s">
        <v>7364</v>
      </c>
      <c r="B3569" t="s">
        <v>7365</v>
      </c>
      <c r="C3569" t="str">
        <f>IFERROR(VLOOKUP(Table1[[#This Row],[Ticker]],[1]!Table2[[Symbol]:[Industry]],2,FALSE),"-")</f>
        <v>-</v>
      </c>
      <c r="D3569" t="s">
        <v>46</v>
      </c>
      <c r="E3569">
        <v>41.190362369999903</v>
      </c>
      <c r="F3569">
        <v>34.42</v>
      </c>
      <c r="G3569">
        <v>-2.18118042501081</v>
      </c>
      <c r="H3569">
        <v>-1.82733636818402</v>
      </c>
      <c r="I3569">
        <v>-36.332385469386097</v>
      </c>
      <c r="J3569">
        <v>-2.5839510881364101</v>
      </c>
      <c r="K3569">
        <v>35.902847217554303</v>
      </c>
      <c r="L3569">
        <v>36.048797581236698</v>
      </c>
      <c r="M3569">
        <v>47.963867103092198</v>
      </c>
      <c r="N3569">
        <v>0.93650098404589399</v>
      </c>
      <c r="O3569">
        <v>63.1319000581057</v>
      </c>
      <c r="P3569">
        <v>45.232067510548497</v>
      </c>
      <c r="Q3569">
        <v>0.10393579942506</v>
      </c>
    </row>
    <row r="3570" spans="1:17" hidden="1" x14ac:dyDescent="0.3">
      <c r="A3570" t="s">
        <v>7366</v>
      </c>
      <c r="B3570" t="s">
        <v>7367</v>
      </c>
      <c r="C3570" t="str">
        <f>IFERROR(VLOOKUP(Table1[[#This Row],[Ticker]],[1]!Table2[[Symbol]:[Industry]],2,FALSE),"-")</f>
        <v>-</v>
      </c>
      <c r="D3570" t="s">
        <v>136</v>
      </c>
      <c r="E3570">
        <v>41.139810832000002</v>
      </c>
      <c r="F3570">
        <v>131.36000000000001</v>
      </c>
      <c r="G3570">
        <v>157.08535367979599</v>
      </c>
      <c r="H3570">
        <v>123.041361289298</v>
      </c>
      <c r="I3570">
        <v>65.328898960234199</v>
      </c>
      <c r="J3570">
        <v>11.5196906561833</v>
      </c>
      <c r="K3570">
        <v>77.7051744493793</v>
      </c>
      <c r="L3570">
        <v>58.823629879080997</v>
      </c>
      <c r="M3570">
        <v>99.1914337374279</v>
      </c>
      <c r="N3570">
        <v>2.5578288100208701</v>
      </c>
      <c r="O3570">
        <v>0</v>
      </c>
      <c r="P3570">
        <v>332.105263157894</v>
      </c>
    </row>
    <row r="3571" spans="1:17" hidden="1" x14ac:dyDescent="0.3">
      <c r="A3571" t="s">
        <v>7368</v>
      </c>
      <c r="B3571" t="s">
        <v>7369</v>
      </c>
      <c r="C3571" t="str">
        <f>IFERROR(VLOOKUP(Table1[[#This Row],[Ticker]],[1]!Table2[[Symbol]:[Industry]],2,FALSE),"-")</f>
        <v>-</v>
      </c>
      <c r="D3571" t="s">
        <v>46</v>
      </c>
      <c r="E3571">
        <v>41.133042000000003</v>
      </c>
      <c r="F3571">
        <v>18.09</v>
      </c>
      <c r="G3571">
        <v>-26.282156696874999</v>
      </c>
      <c r="H3571">
        <v>-9.7201935110411704</v>
      </c>
      <c r="I3571">
        <v>-15.2710043952173</v>
      </c>
      <c r="J3571">
        <v>-4.4468082309935504</v>
      </c>
      <c r="K3571">
        <v>20.524649016454902</v>
      </c>
      <c r="L3571">
        <v>20.985863828395299</v>
      </c>
      <c r="M3571">
        <v>26.071542806558799</v>
      </c>
      <c r="N3571">
        <v>0.87336123973889002</v>
      </c>
      <c r="O3571">
        <v>47.871752349364201</v>
      </c>
      <c r="P3571">
        <v>4.8695652173913002</v>
      </c>
      <c r="Q3571">
        <v>-2.9027454275573E-2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4000</v>
      </c>
      <c r="E3572">
        <v>41.064581250000003</v>
      </c>
      <c r="F3572">
        <v>313.5</v>
      </c>
      <c r="G3572">
        <v>228.58533073665001</v>
      </c>
      <c r="H3572">
        <v>-9.6940030348507005</v>
      </c>
      <c r="I3572">
        <v>202.07149953623801</v>
      </c>
      <c r="J3572">
        <v>-9.3770383329997396E-3</v>
      </c>
      <c r="K3572">
        <v>267.43509952552199</v>
      </c>
      <c r="L3572">
        <v>167.69936862399501</v>
      </c>
      <c r="M3572">
        <v>45.278800593821501</v>
      </c>
      <c r="N3572">
        <v>1.3588235294117601</v>
      </c>
      <c r="O3572">
        <v>27.910685805422599</v>
      </c>
      <c r="P3572">
        <v>316.61129568106298</v>
      </c>
    </row>
    <row r="3573" spans="1:17" hidden="1" x14ac:dyDescent="0.3">
      <c r="A3573" t="s">
        <v>7372</v>
      </c>
      <c r="B3573" t="s">
        <v>7373</v>
      </c>
      <c r="C3573" t="str">
        <f>IFERROR(VLOOKUP(Table1[[#This Row],[Ticker]],[1]!Table2[[Symbol]:[Industry]],2,FALSE),"-")</f>
        <v>-</v>
      </c>
      <c r="E3573">
        <v>41.055</v>
      </c>
      <c r="F3573">
        <v>10.199999999999999</v>
      </c>
      <c r="G3573">
        <v>37.353366160017799</v>
      </c>
      <c r="H3573">
        <v>44.7161701253224</v>
      </c>
      <c r="I3573">
        <v>38.292232961436298</v>
      </c>
      <c r="J3573">
        <v>14.8507173081664</v>
      </c>
      <c r="K3573">
        <v>7.60919420656254</v>
      </c>
      <c r="L3573">
        <v>6.65247374017983</v>
      </c>
      <c r="M3573">
        <v>87.952604691343495</v>
      </c>
      <c r="N3573">
        <v>1.55256001561381</v>
      </c>
      <c r="O3573">
        <v>0</v>
      </c>
      <c r="P3573">
        <v>102.783300198807</v>
      </c>
      <c r="Q3573">
        <v>0.10827366597449201</v>
      </c>
    </row>
    <row r="3574" spans="1:17" hidden="1" x14ac:dyDescent="0.3">
      <c r="A3574" t="s">
        <v>7374</v>
      </c>
      <c r="B3574" t="s">
        <v>7375</v>
      </c>
      <c r="C3574" t="str">
        <f>IFERROR(VLOOKUP(Table1[[#This Row],[Ticker]],[1]!Table2[[Symbol]:[Industry]],2,FALSE),"-")</f>
        <v>-</v>
      </c>
      <c r="D3574" t="s">
        <v>7376</v>
      </c>
      <c r="E3574">
        <v>40.889183918000001</v>
      </c>
      <c r="F3574">
        <v>7.57</v>
      </c>
      <c r="G3574">
        <v>-16.255439652507299</v>
      </c>
      <c r="H3574">
        <v>3.2451070354069098</v>
      </c>
      <c r="I3574">
        <v>-36.251456168508</v>
      </c>
      <c r="J3574">
        <v>0.547722600105642</v>
      </c>
      <c r="K3574">
        <v>7.60997040165066</v>
      </c>
      <c r="L3574">
        <v>8.2155397797873295</v>
      </c>
      <c r="M3574">
        <v>51.455840144646999</v>
      </c>
      <c r="N3574">
        <v>0.90783268281417995</v>
      </c>
      <c r="O3574">
        <v>37.2523117569352</v>
      </c>
      <c r="P3574">
        <v>21.508828250401201</v>
      </c>
      <c r="Q3574">
        <v>-4.2824044565368001E-2</v>
      </c>
    </row>
    <row r="3575" spans="1:17" hidden="1" x14ac:dyDescent="0.3">
      <c r="A3575" t="s">
        <v>7377</v>
      </c>
      <c r="B3575" t="s">
        <v>7378</v>
      </c>
      <c r="C3575" t="str">
        <f>IFERROR(VLOOKUP(Table1[[#This Row],[Ticker]],[1]!Table2[[Symbol]:[Industry]],2,FALSE),"-")</f>
        <v>-</v>
      </c>
      <c r="D3575" t="s">
        <v>186</v>
      </c>
      <c r="E3575">
        <v>40.757719439999903</v>
      </c>
      <c r="F3575">
        <v>60.85</v>
      </c>
      <c r="G3575">
        <v>-64.094612364345593</v>
      </c>
      <c r="H3575">
        <v>-4.0603536941075298</v>
      </c>
      <c r="I3575">
        <v>-32.281450270791197</v>
      </c>
      <c r="K3575">
        <v>69.055787397527894</v>
      </c>
      <c r="M3575">
        <v>48.167974696467198</v>
      </c>
      <c r="N3575">
        <v>0.74299065420560695</v>
      </c>
      <c r="O3575">
        <v>138.290879211175</v>
      </c>
      <c r="P3575">
        <v>14.811320754716901</v>
      </c>
    </row>
    <row r="3576" spans="1:17" hidden="1" x14ac:dyDescent="0.3">
      <c r="A3576" t="s">
        <v>7379</v>
      </c>
      <c r="B3576" t="s">
        <v>7380</v>
      </c>
      <c r="C3576" t="str">
        <f>IFERROR(VLOOKUP(Table1[[#This Row],[Ticker]],[1]!Table2[[Symbol]:[Industry]],2,FALSE),"-")</f>
        <v>-</v>
      </c>
      <c r="D3576" t="s">
        <v>151</v>
      </c>
      <c r="E3576">
        <v>40.709988000000003</v>
      </c>
      <c r="F3576">
        <v>40.14</v>
      </c>
      <c r="G3576">
        <v>0.61266143813812901</v>
      </c>
      <c r="H3576">
        <v>-5.5896091566585104</v>
      </c>
      <c r="I3576">
        <v>-19.386944069189202</v>
      </c>
      <c r="J3576">
        <v>-13.6659386657761</v>
      </c>
      <c r="K3576">
        <v>43.8801381382549</v>
      </c>
      <c r="L3576">
        <v>42.353903918845702</v>
      </c>
      <c r="M3576">
        <v>41.797449119339902</v>
      </c>
      <c r="N3576">
        <v>1.8776523511752301</v>
      </c>
      <c r="O3576">
        <v>64.798206278026896</v>
      </c>
      <c r="P3576">
        <v>52.623574144486597</v>
      </c>
      <c r="Q3576">
        <v>4.9374614881911E-2</v>
      </c>
    </row>
    <row r="3577" spans="1:17" hidden="1" x14ac:dyDescent="0.3">
      <c r="A3577" t="s">
        <v>7381</v>
      </c>
      <c r="B3577" t="s">
        <v>7382</v>
      </c>
      <c r="C3577" t="str">
        <f>IFERROR(VLOOKUP(Table1[[#This Row],[Ticker]],[1]!Table2[[Symbol]:[Industry]],2,FALSE),"-")</f>
        <v>-</v>
      </c>
      <c r="D3577" t="s">
        <v>5378</v>
      </c>
      <c r="E3577">
        <v>40.698</v>
      </c>
      <c r="F3577">
        <v>39.9</v>
      </c>
      <c r="G3577">
        <v>-3.11561127410876</v>
      </c>
      <c r="H3577">
        <v>15.214421873574199</v>
      </c>
      <c r="I3577">
        <v>-17.0993582664101</v>
      </c>
      <c r="J3577">
        <v>-0.92680823099355703</v>
      </c>
      <c r="K3577">
        <v>38.026676160102497</v>
      </c>
      <c r="L3577">
        <v>38.248904127776498</v>
      </c>
      <c r="M3577">
        <v>61.657208476369803</v>
      </c>
      <c r="N3577">
        <v>0.64082687338501299</v>
      </c>
      <c r="O3577">
        <v>35.087719298245602</v>
      </c>
      <c r="P3577">
        <v>42.550911039657002</v>
      </c>
      <c r="Q3577">
        <v>4.3569153403536003E-2</v>
      </c>
    </row>
    <row r="3578" spans="1:17" hidden="1" x14ac:dyDescent="0.3">
      <c r="A3578" t="s">
        <v>7383</v>
      </c>
      <c r="B3578" t="s">
        <v>7384</v>
      </c>
      <c r="C3578" t="str">
        <f>IFERROR(VLOOKUP(Table1[[#This Row],[Ticker]],[1]!Table2[[Symbol]:[Industry]],2,FALSE),"-")</f>
        <v>-</v>
      </c>
      <c r="D3578" t="s">
        <v>2988</v>
      </c>
      <c r="E3578">
        <v>40.678936200000003</v>
      </c>
      <c r="F3578">
        <v>37.03</v>
      </c>
      <c r="G3578">
        <v>17.418520217011601</v>
      </c>
      <c r="H3578">
        <v>-8.9112429960092401E-2</v>
      </c>
      <c r="I3578">
        <v>-1.2635468815333</v>
      </c>
      <c r="J3578">
        <v>0.52524656352699295</v>
      </c>
      <c r="K3578">
        <v>34.3545188825507</v>
      </c>
      <c r="L3578">
        <v>32.681507003012797</v>
      </c>
      <c r="M3578">
        <v>50.719114703319299</v>
      </c>
      <c r="N3578">
        <v>0.50205110594889402</v>
      </c>
      <c r="O3578">
        <v>22.7923305428031</v>
      </c>
      <c r="P3578">
        <v>47.7653631284916</v>
      </c>
      <c r="Q3578">
        <v>2.4527441630938E-2</v>
      </c>
    </row>
    <row r="3579" spans="1:17" hidden="1" x14ac:dyDescent="0.3">
      <c r="A3579" t="s">
        <v>7385</v>
      </c>
      <c r="B3579" t="s">
        <v>7386</v>
      </c>
      <c r="C3579" t="str">
        <f>IFERROR(VLOOKUP(Table1[[#This Row],[Ticker]],[1]!Table2[[Symbol]:[Industry]],2,FALSE),"-")</f>
        <v>-</v>
      </c>
      <c r="D3579" t="s">
        <v>27</v>
      </c>
      <c r="E3579">
        <v>40.65524224</v>
      </c>
      <c r="F3579">
        <v>38.020000000000003</v>
      </c>
      <c r="G3579">
        <v>45.0377423319188</v>
      </c>
      <c r="H3579">
        <v>10.9993971322336</v>
      </c>
      <c r="I3579">
        <v>-37.878172419501702</v>
      </c>
      <c r="J3579">
        <v>-9.8391225577784098</v>
      </c>
      <c r="K3579">
        <v>38.618443078279697</v>
      </c>
      <c r="L3579">
        <v>35.092712150395101</v>
      </c>
      <c r="M3579">
        <v>40.49511768691</v>
      </c>
      <c r="N3579">
        <v>0.46759433404088402</v>
      </c>
      <c r="O3579">
        <v>49.789584429247697</v>
      </c>
      <c r="P3579">
        <v>76.837209302325604</v>
      </c>
      <c r="Q3579">
        <v>4.4721461407404003E-2</v>
      </c>
    </row>
    <row r="3580" spans="1:17" hidden="1" x14ac:dyDescent="0.3">
      <c r="A3580" t="s">
        <v>7387</v>
      </c>
      <c r="B3580" t="s">
        <v>7388</v>
      </c>
      <c r="C3580" t="str">
        <f>IFERROR(VLOOKUP(Table1[[#This Row],[Ticker]],[1]!Table2[[Symbol]:[Industry]],2,FALSE),"-")</f>
        <v>-</v>
      </c>
      <c r="D3580" t="s">
        <v>420</v>
      </c>
      <c r="E3580">
        <v>40.487543250000002</v>
      </c>
      <c r="F3580">
        <v>131.69999999999999</v>
      </c>
      <c r="G3580">
        <v>-27.2525071011877</v>
      </c>
      <c r="H3580">
        <v>-12.7432152848064</v>
      </c>
      <c r="I3580">
        <v>124.507310612156</v>
      </c>
      <c r="J3580">
        <v>-6.7207996473025799</v>
      </c>
      <c r="M3580">
        <v>22.2975559737345</v>
      </c>
      <c r="N3580">
        <v>4.6879146655708699E-2</v>
      </c>
      <c r="O3580">
        <v>37.737281700835197</v>
      </c>
    </row>
    <row r="3581" spans="1:17" hidden="1" x14ac:dyDescent="0.3">
      <c r="A3581" t="s">
        <v>7389</v>
      </c>
      <c r="B3581" t="s">
        <v>7390</v>
      </c>
      <c r="C3581" t="str">
        <f>IFERROR(VLOOKUP(Table1[[#This Row],[Ticker]],[1]!Table2[[Symbol]:[Industry]],2,FALSE),"-")</f>
        <v>-</v>
      </c>
      <c r="D3581" t="s">
        <v>186</v>
      </c>
      <c r="E3581">
        <v>40.402588211999998</v>
      </c>
      <c r="F3581">
        <v>14.27</v>
      </c>
      <c r="G3581">
        <v>-88.714211524057106</v>
      </c>
      <c r="H3581">
        <v>-6.5964230192378999</v>
      </c>
      <c r="I3581">
        <v>-62.238626892520799</v>
      </c>
      <c r="J3581">
        <v>-8.0231623976602204</v>
      </c>
      <c r="K3581">
        <v>15.657406701811601</v>
      </c>
      <c r="L3581">
        <v>23.465567830548899</v>
      </c>
      <c r="M3581">
        <v>47.292185523106802</v>
      </c>
      <c r="N3581">
        <v>1.2305682991948399</v>
      </c>
      <c r="O3581">
        <v>186.61527680448401</v>
      </c>
      <c r="P3581">
        <v>8.5171102661596798</v>
      </c>
      <c r="Q3581">
        <v>-0.105983486343772</v>
      </c>
    </row>
    <row r="3582" spans="1:17" hidden="1" x14ac:dyDescent="0.3">
      <c r="A3582" t="s">
        <v>7391</v>
      </c>
      <c r="B3582" t="s">
        <v>7392</v>
      </c>
      <c r="C3582" t="str">
        <f>IFERROR(VLOOKUP(Table1[[#This Row],[Ticker]],[1]!Table2[[Symbol]:[Industry]],2,FALSE),"-")</f>
        <v>-</v>
      </c>
      <c r="D3582" t="s">
        <v>1387</v>
      </c>
      <c r="E3582">
        <v>40.358691</v>
      </c>
      <c r="F3582">
        <v>76.55</v>
      </c>
      <c r="G3582">
        <v>-48.980523461105903</v>
      </c>
      <c r="H3582">
        <v>2.5125697351023502</v>
      </c>
      <c r="I3582">
        <v>-36.622833585189497</v>
      </c>
      <c r="J3582">
        <v>-4.3337482940850398</v>
      </c>
      <c r="K3582">
        <v>77.372310481721598</v>
      </c>
      <c r="L3582">
        <v>85.443554918399201</v>
      </c>
      <c r="M3582">
        <v>49.451958009858899</v>
      </c>
      <c r="N3582">
        <v>1.2260625154167999</v>
      </c>
      <c r="O3582">
        <v>56.864794252122799</v>
      </c>
      <c r="P3582">
        <v>17.769230769230699</v>
      </c>
      <c r="Q3582">
        <v>0.106209226866898</v>
      </c>
    </row>
    <row r="3583" spans="1:17" hidden="1" x14ac:dyDescent="0.3">
      <c r="A3583" t="s">
        <v>7393</v>
      </c>
      <c r="B3583" t="s">
        <v>7394</v>
      </c>
      <c r="C3583" t="str">
        <f>IFERROR(VLOOKUP(Table1[[#This Row],[Ticker]],[1]!Table2[[Symbol]:[Industry]],2,FALSE),"-")</f>
        <v>-</v>
      </c>
      <c r="D3583" t="s">
        <v>404</v>
      </c>
      <c r="E3583">
        <v>40.305795750000001</v>
      </c>
      <c r="F3583">
        <v>54.9</v>
      </c>
      <c r="G3583">
        <v>-14.637122485803101</v>
      </c>
      <c r="H3583">
        <v>55.734141317060399</v>
      </c>
      <c r="I3583">
        <v>27.620177516955401</v>
      </c>
      <c r="J3583">
        <v>-12.0852409396818</v>
      </c>
      <c r="K3583">
        <v>41.029677255838102</v>
      </c>
      <c r="L3583">
        <v>39.400767837223597</v>
      </c>
      <c r="M3583">
        <v>64.825737610382703</v>
      </c>
      <c r="N3583">
        <v>2.23930693069306</v>
      </c>
      <c r="O3583">
        <v>15.755919854280499</v>
      </c>
      <c r="P3583">
        <v>91.623036649214598</v>
      </c>
    </row>
    <row r="3584" spans="1:17" hidden="1" x14ac:dyDescent="0.3">
      <c r="A3584" t="s">
        <v>7395</v>
      </c>
      <c r="B3584" t="s">
        <v>7396</v>
      </c>
      <c r="C3584" t="str">
        <f>IFERROR(VLOOKUP(Table1[[#This Row],[Ticker]],[1]!Table2[[Symbol]:[Industry]],2,FALSE),"-")</f>
        <v>-</v>
      </c>
      <c r="D3584" t="s">
        <v>632</v>
      </c>
      <c r="E3584">
        <v>40.303797500000002</v>
      </c>
      <c r="F3584">
        <v>95.95</v>
      </c>
      <c r="G3584">
        <v>108.467123729443</v>
      </c>
      <c r="H3584">
        <v>17.142436394815199</v>
      </c>
      <c r="I3584">
        <v>95.075201467050107</v>
      </c>
      <c r="J3584">
        <v>0.40384970543056797</v>
      </c>
      <c r="K3584">
        <v>78.522429357048594</v>
      </c>
      <c r="L3584">
        <v>57.013086591799699</v>
      </c>
      <c r="M3584">
        <v>64.814683270946503</v>
      </c>
      <c r="N3584">
        <v>0.82560463753425095</v>
      </c>
      <c r="O3584">
        <v>4.4710786868160399</v>
      </c>
      <c r="P3584">
        <v>180.145985401459</v>
      </c>
      <c r="Q3584">
        <v>0.14223581837907101</v>
      </c>
    </row>
    <row r="3585" spans="1:17" hidden="1" x14ac:dyDescent="0.3">
      <c r="A3585" t="s">
        <v>7397</v>
      </c>
      <c r="B3585" t="s">
        <v>7398</v>
      </c>
      <c r="C3585" t="str">
        <f>IFERROR(VLOOKUP(Table1[[#This Row],[Ticker]],[1]!Table2[[Symbol]:[Industry]],2,FALSE),"-")</f>
        <v>-</v>
      </c>
      <c r="D3585" t="s">
        <v>95</v>
      </c>
      <c r="E3585">
        <v>40.298304600000002</v>
      </c>
      <c r="F3585">
        <v>8.74</v>
      </c>
      <c r="G3585">
        <v>-49.959930681973702</v>
      </c>
      <c r="H3585">
        <v>6.6757722591299702</v>
      </c>
      <c r="I3585">
        <v>-28.211462454356901</v>
      </c>
      <c r="J3585">
        <v>6.3124555726874201</v>
      </c>
      <c r="K3585">
        <v>8.4270339248480006</v>
      </c>
      <c r="L3585">
        <v>9.8122718754278804</v>
      </c>
      <c r="M3585">
        <v>76.197801699447496</v>
      </c>
      <c r="N3585">
        <v>1.1739640242285101</v>
      </c>
      <c r="O3585">
        <v>64.187643020594905</v>
      </c>
      <c r="P3585">
        <v>24.857142857142801</v>
      </c>
      <c r="Q3585">
        <v>1.6135513418347E-2</v>
      </c>
    </row>
    <row r="3586" spans="1:17" hidden="1" x14ac:dyDescent="0.3">
      <c r="A3586" t="s">
        <v>7399</v>
      </c>
      <c r="B3586" t="s">
        <v>7400</v>
      </c>
      <c r="C3586" t="str">
        <f>IFERROR(VLOOKUP(Table1[[#This Row],[Ticker]],[1]!Table2[[Symbol]:[Industry]],2,FALSE),"-")</f>
        <v>-</v>
      </c>
      <c r="D3586" t="s">
        <v>21</v>
      </c>
      <c r="E3586">
        <v>40.242642496999999</v>
      </c>
      <c r="F3586">
        <v>50.77</v>
      </c>
      <c r="G3586">
        <v>-7.4025918264358399</v>
      </c>
      <c r="H3586">
        <v>-2.8910212558198598</v>
      </c>
      <c r="I3586">
        <v>-41.510802695242397</v>
      </c>
      <c r="J3586">
        <v>2.1385592070900898</v>
      </c>
      <c r="K3586">
        <v>53.389337253842697</v>
      </c>
      <c r="L3586">
        <v>51.638539713660101</v>
      </c>
      <c r="M3586">
        <v>44.812287190518497</v>
      </c>
      <c r="N3586">
        <v>1.22463137058833</v>
      </c>
      <c r="O3586">
        <v>82.785109316525407</v>
      </c>
      <c r="P3586">
        <v>56.552574776441503</v>
      </c>
      <c r="Q3586">
        <v>0.15303098004264301</v>
      </c>
    </row>
    <row r="3587" spans="1:17" hidden="1" x14ac:dyDescent="0.3">
      <c r="A3587" t="s">
        <v>7401</v>
      </c>
      <c r="B3587" t="s">
        <v>7402</v>
      </c>
      <c r="C3587" t="str">
        <f>IFERROR(VLOOKUP(Table1[[#This Row],[Ticker]],[1]!Table2[[Symbol]:[Industry]],2,FALSE),"-")</f>
        <v>-</v>
      </c>
      <c r="D3587" t="s">
        <v>2418</v>
      </c>
      <c r="E3587">
        <v>40.200000000000003</v>
      </c>
      <c r="F3587">
        <v>268</v>
      </c>
      <c r="G3587">
        <v>-37.919173767854303</v>
      </c>
      <c r="H3587">
        <v>-8.0739735797696994</v>
      </c>
      <c r="I3587">
        <v>-14.673753295841101</v>
      </c>
      <c r="J3587">
        <v>-0.92680823099355703</v>
      </c>
      <c r="K3587">
        <v>274.57247598126202</v>
      </c>
      <c r="L3587">
        <v>268.53989114503099</v>
      </c>
      <c r="M3587">
        <v>32.617318135337896</v>
      </c>
      <c r="N3587">
        <v>0.26752966558791802</v>
      </c>
      <c r="O3587">
        <v>45.074626865671597</v>
      </c>
      <c r="P3587">
        <v>33.933033483258299</v>
      </c>
    </row>
    <row r="3588" spans="1:17" hidden="1" x14ac:dyDescent="0.3">
      <c r="A3588" t="s">
        <v>7403</v>
      </c>
      <c r="B3588" t="s">
        <v>7404</v>
      </c>
      <c r="C3588" t="str">
        <f>IFERROR(VLOOKUP(Table1[[#This Row],[Ticker]],[1]!Table2[[Symbol]:[Industry]],2,FALSE),"-")</f>
        <v>-</v>
      </c>
      <c r="D3588" t="s">
        <v>539</v>
      </c>
      <c r="E3588">
        <v>40.047134694</v>
      </c>
      <c r="F3588">
        <v>67.09</v>
      </c>
      <c r="G3588">
        <v>65.923421490807698</v>
      </c>
      <c r="H3588">
        <v>7.8652332200377302</v>
      </c>
      <c r="I3588">
        <v>-5.8008874575895701</v>
      </c>
      <c r="J3588">
        <v>-10.264646068831301</v>
      </c>
      <c r="K3588">
        <v>66.955148718387903</v>
      </c>
      <c r="L3588">
        <v>63.241964252185298</v>
      </c>
      <c r="M3588">
        <v>46.868180986960198</v>
      </c>
      <c r="N3588">
        <v>1.3359173244774101</v>
      </c>
      <c r="O3588">
        <v>46.012818601878003</v>
      </c>
      <c r="P3588">
        <v>102.62760495318599</v>
      </c>
      <c r="Q3588">
        <v>3.5502671078060002E-2</v>
      </c>
    </row>
    <row r="3589" spans="1:17" hidden="1" x14ac:dyDescent="0.3">
      <c r="A3589" t="s">
        <v>7405</v>
      </c>
      <c r="B3589" t="s">
        <v>7406</v>
      </c>
      <c r="C3589" t="str">
        <f>IFERROR(VLOOKUP(Table1[[#This Row],[Ticker]],[1]!Table2[[Symbol]:[Industry]],2,FALSE),"-")</f>
        <v>-</v>
      </c>
      <c r="D3589" t="s">
        <v>1698</v>
      </c>
      <c r="E3589">
        <v>39.916800000000002</v>
      </c>
      <c r="F3589">
        <v>30.24</v>
      </c>
      <c r="G3589">
        <v>-46.456190741491</v>
      </c>
      <c r="H3589">
        <v>-2.8102450242414299</v>
      </c>
      <c r="I3589">
        <v>-48.5137115305956</v>
      </c>
      <c r="J3589">
        <v>-2.5853448163594099</v>
      </c>
      <c r="K3589">
        <v>31.728915100866899</v>
      </c>
      <c r="L3589">
        <v>35.277559602389303</v>
      </c>
      <c r="M3589">
        <v>40.440301161978198</v>
      </c>
      <c r="N3589">
        <v>0.57558167337027799</v>
      </c>
      <c r="O3589">
        <v>63.492063492063401</v>
      </c>
      <c r="P3589">
        <v>3.0323679727427502</v>
      </c>
      <c r="Q3589">
        <v>0.132350283611365</v>
      </c>
    </row>
    <row r="3590" spans="1:17" hidden="1" x14ac:dyDescent="0.3">
      <c r="A3590" t="s">
        <v>7407</v>
      </c>
      <c r="B3590" t="s">
        <v>7408</v>
      </c>
      <c r="C3590" t="str">
        <f>IFERROR(VLOOKUP(Table1[[#This Row],[Ticker]],[1]!Table2[[Symbol]:[Industry]],2,FALSE),"-")</f>
        <v>-</v>
      </c>
      <c r="D3590" t="s">
        <v>133</v>
      </c>
      <c r="E3590">
        <v>39.882856239320702</v>
      </c>
      <c r="F3590">
        <v>31.7</v>
      </c>
      <c r="M3590">
        <v>8.5813433096764804</v>
      </c>
      <c r="N3590">
        <v>1</v>
      </c>
    </row>
    <row r="3591" spans="1:17" hidden="1" x14ac:dyDescent="0.3">
      <c r="A3591" t="s">
        <v>7409</v>
      </c>
      <c r="B3591" t="s">
        <v>7410</v>
      </c>
      <c r="C3591" t="str">
        <f>IFERROR(VLOOKUP(Table1[[#This Row],[Ticker]],[1]!Table2[[Symbol]:[Industry]],2,FALSE),"-")</f>
        <v>-</v>
      </c>
      <c r="D3591" t="s">
        <v>130</v>
      </c>
      <c r="E3591">
        <v>39.839929599999998</v>
      </c>
      <c r="F3591">
        <v>50.02</v>
      </c>
      <c r="G3591">
        <v>32.878855788795804</v>
      </c>
      <c r="H3591">
        <v>6.3006451437055304</v>
      </c>
      <c r="I3591">
        <v>-2.69699107370062</v>
      </c>
      <c r="J3591">
        <v>20.924592499822499</v>
      </c>
      <c r="K3591">
        <v>45.028827733349502</v>
      </c>
      <c r="L3591">
        <v>41.975390909651303</v>
      </c>
      <c r="M3591">
        <v>71.487187594985201</v>
      </c>
      <c r="N3591">
        <v>2.2813052868294998</v>
      </c>
      <c r="O3591">
        <v>22.750899640143899</v>
      </c>
      <c r="P3591">
        <v>89.685248388320005</v>
      </c>
      <c r="Q3591">
        <v>9.7070556817947004E-2</v>
      </c>
    </row>
    <row r="3592" spans="1:17" hidden="1" x14ac:dyDescent="0.3">
      <c r="A3592" t="s">
        <v>7411</v>
      </c>
      <c r="B3592" t="s">
        <v>7412</v>
      </c>
      <c r="C3592" t="str">
        <f>IFERROR(VLOOKUP(Table1[[#This Row],[Ticker]],[1]!Table2[[Symbol]:[Industry]],2,FALSE),"-")</f>
        <v>-</v>
      </c>
      <c r="D3592" t="s">
        <v>1387</v>
      </c>
      <c r="E3592">
        <v>39.810317625000003</v>
      </c>
      <c r="F3592">
        <v>37.049999999999997</v>
      </c>
      <c r="G3592">
        <v>-33.691901040581598</v>
      </c>
      <c r="H3592">
        <v>-2.6701935110411799</v>
      </c>
      <c r="I3592">
        <v>-4.6111137523035204</v>
      </c>
      <c r="J3592">
        <v>3.4393889521050198</v>
      </c>
      <c r="K3592">
        <v>36.513151695953397</v>
      </c>
      <c r="L3592">
        <v>37.582648151417899</v>
      </c>
      <c r="M3592">
        <v>49.845662827630001</v>
      </c>
      <c r="N3592">
        <v>0.76576576576576505</v>
      </c>
      <c r="O3592">
        <v>41.565452091767803</v>
      </c>
      <c r="P3592">
        <v>27.9792746113989</v>
      </c>
    </row>
    <row r="3593" spans="1:17" hidden="1" x14ac:dyDescent="0.3">
      <c r="A3593" t="s">
        <v>7413</v>
      </c>
      <c r="B3593" t="s">
        <v>7414</v>
      </c>
      <c r="C3593" t="str">
        <f>IFERROR(VLOOKUP(Table1[[#This Row],[Ticker]],[1]!Table2[[Symbol]:[Industry]],2,FALSE),"-")</f>
        <v>-</v>
      </c>
      <c r="D3593" t="s">
        <v>21</v>
      </c>
      <c r="E3593">
        <v>39.729855000000001</v>
      </c>
      <c r="F3593">
        <v>126.5</v>
      </c>
      <c r="G3593">
        <v>3.7784730918036402</v>
      </c>
      <c r="H3593">
        <v>5.5548378303712704</v>
      </c>
      <c r="I3593">
        <v>7.2502814994376896</v>
      </c>
      <c r="J3593">
        <v>-1.32050901839513</v>
      </c>
      <c r="K3593">
        <v>124.161508542052</v>
      </c>
      <c r="L3593">
        <v>113.988249351419</v>
      </c>
      <c r="M3593">
        <v>56.104059704657303</v>
      </c>
      <c r="N3593">
        <v>1.17657586144687</v>
      </c>
      <c r="O3593">
        <v>40.671936758893203</v>
      </c>
      <c r="P3593">
        <v>71.641791044776099</v>
      </c>
      <c r="Q3593">
        <v>-8.6792128989329996E-3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1563</v>
      </c>
      <c r="E3594">
        <v>39.70926</v>
      </c>
      <c r="F3594">
        <v>39.630000000000003</v>
      </c>
      <c r="G3594">
        <v>64.2893005353516</v>
      </c>
      <c r="H3594">
        <v>5.7640486701937999</v>
      </c>
      <c r="I3594">
        <v>-21.1945555219847</v>
      </c>
      <c r="J3594">
        <v>-7.4377777992879599</v>
      </c>
      <c r="K3594">
        <v>37.9253234451634</v>
      </c>
      <c r="L3594">
        <v>35.928157116978802</v>
      </c>
      <c r="M3594">
        <v>70.309744806793901</v>
      </c>
      <c r="N3594">
        <v>1.58864438710085</v>
      </c>
      <c r="O3594">
        <v>46.303305576583298</v>
      </c>
      <c r="P3594">
        <v>102.710997442455</v>
      </c>
      <c r="Q3594">
        <v>4.4669939019499998E-2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315</v>
      </c>
      <c r="E3595">
        <v>39.696899999999999</v>
      </c>
      <c r="F3595">
        <v>11.71</v>
      </c>
      <c r="G3595">
        <v>-66.8163700295366</v>
      </c>
      <c r="H3595">
        <v>18.352073695436498</v>
      </c>
      <c r="I3595">
        <v>-47.365629351646703</v>
      </c>
      <c r="J3595">
        <v>-10.0106591626705</v>
      </c>
      <c r="K3595">
        <v>11.421099976032499</v>
      </c>
      <c r="L3595">
        <v>13.352678845629001</v>
      </c>
      <c r="M3595">
        <v>44.800902348195201</v>
      </c>
      <c r="N3595">
        <v>0.49585970131162199</v>
      </c>
      <c r="O3595">
        <v>99.658411614005104</v>
      </c>
      <c r="P3595">
        <v>23.653643083421301</v>
      </c>
      <c r="Q3595">
        <v>6.3995151425410004E-3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2151</v>
      </c>
      <c r="E3596">
        <v>39.47551</v>
      </c>
      <c r="F3596">
        <v>84.53</v>
      </c>
      <c r="G3596">
        <v>55.674322167104897</v>
      </c>
      <c r="H3596">
        <v>69.568762312252005</v>
      </c>
      <c r="I3596">
        <v>79.245949651478398</v>
      </c>
      <c r="J3596">
        <v>-3.7658886907636702</v>
      </c>
      <c r="K3596">
        <v>62.051045634009498</v>
      </c>
      <c r="L3596">
        <v>53.450089215109102</v>
      </c>
      <c r="M3596">
        <v>68.077833285192497</v>
      </c>
      <c r="N3596">
        <v>2.27647058823529</v>
      </c>
      <c r="O3596">
        <v>11.617177333491</v>
      </c>
      <c r="P3596">
        <v>104.92121212121199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D3597" t="s">
        <v>729</v>
      </c>
      <c r="E3597">
        <v>39.201162959999998</v>
      </c>
      <c r="F3597">
        <v>51.49</v>
      </c>
      <c r="G3597">
        <v>-12.0365751253541</v>
      </c>
      <c r="H3597">
        <v>-3.3298700203509299</v>
      </c>
      <c r="I3597">
        <v>-2.2635684020981701</v>
      </c>
      <c r="J3597">
        <v>-1.9836875545907799</v>
      </c>
      <c r="K3597">
        <v>51.843987370465797</v>
      </c>
      <c r="L3597">
        <v>49.186745951438702</v>
      </c>
      <c r="M3597">
        <v>73.375507359077204</v>
      </c>
      <c r="N3597">
        <v>0.332167291238325</v>
      </c>
      <c r="O3597">
        <v>6.3119052243153897</v>
      </c>
      <c r="P3597">
        <v>25.585365853658502</v>
      </c>
      <c r="Q3597">
        <v>8.5918559496748995E-2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300</v>
      </c>
      <c r="E3598">
        <v>39.1982</v>
      </c>
      <c r="F3598">
        <v>20</v>
      </c>
      <c r="G3598">
        <v>-0.530034467575344</v>
      </c>
      <c r="H3598">
        <v>2.9225899941134701</v>
      </c>
      <c r="I3598">
        <v>-13.9873364697558</v>
      </c>
      <c r="J3598">
        <v>-9.8521269923778902</v>
      </c>
      <c r="K3598">
        <v>19.409251430193901</v>
      </c>
      <c r="L3598">
        <v>17.525671664565099</v>
      </c>
      <c r="M3598">
        <v>49.692030177903199</v>
      </c>
      <c r="N3598">
        <v>1.08861936128847</v>
      </c>
      <c r="O3598">
        <v>18.6999999999999</v>
      </c>
      <c r="P3598">
        <v>66.6666666666666</v>
      </c>
      <c r="Q3598">
        <v>5.8703641290266E-2</v>
      </c>
    </row>
    <row r="3599" spans="1:17" hidden="1" x14ac:dyDescent="0.3">
      <c r="A3599" t="s">
        <v>7425</v>
      </c>
      <c r="B3599" t="s">
        <v>7426</v>
      </c>
      <c r="C3599" t="str">
        <f>IFERROR(VLOOKUP(Table1[[#This Row],[Ticker]],[1]!Table2[[Symbol]:[Industry]],2,FALSE),"-")</f>
        <v>-</v>
      </c>
      <c r="D3599" t="s">
        <v>300</v>
      </c>
      <c r="E3599">
        <v>39.194924999999998</v>
      </c>
      <c r="F3599">
        <v>90.75</v>
      </c>
      <c r="G3599">
        <v>-17.696816291692802</v>
      </c>
      <c r="H3599">
        <v>-1.8920908469736</v>
      </c>
      <c r="I3599">
        <v>-18.005276288408702</v>
      </c>
      <c r="J3599">
        <v>-4.28144081885298</v>
      </c>
      <c r="K3599">
        <v>93.469629612395394</v>
      </c>
      <c r="L3599">
        <v>94.544063782962596</v>
      </c>
      <c r="M3599">
        <v>40.846805091171703</v>
      </c>
      <c r="N3599">
        <v>0.78341626493110805</v>
      </c>
      <c r="O3599">
        <v>57.465564738292002</v>
      </c>
      <c r="P3599">
        <v>19.407894736842099</v>
      </c>
      <c r="Q3599">
        <v>0.109622961894634</v>
      </c>
    </row>
    <row r="3600" spans="1:17" hidden="1" x14ac:dyDescent="0.3">
      <c r="A3600" t="s">
        <v>7427</v>
      </c>
      <c r="B3600" t="s">
        <v>7428</v>
      </c>
      <c r="C3600" t="str">
        <f>IFERROR(VLOOKUP(Table1[[#This Row],[Ticker]],[1]!Table2[[Symbol]:[Industry]],2,FALSE),"-")</f>
        <v>-</v>
      </c>
      <c r="D3600" t="s">
        <v>130</v>
      </c>
      <c r="E3600">
        <v>39.079800499999997</v>
      </c>
      <c r="F3600">
        <v>73.19</v>
      </c>
      <c r="G3600">
        <v>209.75642147024001</v>
      </c>
      <c r="H3600">
        <v>-7.4072023830310396</v>
      </c>
      <c r="I3600">
        <v>15.5844428318205</v>
      </c>
      <c r="J3600">
        <v>-9.42787086382266</v>
      </c>
      <c r="K3600">
        <v>74.153138550392796</v>
      </c>
      <c r="L3600">
        <v>59.237780889094303</v>
      </c>
      <c r="M3600">
        <v>39.647239628808002</v>
      </c>
      <c r="N3600">
        <v>0.65048987498780497</v>
      </c>
      <c r="O3600">
        <v>28.419182948490199</v>
      </c>
      <c r="P3600">
        <v>238.84259259259201</v>
      </c>
      <c r="Q3600">
        <v>0.107658854409102</v>
      </c>
    </row>
    <row r="3601" spans="1:17" hidden="1" x14ac:dyDescent="0.3">
      <c r="A3601" t="s">
        <v>7429</v>
      </c>
      <c r="B3601" t="s">
        <v>7430</v>
      </c>
      <c r="C3601" t="str">
        <f>IFERROR(VLOOKUP(Table1[[#This Row],[Ticker]],[1]!Table2[[Symbol]:[Industry]],2,FALSE),"-")</f>
        <v>-</v>
      </c>
      <c r="D3601" t="s">
        <v>745</v>
      </c>
      <c r="E3601">
        <v>38.9574</v>
      </c>
      <c r="F3601">
        <v>138</v>
      </c>
      <c r="G3601">
        <v>-75.195090833245104</v>
      </c>
      <c r="H3601">
        <v>-5.0242081095813198</v>
      </c>
      <c r="I3601">
        <v>-59.019214725740198</v>
      </c>
      <c r="J3601">
        <v>-5.0812199956994402</v>
      </c>
      <c r="K3601">
        <v>148.16357842978201</v>
      </c>
      <c r="M3601">
        <v>50.462014982233399</v>
      </c>
      <c r="O3601">
        <v>109.239130434782</v>
      </c>
      <c r="P3601">
        <v>10.4</v>
      </c>
    </row>
    <row r="3602" spans="1:17" hidden="1" x14ac:dyDescent="0.3">
      <c r="A3602" t="s">
        <v>7431</v>
      </c>
      <c r="B3602" t="s">
        <v>7432</v>
      </c>
      <c r="C3602" t="str">
        <f>IFERROR(VLOOKUP(Table1[[#This Row],[Ticker]],[1]!Table2[[Symbol]:[Industry]],2,FALSE),"-")</f>
        <v>-</v>
      </c>
      <c r="D3602" t="s">
        <v>420</v>
      </c>
      <c r="E3602">
        <v>38.887</v>
      </c>
      <c r="F3602">
        <v>210.2</v>
      </c>
      <c r="G3602">
        <v>69.381433992781396</v>
      </c>
      <c r="H3602">
        <v>5.7240130380772003</v>
      </c>
      <c r="I3602">
        <v>120.96573908245</v>
      </c>
      <c r="J3602">
        <v>-1.77586483476714</v>
      </c>
      <c r="K3602">
        <v>194.78047754121999</v>
      </c>
      <c r="L3602">
        <v>148.774578896403</v>
      </c>
      <c r="M3602">
        <v>48.441129405916897</v>
      </c>
      <c r="N3602">
        <v>0.50503413712957501</v>
      </c>
      <c r="O3602">
        <v>10.133206470028499</v>
      </c>
      <c r="P3602">
        <v>165.73957016434801</v>
      </c>
      <c r="Q3602">
        <v>0.14248167656980501</v>
      </c>
    </row>
    <row r="3603" spans="1:17" hidden="1" x14ac:dyDescent="0.3">
      <c r="A3603" t="s">
        <v>7433</v>
      </c>
      <c r="B3603" t="s">
        <v>7434</v>
      </c>
      <c r="C3603" t="str">
        <f>IFERROR(VLOOKUP(Table1[[#This Row],[Ticker]],[1]!Table2[[Symbol]:[Industry]],2,FALSE),"-")</f>
        <v>-</v>
      </c>
      <c r="D3603" t="s">
        <v>46</v>
      </c>
      <c r="E3603">
        <v>38.660129999999903</v>
      </c>
      <c r="F3603">
        <v>30.75</v>
      </c>
      <c r="K3603">
        <v>26.2695652130257</v>
      </c>
      <c r="L3603">
        <v>18.751713502708899</v>
      </c>
      <c r="M3603">
        <v>99.999990516182706</v>
      </c>
      <c r="N3603">
        <v>1</v>
      </c>
      <c r="Q3603">
        <v>6.2078155048784001E-2</v>
      </c>
    </row>
    <row r="3604" spans="1:17" hidden="1" x14ac:dyDescent="0.3">
      <c r="A3604" t="s">
        <v>7435</v>
      </c>
      <c r="B3604" t="s">
        <v>7436</v>
      </c>
      <c r="C3604" t="str">
        <f>IFERROR(VLOOKUP(Table1[[#This Row],[Ticker]],[1]!Table2[[Symbol]:[Industry]],2,FALSE),"-")</f>
        <v>-</v>
      </c>
      <c r="D3604" t="s">
        <v>5154</v>
      </c>
      <c r="E3604">
        <v>38.632049000000002</v>
      </c>
      <c r="F3604">
        <v>36.229999999999997</v>
      </c>
      <c r="G3604">
        <v>40.988839952133098</v>
      </c>
      <c r="H3604">
        <v>22.104528054939198</v>
      </c>
      <c r="I3604">
        <v>40.4397969759886</v>
      </c>
      <c r="J3604">
        <v>1.1295297971754401</v>
      </c>
      <c r="K3604">
        <v>30.788270621871099</v>
      </c>
      <c r="L3604">
        <v>24.9089220575786</v>
      </c>
      <c r="M3604">
        <v>51.312063351150499</v>
      </c>
      <c r="N3604">
        <v>0.60409769482126097</v>
      </c>
      <c r="O3604">
        <v>15.4844051890698</v>
      </c>
      <c r="P3604">
        <v>130.76433121019099</v>
      </c>
      <c r="Q3604">
        <v>0.101200880064586</v>
      </c>
    </row>
    <row r="3605" spans="1:17" hidden="1" x14ac:dyDescent="0.3">
      <c r="A3605" t="s">
        <v>7437</v>
      </c>
      <c r="B3605" t="s">
        <v>7438</v>
      </c>
      <c r="C3605" t="str">
        <f>IFERROR(VLOOKUP(Table1[[#This Row],[Ticker]],[1]!Table2[[Symbol]:[Industry]],2,FALSE),"-")</f>
        <v>-</v>
      </c>
      <c r="D3605" t="s">
        <v>729</v>
      </c>
      <c r="E3605">
        <v>38.618346535999997</v>
      </c>
      <c r="F3605">
        <v>150.1</v>
      </c>
      <c r="G3605">
        <v>27.2508382410665</v>
      </c>
      <c r="H3605">
        <v>3.83423279783218</v>
      </c>
      <c r="I3605">
        <v>16.300404356017602</v>
      </c>
      <c r="J3605">
        <v>-0.418854748838771</v>
      </c>
      <c r="K3605">
        <v>146.57029189071801</v>
      </c>
      <c r="L3605">
        <v>128.55831428881999</v>
      </c>
      <c r="M3605">
        <v>44.752496423100702</v>
      </c>
      <c r="N3605">
        <v>0.85346171880977895</v>
      </c>
      <c r="O3605">
        <v>3.9307128580946</v>
      </c>
      <c r="P3605">
        <v>86.924034869240302</v>
      </c>
    </row>
    <row r="3606" spans="1:17" hidden="1" x14ac:dyDescent="0.3">
      <c r="A3606" t="s">
        <v>7439</v>
      </c>
      <c r="B3606" t="s">
        <v>7440</v>
      </c>
      <c r="C3606" t="str">
        <f>IFERROR(VLOOKUP(Table1[[#This Row],[Ticker]],[1]!Table2[[Symbol]:[Industry]],2,FALSE),"-")</f>
        <v>-</v>
      </c>
      <c r="D3606" t="s">
        <v>729</v>
      </c>
      <c r="E3606">
        <v>38.500961535999998</v>
      </c>
      <c r="F3606">
        <v>21.61</v>
      </c>
      <c r="G3606">
        <v>22.9212246569776</v>
      </c>
      <c r="H3606">
        <v>3.1774870245877</v>
      </c>
      <c r="I3606">
        <v>7.9293766524121896</v>
      </c>
      <c r="J3606">
        <v>-0.64838595721166103</v>
      </c>
      <c r="K3606">
        <v>21.033446304927899</v>
      </c>
      <c r="L3606">
        <v>18.736270154274902</v>
      </c>
      <c r="M3606">
        <v>45.204362990631097</v>
      </c>
      <c r="N3606">
        <v>1.3502182910749301</v>
      </c>
      <c r="O3606">
        <v>4.5812124016659101</v>
      </c>
      <c r="P3606">
        <v>54.357142857142797</v>
      </c>
    </row>
    <row r="3607" spans="1:17" hidden="1" x14ac:dyDescent="0.3">
      <c r="A3607" t="s">
        <v>7441</v>
      </c>
      <c r="B3607" t="s">
        <v>7442</v>
      </c>
      <c r="C3607" t="str">
        <f>IFERROR(VLOOKUP(Table1[[#This Row],[Ticker]],[1]!Table2[[Symbol]:[Industry]],2,FALSE),"-")</f>
        <v>-</v>
      </c>
      <c r="D3607" t="s">
        <v>372</v>
      </c>
      <c r="E3607">
        <v>38.426719499999997</v>
      </c>
      <c r="F3607">
        <v>112.95</v>
      </c>
      <c r="G3607">
        <v>-0.13100547142487701</v>
      </c>
      <c r="H3607">
        <v>7.5037817034488103</v>
      </c>
      <c r="I3607">
        <v>9.3706533513650694</v>
      </c>
      <c r="J3607">
        <v>4.0941122710984903</v>
      </c>
      <c r="K3607">
        <v>104.06641949265099</v>
      </c>
      <c r="L3607">
        <v>97.117611654626103</v>
      </c>
      <c r="M3607">
        <v>56.587141535671797</v>
      </c>
      <c r="N3607">
        <v>2.1603706402423701</v>
      </c>
      <c r="O3607">
        <v>8.6321381142098197</v>
      </c>
      <c r="P3607">
        <v>42.415836590593798</v>
      </c>
      <c r="Q3607">
        <v>4.9530581748876E-2</v>
      </c>
    </row>
    <row r="3608" spans="1:17" hidden="1" x14ac:dyDescent="0.3">
      <c r="A3608" t="s">
        <v>7443</v>
      </c>
      <c r="B3608" t="s">
        <v>7444</v>
      </c>
      <c r="C3608" t="str">
        <f>IFERROR(VLOOKUP(Table1[[#This Row],[Ticker]],[1]!Table2[[Symbol]:[Industry]],2,FALSE),"-")</f>
        <v>-</v>
      </c>
      <c r="D3608" t="s">
        <v>929</v>
      </c>
      <c r="E3608">
        <v>38.4212025</v>
      </c>
      <c r="F3608">
        <v>75</v>
      </c>
      <c r="G3608">
        <v>-26.940853984656499</v>
      </c>
      <c r="H3608">
        <v>3.5929498204474699</v>
      </c>
      <c r="I3608">
        <v>-21.969746063494998</v>
      </c>
      <c r="J3608">
        <v>-4.5257799533585903</v>
      </c>
      <c r="K3608">
        <v>74.261382781868704</v>
      </c>
      <c r="L3608">
        <v>74.852645566844402</v>
      </c>
      <c r="M3608">
        <v>49.712667883852902</v>
      </c>
      <c r="N3608">
        <v>1.0078598414194899</v>
      </c>
      <c r="O3608">
        <v>16.733333333333299</v>
      </c>
      <c r="P3608">
        <v>20.967741935483801</v>
      </c>
      <c r="Q3608">
        <v>-1.245770252401E-2</v>
      </c>
    </row>
    <row r="3609" spans="1:17" hidden="1" x14ac:dyDescent="0.3">
      <c r="A3609" t="s">
        <v>7445</v>
      </c>
      <c r="B3609" t="s">
        <v>7446</v>
      </c>
      <c r="C3609" t="str">
        <f>IFERROR(VLOOKUP(Table1[[#This Row],[Ticker]],[1]!Table2[[Symbol]:[Industry]],2,FALSE),"-")</f>
        <v>-</v>
      </c>
      <c r="D3609" t="s">
        <v>450</v>
      </c>
      <c r="E3609">
        <v>38.416869018</v>
      </c>
      <c r="F3609">
        <v>13.42</v>
      </c>
      <c r="G3609">
        <v>127.985588136907</v>
      </c>
      <c r="H3609">
        <v>-7.6184693731101403</v>
      </c>
      <c r="I3609">
        <v>57.476828125814002</v>
      </c>
      <c r="J3609">
        <v>-8.3750840930625206</v>
      </c>
      <c r="K3609">
        <v>16.786795437138299</v>
      </c>
      <c r="L3609">
        <v>14.3650254226476</v>
      </c>
      <c r="M3609">
        <v>13.9667881004476</v>
      </c>
      <c r="N3609">
        <v>0.245939637294596</v>
      </c>
      <c r="O3609">
        <v>115.72280178837499</v>
      </c>
      <c r="P3609">
        <v>165.74257425742499</v>
      </c>
      <c r="Q3609">
        <v>6.9185564486258996E-2</v>
      </c>
    </row>
    <row r="3610" spans="1:17" hidden="1" x14ac:dyDescent="0.3">
      <c r="A3610" t="s">
        <v>7447</v>
      </c>
      <c r="B3610" t="s">
        <v>7448</v>
      </c>
      <c r="C3610" t="str">
        <f>IFERROR(VLOOKUP(Table1[[#This Row],[Ticker]],[1]!Table2[[Symbol]:[Industry]],2,FALSE),"-")</f>
        <v>-</v>
      </c>
      <c r="D3610" t="s">
        <v>57</v>
      </c>
      <c r="E3610">
        <v>38.267376249999998</v>
      </c>
      <c r="F3610">
        <v>42.95</v>
      </c>
      <c r="G3610">
        <v>-31.952779580751699</v>
      </c>
      <c r="H3610">
        <v>8.5089562865296706</v>
      </c>
      <c r="I3610">
        <v>-24.164226769205701</v>
      </c>
      <c r="J3610">
        <v>6.1804236892059397</v>
      </c>
      <c r="K3610">
        <v>42.0606216485806</v>
      </c>
      <c r="L3610">
        <v>43.167661697515399</v>
      </c>
      <c r="M3610">
        <v>63.585827178571598</v>
      </c>
      <c r="N3610">
        <v>0.60704334537626103</v>
      </c>
      <c r="O3610">
        <v>38.533178114086098</v>
      </c>
      <c r="P3610">
        <v>19.272424326575901</v>
      </c>
      <c r="Q3610">
        <v>7.8216410497534E-2</v>
      </c>
    </row>
    <row r="3611" spans="1:17" hidden="1" x14ac:dyDescent="0.3">
      <c r="A3611" t="s">
        <v>7449</v>
      </c>
      <c r="B3611" t="s">
        <v>7450</v>
      </c>
      <c r="C3611" t="str">
        <f>IFERROR(VLOOKUP(Table1[[#This Row],[Ticker]],[1]!Table2[[Symbol]:[Industry]],2,FALSE),"-")</f>
        <v>-</v>
      </c>
      <c r="D3611" t="s">
        <v>7451</v>
      </c>
      <c r="E3611">
        <v>38.234816100000003</v>
      </c>
      <c r="F3611">
        <v>91.71</v>
      </c>
      <c r="G3611">
        <v>67.604635755955101</v>
      </c>
      <c r="H3611">
        <v>7.4075190989294901</v>
      </c>
      <c r="I3611">
        <v>19.445058827695</v>
      </c>
      <c r="J3611">
        <v>0.973191769006435</v>
      </c>
      <c r="K3611">
        <v>88.504952743294496</v>
      </c>
      <c r="L3611">
        <v>78.344967800468496</v>
      </c>
      <c r="M3611">
        <v>57.437700597667899</v>
      </c>
      <c r="N3611">
        <v>0.90150243111831396</v>
      </c>
      <c r="O3611">
        <v>42.688910696761504</v>
      </c>
      <c r="P3611">
        <v>95.127659574467998</v>
      </c>
      <c r="Q3611">
        <v>8.7037990115200997E-2</v>
      </c>
    </row>
    <row r="3612" spans="1:17" hidden="1" x14ac:dyDescent="0.3">
      <c r="A3612" t="s">
        <v>7452</v>
      </c>
      <c r="B3612" t="s">
        <v>7453</v>
      </c>
      <c r="C3612" t="str">
        <f>IFERROR(VLOOKUP(Table1[[#This Row],[Ticker]],[1]!Table2[[Symbol]:[Industry]],2,FALSE),"-")</f>
        <v>-</v>
      </c>
      <c r="D3612" t="s">
        <v>7454</v>
      </c>
      <c r="E3612">
        <v>38.222549999999998</v>
      </c>
      <c r="F3612">
        <v>31.05</v>
      </c>
      <c r="G3612">
        <v>148.59378750082499</v>
      </c>
      <c r="H3612">
        <v>48.679279163934801</v>
      </c>
      <c r="I3612">
        <v>79.746153816443694</v>
      </c>
      <c r="J3612">
        <v>1.1106547989111399</v>
      </c>
      <c r="K3612">
        <v>23.718373011672401</v>
      </c>
      <c r="L3612">
        <v>16.301474843024401</v>
      </c>
      <c r="M3612">
        <v>58.6620894112068</v>
      </c>
      <c r="N3612">
        <v>5.2929515418502202</v>
      </c>
      <c r="O3612">
        <v>14.0418679549114</v>
      </c>
      <c r="P3612">
        <v>392.85714285714198</v>
      </c>
      <c r="Q3612">
        <v>0.13093863874848199</v>
      </c>
    </row>
    <row r="3613" spans="1:17" hidden="1" x14ac:dyDescent="0.3">
      <c r="A3613" t="s">
        <v>7455</v>
      </c>
      <c r="B3613" t="s">
        <v>7456</v>
      </c>
      <c r="C3613" t="str">
        <f>IFERROR(VLOOKUP(Table1[[#This Row],[Ticker]],[1]!Table2[[Symbol]:[Industry]],2,FALSE),"-")</f>
        <v>-</v>
      </c>
      <c r="D3613" t="s">
        <v>183</v>
      </c>
      <c r="E3613">
        <v>38.210712999999998</v>
      </c>
      <c r="F3613">
        <v>60.65</v>
      </c>
      <c r="G3613">
        <v>37.068012660588103</v>
      </c>
      <c r="H3613">
        <v>1.0480975436984701</v>
      </c>
      <c r="I3613">
        <v>-20.722358888889701</v>
      </c>
      <c r="J3613">
        <v>0.68150136860436605</v>
      </c>
      <c r="K3613">
        <v>59.949447228969099</v>
      </c>
      <c r="L3613">
        <v>56.048274336035902</v>
      </c>
      <c r="M3613">
        <v>55.9603237955236</v>
      </c>
      <c r="N3613">
        <v>0.85154649021079099</v>
      </c>
      <c r="O3613">
        <v>18.5490519373454</v>
      </c>
      <c r="P3613">
        <v>95.582070299903194</v>
      </c>
      <c r="Q3613">
        <v>4.1738618257521003E-2</v>
      </c>
    </row>
    <row r="3614" spans="1:17" hidden="1" x14ac:dyDescent="0.3">
      <c r="A3614" t="s">
        <v>7457</v>
      </c>
      <c r="B3614" t="s">
        <v>7458</v>
      </c>
      <c r="C3614" t="str">
        <f>IFERROR(VLOOKUP(Table1[[#This Row],[Ticker]],[1]!Table2[[Symbol]:[Industry]],2,FALSE),"-")</f>
        <v>-</v>
      </c>
      <c r="D3614" t="s">
        <v>2849</v>
      </c>
      <c r="E3614">
        <v>38.198039999999999</v>
      </c>
      <c r="F3614">
        <v>47.51</v>
      </c>
      <c r="G3614">
        <v>-27.0591666070953</v>
      </c>
      <c r="H3614">
        <v>-1.76505680847283</v>
      </c>
      <c r="I3614">
        <v>-28.527958427311098</v>
      </c>
      <c r="J3614">
        <v>-2.5624189970390998</v>
      </c>
      <c r="K3614">
        <v>49.282563956259402</v>
      </c>
      <c r="L3614">
        <v>54.823586670353301</v>
      </c>
      <c r="M3614">
        <v>47.748279196925097</v>
      </c>
      <c r="N3614">
        <v>0.77586206896551702</v>
      </c>
      <c r="O3614">
        <v>74.700063144601103</v>
      </c>
      <c r="P3614">
        <v>10.2064486198097</v>
      </c>
    </row>
    <row r="3615" spans="1:17" hidden="1" x14ac:dyDescent="0.3">
      <c r="A3615" t="s">
        <v>7459</v>
      </c>
      <c r="B3615" t="s">
        <v>7460</v>
      </c>
      <c r="C3615" t="str">
        <f>IFERROR(VLOOKUP(Table1[[#This Row],[Ticker]],[1]!Table2[[Symbol]:[Industry]],2,FALSE),"-")</f>
        <v>-</v>
      </c>
      <c r="E3615">
        <v>38.178848674999998</v>
      </c>
      <c r="F3615">
        <v>12.52</v>
      </c>
      <c r="G3615">
        <v>33.122492898812197</v>
      </c>
      <c r="H3615">
        <v>12.318575581501401</v>
      </c>
      <c r="I3615">
        <v>14.0941007136342</v>
      </c>
      <c r="J3615">
        <v>-4.0227834631916997</v>
      </c>
      <c r="K3615">
        <v>12.032060449945099</v>
      </c>
      <c r="L3615">
        <v>10.6984120305759</v>
      </c>
      <c r="M3615">
        <v>64.685278890049105</v>
      </c>
      <c r="N3615">
        <v>0.95044630582534295</v>
      </c>
      <c r="O3615">
        <v>26.118210862619801</v>
      </c>
    </row>
    <row r="3616" spans="1:17" hidden="1" x14ac:dyDescent="0.3">
      <c r="A3616" t="s">
        <v>7461</v>
      </c>
      <c r="B3616" t="s">
        <v>7462</v>
      </c>
      <c r="C3616" t="str">
        <f>IFERROR(VLOOKUP(Table1[[#This Row],[Ticker]],[1]!Table2[[Symbol]:[Industry]],2,FALSE),"-")</f>
        <v>-</v>
      </c>
      <c r="E3616">
        <v>38.170498160000001</v>
      </c>
      <c r="F3616">
        <v>61.09</v>
      </c>
      <c r="G3616">
        <v>-25.8755429022568</v>
      </c>
      <c r="H3616">
        <v>-14.6099694214053</v>
      </c>
      <c r="I3616">
        <v>-52.732420663643602</v>
      </c>
      <c r="J3616">
        <v>-22.354460964112501</v>
      </c>
      <c r="K3616">
        <v>73.123274498457405</v>
      </c>
      <c r="L3616">
        <v>72.335314927219898</v>
      </c>
      <c r="M3616">
        <v>31.989334139374201</v>
      </c>
      <c r="N3616">
        <v>1.84789358636792</v>
      </c>
      <c r="O3616">
        <v>91.520707153380201</v>
      </c>
      <c r="P3616">
        <v>69.224376731301902</v>
      </c>
    </row>
    <row r="3617" spans="1:17" hidden="1" x14ac:dyDescent="0.3">
      <c r="A3617" t="s">
        <v>7463</v>
      </c>
      <c r="B3617" t="s">
        <v>7464</v>
      </c>
      <c r="C3617" t="str">
        <f>IFERROR(VLOOKUP(Table1[[#This Row],[Ticker]],[1]!Table2[[Symbol]:[Industry]],2,FALSE),"-")</f>
        <v>-</v>
      </c>
      <c r="E3617">
        <v>38.136000000000003</v>
      </c>
      <c r="F3617">
        <v>54.48</v>
      </c>
      <c r="G3617">
        <v>373.68470002158602</v>
      </c>
      <c r="H3617">
        <v>9.6906655331209297</v>
      </c>
      <c r="I3617">
        <v>-30.7610787773041</v>
      </c>
      <c r="J3617">
        <v>-12.6857975410032</v>
      </c>
      <c r="K3617">
        <v>55.717707227743901</v>
      </c>
      <c r="L3617">
        <v>51.353641366764002</v>
      </c>
      <c r="M3617">
        <v>50.120282873272203</v>
      </c>
      <c r="N3617">
        <v>1.21718834838601</v>
      </c>
      <c r="O3617">
        <v>64.243759177679905</v>
      </c>
      <c r="P3617">
        <v>423.34293948126702</v>
      </c>
    </row>
    <row r="3618" spans="1:17" hidden="1" x14ac:dyDescent="0.3">
      <c r="A3618" t="s">
        <v>7465</v>
      </c>
      <c r="B3618" t="s">
        <v>7466</v>
      </c>
      <c r="C3618" t="str">
        <f>IFERROR(VLOOKUP(Table1[[#This Row],[Ticker]],[1]!Table2[[Symbol]:[Industry]],2,FALSE),"-")</f>
        <v>-</v>
      </c>
      <c r="D3618" t="s">
        <v>1184</v>
      </c>
      <c r="E3618">
        <v>38.101239999999997</v>
      </c>
      <c r="F3618">
        <v>94.31</v>
      </c>
      <c r="G3618">
        <v>63.581163477525301</v>
      </c>
      <c r="H3618">
        <v>31.824208168454899</v>
      </c>
      <c r="I3618">
        <v>28.923369006317099</v>
      </c>
      <c r="J3618">
        <v>-14.483178533468299</v>
      </c>
      <c r="K3618">
        <v>74.452096317244397</v>
      </c>
      <c r="L3618">
        <v>63.849632065323497</v>
      </c>
      <c r="M3618">
        <v>58.1033216532742</v>
      </c>
      <c r="N3618">
        <v>4.5824832986136004</v>
      </c>
      <c r="O3618">
        <v>33.601951012617903</v>
      </c>
      <c r="P3618">
        <v>96.070686070685994</v>
      </c>
      <c r="Q3618">
        <v>9.5473040090579997E-2</v>
      </c>
    </row>
    <row r="3619" spans="1:17" hidden="1" x14ac:dyDescent="0.3">
      <c r="A3619" t="s">
        <v>7467</v>
      </c>
      <c r="B3619" t="s">
        <v>7468</v>
      </c>
      <c r="C3619" t="str">
        <f>IFERROR(VLOOKUP(Table1[[#This Row],[Ticker]],[1]!Table2[[Symbol]:[Industry]],2,FALSE),"-")</f>
        <v>-</v>
      </c>
      <c r="D3619" t="s">
        <v>2796</v>
      </c>
      <c r="E3619">
        <v>38.078033998000002</v>
      </c>
      <c r="F3619">
        <v>26.27</v>
      </c>
      <c r="G3619">
        <v>418.29834035643898</v>
      </c>
      <c r="H3619">
        <v>16.481671497839798</v>
      </c>
      <c r="I3619">
        <v>125.161901116408</v>
      </c>
      <c r="J3619">
        <v>1.0134323588395799</v>
      </c>
      <c r="K3619">
        <v>21.583383193856701</v>
      </c>
      <c r="L3619">
        <v>12.744122417626</v>
      </c>
      <c r="M3619">
        <v>48.784192733544003</v>
      </c>
      <c r="N3619">
        <v>3.38254358974359</v>
      </c>
      <c r="O3619">
        <v>10.5062809288161</v>
      </c>
      <c r="P3619">
        <v>458.93617021276498</v>
      </c>
      <c r="Q3619">
        <v>0.20462277141840901</v>
      </c>
    </row>
    <row r="3620" spans="1:17" hidden="1" x14ac:dyDescent="0.3">
      <c r="A3620" t="s">
        <v>7469</v>
      </c>
      <c r="B3620" t="s">
        <v>7470</v>
      </c>
      <c r="C3620" t="str">
        <f>IFERROR(VLOOKUP(Table1[[#This Row],[Ticker]],[1]!Table2[[Symbol]:[Industry]],2,FALSE),"-")</f>
        <v>-</v>
      </c>
      <c r="D3620" t="s">
        <v>1547</v>
      </c>
      <c r="E3620">
        <v>38.027880000000003</v>
      </c>
      <c r="F3620">
        <v>121</v>
      </c>
      <c r="G3620">
        <v>-56.989713186941501</v>
      </c>
      <c r="H3620">
        <v>14.8660383730167</v>
      </c>
      <c r="I3620">
        <v>-58.8025005141603</v>
      </c>
      <c r="J3620">
        <v>15.214023959221301</v>
      </c>
      <c r="K3620">
        <v>128.80912088390201</v>
      </c>
      <c r="M3620">
        <v>81.335304859125102</v>
      </c>
      <c r="N3620">
        <v>0.51608598962194197</v>
      </c>
      <c r="O3620">
        <v>138.18181818181799</v>
      </c>
      <c r="P3620">
        <v>38.6819484240687</v>
      </c>
    </row>
    <row r="3621" spans="1:17" hidden="1" x14ac:dyDescent="0.3">
      <c r="A3621" t="s">
        <v>7471</v>
      </c>
      <c r="B3621" t="s">
        <v>7472</v>
      </c>
      <c r="C3621" t="str">
        <f>IFERROR(VLOOKUP(Table1[[#This Row],[Ticker]],[1]!Table2[[Symbol]:[Industry]],2,FALSE),"-")</f>
        <v>-</v>
      </c>
      <c r="E3621">
        <v>37.918111320000001</v>
      </c>
      <c r="F3621">
        <v>22.65</v>
      </c>
      <c r="G3621">
        <v>-17.545190028016901</v>
      </c>
      <c r="H3621">
        <v>1.2628561978706001</v>
      </c>
      <c r="I3621">
        <v>-28.6654913821035</v>
      </c>
      <c r="J3621">
        <v>-8.17496547915081</v>
      </c>
      <c r="K3621">
        <v>22.914201603038901</v>
      </c>
      <c r="L3621">
        <v>23.2714655447874</v>
      </c>
      <c r="M3621">
        <v>34.376993275966001</v>
      </c>
      <c r="N3621">
        <v>0.45071108165969997</v>
      </c>
      <c r="O3621">
        <v>41.280353200882999</v>
      </c>
      <c r="P3621">
        <v>30.547550432276601</v>
      </c>
      <c r="Q3621">
        <v>6.8448953652892996E-2</v>
      </c>
    </row>
    <row r="3622" spans="1:17" hidden="1" x14ac:dyDescent="0.3">
      <c r="A3622" t="s">
        <v>7473</v>
      </c>
      <c r="B3622" t="s">
        <v>7474</v>
      </c>
      <c r="C3622" t="str">
        <f>IFERROR(VLOOKUP(Table1[[#This Row],[Ticker]],[1]!Table2[[Symbol]:[Industry]],2,FALSE),"-")</f>
        <v>-</v>
      </c>
      <c r="D3622" t="s">
        <v>632</v>
      </c>
      <c r="E3622">
        <v>37.916164457999997</v>
      </c>
      <c r="F3622">
        <v>14.38</v>
      </c>
      <c r="G3622">
        <v>-31.395765528154001</v>
      </c>
      <c r="H3622">
        <v>2.5440922032445399</v>
      </c>
      <c r="I3622">
        <v>-34.045028284879201</v>
      </c>
      <c r="J3622">
        <v>2.8999065704504901</v>
      </c>
      <c r="K3622">
        <v>14.374034160733601</v>
      </c>
      <c r="L3622">
        <v>15.766647400389299</v>
      </c>
      <c r="M3622">
        <v>52.971522125106297</v>
      </c>
      <c r="N3622">
        <v>0.296419039198769</v>
      </c>
      <c r="O3622">
        <v>52.990264255910901</v>
      </c>
      <c r="P3622">
        <v>23.433476394849698</v>
      </c>
      <c r="Q3622">
        <v>-8.7537623773159996E-3</v>
      </c>
    </row>
    <row r="3623" spans="1:17" hidden="1" x14ac:dyDescent="0.3">
      <c r="A3623" t="s">
        <v>7475</v>
      </c>
      <c r="B3623" t="s">
        <v>7476</v>
      </c>
      <c r="C3623" t="str">
        <f>IFERROR(VLOOKUP(Table1[[#This Row],[Ticker]],[1]!Table2[[Symbol]:[Industry]],2,FALSE),"-")</f>
        <v>-</v>
      </c>
      <c r="D3623" t="s">
        <v>124</v>
      </c>
      <c r="E3623">
        <v>37.711791120000001</v>
      </c>
      <c r="F3623">
        <v>34.42</v>
      </c>
      <c r="G3623">
        <v>44.0067521580715</v>
      </c>
      <c r="H3623">
        <v>-7.2486302423885398</v>
      </c>
      <c r="I3623">
        <v>-7.86234527939712</v>
      </c>
      <c r="J3623">
        <v>-3.7839510881364098</v>
      </c>
      <c r="K3623">
        <v>36.353481762727903</v>
      </c>
      <c r="L3623">
        <v>34.030656464444398</v>
      </c>
      <c r="M3623">
        <v>40.47422848491</v>
      </c>
      <c r="N3623">
        <v>0.39508986223350401</v>
      </c>
      <c r="O3623">
        <v>43.521208599651303</v>
      </c>
      <c r="P3623">
        <v>76.061381074168693</v>
      </c>
      <c r="Q3623">
        <v>5.9168527662941998E-2</v>
      </c>
    </row>
    <row r="3624" spans="1:17" hidden="1" x14ac:dyDescent="0.3">
      <c r="A3624" t="s">
        <v>7477</v>
      </c>
      <c r="B3624" t="s">
        <v>7478</v>
      </c>
      <c r="C3624" t="str">
        <f>IFERROR(VLOOKUP(Table1[[#This Row],[Ticker]],[1]!Table2[[Symbol]:[Industry]],2,FALSE),"-")</f>
        <v>-</v>
      </c>
      <c r="E3624">
        <v>37.652761300000002</v>
      </c>
      <c r="F3624">
        <v>49</v>
      </c>
      <c r="G3624">
        <v>-46.293957878389698</v>
      </c>
      <c r="H3624">
        <v>6.1666120445143804</v>
      </c>
      <c r="I3624">
        <v>7.7729054931248598</v>
      </c>
      <c r="J3624">
        <v>0.48047653721836198</v>
      </c>
      <c r="K3624">
        <v>47.374464445117603</v>
      </c>
      <c r="L3624">
        <v>46.983151150931498</v>
      </c>
      <c r="M3624">
        <v>64.462732963169103</v>
      </c>
      <c r="N3624">
        <v>1.5996897970134001</v>
      </c>
      <c r="O3624">
        <v>51.836734693877503</v>
      </c>
      <c r="P3624">
        <v>75.564313865997804</v>
      </c>
      <c r="Q3624">
        <v>0.159817441479462</v>
      </c>
    </row>
    <row r="3625" spans="1:17" hidden="1" x14ac:dyDescent="0.3">
      <c r="A3625" t="s">
        <v>7479</v>
      </c>
      <c r="B3625" t="s">
        <v>7480</v>
      </c>
      <c r="C3625" t="str">
        <f>IFERROR(VLOOKUP(Table1[[#This Row],[Ticker]],[1]!Table2[[Symbol]:[Industry]],2,FALSE),"-")</f>
        <v>-</v>
      </c>
      <c r="E3625">
        <v>37.481850000000001</v>
      </c>
      <c r="F3625">
        <v>3.65</v>
      </c>
      <c r="G3625">
        <v>32.576552727872098</v>
      </c>
      <c r="H3625">
        <v>-10.2687156785288</v>
      </c>
      <c r="I3625">
        <v>-39.566114741292701</v>
      </c>
      <c r="J3625">
        <v>1.0284990315762701</v>
      </c>
      <c r="K3625">
        <v>3.9432085354573299</v>
      </c>
      <c r="L3625">
        <v>3.8321849465109201</v>
      </c>
      <c r="M3625">
        <v>38.775149149603799</v>
      </c>
      <c r="N3625">
        <v>0.53310759137623598</v>
      </c>
      <c r="O3625">
        <v>93.150684931506802</v>
      </c>
      <c r="P3625">
        <v>68.202764976958505</v>
      </c>
      <c r="Q3625">
        <v>-3.2019870762270003E-2</v>
      </c>
    </row>
    <row r="3626" spans="1:17" hidden="1" x14ac:dyDescent="0.3">
      <c r="A3626" t="s">
        <v>7481</v>
      </c>
      <c r="B3626" t="s">
        <v>7482</v>
      </c>
      <c r="C3626" t="str">
        <f>IFERROR(VLOOKUP(Table1[[#This Row],[Ticker]],[1]!Table2[[Symbol]:[Industry]],2,FALSE),"-")</f>
        <v>-</v>
      </c>
      <c r="E3626">
        <v>37.380000000000003</v>
      </c>
      <c r="F3626">
        <v>31.15</v>
      </c>
      <c r="G3626">
        <v>-18.416300204635899</v>
      </c>
      <c r="H3626">
        <v>-0.77644749955426295</v>
      </c>
      <c r="I3626">
        <v>-16.032716313632601</v>
      </c>
      <c r="J3626">
        <v>-2.8165720105211198</v>
      </c>
      <c r="K3626">
        <v>31.749511322907399</v>
      </c>
      <c r="M3626">
        <v>51.333354822134503</v>
      </c>
      <c r="N3626">
        <v>1.7693933543339</v>
      </c>
      <c r="O3626">
        <v>53.322632423755998</v>
      </c>
      <c r="P3626">
        <v>11.8893678160919</v>
      </c>
    </row>
    <row r="3627" spans="1:17" hidden="1" x14ac:dyDescent="0.3">
      <c r="A3627" t="s">
        <v>7483</v>
      </c>
      <c r="B3627" t="s">
        <v>7484</v>
      </c>
      <c r="C3627" t="str">
        <f>IFERROR(VLOOKUP(Table1[[#This Row],[Ticker]],[1]!Table2[[Symbol]:[Industry]],2,FALSE),"-")</f>
        <v>-</v>
      </c>
      <c r="D3627" t="s">
        <v>729</v>
      </c>
      <c r="E3627">
        <v>37.354653050000003</v>
      </c>
      <c r="F3627">
        <v>265.8</v>
      </c>
      <c r="G3627">
        <v>0.45613653500121698</v>
      </c>
      <c r="H3627">
        <v>1.21055171309348</v>
      </c>
      <c r="I3627">
        <v>1.3387283872314899</v>
      </c>
      <c r="J3627">
        <v>1.08681896248975</v>
      </c>
      <c r="K3627">
        <v>260.18352628183402</v>
      </c>
      <c r="L3627">
        <v>241.62327651912199</v>
      </c>
      <c r="M3627">
        <v>62.782489239617902</v>
      </c>
      <c r="N3627">
        <v>0.65079013694766996</v>
      </c>
      <c r="O3627">
        <v>3.4612490594431802</v>
      </c>
      <c r="P3627">
        <v>34.310257705912001</v>
      </c>
      <c r="Q3627">
        <v>1.5022786694405E-2</v>
      </c>
    </row>
    <row r="3628" spans="1:17" hidden="1" x14ac:dyDescent="0.3">
      <c r="A3628" t="s">
        <v>7485</v>
      </c>
      <c r="B3628" t="s">
        <v>7486</v>
      </c>
      <c r="C3628" t="str">
        <f>IFERROR(VLOOKUP(Table1[[#This Row],[Ticker]],[1]!Table2[[Symbol]:[Industry]],2,FALSE),"-")</f>
        <v>-</v>
      </c>
      <c r="D3628" t="s">
        <v>1382</v>
      </c>
      <c r="E3628">
        <v>37.305840000000003</v>
      </c>
      <c r="F3628">
        <v>54.35</v>
      </c>
      <c r="G3628">
        <v>-54.975536146830798</v>
      </c>
      <c r="H3628">
        <v>-15.3808019353781</v>
      </c>
      <c r="I3628">
        <v>-26.622085539137299</v>
      </c>
      <c r="J3628">
        <v>-0.96359322271692704</v>
      </c>
      <c r="K3628">
        <v>55.413407577167398</v>
      </c>
      <c r="M3628">
        <v>38.972925986066699</v>
      </c>
      <c r="N3628">
        <v>0.297077922077922</v>
      </c>
      <c r="O3628">
        <v>63.827046918123202</v>
      </c>
      <c r="P3628">
        <v>25.664739884393001</v>
      </c>
    </row>
    <row r="3629" spans="1:17" hidden="1" x14ac:dyDescent="0.3">
      <c r="A3629" t="s">
        <v>7487</v>
      </c>
      <c r="B3629" t="s">
        <v>7488</v>
      </c>
      <c r="C3629" t="str">
        <f>IFERROR(VLOOKUP(Table1[[#This Row],[Ticker]],[1]!Table2[[Symbol]:[Industry]],2,FALSE),"-")</f>
        <v>-</v>
      </c>
      <c r="D3629" t="s">
        <v>21</v>
      </c>
      <c r="E3629">
        <v>37.273440000000001</v>
      </c>
      <c r="F3629">
        <v>127.3</v>
      </c>
      <c r="G3629">
        <v>-39.699280766435002</v>
      </c>
      <c r="H3629">
        <v>-9.5904833661136397</v>
      </c>
      <c r="I3629">
        <v>-18.264130993682802</v>
      </c>
      <c r="J3629">
        <v>-10.347098086066</v>
      </c>
      <c r="K3629">
        <v>147.54369175138501</v>
      </c>
      <c r="L3629">
        <v>152.02947938673401</v>
      </c>
      <c r="M3629">
        <v>28.624609248418398</v>
      </c>
      <c r="N3629">
        <v>0.737301101591187</v>
      </c>
      <c r="O3629">
        <v>61.036920659858502</v>
      </c>
      <c r="P3629">
        <v>23.712342079689002</v>
      </c>
    </row>
    <row r="3630" spans="1:17" hidden="1" x14ac:dyDescent="0.3">
      <c r="A3630" t="s">
        <v>7489</v>
      </c>
      <c r="B3630" t="s">
        <v>7490</v>
      </c>
      <c r="C3630" t="str">
        <f>IFERROR(VLOOKUP(Table1[[#This Row],[Ticker]],[1]!Table2[[Symbol]:[Industry]],2,FALSE),"-")</f>
        <v>-</v>
      </c>
      <c r="D3630" t="s">
        <v>632</v>
      </c>
      <c r="E3630">
        <v>37.251176399999999</v>
      </c>
      <c r="F3630">
        <v>72.989999999999995</v>
      </c>
      <c r="G3630">
        <v>-64.172892053068693</v>
      </c>
      <c r="H3630">
        <v>-7.7777884477500399</v>
      </c>
      <c r="I3630">
        <v>-47.997015945563803</v>
      </c>
      <c r="J3630">
        <v>-0.94050686113055004</v>
      </c>
      <c r="K3630">
        <v>80.6365145282859</v>
      </c>
      <c r="M3630">
        <v>40.684697870612901</v>
      </c>
      <c r="N3630">
        <v>0.127656078860898</v>
      </c>
      <c r="O3630">
        <v>72.640087683244303</v>
      </c>
      <c r="P3630">
        <v>7.3382352941176299</v>
      </c>
    </row>
    <row r="3631" spans="1:17" hidden="1" x14ac:dyDescent="0.3">
      <c r="A3631" t="s">
        <v>7491</v>
      </c>
      <c r="B3631" t="s">
        <v>7492</v>
      </c>
      <c r="C3631" t="str">
        <f>IFERROR(VLOOKUP(Table1[[#This Row],[Ticker]],[1]!Table2[[Symbol]:[Industry]],2,FALSE),"-")</f>
        <v>-</v>
      </c>
      <c r="D3631" t="s">
        <v>72</v>
      </c>
      <c r="E3631">
        <v>37.114080000000001</v>
      </c>
      <c r="F3631">
        <v>37.04</v>
      </c>
      <c r="G3631">
        <v>94.2059507589437</v>
      </c>
      <c r="H3631">
        <v>57.782898173393797</v>
      </c>
      <c r="I3631">
        <v>33.1990699408965</v>
      </c>
      <c r="J3631">
        <v>4.9017631975778597</v>
      </c>
      <c r="K3631">
        <v>26.5696045870334</v>
      </c>
      <c r="L3631">
        <v>23.5069226439558</v>
      </c>
      <c r="M3631">
        <v>76.919434579450495</v>
      </c>
      <c r="N3631">
        <v>3.1112949786199899</v>
      </c>
      <c r="O3631">
        <v>5.0215982721382098</v>
      </c>
      <c r="P3631">
        <v>131.644777986241</v>
      </c>
      <c r="Q3631">
        <v>0.10719948845216801</v>
      </c>
    </row>
    <row r="3632" spans="1:17" hidden="1" x14ac:dyDescent="0.3">
      <c r="A3632" t="s">
        <v>7493</v>
      </c>
      <c r="B3632" t="s">
        <v>7494</v>
      </c>
      <c r="C3632" t="str">
        <f>IFERROR(VLOOKUP(Table1[[#This Row],[Ticker]],[1]!Table2[[Symbol]:[Industry]],2,FALSE),"-")</f>
        <v>-</v>
      </c>
      <c r="D3632" t="s">
        <v>2547</v>
      </c>
      <c r="E3632">
        <v>37.084468000000001</v>
      </c>
      <c r="F3632">
        <v>5.41</v>
      </c>
      <c r="G3632">
        <v>-5.0759157254176897</v>
      </c>
      <c r="H3632">
        <v>38.547755206907503</v>
      </c>
      <c r="I3632">
        <v>-6.3231098669222598</v>
      </c>
      <c r="J3632">
        <v>38.147741897541103</v>
      </c>
      <c r="K3632">
        <v>4.1768590892456903</v>
      </c>
      <c r="L3632">
        <v>4.6778280035636204</v>
      </c>
      <c r="M3632">
        <v>88.621013419043095</v>
      </c>
      <c r="N3632">
        <v>1.21618608827443</v>
      </c>
      <c r="O3632">
        <v>37.707948243992597</v>
      </c>
      <c r="P3632">
        <v>64.939024390243901</v>
      </c>
      <c r="Q3632">
        <v>9.8763730502909996E-3</v>
      </c>
    </row>
    <row r="3633" spans="1:17" hidden="1" x14ac:dyDescent="0.3">
      <c r="A3633" t="s">
        <v>7495</v>
      </c>
      <c r="B3633" t="s">
        <v>7496</v>
      </c>
      <c r="C3633" t="str">
        <f>IFERROR(VLOOKUP(Table1[[#This Row],[Ticker]],[1]!Table2[[Symbol]:[Industry]],2,FALSE),"-")</f>
        <v>-</v>
      </c>
      <c r="D3633" t="s">
        <v>420</v>
      </c>
      <c r="E3633">
        <v>37.041528</v>
      </c>
      <c r="F3633">
        <v>0.93</v>
      </c>
      <c r="G3633">
        <v>-12.437692286372901</v>
      </c>
      <c r="H3633">
        <v>4.3241885114307301</v>
      </c>
      <c r="I3633">
        <v>-19.987522082791699</v>
      </c>
      <c r="J3633">
        <v>0.16014829074557299</v>
      </c>
      <c r="K3633">
        <v>0.92559727975138695</v>
      </c>
      <c r="L3633">
        <v>0.93413971622367598</v>
      </c>
      <c r="M3633">
        <v>62.709408104894003</v>
      </c>
      <c r="N3633">
        <v>1.4753306497673</v>
      </c>
      <c r="O3633">
        <v>32.258064516128997</v>
      </c>
      <c r="P3633">
        <v>25.675675675675599</v>
      </c>
      <c r="Q3633">
        <v>0.113009500812431</v>
      </c>
    </row>
    <row r="3634" spans="1:17" hidden="1" x14ac:dyDescent="0.3">
      <c r="A3634" t="s">
        <v>7497</v>
      </c>
      <c r="B3634" t="s">
        <v>7498</v>
      </c>
      <c r="C3634" t="str">
        <f>IFERROR(VLOOKUP(Table1[[#This Row],[Ticker]],[1]!Table2[[Symbol]:[Industry]],2,FALSE),"-")</f>
        <v>-</v>
      </c>
      <c r="D3634" t="s">
        <v>937</v>
      </c>
      <c r="E3634">
        <v>37.040640000000003</v>
      </c>
      <c r="F3634">
        <v>6.89</v>
      </c>
      <c r="G3634">
        <v>-101.19236831938299</v>
      </c>
      <c r="H3634">
        <v>-32.687333569807102</v>
      </c>
      <c r="I3634">
        <v>-85.0164922118786</v>
      </c>
      <c r="J3634">
        <v>-6.6723622665612696</v>
      </c>
      <c r="K3634">
        <v>12.173268028276301</v>
      </c>
      <c r="M3634">
        <v>2.9347219578382999E-2</v>
      </c>
      <c r="N3634">
        <v>0.28144099898709601</v>
      </c>
      <c r="O3634">
        <v>315.96516690856299</v>
      </c>
      <c r="P3634">
        <v>0</v>
      </c>
    </row>
    <row r="3635" spans="1:17" hidden="1" x14ac:dyDescent="0.3">
      <c r="A3635" t="s">
        <v>7499</v>
      </c>
      <c r="B3635" t="s">
        <v>7500</v>
      </c>
      <c r="C3635" t="str">
        <f>IFERROR(VLOOKUP(Table1[[#This Row],[Ticker]],[1]!Table2[[Symbol]:[Industry]],2,FALSE),"-")</f>
        <v>-</v>
      </c>
      <c r="D3635" t="s">
        <v>413</v>
      </c>
      <c r="E3635">
        <v>37.002127799999997</v>
      </c>
      <c r="F3635">
        <v>2.41</v>
      </c>
      <c r="G3635">
        <v>8.7474928988122702</v>
      </c>
      <c r="H3635">
        <v>-2.5993433086120201</v>
      </c>
      <c r="I3635">
        <v>-27.567859063858201</v>
      </c>
      <c r="J3635">
        <v>0.33369597068712498</v>
      </c>
      <c r="K3635">
        <v>2.4644234179482898</v>
      </c>
      <c r="L3635">
        <v>2.40973551683628</v>
      </c>
      <c r="M3635">
        <v>47.141988957831998</v>
      </c>
      <c r="N3635">
        <v>0.96736483961082698</v>
      </c>
      <c r="O3635">
        <v>51.452282157676301</v>
      </c>
      <c r="P3635">
        <v>46.060606060605998</v>
      </c>
      <c r="Q3635">
        <v>5.7596234214411998E-2</v>
      </c>
    </row>
    <row r="3636" spans="1:17" hidden="1" x14ac:dyDescent="0.3">
      <c r="A3636" t="s">
        <v>7501</v>
      </c>
      <c r="B3636" t="s">
        <v>7502</v>
      </c>
      <c r="C3636" t="str">
        <f>IFERROR(VLOOKUP(Table1[[#This Row],[Ticker]],[1]!Table2[[Symbol]:[Industry]],2,FALSE),"-")</f>
        <v>-</v>
      </c>
      <c r="E3636">
        <v>36.883200000000002</v>
      </c>
      <c r="F3636">
        <v>19.21</v>
      </c>
      <c r="G3636">
        <v>145.412190994729</v>
      </c>
      <c r="H3636">
        <v>4.2887515678060204</v>
      </c>
      <c r="I3636">
        <v>-50.079109308428798</v>
      </c>
      <c r="J3636">
        <v>1.2540428328362301</v>
      </c>
      <c r="K3636">
        <v>22.968712241074499</v>
      </c>
      <c r="L3636">
        <v>25.7535779669176</v>
      </c>
      <c r="M3636">
        <v>75.983459671454796</v>
      </c>
      <c r="N3636">
        <v>0.46954368131073898</v>
      </c>
      <c r="O3636">
        <v>278.70900572618399</v>
      </c>
      <c r="P3636">
        <v>223.48075875390001</v>
      </c>
    </row>
    <row r="3637" spans="1:17" hidden="1" x14ac:dyDescent="0.3">
      <c r="A3637" t="s">
        <v>7503</v>
      </c>
      <c r="B3637" t="s">
        <v>7504</v>
      </c>
      <c r="C3637" t="str">
        <f>IFERROR(VLOOKUP(Table1[[#This Row],[Ticker]],[1]!Table2[[Symbol]:[Industry]],2,FALSE),"-")</f>
        <v>-</v>
      </c>
      <c r="D3637" t="s">
        <v>130</v>
      </c>
      <c r="E3637">
        <v>36.831524939999902</v>
      </c>
      <c r="F3637">
        <v>66.599999999999994</v>
      </c>
      <c r="G3637">
        <v>-31.331454469608701</v>
      </c>
      <c r="H3637">
        <v>-8.3714340348178808</v>
      </c>
      <c r="I3637">
        <v>-20.427538728077199</v>
      </c>
      <c r="J3637">
        <v>-8.4909997646507396</v>
      </c>
      <c r="K3637">
        <v>74.193568806850394</v>
      </c>
      <c r="L3637">
        <v>80.488981612974001</v>
      </c>
      <c r="M3637">
        <v>22.597958341867201</v>
      </c>
      <c r="N3637">
        <v>0.113571562319136</v>
      </c>
      <c r="O3637">
        <v>40.450450450450397</v>
      </c>
      <c r="P3637">
        <v>4.8818897637795198</v>
      </c>
      <c r="Q3637">
        <v>7.1888946185258998E-2</v>
      </c>
    </row>
    <row r="3638" spans="1:17" hidden="1" x14ac:dyDescent="0.3">
      <c r="A3638" t="s">
        <v>7505</v>
      </c>
      <c r="B3638" t="s">
        <v>7506</v>
      </c>
      <c r="C3638" t="str">
        <f>IFERROR(VLOOKUP(Table1[[#This Row],[Ticker]],[1]!Table2[[Symbol]:[Industry]],2,FALSE),"-")</f>
        <v>-</v>
      </c>
      <c r="E3638">
        <v>36.771292514999999</v>
      </c>
      <c r="F3638">
        <v>47.01</v>
      </c>
      <c r="G3638">
        <v>104.430661215643</v>
      </c>
      <c r="H3638">
        <v>42.2411969766898</v>
      </c>
      <c r="I3638">
        <v>117.21605193314601</v>
      </c>
      <c r="J3638">
        <v>-0.15510405092925</v>
      </c>
      <c r="K3638">
        <v>32.592070513223703</v>
      </c>
      <c r="L3638">
        <v>23.455423330896501</v>
      </c>
      <c r="M3638">
        <v>71.015392785425902</v>
      </c>
      <c r="N3638">
        <v>2.2836503796622201</v>
      </c>
      <c r="O3638">
        <v>6.5092533503509902</v>
      </c>
      <c r="P3638">
        <v>213.39999999999901</v>
      </c>
      <c r="Q3638">
        <v>9.5877386412140005E-3</v>
      </c>
    </row>
    <row r="3639" spans="1:17" hidden="1" x14ac:dyDescent="0.3">
      <c r="A3639" t="s">
        <v>7507</v>
      </c>
      <c r="B3639" t="s">
        <v>7508</v>
      </c>
      <c r="C3639" t="str">
        <f>IFERROR(VLOOKUP(Table1[[#This Row],[Ticker]],[1]!Table2[[Symbol]:[Industry]],2,FALSE),"-")</f>
        <v>-</v>
      </c>
      <c r="D3639" t="s">
        <v>729</v>
      </c>
      <c r="E3639">
        <v>36.765885388999997</v>
      </c>
      <c r="F3639">
        <v>259.57</v>
      </c>
      <c r="G3639">
        <v>38.5539445117154</v>
      </c>
      <c r="H3639">
        <v>2.2040916398166299</v>
      </c>
      <c r="I3639">
        <v>14.971880796034901</v>
      </c>
      <c r="J3639">
        <v>-0.32218050338609899</v>
      </c>
      <c r="K3639">
        <v>255.03342593782901</v>
      </c>
      <c r="L3639">
        <v>221.555469121459</v>
      </c>
      <c r="M3639">
        <v>30.790198502182001</v>
      </c>
      <c r="N3639">
        <v>1.1244615308872301</v>
      </c>
      <c r="O3639">
        <v>6.7149516508071097</v>
      </c>
      <c r="P3639">
        <v>67.410512737826494</v>
      </c>
    </row>
    <row r="3640" spans="1:17" hidden="1" x14ac:dyDescent="0.3">
      <c r="A3640" t="s">
        <v>7509</v>
      </c>
      <c r="B3640" t="s">
        <v>7510</v>
      </c>
      <c r="C3640" t="str">
        <f>IFERROR(VLOOKUP(Table1[[#This Row],[Ticker]],[1]!Table2[[Symbol]:[Industry]],2,FALSE),"-")</f>
        <v>-</v>
      </c>
      <c r="D3640" t="s">
        <v>1547</v>
      </c>
      <c r="E3640">
        <v>36.761958883999903</v>
      </c>
      <c r="F3640">
        <v>89.99</v>
      </c>
      <c r="G3640">
        <v>68.372492898812297</v>
      </c>
      <c r="H3640">
        <v>-7.4925416057888601</v>
      </c>
      <c r="I3640">
        <v>87.653527736475894</v>
      </c>
      <c r="J3640">
        <v>4.9437800043005504</v>
      </c>
      <c r="K3640">
        <v>84.696121339281802</v>
      </c>
      <c r="L3640">
        <v>67.184132070286907</v>
      </c>
      <c r="M3640">
        <v>53.302821525233597</v>
      </c>
      <c r="N3640">
        <v>0.173793103448275</v>
      </c>
      <c r="O3640">
        <v>29.569952216912899</v>
      </c>
      <c r="P3640">
        <v>152.780898876404</v>
      </c>
      <c r="Q3640">
        <v>0.141309904823609</v>
      </c>
    </row>
    <row r="3641" spans="1:17" hidden="1" x14ac:dyDescent="0.3">
      <c r="A3641" t="s">
        <v>7511</v>
      </c>
      <c r="B3641" t="s">
        <v>7512</v>
      </c>
      <c r="C3641" t="str">
        <f>IFERROR(VLOOKUP(Table1[[#This Row],[Ticker]],[1]!Table2[[Symbol]:[Industry]],2,FALSE),"-")</f>
        <v>-</v>
      </c>
      <c r="E3641">
        <v>36.741637500000003</v>
      </c>
      <c r="F3641">
        <v>5.75</v>
      </c>
      <c r="G3641">
        <v>-38.380791490677602</v>
      </c>
      <c r="H3641">
        <v>-1.0322624765584101</v>
      </c>
      <c r="I3641">
        <v>-49.115424097131097</v>
      </c>
      <c r="J3641">
        <v>-4.9334860273207699</v>
      </c>
      <c r="K3641">
        <v>6.1966887283683398</v>
      </c>
      <c r="L3641">
        <v>5.51594660774595</v>
      </c>
      <c r="M3641">
        <v>49.093558805708</v>
      </c>
      <c r="N3641">
        <v>1.5203953604126501</v>
      </c>
      <c r="O3641">
        <v>69.391304347826093</v>
      </c>
      <c r="P3641">
        <v>7.8799249530956796</v>
      </c>
    </row>
    <row r="3642" spans="1:17" hidden="1" x14ac:dyDescent="0.3">
      <c r="A3642" t="s">
        <v>7513</v>
      </c>
      <c r="B3642" t="s">
        <v>7514</v>
      </c>
      <c r="C3642" t="str">
        <f>IFERROR(VLOOKUP(Table1[[#This Row],[Ticker]],[1]!Table2[[Symbol]:[Industry]],2,FALSE),"-")</f>
        <v>-</v>
      </c>
      <c r="D3642" t="s">
        <v>251</v>
      </c>
      <c r="E3642">
        <v>36.723138300000002</v>
      </c>
      <c r="F3642">
        <v>29.11</v>
      </c>
      <c r="G3642">
        <v>47.732915639337001</v>
      </c>
      <c r="H3642">
        <v>21.287296367501298</v>
      </c>
      <c r="I3642">
        <v>10.6677909130108</v>
      </c>
      <c r="J3642">
        <v>10.5973553377796</v>
      </c>
      <c r="K3642">
        <v>25.5420429222286</v>
      </c>
      <c r="L3642">
        <v>21.570409872131499</v>
      </c>
      <c r="M3642">
        <v>69.801501982631507</v>
      </c>
      <c r="N3642">
        <v>0.70864967020221503</v>
      </c>
      <c r="O3642">
        <v>7.4888354517347899</v>
      </c>
      <c r="P3642">
        <v>106.453900709219</v>
      </c>
      <c r="Q3642">
        <v>0.10578544374364</v>
      </c>
    </row>
    <row r="3643" spans="1:17" hidden="1" x14ac:dyDescent="0.3">
      <c r="A3643" t="s">
        <v>7515</v>
      </c>
      <c r="B3643" t="s">
        <v>7516</v>
      </c>
      <c r="C3643" t="str">
        <f>IFERROR(VLOOKUP(Table1[[#This Row],[Ticker]],[1]!Table2[[Symbol]:[Industry]],2,FALSE),"-")</f>
        <v>-</v>
      </c>
      <c r="D3643" t="s">
        <v>54</v>
      </c>
      <c r="E3643">
        <v>36.619180499999999</v>
      </c>
      <c r="F3643">
        <v>49.35</v>
      </c>
      <c r="G3643">
        <v>104.034987130468</v>
      </c>
      <c r="H3643">
        <v>6.3712572661608897</v>
      </c>
      <c r="I3643">
        <v>49.3587083148959</v>
      </c>
      <c r="J3643">
        <v>-12.801808230993499</v>
      </c>
      <c r="K3643">
        <v>49.820488608367</v>
      </c>
      <c r="L3643">
        <v>43.322901568450803</v>
      </c>
      <c r="M3643">
        <v>48.922288119147503</v>
      </c>
      <c r="N3643">
        <v>0.87516796875000002</v>
      </c>
      <c r="O3643">
        <v>43.687943262411302</v>
      </c>
      <c r="P3643">
        <v>196.396396396396</v>
      </c>
      <c r="Q3643">
        <v>0.11963496165701901</v>
      </c>
    </row>
    <row r="3644" spans="1:17" hidden="1" x14ac:dyDescent="0.3">
      <c r="A3644" t="s">
        <v>7517</v>
      </c>
      <c r="B3644" t="s">
        <v>7518</v>
      </c>
      <c r="C3644" t="str">
        <f>IFERROR(VLOOKUP(Table1[[#This Row],[Ticker]],[1]!Table2[[Symbol]:[Industry]],2,FALSE),"-")</f>
        <v>-</v>
      </c>
      <c r="D3644" t="s">
        <v>3613</v>
      </c>
      <c r="E3644">
        <v>36.539124899999997</v>
      </c>
      <c r="F3644">
        <v>76.349999999999994</v>
      </c>
      <c r="G3644">
        <v>80.654469642998293</v>
      </c>
      <c r="H3644">
        <v>11.845651559381301</v>
      </c>
      <c r="I3644">
        <v>30.9873061908376</v>
      </c>
      <c r="J3644">
        <v>-16.093474897660201</v>
      </c>
      <c r="K3644">
        <v>69.607565514479703</v>
      </c>
      <c r="L3644">
        <v>58.910589069925798</v>
      </c>
      <c r="M3644">
        <v>52.950523442658699</v>
      </c>
      <c r="N3644">
        <v>2.8475378933331399</v>
      </c>
      <c r="O3644">
        <v>20.235756385068701</v>
      </c>
      <c r="P3644">
        <v>121.68989547038299</v>
      </c>
      <c r="Q3644">
        <v>9.0235429489169003E-2</v>
      </c>
    </row>
    <row r="3645" spans="1:17" hidden="1" x14ac:dyDescent="0.3">
      <c r="A3645" t="s">
        <v>7519</v>
      </c>
      <c r="B3645" t="s">
        <v>7520</v>
      </c>
      <c r="C3645" t="str">
        <f>IFERROR(VLOOKUP(Table1[[#This Row],[Ticker]],[1]!Table2[[Symbol]:[Industry]],2,FALSE),"-")</f>
        <v>-</v>
      </c>
      <c r="E3645">
        <v>36.504964350000002</v>
      </c>
      <c r="F3645">
        <v>11.79</v>
      </c>
      <c r="G3645">
        <v>30.9053876356543</v>
      </c>
      <c r="H3645">
        <v>7.7968394559917797</v>
      </c>
      <c r="I3645">
        <v>0.42615193767152498</v>
      </c>
      <c r="J3645">
        <v>0.97466108620608605</v>
      </c>
      <c r="K3645">
        <v>10.9393610113211</v>
      </c>
      <c r="L3645">
        <v>9.5745142652011701</v>
      </c>
      <c r="M3645">
        <v>81.224804215586801</v>
      </c>
      <c r="N3645">
        <v>1.0034445855509999</v>
      </c>
      <c r="O3645">
        <v>15.267175572518999</v>
      </c>
      <c r="P3645">
        <v>91.396103896103796</v>
      </c>
    </row>
    <row r="3646" spans="1:17" hidden="1" x14ac:dyDescent="0.3">
      <c r="A3646" t="s">
        <v>7521</v>
      </c>
      <c r="B3646" t="s">
        <v>7522</v>
      </c>
      <c r="C3646" t="str">
        <f>IFERROR(VLOOKUP(Table1[[#This Row],[Ticker]],[1]!Table2[[Symbol]:[Industry]],2,FALSE),"-")</f>
        <v>-</v>
      </c>
      <c r="D3646" t="s">
        <v>596</v>
      </c>
      <c r="E3646">
        <v>36.496616519999897</v>
      </c>
      <c r="F3646">
        <v>3.64</v>
      </c>
      <c r="G3646">
        <v>-49.1409191183551</v>
      </c>
      <c r="H3646">
        <v>-3.8738972147448698</v>
      </c>
      <c r="I3646">
        <v>-38.130739210115699</v>
      </c>
      <c r="J3646">
        <v>-0.37432204314825301</v>
      </c>
      <c r="K3646">
        <v>3.8424904106919602</v>
      </c>
      <c r="L3646">
        <v>4.4598704384547299</v>
      </c>
      <c r="M3646">
        <v>31.466302074271901</v>
      </c>
      <c r="N3646">
        <v>0.87166710473353404</v>
      </c>
      <c r="O3646">
        <v>125.274725274725</v>
      </c>
      <c r="P3646">
        <v>2.53521126760565</v>
      </c>
      <c r="Q3646">
        <v>0.11667958561949</v>
      </c>
    </row>
    <row r="3647" spans="1:17" hidden="1" x14ac:dyDescent="0.3">
      <c r="A3647" t="s">
        <v>7523</v>
      </c>
      <c r="B3647" t="s">
        <v>7524</v>
      </c>
      <c r="C3647" t="str">
        <f>IFERROR(VLOOKUP(Table1[[#This Row],[Ticker]],[1]!Table2[[Symbol]:[Industry]],2,FALSE),"-")</f>
        <v>-</v>
      </c>
      <c r="D3647" t="s">
        <v>632</v>
      </c>
      <c r="E3647">
        <v>36.484070774999999</v>
      </c>
      <c r="F3647">
        <v>25.77</v>
      </c>
      <c r="G3647">
        <v>41.5394392075371</v>
      </c>
      <c r="H3647">
        <v>-3.8337449129103298</v>
      </c>
      <c r="I3647">
        <v>-2.90458798293015</v>
      </c>
      <c r="J3647">
        <v>-1.8114236156089401</v>
      </c>
      <c r="K3647">
        <v>26.180113389529701</v>
      </c>
      <c r="L3647">
        <v>22.559459420283801</v>
      </c>
      <c r="M3647">
        <v>44.243459175815303</v>
      </c>
      <c r="N3647">
        <v>0.112987240488964</v>
      </c>
      <c r="O3647">
        <v>42.607683352735698</v>
      </c>
      <c r="P3647">
        <v>90.8888888888888</v>
      </c>
      <c r="Q3647">
        <v>6.3963995454439995E-2</v>
      </c>
    </row>
    <row r="3648" spans="1:17" hidden="1" x14ac:dyDescent="0.3">
      <c r="A3648" t="s">
        <v>7525</v>
      </c>
      <c r="B3648" t="s">
        <v>7526</v>
      </c>
      <c r="C3648" t="str">
        <f>IFERROR(VLOOKUP(Table1[[#This Row],[Ticker]],[1]!Table2[[Symbol]:[Industry]],2,FALSE),"-")</f>
        <v>-</v>
      </c>
      <c r="D3648" t="s">
        <v>1547</v>
      </c>
      <c r="E3648">
        <v>36.435078028</v>
      </c>
      <c r="F3648">
        <v>0.86</v>
      </c>
      <c r="G3648">
        <v>-22.374458320699901</v>
      </c>
      <c r="H3648">
        <v>-2.4429207837684501</v>
      </c>
      <c r="I3648">
        <v>-25.076630993682802</v>
      </c>
      <c r="J3648">
        <v>-0.92680823099355703</v>
      </c>
      <c r="K3648">
        <v>0.88018025904392205</v>
      </c>
      <c r="L3648">
        <v>0.92534266152960398</v>
      </c>
      <c r="M3648">
        <v>42.522625797149502</v>
      </c>
      <c r="N3648">
        <v>0.86457351003364902</v>
      </c>
      <c r="O3648">
        <v>56.976744186046503</v>
      </c>
      <c r="P3648">
        <v>8.86075949367088</v>
      </c>
      <c r="Q3648">
        <v>-6.2303547457899999E-4</v>
      </c>
    </row>
    <row r="3649" spans="1:17" hidden="1" x14ac:dyDescent="0.3">
      <c r="A3649" t="s">
        <v>7527</v>
      </c>
      <c r="B3649" t="s">
        <v>7528</v>
      </c>
      <c r="C3649" t="str">
        <f>IFERROR(VLOOKUP(Table1[[#This Row],[Ticker]],[1]!Table2[[Symbol]:[Industry]],2,FALSE),"-")</f>
        <v>-</v>
      </c>
      <c r="D3649" t="s">
        <v>632</v>
      </c>
      <c r="E3649">
        <v>36.422112499999997</v>
      </c>
      <c r="F3649">
        <v>35.5</v>
      </c>
      <c r="G3649">
        <v>19.952200759257799</v>
      </c>
      <c r="H3649">
        <v>-9.0042972603991505</v>
      </c>
      <c r="I3649">
        <v>-21.830963307648101</v>
      </c>
      <c r="J3649">
        <v>-2.3156971198824401</v>
      </c>
      <c r="K3649">
        <v>36.633443464450799</v>
      </c>
      <c r="L3649">
        <v>34.781920872904301</v>
      </c>
      <c r="M3649">
        <v>42.796084242919399</v>
      </c>
      <c r="N3649">
        <v>1.0472914315478701</v>
      </c>
      <c r="O3649">
        <v>23.380281690140801</v>
      </c>
      <c r="P3649">
        <v>60.633484162895897</v>
      </c>
      <c r="Q3649">
        <v>7.9567947698750002E-3</v>
      </c>
    </row>
    <row r="3650" spans="1:17" hidden="1" x14ac:dyDescent="0.3">
      <c r="A3650" t="s">
        <v>7529</v>
      </c>
      <c r="B3650" t="s">
        <v>7530</v>
      </c>
      <c r="C3650" t="str">
        <f>IFERROR(VLOOKUP(Table1[[#This Row],[Ticker]],[1]!Table2[[Symbol]:[Industry]],2,FALSE),"-")</f>
        <v>-</v>
      </c>
      <c r="D3650" t="s">
        <v>7000</v>
      </c>
      <c r="E3650">
        <v>36.401795999999997</v>
      </c>
      <c r="F3650">
        <v>162.44999999999999</v>
      </c>
      <c r="G3650">
        <v>35.0352051865245</v>
      </c>
      <c r="H3650">
        <v>-3.47376493961261</v>
      </c>
      <c r="I3650">
        <v>16.836754833088801</v>
      </c>
      <c r="J3650">
        <v>-3.3592406634259899</v>
      </c>
      <c r="K3650">
        <v>153.12200327832301</v>
      </c>
      <c r="L3650">
        <v>127.99653326922299</v>
      </c>
      <c r="M3650">
        <v>37.401345567179099</v>
      </c>
      <c r="N3650">
        <v>0.25234741784037501</v>
      </c>
      <c r="O3650">
        <v>27.6392736226531</v>
      </c>
      <c r="P3650">
        <v>62.287712287712203</v>
      </c>
    </row>
    <row r="3651" spans="1:17" hidden="1" x14ac:dyDescent="0.3">
      <c r="A3651" t="s">
        <v>7531</v>
      </c>
      <c r="B3651" t="s">
        <v>7532</v>
      </c>
      <c r="C3651" t="str">
        <f>IFERROR(VLOOKUP(Table1[[#This Row],[Ticker]],[1]!Table2[[Symbol]:[Industry]],2,FALSE),"-")</f>
        <v>-</v>
      </c>
      <c r="D3651" t="s">
        <v>3482</v>
      </c>
      <c r="E3651">
        <v>36.367193520000001</v>
      </c>
      <c r="F3651">
        <v>25.2</v>
      </c>
      <c r="G3651">
        <v>-26.6537047059781</v>
      </c>
      <c r="H3651">
        <v>7.0638490421503102</v>
      </c>
      <c r="I3651">
        <v>-27.216398048591302</v>
      </c>
      <c r="J3651">
        <v>-0.92680823099355703</v>
      </c>
      <c r="K3651">
        <v>26.552881399416101</v>
      </c>
      <c r="L3651">
        <v>27.339585359535999</v>
      </c>
      <c r="M3651">
        <v>21.836392114482901</v>
      </c>
      <c r="N3651">
        <v>0.53571428571428503</v>
      </c>
      <c r="O3651">
        <v>42.857142857142797</v>
      </c>
      <c r="P3651">
        <v>37.7049180327868</v>
      </c>
      <c r="Q3651">
        <v>-5.4633567873240002E-3</v>
      </c>
    </row>
    <row r="3652" spans="1:17" hidden="1" x14ac:dyDescent="0.3">
      <c r="A3652" t="s">
        <v>7533</v>
      </c>
      <c r="B3652" t="s">
        <v>7534</v>
      </c>
      <c r="C3652" t="str">
        <f>IFERROR(VLOOKUP(Table1[[#This Row],[Ticker]],[1]!Table2[[Symbol]:[Industry]],2,FALSE),"-")</f>
        <v>-</v>
      </c>
      <c r="D3652" t="s">
        <v>141</v>
      </c>
      <c r="E3652">
        <v>36.280648800000002</v>
      </c>
      <c r="F3652">
        <v>36.07</v>
      </c>
      <c r="G3652">
        <v>-43.790092522599998</v>
      </c>
      <c r="H3652">
        <v>-3.4677806424084601</v>
      </c>
      <c r="I3652">
        <v>-16.7651766822285</v>
      </c>
      <c r="J3652">
        <v>-4.9959571671637697</v>
      </c>
      <c r="K3652">
        <v>36.796852946192097</v>
      </c>
      <c r="L3652">
        <v>38.779398386045699</v>
      </c>
      <c r="M3652">
        <v>43.990280492655998</v>
      </c>
      <c r="N3652">
        <v>0.37475393120949801</v>
      </c>
      <c r="O3652">
        <v>56.168561131133899</v>
      </c>
      <c r="P3652">
        <v>32.512858192505497</v>
      </c>
      <c r="Q3652">
        <v>2.9920641388631999E-2</v>
      </c>
    </row>
    <row r="3653" spans="1:17" hidden="1" x14ac:dyDescent="0.3">
      <c r="A3653" t="s">
        <v>7535</v>
      </c>
      <c r="B3653" t="s">
        <v>7536</v>
      </c>
      <c r="C3653" t="str">
        <f>IFERROR(VLOOKUP(Table1[[#This Row],[Ticker]],[1]!Table2[[Symbol]:[Industry]],2,FALSE),"-")</f>
        <v>-</v>
      </c>
      <c r="D3653" t="s">
        <v>420</v>
      </c>
      <c r="E3653">
        <v>36.212975</v>
      </c>
      <c r="F3653">
        <v>69.5</v>
      </c>
      <c r="G3653">
        <v>-44.8284084294609</v>
      </c>
      <c r="H3653">
        <v>-4.3741907543216696</v>
      </c>
      <c r="I3653">
        <v>-2.48288099368283</v>
      </c>
      <c r="J3653">
        <v>-0.92680823099355703</v>
      </c>
      <c r="K3653">
        <v>66.5730962124602</v>
      </c>
      <c r="L3653">
        <v>65.231394102705593</v>
      </c>
      <c r="M3653">
        <v>53.801066409963902</v>
      </c>
      <c r="N3653">
        <v>0.33836775043936701</v>
      </c>
      <c r="O3653">
        <v>35.827338129496397</v>
      </c>
      <c r="P3653">
        <v>32.633587786259497</v>
      </c>
    </row>
    <row r="3654" spans="1:17" hidden="1" x14ac:dyDescent="0.3">
      <c r="A3654" t="s">
        <v>7537</v>
      </c>
      <c r="B3654" t="s">
        <v>7538</v>
      </c>
      <c r="C3654" t="str">
        <f>IFERROR(VLOOKUP(Table1[[#This Row],[Ticker]],[1]!Table2[[Symbol]:[Industry]],2,FALSE),"-")</f>
        <v>-</v>
      </c>
      <c r="D3654" t="s">
        <v>718</v>
      </c>
      <c r="E3654">
        <v>36.116325000000003</v>
      </c>
      <c r="F3654">
        <v>40.25</v>
      </c>
      <c r="G3654">
        <v>105.79097115968101</v>
      </c>
      <c r="H3654">
        <v>4.3752610344133602</v>
      </c>
      <c r="I3654">
        <v>35.638697473470401</v>
      </c>
      <c r="J3654">
        <v>-7.3221570682028601</v>
      </c>
      <c r="K3654">
        <v>36.066578514183597</v>
      </c>
      <c r="L3654">
        <v>27.978105138032898</v>
      </c>
      <c r="M3654">
        <v>53.196615776178099</v>
      </c>
      <c r="N3654">
        <v>1.4768041237113401</v>
      </c>
      <c r="O3654">
        <v>9.3167701863354093</v>
      </c>
      <c r="P3654">
        <v>163.93442622950801</v>
      </c>
    </row>
    <row r="3655" spans="1:17" hidden="1" x14ac:dyDescent="0.3">
      <c r="A3655" t="s">
        <v>7539</v>
      </c>
      <c r="B3655" t="s">
        <v>7540</v>
      </c>
      <c r="C3655" t="str">
        <f>IFERROR(VLOOKUP(Table1[[#This Row],[Ticker]],[1]!Table2[[Symbol]:[Industry]],2,FALSE),"-")</f>
        <v>-</v>
      </c>
      <c r="D3655" t="s">
        <v>713</v>
      </c>
      <c r="E3655">
        <v>36.10394625</v>
      </c>
      <c r="F3655">
        <v>158.25</v>
      </c>
      <c r="G3655">
        <v>33.407391375969603</v>
      </c>
      <c r="H3655">
        <v>-6.1416730119324399</v>
      </c>
      <c r="I3655">
        <v>57.903614601618798</v>
      </c>
      <c r="J3655">
        <v>-10.652991916104799</v>
      </c>
      <c r="K3655">
        <v>167.451616423894</v>
      </c>
      <c r="L3655">
        <v>130.595947980853</v>
      </c>
      <c r="M3655">
        <v>27.6785793280098</v>
      </c>
      <c r="N3655">
        <v>0.25729749950317299</v>
      </c>
      <c r="O3655">
        <v>66.982622432859401</v>
      </c>
      <c r="P3655">
        <v>86.176470588235304</v>
      </c>
      <c r="Q3655">
        <v>0.16207824554690001</v>
      </c>
    </row>
    <row r="3656" spans="1:17" hidden="1" x14ac:dyDescent="0.3">
      <c r="A3656" t="s">
        <v>7541</v>
      </c>
      <c r="B3656" t="s">
        <v>7542</v>
      </c>
      <c r="C3656" t="str">
        <f>IFERROR(VLOOKUP(Table1[[#This Row],[Ticker]],[1]!Table2[[Symbol]:[Industry]],2,FALSE),"-")</f>
        <v>-</v>
      </c>
      <c r="D3656" t="s">
        <v>116</v>
      </c>
      <c r="E3656">
        <v>36.068899999999999</v>
      </c>
      <c r="F3656">
        <v>0.49</v>
      </c>
      <c r="G3656">
        <v>-43.919173767854303</v>
      </c>
      <c r="H3656">
        <v>28.7771749100114</v>
      </c>
      <c r="I3656">
        <v>3.4480117428271798E-2</v>
      </c>
      <c r="J3656">
        <v>5.5949308994412101</v>
      </c>
      <c r="K3656">
        <v>0.42455161175733902</v>
      </c>
      <c r="L3656">
        <v>0.52611731909946402</v>
      </c>
      <c r="M3656">
        <v>95.741241313974399</v>
      </c>
      <c r="N3656">
        <v>1.1690984814576899</v>
      </c>
      <c r="O3656">
        <v>32.653061224489797</v>
      </c>
      <c r="P3656">
        <v>63.3333333333333</v>
      </c>
      <c r="Q3656">
        <v>1.7721338118784E-2</v>
      </c>
    </row>
    <row r="3657" spans="1:17" hidden="1" x14ac:dyDescent="0.3">
      <c r="A3657" t="s">
        <v>7543</v>
      </c>
      <c r="B3657" t="s">
        <v>7544</v>
      </c>
      <c r="C3657" t="str">
        <f>IFERROR(VLOOKUP(Table1[[#This Row],[Ticker]],[1]!Table2[[Symbol]:[Industry]],2,FALSE),"-")</f>
        <v>-</v>
      </c>
      <c r="D3657" t="s">
        <v>1733</v>
      </c>
      <c r="E3657">
        <v>36.028302500000002</v>
      </c>
      <c r="F3657">
        <v>36.35</v>
      </c>
      <c r="G3657">
        <v>53.2078509550782</v>
      </c>
      <c r="H3657">
        <v>13.922712954746601</v>
      </c>
      <c r="I3657">
        <v>19.541658528716201</v>
      </c>
      <c r="J3657">
        <v>5.1736004088196399</v>
      </c>
      <c r="K3657">
        <v>32.247467388798299</v>
      </c>
      <c r="L3657">
        <v>28.587077153294899</v>
      </c>
      <c r="M3657">
        <v>69.885884600248005</v>
      </c>
      <c r="N3657">
        <v>0.53440363723294004</v>
      </c>
      <c r="O3657">
        <v>9.9862448418156706</v>
      </c>
      <c r="P3657">
        <v>95.956873315363893</v>
      </c>
      <c r="Q3657">
        <v>0.12356743495825399</v>
      </c>
    </row>
    <row r="3658" spans="1:17" hidden="1" x14ac:dyDescent="0.3">
      <c r="A3658" t="s">
        <v>7545</v>
      </c>
      <c r="B3658" t="s">
        <v>7546</v>
      </c>
      <c r="C3658" t="str">
        <f>IFERROR(VLOOKUP(Table1[[#This Row],[Ticker]],[1]!Table2[[Symbol]:[Industry]],2,FALSE),"-")</f>
        <v>-</v>
      </c>
      <c r="D3658" t="s">
        <v>136</v>
      </c>
      <c r="E3658">
        <v>35.987000000000002</v>
      </c>
      <c r="F3658">
        <v>97</v>
      </c>
      <c r="G3658">
        <v>-42.035115796839797</v>
      </c>
      <c r="H3658">
        <v>0.79785062344410096</v>
      </c>
      <c r="I3658">
        <v>-38.878104433000402</v>
      </c>
      <c r="J3658">
        <v>-12.7449900491753</v>
      </c>
      <c r="K3658">
        <v>98.6774735112906</v>
      </c>
      <c r="L3658">
        <v>75.695889552842999</v>
      </c>
      <c r="M3658">
        <v>44.463969865074802</v>
      </c>
      <c r="N3658">
        <v>0.39698717194303801</v>
      </c>
      <c r="O3658">
        <v>37.989690721649403</v>
      </c>
      <c r="P3658">
        <v>25.242091672046399</v>
      </c>
      <c r="Q3658">
        <v>0.101281652026181</v>
      </c>
    </row>
    <row r="3659" spans="1:17" hidden="1" x14ac:dyDescent="0.3">
      <c r="A3659" t="s">
        <v>7547</v>
      </c>
      <c r="B3659" t="s">
        <v>7548</v>
      </c>
      <c r="C3659" t="str">
        <f>IFERROR(VLOOKUP(Table1[[#This Row],[Ticker]],[1]!Table2[[Symbol]:[Industry]],2,FALSE),"-")</f>
        <v>-</v>
      </c>
      <c r="D3659" t="s">
        <v>1283</v>
      </c>
      <c r="E3659">
        <v>35.9512553</v>
      </c>
      <c r="F3659">
        <v>31.7</v>
      </c>
      <c r="G3659">
        <v>-68.266331985980301</v>
      </c>
      <c r="H3659">
        <v>-4.10958745043511</v>
      </c>
      <c r="I3659">
        <v>-45.770508544703198</v>
      </c>
      <c r="J3659">
        <v>-3.38834669253202</v>
      </c>
      <c r="K3659">
        <v>33.953196593282698</v>
      </c>
      <c r="M3659">
        <v>34.7749632970812</v>
      </c>
      <c r="N3659">
        <v>0.903954802259887</v>
      </c>
      <c r="O3659">
        <v>85.488958990536204</v>
      </c>
      <c r="P3659">
        <v>8.3760683760683605</v>
      </c>
    </row>
    <row r="3660" spans="1:17" hidden="1" x14ac:dyDescent="0.3">
      <c r="A3660" t="s">
        <v>7549</v>
      </c>
      <c r="B3660" t="s">
        <v>7550</v>
      </c>
      <c r="C3660" t="str">
        <f>IFERROR(VLOOKUP(Table1[[#This Row],[Ticker]],[1]!Table2[[Symbol]:[Industry]],2,FALSE),"-")</f>
        <v>-</v>
      </c>
      <c r="E3660">
        <v>35.924592339999997</v>
      </c>
      <c r="F3660">
        <v>484.9</v>
      </c>
      <c r="G3660">
        <v>1038.4330460015799</v>
      </c>
      <c r="H3660">
        <v>45.774125525828602</v>
      </c>
      <c r="I3660">
        <v>157.274583009705</v>
      </c>
      <c r="J3660">
        <v>-2.9968880047994699</v>
      </c>
      <c r="K3660">
        <v>383.38732708769697</v>
      </c>
      <c r="L3660">
        <v>245.79274005769099</v>
      </c>
      <c r="M3660">
        <v>74.369807206874398</v>
      </c>
      <c r="N3660">
        <v>0.50715667311411905</v>
      </c>
      <c r="O3660">
        <v>6.1765312435553703</v>
      </c>
      <c r="P3660">
        <v>1089.3549178317301</v>
      </c>
    </row>
    <row r="3661" spans="1:17" hidden="1" x14ac:dyDescent="0.3">
      <c r="A3661" t="s">
        <v>7551</v>
      </c>
      <c r="B3661" t="s">
        <v>7552</v>
      </c>
      <c r="C3661" t="str">
        <f>IFERROR(VLOOKUP(Table1[[#This Row],[Ticker]],[1]!Table2[[Symbol]:[Industry]],2,FALSE),"-")</f>
        <v>-</v>
      </c>
      <c r="D3661" t="s">
        <v>2796</v>
      </c>
      <c r="E3661">
        <v>35.850960000000001</v>
      </c>
      <c r="F3661">
        <v>87.87</v>
      </c>
      <c r="G3661">
        <v>-22.1258857299709</v>
      </c>
      <c r="H3661">
        <v>41.555612940571699</v>
      </c>
      <c r="I3661">
        <v>8.12773936631155</v>
      </c>
      <c r="J3661">
        <v>-9.6807023119904301</v>
      </c>
      <c r="K3661">
        <v>67.202631105646503</v>
      </c>
      <c r="L3661">
        <v>70.118631740623798</v>
      </c>
      <c r="M3661">
        <v>72.146832288884696</v>
      </c>
      <c r="N3661">
        <v>4.48046875</v>
      </c>
      <c r="O3661">
        <v>12.666439057698801</v>
      </c>
      <c r="P3661">
        <v>73.142857142857096</v>
      </c>
    </row>
    <row r="3662" spans="1:17" hidden="1" x14ac:dyDescent="0.3">
      <c r="A3662" t="s">
        <v>7553</v>
      </c>
      <c r="B3662" t="s">
        <v>7554</v>
      </c>
      <c r="C3662" t="str">
        <f>IFERROR(VLOOKUP(Table1[[#This Row],[Ticker]],[1]!Table2[[Symbol]:[Industry]],2,FALSE),"-")</f>
        <v>-</v>
      </c>
      <c r="D3662" t="s">
        <v>596</v>
      </c>
      <c r="E3662">
        <v>35.838662499999998</v>
      </c>
      <c r="F3662">
        <v>9.25</v>
      </c>
      <c r="G3662">
        <v>249.94749289881199</v>
      </c>
      <c r="H3662">
        <v>-1.42673801365898</v>
      </c>
      <c r="I3662">
        <v>20.811480894429</v>
      </c>
      <c r="J3662">
        <v>7.0915193749628997</v>
      </c>
      <c r="K3662">
        <v>8.0044029047774092</v>
      </c>
      <c r="L3662">
        <v>6.0685007790573096</v>
      </c>
      <c r="M3662">
        <v>75.348663987544398</v>
      </c>
      <c r="N3662">
        <v>0.49929585550801903</v>
      </c>
      <c r="O3662">
        <v>9.8378378378378493</v>
      </c>
      <c r="P3662">
        <v>270</v>
      </c>
      <c r="Q3662">
        <v>0.110427861814545</v>
      </c>
    </row>
    <row r="3663" spans="1:17" hidden="1" x14ac:dyDescent="0.3">
      <c r="A3663" t="s">
        <v>7555</v>
      </c>
      <c r="B3663" t="s">
        <v>7556</v>
      </c>
      <c r="C3663" t="str">
        <f>IFERROR(VLOOKUP(Table1[[#This Row],[Ticker]],[1]!Table2[[Symbol]:[Industry]],2,FALSE),"-")</f>
        <v>-</v>
      </c>
      <c r="D3663" t="s">
        <v>1387</v>
      </c>
      <c r="E3663">
        <v>35.790119500000003</v>
      </c>
      <c r="F3663">
        <v>23.75</v>
      </c>
      <c r="G3663">
        <v>-11.9642865498092</v>
      </c>
      <c r="H3663">
        <v>-12.207230548078201</v>
      </c>
      <c r="I3663">
        <v>9.0278076486148198</v>
      </c>
      <c r="J3663">
        <v>-4.3820927838390897</v>
      </c>
      <c r="K3663">
        <v>23.430116066666599</v>
      </c>
      <c r="L3663">
        <v>21.1159624385269</v>
      </c>
      <c r="M3663">
        <v>48.038743361623297</v>
      </c>
      <c r="N3663">
        <v>0.98652291105121204</v>
      </c>
      <c r="O3663">
        <v>28.842105263157801</v>
      </c>
      <c r="P3663">
        <v>75.925925925925895</v>
      </c>
    </row>
    <row r="3664" spans="1:17" hidden="1" x14ac:dyDescent="0.3">
      <c r="A3664" t="s">
        <v>7557</v>
      </c>
      <c r="B3664" t="s">
        <v>7558</v>
      </c>
      <c r="C3664" t="str">
        <f>IFERROR(VLOOKUP(Table1[[#This Row],[Ticker]],[1]!Table2[[Symbol]:[Industry]],2,FALSE),"-")</f>
        <v>-</v>
      </c>
      <c r="D3664" t="s">
        <v>420</v>
      </c>
      <c r="E3664">
        <v>35.69321291</v>
      </c>
      <c r="F3664">
        <v>14.05</v>
      </c>
      <c r="G3664">
        <v>-11.709743943292899</v>
      </c>
      <c r="H3664">
        <v>3.51984338932782</v>
      </c>
      <c r="I3664">
        <v>-33.765706623934904</v>
      </c>
      <c r="J3664">
        <v>11.0253830040662</v>
      </c>
      <c r="K3664">
        <v>13.7271761599324</v>
      </c>
      <c r="L3664">
        <v>14.4905623940076</v>
      </c>
      <c r="M3664">
        <v>64.509898700393094</v>
      </c>
      <c r="N3664">
        <v>0.60052182132888798</v>
      </c>
      <c r="O3664">
        <v>72.953736654804203</v>
      </c>
      <c r="P3664">
        <v>40.359640359640302</v>
      </c>
      <c r="Q3664">
        <v>4.3455382603451997E-2</v>
      </c>
    </row>
    <row r="3665" spans="1:17" hidden="1" x14ac:dyDescent="0.3">
      <c r="A3665" t="s">
        <v>7559</v>
      </c>
      <c r="B3665" t="s">
        <v>7560</v>
      </c>
      <c r="C3665" t="str">
        <f>IFERROR(VLOOKUP(Table1[[#This Row],[Ticker]],[1]!Table2[[Symbol]:[Industry]],2,FALSE),"-")</f>
        <v>-</v>
      </c>
      <c r="D3665" t="s">
        <v>551</v>
      </c>
      <c r="E3665">
        <v>35.637444000000002</v>
      </c>
      <c r="F3665">
        <v>14.4</v>
      </c>
      <c r="G3665">
        <v>-74.796366750310497</v>
      </c>
      <c r="H3665">
        <v>3.2780823510277801</v>
      </c>
      <c r="I3665">
        <v>-28.251146229139898</v>
      </c>
      <c r="J3665">
        <v>6.60007348943655</v>
      </c>
      <c r="K3665">
        <v>14.7063124597568</v>
      </c>
      <c r="L3665">
        <v>16.8866650617319</v>
      </c>
      <c r="M3665">
        <v>54.027808764701298</v>
      </c>
      <c r="N3665">
        <v>0.70440251572326995</v>
      </c>
      <c r="O3665">
        <v>108.333333333333</v>
      </c>
      <c r="P3665">
        <v>8.6792452830188598</v>
      </c>
    </row>
    <row r="3666" spans="1:17" hidden="1" x14ac:dyDescent="0.3">
      <c r="A3666" t="s">
        <v>7561</v>
      </c>
      <c r="B3666" t="s">
        <v>7562</v>
      </c>
      <c r="C3666" t="str">
        <f>IFERROR(VLOOKUP(Table1[[#This Row],[Ticker]],[1]!Table2[[Symbol]:[Industry]],2,FALSE),"-")</f>
        <v>-</v>
      </c>
      <c r="D3666" t="s">
        <v>7129</v>
      </c>
      <c r="E3666">
        <v>35.503505355000001</v>
      </c>
      <c r="F3666">
        <v>621.15</v>
      </c>
      <c r="G3666">
        <v>-1.1690807335839299</v>
      </c>
      <c r="H3666">
        <v>13.0337430663234</v>
      </c>
      <c r="I3666">
        <v>-31.726860937474299</v>
      </c>
      <c r="J3666">
        <v>-0.85430943930676295</v>
      </c>
      <c r="K3666">
        <v>612.27315065363996</v>
      </c>
      <c r="L3666">
        <v>700.15510622747502</v>
      </c>
      <c r="M3666">
        <v>72.877818570591103</v>
      </c>
      <c r="N3666">
        <v>0.66559060895084299</v>
      </c>
      <c r="O3666">
        <v>103.501569669162</v>
      </c>
      <c r="P3666">
        <v>26.0834263676037</v>
      </c>
      <c r="Q3666">
        <v>9.9999984544629994E-2</v>
      </c>
    </row>
    <row r="3667" spans="1:17" hidden="1" x14ac:dyDescent="0.3">
      <c r="A3667" t="s">
        <v>7563</v>
      </c>
      <c r="B3667" t="s">
        <v>7564</v>
      </c>
      <c r="C3667" t="str">
        <f>IFERROR(VLOOKUP(Table1[[#This Row],[Ticker]],[1]!Table2[[Symbol]:[Industry]],2,FALSE),"-")</f>
        <v>-</v>
      </c>
      <c r="D3667" t="s">
        <v>1332</v>
      </c>
      <c r="E3667">
        <v>35.335546641000001</v>
      </c>
      <c r="F3667">
        <v>999.99</v>
      </c>
      <c r="G3667">
        <v>-27.253507101187701</v>
      </c>
      <c r="H3667">
        <v>-0.170193511041176</v>
      </c>
      <c r="I3667">
        <v>-11.0756309836827</v>
      </c>
      <c r="J3667">
        <v>-0.92780823099355603</v>
      </c>
      <c r="K3667">
        <v>999.99262605603599</v>
      </c>
      <c r="L3667">
        <v>999.992760528139</v>
      </c>
      <c r="M3667">
        <v>45.349584451913898</v>
      </c>
      <c r="N3667">
        <v>0.60607704771083604</v>
      </c>
      <c r="O3667">
        <v>4.5010450104500999</v>
      </c>
      <c r="P3667">
        <v>0.88171500630516098</v>
      </c>
      <c r="Q3667">
        <v>-0.10191173764686701</v>
      </c>
    </row>
    <row r="3668" spans="1:17" hidden="1" x14ac:dyDescent="0.3">
      <c r="A3668" t="s">
        <v>7565</v>
      </c>
      <c r="B3668" t="s">
        <v>7566</v>
      </c>
      <c r="C3668" t="str">
        <f>IFERROR(VLOOKUP(Table1[[#This Row],[Ticker]],[1]!Table2[[Symbol]:[Industry]],2,FALSE),"-")</f>
        <v>-</v>
      </c>
      <c r="D3668" t="s">
        <v>136</v>
      </c>
      <c r="E3668">
        <v>35.300699999999999</v>
      </c>
      <c r="F3668">
        <v>30.5</v>
      </c>
      <c r="G3668">
        <v>-35.523183792917003</v>
      </c>
      <c r="I3668">
        <v>-19.347307685412101</v>
      </c>
      <c r="M3668">
        <v>0</v>
      </c>
      <c r="N3668">
        <v>1</v>
      </c>
      <c r="O3668">
        <v>9.01639344262294</v>
      </c>
      <c r="P3668">
        <v>0</v>
      </c>
    </row>
    <row r="3669" spans="1:17" hidden="1" x14ac:dyDescent="0.3">
      <c r="A3669" t="s">
        <v>7567</v>
      </c>
      <c r="B3669" t="s">
        <v>7568</v>
      </c>
      <c r="C3669" t="str">
        <f>IFERROR(VLOOKUP(Table1[[#This Row],[Ticker]],[1]!Table2[[Symbol]:[Industry]],2,FALSE),"-")</f>
        <v>-</v>
      </c>
      <c r="D3669" t="s">
        <v>1382</v>
      </c>
      <c r="E3669">
        <v>35.236303739999997</v>
      </c>
      <c r="F3669">
        <v>8.94</v>
      </c>
      <c r="G3669">
        <v>117.55623606821101</v>
      </c>
      <c r="H3669">
        <v>-5.3663759076477504</v>
      </c>
      <c r="I3669">
        <v>0.64406726068126996</v>
      </c>
      <c r="J3669">
        <v>-1.0385400745689699</v>
      </c>
      <c r="K3669">
        <v>8.9724262318019008</v>
      </c>
      <c r="L3669">
        <v>8.3675295230528999</v>
      </c>
      <c r="M3669">
        <v>48.247768606330297</v>
      </c>
      <c r="N3669">
        <v>0.92464027476500299</v>
      </c>
      <c r="O3669">
        <v>28.635346756152099</v>
      </c>
      <c r="P3669">
        <v>160.641399416909</v>
      </c>
      <c r="Q3669">
        <v>7.8992929524340005E-2</v>
      </c>
    </row>
    <row r="3670" spans="1:17" hidden="1" x14ac:dyDescent="0.3">
      <c r="A3670" t="s">
        <v>7569</v>
      </c>
      <c r="B3670" t="s">
        <v>7570</v>
      </c>
      <c r="C3670" t="str">
        <f>IFERROR(VLOOKUP(Table1[[#This Row],[Ticker]],[1]!Table2[[Symbol]:[Industry]],2,FALSE),"-")</f>
        <v>-</v>
      </c>
      <c r="D3670" t="s">
        <v>279</v>
      </c>
      <c r="E3670">
        <v>35.195262639999903</v>
      </c>
      <c r="F3670">
        <v>35.26</v>
      </c>
      <c r="G3670">
        <v>16.384602915232598</v>
      </c>
      <c r="H3670">
        <v>-0.28350795863324202</v>
      </c>
      <c r="I3670">
        <v>-16.9415758416785</v>
      </c>
      <c r="J3670">
        <v>-10.4933637580517</v>
      </c>
      <c r="K3670">
        <v>36.442078492371202</v>
      </c>
      <c r="L3670">
        <v>35.651296569999303</v>
      </c>
      <c r="M3670">
        <v>47.671258524831501</v>
      </c>
      <c r="N3670">
        <v>0.58335357506155605</v>
      </c>
      <c r="O3670">
        <v>82.926829268292593</v>
      </c>
      <c r="P3670">
        <v>56.641492669924403</v>
      </c>
      <c r="Q3670">
        <v>-1.2645500775923999E-2</v>
      </c>
    </row>
    <row r="3671" spans="1:17" hidden="1" x14ac:dyDescent="0.3">
      <c r="A3671" t="s">
        <v>7571</v>
      </c>
      <c r="B3671" t="s">
        <v>7572</v>
      </c>
      <c r="C3671" t="str">
        <f>IFERROR(VLOOKUP(Table1[[#This Row],[Ticker]],[1]!Table2[[Symbol]:[Industry]],2,FALSE),"-")</f>
        <v>-</v>
      </c>
      <c r="D3671" t="s">
        <v>399</v>
      </c>
      <c r="E3671">
        <v>35.187390000000001</v>
      </c>
      <c r="F3671">
        <v>27.65</v>
      </c>
      <c r="G3671">
        <v>-40.317023230219903</v>
      </c>
      <c r="H3671">
        <v>9.1081570044227398</v>
      </c>
      <c r="I3671">
        <v>-40.155578362103803</v>
      </c>
      <c r="J3671">
        <v>0.99626869208336499</v>
      </c>
      <c r="K3671">
        <v>28.604885881119799</v>
      </c>
      <c r="M3671">
        <v>58.660462797676097</v>
      </c>
      <c r="N3671">
        <v>1.5087719298245601</v>
      </c>
      <c r="O3671">
        <v>86.075949367088597</v>
      </c>
      <c r="P3671">
        <v>18.6695278969956</v>
      </c>
    </row>
    <row r="3672" spans="1:17" hidden="1" x14ac:dyDescent="0.3">
      <c r="A3672" t="s">
        <v>7573</v>
      </c>
      <c r="B3672" t="s">
        <v>7574</v>
      </c>
      <c r="C3672" t="str">
        <f>IFERROR(VLOOKUP(Table1[[#This Row],[Ticker]],[1]!Table2[[Symbol]:[Industry]],2,FALSE),"-")</f>
        <v>-</v>
      </c>
      <c r="D3672" t="s">
        <v>5154</v>
      </c>
      <c r="E3672">
        <v>35.150035199999998</v>
      </c>
      <c r="F3672">
        <v>132.80000000000001</v>
      </c>
      <c r="G3672">
        <v>-14.6231075152663</v>
      </c>
      <c r="H3672">
        <v>-8.5839866144894401</v>
      </c>
      <c r="I3672">
        <v>-15.1668989767575</v>
      </c>
      <c r="J3672">
        <v>-8.8963162005015199</v>
      </c>
      <c r="K3672">
        <v>144.344439552757</v>
      </c>
      <c r="M3672">
        <v>10.0590768047923</v>
      </c>
      <c r="N3672">
        <v>0.185975609756097</v>
      </c>
      <c r="O3672">
        <v>28.125</v>
      </c>
      <c r="P3672">
        <v>19.424460431654602</v>
      </c>
    </row>
    <row r="3673" spans="1:17" hidden="1" x14ac:dyDescent="0.3">
      <c r="A3673" t="s">
        <v>7575</v>
      </c>
      <c r="B3673" t="s">
        <v>7576</v>
      </c>
      <c r="C3673" t="str">
        <f>IFERROR(VLOOKUP(Table1[[#This Row],[Ticker]],[1]!Table2[[Symbol]:[Industry]],2,FALSE),"-")</f>
        <v>-</v>
      </c>
      <c r="E3673">
        <v>35.137047549999998</v>
      </c>
      <c r="F3673">
        <v>72.13</v>
      </c>
      <c r="G3673">
        <v>-53.964557497448602</v>
      </c>
      <c r="H3673">
        <v>1.8380090062831</v>
      </c>
      <c r="I3673">
        <v>-28.792807128750098</v>
      </c>
      <c r="J3673">
        <v>4.0659137486279704</v>
      </c>
      <c r="K3673">
        <v>68.147095899479794</v>
      </c>
      <c r="L3673">
        <v>68.877411498129703</v>
      </c>
      <c r="M3673">
        <v>81.801734188831901</v>
      </c>
      <c r="N3673">
        <v>1.8849924821450901</v>
      </c>
      <c r="O3673">
        <v>37.224455843615701</v>
      </c>
      <c r="P3673">
        <v>44.259999999999899</v>
      </c>
      <c r="Q3673">
        <v>0.133109971020069</v>
      </c>
    </row>
    <row r="3674" spans="1:17" hidden="1" x14ac:dyDescent="0.3">
      <c r="A3674" t="s">
        <v>7577</v>
      </c>
      <c r="B3674" t="s">
        <v>7578</v>
      </c>
      <c r="C3674" t="str">
        <f>IFERROR(VLOOKUP(Table1[[#This Row],[Ticker]],[1]!Table2[[Symbol]:[Industry]],2,FALSE),"-")</f>
        <v>-</v>
      </c>
      <c r="D3674" t="s">
        <v>46</v>
      </c>
      <c r="E3674">
        <v>34.962719999999997</v>
      </c>
      <c r="F3674">
        <v>6.76</v>
      </c>
      <c r="G3674">
        <v>-26.054902310768501</v>
      </c>
      <c r="H3674">
        <v>-3.32205597522456</v>
      </c>
      <c r="I3674">
        <v>12.9600662540235</v>
      </c>
      <c r="J3674">
        <v>4.5334101777427804</v>
      </c>
      <c r="K3674">
        <v>6.6680609474098897</v>
      </c>
      <c r="L3674">
        <v>6.4745190643267101</v>
      </c>
      <c r="M3674">
        <v>57.032492499294897</v>
      </c>
      <c r="N3674">
        <v>0.76852136389459702</v>
      </c>
      <c r="O3674">
        <v>49.112426035502899</v>
      </c>
      <c r="P3674">
        <v>54.337899543378903</v>
      </c>
      <c r="Q3674">
        <v>4.1066033541499996E-3</v>
      </c>
    </row>
    <row r="3675" spans="1:17" hidden="1" x14ac:dyDescent="0.3">
      <c r="A3675" t="s">
        <v>7579</v>
      </c>
      <c r="B3675" t="s">
        <v>7580</v>
      </c>
      <c r="C3675" t="str">
        <f>IFERROR(VLOOKUP(Table1[[#This Row],[Ticker]],[1]!Table2[[Symbol]:[Industry]],2,FALSE),"-")</f>
        <v>-</v>
      </c>
      <c r="D3675" t="s">
        <v>21</v>
      </c>
      <c r="E3675">
        <v>34.890658875</v>
      </c>
      <c r="F3675">
        <v>137.94999999999999</v>
      </c>
      <c r="G3675">
        <v>41.661442396238101</v>
      </c>
      <c r="H3675">
        <v>-9.0840264592088893</v>
      </c>
      <c r="I3675">
        <v>10.6010732005776</v>
      </c>
      <c r="J3675">
        <v>-10.1104817003813</v>
      </c>
      <c r="K3675">
        <v>152.764389015961</v>
      </c>
      <c r="L3675">
        <v>135.746948842959</v>
      </c>
      <c r="M3675">
        <v>35.496976210120202</v>
      </c>
      <c r="N3675">
        <v>1.0504706865845199</v>
      </c>
      <c r="O3675">
        <v>76.839434577745493</v>
      </c>
      <c r="P3675">
        <v>96.481982623557897</v>
      </c>
      <c r="Q3675">
        <v>0.14559842677141299</v>
      </c>
    </row>
    <row r="3676" spans="1:17" hidden="1" x14ac:dyDescent="0.3">
      <c r="A3676" t="s">
        <v>7581</v>
      </c>
      <c r="B3676" t="s">
        <v>7582</v>
      </c>
      <c r="C3676" t="str">
        <f>IFERROR(VLOOKUP(Table1[[#This Row],[Ticker]],[1]!Table2[[Symbol]:[Industry]],2,FALSE),"-")</f>
        <v>-</v>
      </c>
      <c r="D3676" t="s">
        <v>4124</v>
      </c>
      <c r="E3676">
        <v>34.818704699999998</v>
      </c>
      <c r="F3676">
        <v>13.94</v>
      </c>
      <c r="G3676">
        <v>6.7661844875973296</v>
      </c>
      <c r="H3676">
        <v>-4.7560935794874402</v>
      </c>
      <c r="I3676">
        <v>-14.8350202554278</v>
      </c>
      <c r="J3676">
        <v>5.4854055094644503</v>
      </c>
      <c r="K3676">
        <v>13.675729244522</v>
      </c>
      <c r="L3676">
        <v>12.9631021736222</v>
      </c>
      <c r="M3676">
        <v>66.113487402486399</v>
      </c>
      <c r="N3676">
        <v>1.0782828282828201</v>
      </c>
      <c r="O3676">
        <v>52.654232424677197</v>
      </c>
      <c r="P3676">
        <v>43.711340206185497</v>
      </c>
      <c r="Q3676">
        <v>1.2300034862440001E-3</v>
      </c>
    </row>
    <row r="3677" spans="1:17" hidden="1" x14ac:dyDescent="0.3">
      <c r="A3677" t="s">
        <v>7583</v>
      </c>
      <c r="B3677" t="s">
        <v>7584</v>
      </c>
      <c r="C3677" t="str">
        <f>IFERROR(VLOOKUP(Table1[[#This Row],[Ticker]],[1]!Table2[[Symbol]:[Industry]],2,FALSE),"-")</f>
        <v>-</v>
      </c>
      <c r="D3677" t="s">
        <v>471</v>
      </c>
      <c r="E3677">
        <v>34.749319788000001</v>
      </c>
      <c r="F3677">
        <v>5.16</v>
      </c>
      <c r="G3677">
        <v>-57.652507101187702</v>
      </c>
      <c r="H3677">
        <v>-9.1649025057501596</v>
      </c>
      <c r="I3677">
        <v>-51.758449175500999</v>
      </c>
      <c r="J3677">
        <v>-8.4536899514236605</v>
      </c>
      <c r="K3677">
        <v>6.1050739117995301</v>
      </c>
      <c r="L3677">
        <v>8.6857702441822706</v>
      </c>
      <c r="M3677">
        <v>27.148248364756501</v>
      </c>
      <c r="N3677">
        <v>0.31705050770557802</v>
      </c>
      <c r="O3677">
        <v>113.178294573643</v>
      </c>
      <c r="P3677">
        <v>3.2</v>
      </c>
      <c r="Q3677">
        <v>-0.22693626153086699</v>
      </c>
    </row>
    <row r="3678" spans="1:17" hidden="1" x14ac:dyDescent="0.3">
      <c r="A3678" t="s">
        <v>7585</v>
      </c>
      <c r="B3678" t="s">
        <v>7586</v>
      </c>
      <c r="C3678" t="str">
        <f>IFERROR(VLOOKUP(Table1[[#This Row],[Ticker]],[1]!Table2[[Symbol]:[Industry]],2,FALSE),"-")</f>
        <v>-</v>
      </c>
      <c r="D3678" t="s">
        <v>4709</v>
      </c>
      <c r="E3678">
        <v>34.723564199999998</v>
      </c>
      <c r="F3678">
        <v>51</v>
      </c>
      <c r="G3678">
        <v>-40.6650707684203</v>
      </c>
      <c r="H3678">
        <v>13.1631398222921</v>
      </c>
      <c r="I3678">
        <v>-37.4304216074012</v>
      </c>
      <c r="J3678">
        <v>0.869598954635182</v>
      </c>
      <c r="K3678">
        <v>51.626325938153897</v>
      </c>
      <c r="M3678">
        <v>41.0302201342191</v>
      </c>
      <c r="N3678">
        <v>0.80769230769230704</v>
      </c>
      <c r="O3678">
        <v>76.078431372549005</v>
      </c>
      <c r="P3678">
        <v>17.241379310344801</v>
      </c>
    </row>
    <row r="3679" spans="1:17" hidden="1" x14ac:dyDescent="0.3">
      <c r="A3679" t="s">
        <v>7587</v>
      </c>
      <c r="B3679" t="s">
        <v>7588</v>
      </c>
      <c r="C3679" t="str">
        <f>IFERROR(VLOOKUP(Table1[[#This Row],[Ticker]],[1]!Table2[[Symbol]:[Industry]],2,FALSE),"-")</f>
        <v>-</v>
      </c>
      <c r="D3679" t="s">
        <v>1443</v>
      </c>
      <c r="E3679">
        <v>34.65</v>
      </c>
      <c r="F3679">
        <v>82.5</v>
      </c>
      <c r="G3679">
        <v>0.68565349196576897</v>
      </c>
      <c r="H3679">
        <v>-19.208466327527901</v>
      </c>
      <c r="I3679">
        <v>-6.0384235076059003</v>
      </c>
      <c r="J3679">
        <v>-8.5415898659319591</v>
      </c>
      <c r="K3679">
        <v>96.511460640003094</v>
      </c>
      <c r="L3679">
        <v>84.928167214847903</v>
      </c>
      <c r="M3679">
        <v>27.669696857251701</v>
      </c>
      <c r="N3679">
        <v>1.56959418534221</v>
      </c>
      <c r="O3679">
        <v>47.878787878787797</v>
      </c>
      <c r="P3679">
        <v>43.728222996515598</v>
      </c>
      <c r="Q3679">
        <v>0.12895418887270399</v>
      </c>
    </row>
    <row r="3680" spans="1:17" hidden="1" x14ac:dyDescent="0.3">
      <c r="A3680" t="s">
        <v>7589</v>
      </c>
      <c r="B3680" t="s">
        <v>7590</v>
      </c>
      <c r="C3680" t="str">
        <f>IFERROR(VLOOKUP(Table1[[#This Row],[Ticker]],[1]!Table2[[Symbol]:[Industry]],2,FALSE),"-")</f>
        <v>-</v>
      </c>
      <c r="D3680" t="s">
        <v>516</v>
      </c>
      <c r="E3680">
        <v>34.6422186</v>
      </c>
      <c r="F3680">
        <v>20.62</v>
      </c>
      <c r="G3680">
        <v>78.741784050096697</v>
      </c>
      <c r="H3680">
        <v>33.292589660479798</v>
      </c>
      <c r="I3680">
        <v>43.455845808601197</v>
      </c>
      <c r="J3680">
        <v>14.785874148355401</v>
      </c>
      <c r="K3680">
        <v>16.1031441705363</v>
      </c>
      <c r="L3680">
        <v>14.5255071810789</v>
      </c>
      <c r="M3680">
        <v>97.201452406242794</v>
      </c>
      <c r="N3680">
        <v>4.5185185185185102</v>
      </c>
      <c r="O3680">
        <v>0</v>
      </c>
      <c r="P3680">
        <v>106.40640640640601</v>
      </c>
    </row>
    <row r="3681" spans="1:17" hidden="1" x14ac:dyDescent="0.3">
      <c r="A3681" t="s">
        <v>7591</v>
      </c>
      <c r="B3681" t="s">
        <v>7592</v>
      </c>
      <c r="C3681" t="str">
        <f>IFERROR(VLOOKUP(Table1[[#This Row],[Ticker]],[1]!Table2[[Symbol]:[Industry]],2,FALSE),"-")</f>
        <v>-</v>
      </c>
      <c r="D3681" t="s">
        <v>219</v>
      </c>
      <c r="E3681">
        <v>34.639276049999999</v>
      </c>
      <c r="F3681">
        <v>49.95</v>
      </c>
      <c r="G3681">
        <v>-8.5097830033995905</v>
      </c>
      <c r="H3681">
        <v>-15.9553174779833</v>
      </c>
      <c r="I3681">
        <v>-53.0891380999932</v>
      </c>
      <c r="J3681">
        <v>-0.53271956104281304</v>
      </c>
      <c r="K3681">
        <v>61.797461254954001</v>
      </c>
      <c r="L3681">
        <v>63.222138951693701</v>
      </c>
      <c r="M3681">
        <v>13.4261495484223</v>
      </c>
      <c r="N3681">
        <v>0.421875</v>
      </c>
      <c r="O3681">
        <v>136.23623623623601</v>
      </c>
      <c r="P3681">
        <v>17.529411764705799</v>
      </c>
    </row>
    <row r="3682" spans="1:17" hidden="1" x14ac:dyDescent="0.3">
      <c r="A3682" t="s">
        <v>7593</v>
      </c>
      <c r="B3682" t="s">
        <v>7594</v>
      </c>
      <c r="C3682" t="str">
        <f>IFERROR(VLOOKUP(Table1[[#This Row],[Ticker]],[1]!Table2[[Symbol]:[Industry]],2,FALSE),"-")</f>
        <v>-</v>
      </c>
      <c r="D3682" t="s">
        <v>54</v>
      </c>
      <c r="E3682">
        <v>34.413099860000003</v>
      </c>
      <c r="F3682">
        <v>21.1</v>
      </c>
      <c r="G3682">
        <v>21.5107437822045</v>
      </c>
      <c r="H3682">
        <v>9.2129065407991604</v>
      </c>
      <c r="I3682">
        <v>-0.57794332964084205</v>
      </c>
      <c r="J3682">
        <v>-1.3985063442010901</v>
      </c>
      <c r="K3682">
        <v>20.611619235966199</v>
      </c>
      <c r="L3682">
        <v>18.707340995284</v>
      </c>
      <c r="M3682">
        <v>44.015265002787103</v>
      </c>
      <c r="N3682">
        <v>0.64161382426125702</v>
      </c>
      <c r="O3682">
        <v>18.436018957345901</v>
      </c>
      <c r="P3682">
        <v>72.950819672131104</v>
      </c>
      <c r="Q3682">
        <v>5.8898891590748001E-2</v>
      </c>
    </row>
    <row r="3683" spans="1:17" hidden="1" x14ac:dyDescent="0.3">
      <c r="A3683" t="s">
        <v>7595</v>
      </c>
      <c r="B3683" t="s">
        <v>7596</v>
      </c>
      <c r="C3683" t="str">
        <f>IFERROR(VLOOKUP(Table1[[#This Row],[Ticker]],[1]!Table2[[Symbol]:[Industry]],2,FALSE),"-")</f>
        <v>-</v>
      </c>
      <c r="D3683" t="s">
        <v>57</v>
      </c>
      <c r="E3683">
        <v>34.395249999999997</v>
      </c>
      <c r="F3683">
        <v>80.930000000000007</v>
      </c>
      <c r="G3683">
        <v>106.464548336558</v>
      </c>
      <c r="H3683">
        <v>30.890535233898099</v>
      </c>
      <c r="I3683">
        <v>40.973033964929698</v>
      </c>
      <c r="J3683">
        <v>-9.9942239613306292</v>
      </c>
      <c r="K3683">
        <v>69.418513916543105</v>
      </c>
      <c r="L3683">
        <v>55.134962702817099</v>
      </c>
      <c r="M3683">
        <v>42.905740390980696</v>
      </c>
      <c r="N3683">
        <v>2.3827232803281202</v>
      </c>
      <c r="O3683">
        <v>23.069319164710201</v>
      </c>
      <c r="P3683">
        <v>179.068965517241</v>
      </c>
      <c r="Q3683">
        <v>0.144285260747571</v>
      </c>
    </row>
    <row r="3684" spans="1:17" hidden="1" x14ac:dyDescent="0.3">
      <c r="A3684" t="s">
        <v>7597</v>
      </c>
      <c r="B3684" t="s">
        <v>7598</v>
      </c>
      <c r="C3684" t="str">
        <f>IFERROR(VLOOKUP(Table1[[#This Row],[Ticker]],[1]!Table2[[Symbol]:[Industry]],2,FALSE),"-")</f>
        <v>-</v>
      </c>
      <c r="D3684" t="s">
        <v>72</v>
      </c>
      <c r="E3684">
        <v>34.322969999999998</v>
      </c>
      <c r="F3684">
        <v>0.6</v>
      </c>
      <c r="G3684">
        <v>-38.868668717349301</v>
      </c>
      <c r="H3684">
        <v>-14.455907796755399</v>
      </c>
      <c r="I3684">
        <v>-52.824203809216797</v>
      </c>
      <c r="J3684">
        <v>-4.1526146826064601</v>
      </c>
      <c r="K3684">
        <v>0.78615863211028203</v>
      </c>
      <c r="L3684">
        <v>0.94744282434782001</v>
      </c>
      <c r="M3684">
        <v>40.664756012031297</v>
      </c>
      <c r="N3684">
        <v>0.27714073270005102</v>
      </c>
      <c r="O3684">
        <v>201.666666666666</v>
      </c>
      <c r="P3684">
        <v>5.26315789473683</v>
      </c>
      <c r="Q3684">
        <v>9.8962128124283996E-2</v>
      </c>
    </row>
    <row r="3685" spans="1:17" hidden="1" x14ac:dyDescent="0.3">
      <c r="A3685" t="s">
        <v>7599</v>
      </c>
      <c r="B3685" t="s">
        <v>7600</v>
      </c>
      <c r="C3685" t="str">
        <f>IFERROR(VLOOKUP(Table1[[#This Row],[Ticker]],[1]!Table2[[Symbol]:[Industry]],2,FALSE),"-")</f>
        <v>-</v>
      </c>
      <c r="D3685" t="s">
        <v>360</v>
      </c>
      <c r="E3685">
        <v>34.255160705999998</v>
      </c>
      <c r="F3685">
        <v>59.61</v>
      </c>
      <c r="G3685">
        <v>37.325074345526801</v>
      </c>
      <c r="H3685">
        <v>-17.938161506626699</v>
      </c>
      <c r="I3685">
        <v>49.900954747607997</v>
      </c>
      <c r="J3685">
        <v>-0.92680823099355703</v>
      </c>
      <c r="K3685">
        <v>56.006333827884802</v>
      </c>
      <c r="L3685">
        <v>47.247894407984603</v>
      </c>
      <c r="M3685">
        <v>53.706469209813697</v>
      </c>
      <c r="N3685">
        <v>0.66541353383458601</v>
      </c>
      <c r="O3685">
        <v>24.224123469216501</v>
      </c>
      <c r="P3685">
        <v>115.97826086956501</v>
      </c>
    </row>
    <row r="3686" spans="1:17" hidden="1" x14ac:dyDescent="0.3">
      <c r="A3686" t="s">
        <v>7601</v>
      </c>
      <c r="B3686" t="s">
        <v>7602</v>
      </c>
      <c r="C3686" t="str">
        <f>IFERROR(VLOOKUP(Table1[[#This Row],[Ticker]],[1]!Table2[[Symbol]:[Industry]],2,FALSE),"-")</f>
        <v>-</v>
      </c>
      <c r="D3686" t="s">
        <v>2988</v>
      </c>
      <c r="E3686">
        <v>34.164000000000001</v>
      </c>
      <c r="F3686">
        <v>10.95</v>
      </c>
      <c r="G3686">
        <v>-41.994521843202399</v>
      </c>
      <c r="H3686">
        <v>-10.636260559283199</v>
      </c>
      <c r="I3686">
        <v>-44.217286099655801</v>
      </c>
      <c r="J3686">
        <v>14.579520882930399</v>
      </c>
      <c r="K3686">
        <v>11.3492206355645</v>
      </c>
      <c r="M3686">
        <v>59.354919629531302</v>
      </c>
      <c r="N3686">
        <v>0.99030343417686395</v>
      </c>
      <c r="O3686">
        <v>42.191780821917803</v>
      </c>
      <c r="P3686">
        <v>21.531631520532699</v>
      </c>
    </row>
    <row r="3687" spans="1:17" hidden="1" x14ac:dyDescent="0.3">
      <c r="A3687" t="s">
        <v>7603</v>
      </c>
      <c r="B3687" t="s">
        <v>7604</v>
      </c>
      <c r="C3687" t="str">
        <f>IFERROR(VLOOKUP(Table1[[#This Row],[Ticker]],[1]!Table2[[Symbol]:[Industry]],2,FALSE),"-")</f>
        <v>-</v>
      </c>
      <c r="D3687" t="s">
        <v>210</v>
      </c>
      <c r="E3687">
        <v>34.135295999999997</v>
      </c>
      <c r="F3687">
        <v>54.08</v>
      </c>
      <c r="G3687">
        <v>-35.279717985541403</v>
      </c>
      <c r="H3687">
        <v>-5.2930005285850301</v>
      </c>
      <c r="I3687">
        <v>-39.853135669041698</v>
      </c>
      <c r="J3687">
        <v>-13.560087714030701</v>
      </c>
      <c r="K3687">
        <v>57.337195482805797</v>
      </c>
      <c r="L3687">
        <v>60.757691855817598</v>
      </c>
      <c r="M3687">
        <v>35.5380707560453</v>
      </c>
      <c r="N3687">
        <v>0.52765957446808498</v>
      </c>
      <c r="O3687">
        <v>87.943786982248497</v>
      </c>
      <c r="P3687">
        <v>46.162162162162097</v>
      </c>
      <c r="Q3687">
        <v>-4.2976136848445E-2</v>
      </c>
    </row>
    <row r="3688" spans="1:17" hidden="1" x14ac:dyDescent="0.3">
      <c r="A3688" t="s">
        <v>7605</v>
      </c>
      <c r="B3688" t="s">
        <v>7606</v>
      </c>
      <c r="C3688" t="str">
        <f>IFERROR(VLOOKUP(Table1[[#This Row],[Ticker]],[1]!Table2[[Symbol]:[Industry]],2,FALSE),"-")</f>
        <v>-</v>
      </c>
      <c r="D3688" t="s">
        <v>4155</v>
      </c>
      <c r="E3688">
        <v>34.134450000000001</v>
      </c>
      <c r="F3688">
        <v>203</v>
      </c>
      <c r="G3688">
        <v>-40.650775499456103</v>
      </c>
      <c r="H3688">
        <v>12.6075842667366</v>
      </c>
      <c r="I3688">
        <v>-2.23549932882973</v>
      </c>
      <c r="J3688">
        <v>17.440538707781901</v>
      </c>
      <c r="K3688">
        <v>172.21932053548099</v>
      </c>
      <c r="L3688">
        <v>174.83548335847101</v>
      </c>
      <c r="M3688">
        <v>79.496569373695905</v>
      </c>
      <c r="N3688">
        <v>0.82792207792207795</v>
      </c>
      <c r="O3688">
        <v>25.123152709359601</v>
      </c>
      <c r="P3688">
        <v>66.393442622950801</v>
      </c>
    </row>
    <row r="3689" spans="1:17" hidden="1" x14ac:dyDescent="0.3">
      <c r="A3689" t="s">
        <v>7607</v>
      </c>
      <c r="B3689" t="s">
        <v>7608</v>
      </c>
      <c r="C3689" t="str">
        <f>IFERROR(VLOOKUP(Table1[[#This Row],[Ticker]],[1]!Table2[[Symbol]:[Industry]],2,FALSE),"-")</f>
        <v>-</v>
      </c>
      <c r="D3689" t="s">
        <v>471</v>
      </c>
      <c r="E3689">
        <v>34.097961210000001</v>
      </c>
      <c r="F3689">
        <v>123.35</v>
      </c>
      <c r="G3689">
        <v>-35.053925540903997</v>
      </c>
      <c r="H3689">
        <v>-0.21071214961492901</v>
      </c>
      <c r="I3689">
        <v>-31.430613294567699</v>
      </c>
      <c r="J3689">
        <v>1.1418719510502899</v>
      </c>
      <c r="K3689">
        <v>118.915062569996</v>
      </c>
      <c r="L3689">
        <v>127.708933520325</v>
      </c>
      <c r="M3689">
        <v>58.690091359879297</v>
      </c>
      <c r="N3689">
        <v>1.06905136081148</v>
      </c>
      <c r="O3689">
        <v>62.140251317389499</v>
      </c>
      <c r="P3689">
        <v>19.467312348668202</v>
      </c>
      <c r="Q3689">
        <v>6.4699179502647003E-2</v>
      </c>
    </row>
    <row r="3690" spans="1:17" hidden="1" x14ac:dyDescent="0.3">
      <c r="A3690" t="s">
        <v>7609</v>
      </c>
      <c r="B3690" t="s">
        <v>7610</v>
      </c>
      <c r="C3690" t="str">
        <f>IFERROR(VLOOKUP(Table1[[#This Row],[Ticker]],[1]!Table2[[Symbol]:[Industry]],2,FALSE),"-")</f>
        <v>-</v>
      </c>
      <c r="D3690" t="s">
        <v>2547</v>
      </c>
      <c r="E3690">
        <v>34.052642304999999</v>
      </c>
      <c r="F3690">
        <v>15.95</v>
      </c>
      <c r="G3690">
        <v>92.199547693332804</v>
      </c>
      <c r="H3690">
        <v>30.140264005298601</v>
      </c>
      <c r="I3690">
        <v>65.939943591952499</v>
      </c>
      <c r="J3690">
        <v>6.0483762089796</v>
      </c>
      <c r="K3690">
        <v>12.534394566796699</v>
      </c>
      <c r="L3690">
        <v>9.9917456805795197</v>
      </c>
      <c r="M3690">
        <v>76.453901894401596</v>
      </c>
      <c r="N3690">
        <v>0.58456189151599403</v>
      </c>
      <c r="O3690">
        <v>2.7586206896551699</v>
      </c>
      <c r="P3690">
        <v>132.84671532846701</v>
      </c>
    </row>
    <row r="3691" spans="1:17" hidden="1" x14ac:dyDescent="0.3">
      <c r="A3691" t="s">
        <v>7611</v>
      </c>
      <c r="B3691" t="s">
        <v>7612</v>
      </c>
      <c r="C3691" t="str">
        <f>IFERROR(VLOOKUP(Table1[[#This Row],[Ticker]],[1]!Table2[[Symbol]:[Industry]],2,FALSE),"-")</f>
        <v>-</v>
      </c>
      <c r="D3691" t="s">
        <v>54</v>
      </c>
      <c r="E3691">
        <v>34.040607699999903</v>
      </c>
      <c r="F3691">
        <v>5.5</v>
      </c>
      <c r="G3691">
        <v>-5.5931859894901201</v>
      </c>
      <c r="H3691">
        <v>-1.87035303188851</v>
      </c>
      <c r="I3691">
        <v>-12.2495918825592</v>
      </c>
      <c r="J3691">
        <v>1.0670674632677399</v>
      </c>
      <c r="K3691">
        <v>3.84060084798248</v>
      </c>
      <c r="L3691">
        <v>2.670549716824</v>
      </c>
      <c r="M3691">
        <v>38.443217552922597</v>
      </c>
      <c r="N3691">
        <v>1</v>
      </c>
      <c r="Q3691">
        <v>2.0202940921462999E-2</v>
      </c>
    </row>
    <row r="3692" spans="1:17" hidden="1" x14ac:dyDescent="0.3">
      <c r="A3692" t="s">
        <v>7613</v>
      </c>
      <c r="B3692" t="s">
        <v>7614</v>
      </c>
      <c r="C3692" t="str">
        <f>IFERROR(VLOOKUP(Table1[[#This Row],[Ticker]],[1]!Table2[[Symbol]:[Industry]],2,FALSE),"-")</f>
        <v>-</v>
      </c>
      <c r="D3692" t="s">
        <v>130</v>
      </c>
      <c r="E3692">
        <v>34.000799999999998</v>
      </c>
      <c r="F3692">
        <v>62</v>
      </c>
      <c r="G3692">
        <v>-0.46314104801797301</v>
      </c>
      <c r="H3692">
        <v>-1.60103611835437</v>
      </c>
      <c r="I3692">
        <v>-34.1535540706059</v>
      </c>
      <c r="J3692">
        <v>-0.92680823099355703</v>
      </c>
      <c r="K3692">
        <v>59.580865036846603</v>
      </c>
      <c r="L3692">
        <v>61.761716269268497</v>
      </c>
      <c r="M3692">
        <v>64.285803972966406</v>
      </c>
      <c r="N3692">
        <v>0.36643177450352299</v>
      </c>
      <c r="O3692">
        <v>93.467741935483801</v>
      </c>
      <c r="P3692">
        <v>31.9148936170212</v>
      </c>
    </row>
    <row r="3693" spans="1:17" hidden="1" x14ac:dyDescent="0.3">
      <c r="A3693" t="s">
        <v>7615</v>
      </c>
      <c r="B3693" t="s">
        <v>7616</v>
      </c>
      <c r="C3693" t="str">
        <f>IFERROR(VLOOKUP(Table1[[#This Row],[Ticker]],[1]!Table2[[Symbol]:[Industry]],2,FALSE),"-")</f>
        <v>-</v>
      </c>
      <c r="D3693" t="s">
        <v>551</v>
      </c>
      <c r="E3693">
        <v>33.966000000000001</v>
      </c>
      <c r="F3693">
        <v>111</v>
      </c>
      <c r="G3693">
        <v>44.622492898812197</v>
      </c>
      <c r="H3693">
        <v>-1.06305065389831</v>
      </c>
      <c r="I3693">
        <v>-19.448142863736901</v>
      </c>
      <c r="J3693">
        <v>-0.92680823099355703</v>
      </c>
      <c r="K3693">
        <v>116.79392230945599</v>
      </c>
      <c r="L3693">
        <v>111.98362722329701</v>
      </c>
      <c r="M3693">
        <v>2.0288613888283E-2</v>
      </c>
      <c r="N3693">
        <v>2.1428571428571401</v>
      </c>
      <c r="O3693">
        <v>25.135135135135101</v>
      </c>
      <c r="P3693">
        <v>73.4375</v>
      </c>
    </row>
    <row r="3694" spans="1:17" hidden="1" x14ac:dyDescent="0.3">
      <c r="A3694" t="s">
        <v>7617</v>
      </c>
      <c r="B3694" t="s">
        <v>7618</v>
      </c>
      <c r="C3694" t="str">
        <f>IFERROR(VLOOKUP(Table1[[#This Row],[Ticker]],[1]!Table2[[Symbol]:[Industry]],2,FALSE),"-")</f>
        <v>-</v>
      </c>
      <c r="D3694" t="s">
        <v>516</v>
      </c>
      <c r="E3694">
        <v>33.934062400000002</v>
      </c>
      <c r="F3694">
        <v>66.08</v>
      </c>
      <c r="G3694">
        <v>-45.672260187607399</v>
      </c>
      <c r="H3694">
        <v>-2.9508320280339602</v>
      </c>
      <c r="I3694">
        <v>-18.436788010365799</v>
      </c>
      <c r="J3694">
        <v>2.0657104722483401</v>
      </c>
      <c r="K3694">
        <v>66.2322186101309</v>
      </c>
      <c r="L3694">
        <v>67.889275692964006</v>
      </c>
      <c r="M3694">
        <v>55.953069248032897</v>
      </c>
      <c r="N3694">
        <v>0.36521241149521</v>
      </c>
      <c r="O3694">
        <v>38.998184019370399</v>
      </c>
      <c r="P3694">
        <v>21.136571952337299</v>
      </c>
      <c r="Q3694">
        <v>0.16473640457145999</v>
      </c>
    </row>
    <row r="3695" spans="1:17" hidden="1" x14ac:dyDescent="0.3">
      <c r="A3695" t="s">
        <v>7619</v>
      </c>
      <c r="B3695" t="s">
        <v>7620</v>
      </c>
      <c r="C3695" t="str">
        <f>IFERROR(VLOOKUP(Table1[[#This Row],[Ticker]],[1]!Table2[[Symbol]:[Industry]],2,FALSE),"-")</f>
        <v>-</v>
      </c>
      <c r="D3695" t="s">
        <v>372</v>
      </c>
      <c r="E3695">
        <v>33.921910091999997</v>
      </c>
      <c r="F3695">
        <v>84.21</v>
      </c>
      <c r="G3695">
        <v>-43.295707886656501</v>
      </c>
      <c r="H3695">
        <v>-6.9453512659398804</v>
      </c>
      <c r="I3695">
        <v>-21.7711479649622</v>
      </c>
      <c r="J3695">
        <v>-6.8584436197335004</v>
      </c>
      <c r="K3695">
        <v>88.697634226219193</v>
      </c>
      <c r="L3695">
        <v>90.939395733564197</v>
      </c>
      <c r="M3695">
        <v>35.521315714240899</v>
      </c>
      <c r="N3695">
        <v>0.32600364963503597</v>
      </c>
      <c r="O3695">
        <v>36.563353520959502</v>
      </c>
      <c r="P3695">
        <v>7.9615384615384599</v>
      </c>
      <c r="Q3695">
        <v>-2.7137934831568001E-2</v>
      </c>
    </row>
    <row r="3696" spans="1:17" hidden="1" x14ac:dyDescent="0.3">
      <c r="A3696" t="s">
        <v>7621</v>
      </c>
      <c r="B3696" t="s">
        <v>7622</v>
      </c>
      <c r="C3696" t="str">
        <f>IFERROR(VLOOKUP(Table1[[#This Row],[Ticker]],[1]!Table2[[Symbol]:[Industry]],2,FALSE),"-")</f>
        <v>-</v>
      </c>
      <c r="D3696" t="s">
        <v>420</v>
      </c>
      <c r="E3696">
        <v>33.626736000000001</v>
      </c>
      <c r="F3696">
        <v>0.92</v>
      </c>
      <c r="G3696">
        <v>11.553463048066</v>
      </c>
      <c r="H3696">
        <v>-3.3280882478832701</v>
      </c>
      <c r="I3696">
        <v>-20.785368857760499</v>
      </c>
      <c r="J3696">
        <v>2.44397828586037</v>
      </c>
      <c r="K3696">
        <v>0.95286789485268197</v>
      </c>
      <c r="L3696">
        <v>0.96083675365479704</v>
      </c>
      <c r="M3696">
        <v>50.033166728232899</v>
      </c>
      <c r="N3696">
        <v>0.85874781694901503</v>
      </c>
      <c r="O3696">
        <v>43.478260869565197</v>
      </c>
      <c r="P3696">
        <v>55.932203389830498</v>
      </c>
      <c r="Q3696">
        <v>5.1936708554326999E-2</v>
      </c>
    </row>
    <row r="3697" spans="1:17" hidden="1" x14ac:dyDescent="0.3">
      <c r="A3697" t="s">
        <v>7623</v>
      </c>
      <c r="B3697" t="s">
        <v>7624</v>
      </c>
      <c r="C3697" t="str">
        <f>IFERROR(VLOOKUP(Table1[[#This Row],[Ticker]],[1]!Table2[[Symbol]:[Industry]],2,FALSE),"-")</f>
        <v>-</v>
      </c>
      <c r="D3697" t="s">
        <v>151</v>
      </c>
      <c r="E3697">
        <v>33.624415980000002</v>
      </c>
      <c r="F3697">
        <v>83.7</v>
      </c>
      <c r="G3697">
        <v>95.077589986190901</v>
      </c>
      <c r="H3697">
        <v>-32.653858913961201</v>
      </c>
      <c r="I3697">
        <v>24.770826633435799</v>
      </c>
      <c r="J3697">
        <v>-12.7287049643971</v>
      </c>
      <c r="K3697">
        <v>84.631585193453304</v>
      </c>
      <c r="L3697">
        <v>65.885495306403598</v>
      </c>
      <c r="M3697">
        <v>37.929726889781897</v>
      </c>
      <c r="N3697">
        <v>0.63389892154789595</v>
      </c>
      <c r="O3697">
        <v>63.273596176821897</v>
      </c>
      <c r="P3697">
        <v>161.39912554653301</v>
      </c>
      <c r="Q3697">
        <v>0.10928806706718899</v>
      </c>
    </row>
    <row r="3698" spans="1:17" hidden="1" x14ac:dyDescent="0.3">
      <c r="A3698" t="s">
        <v>7625</v>
      </c>
      <c r="B3698" t="s">
        <v>7626</v>
      </c>
      <c r="C3698" t="str">
        <f>IFERROR(VLOOKUP(Table1[[#This Row],[Ticker]],[1]!Table2[[Symbol]:[Industry]],2,FALSE),"-")</f>
        <v>-</v>
      </c>
      <c r="D3698" t="s">
        <v>95</v>
      </c>
      <c r="E3698">
        <v>33.61468</v>
      </c>
      <c r="F3698">
        <v>31.7</v>
      </c>
      <c r="G3698">
        <v>-92.720916687244298</v>
      </c>
      <c r="H3698">
        <v>-3.2282974865763499</v>
      </c>
      <c r="I3698">
        <v>-74.9255518569922</v>
      </c>
      <c r="J3698">
        <v>4.0400791862249799</v>
      </c>
      <c r="K3698">
        <v>35.437873522299903</v>
      </c>
      <c r="L3698">
        <v>57.863519956820198</v>
      </c>
      <c r="M3698">
        <v>65.401442882200598</v>
      </c>
      <c r="N3698">
        <v>0.27981651376146699</v>
      </c>
      <c r="O3698">
        <v>212.30283911671901</v>
      </c>
      <c r="P3698">
        <v>26.294820717131401</v>
      </c>
      <c r="Q3698">
        <v>8.4182969080305994E-2</v>
      </c>
    </row>
    <row r="3699" spans="1:17" hidden="1" x14ac:dyDescent="0.3">
      <c r="A3699" t="s">
        <v>7627</v>
      </c>
      <c r="B3699" t="s">
        <v>7628</v>
      </c>
      <c r="C3699" t="str">
        <f>IFERROR(VLOOKUP(Table1[[#This Row],[Ticker]],[1]!Table2[[Symbol]:[Industry]],2,FALSE),"-")</f>
        <v>-</v>
      </c>
      <c r="D3699" t="s">
        <v>1698</v>
      </c>
      <c r="E3699">
        <v>33.584878250000003</v>
      </c>
      <c r="F3699">
        <v>50.75</v>
      </c>
      <c r="G3699">
        <v>-83.810568922407398</v>
      </c>
      <c r="H3699">
        <v>-8.8110575974498104</v>
      </c>
      <c r="I3699">
        <v>-67.634692814902493</v>
      </c>
      <c r="J3699">
        <v>-0.92680823099355703</v>
      </c>
      <c r="K3699">
        <v>57.207038525861599</v>
      </c>
      <c r="M3699">
        <v>39.224503332286702</v>
      </c>
      <c r="N3699">
        <v>0.20719424460431601</v>
      </c>
      <c r="O3699">
        <v>135.86206896551701</v>
      </c>
      <c r="P3699">
        <v>11.0260336906584</v>
      </c>
    </row>
    <row r="3700" spans="1:17" hidden="1" x14ac:dyDescent="0.3">
      <c r="A3700" t="s">
        <v>7629</v>
      </c>
      <c r="B3700" t="s">
        <v>7630</v>
      </c>
      <c r="C3700" t="str">
        <f>IFERROR(VLOOKUP(Table1[[#This Row],[Ticker]],[1]!Table2[[Symbol]:[Industry]],2,FALSE),"-")</f>
        <v>-</v>
      </c>
      <c r="D3700" t="s">
        <v>2849</v>
      </c>
      <c r="E3700">
        <v>33.53</v>
      </c>
      <c r="F3700">
        <v>70</v>
      </c>
      <c r="G3700">
        <v>-101.79359666720801</v>
      </c>
      <c r="H3700">
        <v>-8.9055259751871994</v>
      </c>
      <c r="I3700">
        <v>-85.617720559703102</v>
      </c>
      <c r="J3700">
        <v>-1.63602808914958</v>
      </c>
      <c r="K3700">
        <v>88.517837097744504</v>
      </c>
      <c r="M3700">
        <v>45.4745334039862</v>
      </c>
      <c r="N3700">
        <v>0.20696128275322601</v>
      </c>
      <c r="O3700">
        <v>327.5</v>
      </c>
      <c r="P3700">
        <v>14.547537227949499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632</v>
      </c>
      <c r="E3701">
        <v>33.521211864000001</v>
      </c>
      <c r="F3701">
        <v>84.99</v>
      </c>
      <c r="G3701">
        <v>5.9714341396311603</v>
      </c>
      <c r="H3701">
        <v>6.9240605212168802</v>
      </c>
      <c r="I3701">
        <v>-16.354408771460601</v>
      </c>
      <c r="J3701">
        <v>-12.908995472087099</v>
      </c>
      <c r="K3701">
        <v>82.9300288437109</v>
      </c>
      <c r="L3701">
        <v>78.960098251617097</v>
      </c>
      <c r="M3701">
        <v>49.509371149211397</v>
      </c>
      <c r="N3701">
        <v>1.0339925643505701</v>
      </c>
      <c r="O3701">
        <v>37.6514884104012</v>
      </c>
      <c r="P3701">
        <v>38.759183673469302</v>
      </c>
      <c r="Q3701">
        <v>2.2203883456098E-2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372</v>
      </c>
      <c r="E3702">
        <v>33.435520799999999</v>
      </c>
      <c r="F3702">
        <v>54.78</v>
      </c>
      <c r="G3702">
        <v>319.70749289881201</v>
      </c>
      <c r="H3702">
        <v>48.0842043238708</v>
      </c>
      <c r="I3702">
        <v>447.62336900631698</v>
      </c>
      <c r="J3702">
        <v>5.1742957783033603</v>
      </c>
      <c r="K3702">
        <v>36.9139707977155</v>
      </c>
      <c r="L3702">
        <v>21.4489996559475</v>
      </c>
      <c r="M3702">
        <v>99.858245672115402</v>
      </c>
      <c r="N3702">
        <v>0.53182554037713903</v>
      </c>
      <c r="O3702">
        <v>0</v>
      </c>
      <c r="P3702">
        <v>539.95327102803697</v>
      </c>
      <c r="Q3702">
        <v>0.144024858416128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D3703" t="s">
        <v>524</v>
      </c>
      <c r="E3703">
        <v>33.434199999999997</v>
      </c>
      <c r="F3703">
        <v>4.45</v>
      </c>
      <c r="K3703">
        <v>4.2784012200506201</v>
      </c>
      <c r="L3703">
        <v>4.6367428745490402</v>
      </c>
      <c r="M3703">
        <v>37.211772227299498</v>
      </c>
      <c r="N3703">
        <v>1</v>
      </c>
      <c r="Q3703">
        <v>4.2811073451381999E-2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D3704" t="s">
        <v>632</v>
      </c>
      <c r="E3704">
        <v>33.432277499999998</v>
      </c>
      <c r="F3704">
        <v>53.7</v>
      </c>
      <c r="G3704">
        <v>15.5451036780871</v>
      </c>
      <c r="H3704">
        <v>18.687708215386401</v>
      </c>
      <c r="I3704">
        <v>8.4026809542483392</v>
      </c>
      <c r="J3704">
        <v>4.9485860907730101</v>
      </c>
      <c r="K3704">
        <v>46.4296410440489</v>
      </c>
      <c r="L3704">
        <v>44.169893259523199</v>
      </c>
      <c r="M3704">
        <v>71.790780713038899</v>
      </c>
      <c r="N3704">
        <v>1.4990384911707599</v>
      </c>
      <c r="O3704">
        <v>20.670391061452499</v>
      </c>
      <c r="P3704">
        <v>73.645917542441296</v>
      </c>
      <c r="Q3704">
        <v>0.101913506414731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D3705" t="s">
        <v>718</v>
      </c>
      <c r="E3705">
        <v>33.412687499999997</v>
      </c>
      <c r="F3705">
        <v>78.849999999999994</v>
      </c>
      <c r="G3705">
        <v>-42.187203296531202</v>
      </c>
      <c r="H3705">
        <v>-12.0525464522176</v>
      </c>
      <c r="I3705">
        <v>-22.958983934859301</v>
      </c>
      <c r="J3705">
        <v>-12.80916117217</v>
      </c>
      <c r="K3705">
        <v>73.9708456662255</v>
      </c>
      <c r="M3705">
        <v>3.9584074609999999E-6</v>
      </c>
      <c r="N3705">
        <v>1.2121212121212099</v>
      </c>
      <c r="O3705">
        <v>16.804058338617601</v>
      </c>
      <c r="P3705">
        <v>29.6875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7129</v>
      </c>
      <c r="E3706">
        <v>33.332596127999999</v>
      </c>
      <c r="F3706">
        <v>92.56</v>
      </c>
      <c r="G3706">
        <v>-44.720184319199298</v>
      </c>
      <c r="H3706">
        <v>-21.025259778676901</v>
      </c>
      <c r="I3706">
        <v>-33.295118388640802</v>
      </c>
      <c r="J3706">
        <v>-10.9229186938484</v>
      </c>
      <c r="K3706">
        <v>118.043804092526</v>
      </c>
      <c r="L3706">
        <v>126.387542768869</v>
      </c>
      <c r="M3706">
        <v>10.348007421559</v>
      </c>
      <c r="N3706">
        <v>0.88721804511278202</v>
      </c>
      <c r="O3706">
        <v>71.780466724286896</v>
      </c>
      <c r="P3706">
        <v>0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372</v>
      </c>
      <c r="E3707">
        <v>33.270806399999998</v>
      </c>
      <c r="F3707">
        <v>55.36</v>
      </c>
      <c r="G3707">
        <v>11.0273388551665</v>
      </c>
      <c r="H3707">
        <v>-1.31305065389832</v>
      </c>
      <c r="I3707">
        <v>-28.658880419849599</v>
      </c>
      <c r="J3707">
        <v>-7.0962997564172801</v>
      </c>
      <c r="K3707">
        <v>55.9300889077603</v>
      </c>
      <c r="L3707">
        <v>54.248288099836003</v>
      </c>
      <c r="M3707">
        <v>36.252336882317799</v>
      </c>
      <c r="N3707">
        <v>0.67085476731666405</v>
      </c>
      <c r="O3707">
        <v>70.520231213872805</v>
      </c>
      <c r="Q3707">
        <v>3.9678944208978002E-2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D3708" t="s">
        <v>2226</v>
      </c>
      <c r="E3708">
        <v>33.234732000000001</v>
      </c>
      <c r="F3708">
        <v>177.6</v>
      </c>
      <c r="G3708">
        <v>-52.178822890661301</v>
      </c>
      <c r="H3708">
        <v>4.9807833983726697</v>
      </c>
      <c r="I3708">
        <v>-12.213309674026601</v>
      </c>
      <c r="J3708">
        <v>11.5494425606467</v>
      </c>
      <c r="K3708">
        <v>161.8103309896</v>
      </c>
      <c r="M3708">
        <v>66.2751083503926</v>
      </c>
      <c r="N3708">
        <v>0.91253481894150401</v>
      </c>
      <c r="O3708">
        <v>43.581081081081003</v>
      </c>
      <c r="P3708">
        <v>45.573770491803202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D3709" t="s">
        <v>46</v>
      </c>
      <c r="E3709">
        <v>33.158548670000002</v>
      </c>
      <c r="F3709">
        <v>61.9</v>
      </c>
      <c r="G3709">
        <v>-59.225296216833897</v>
      </c>
      <c r="H3709">
        <v>-14.992888546502099</v>
      </c>
      <c r="I3709">
        <v>-43.049420109329098</v>
      </c>
      <c r="J3709">
        <v>-8.5421928463781693</v>
      </c>
      <c r="M3709">
        <v>46.838576719928398</v>
      </c>
      <c r="O3709">
        <v>48.384491114701099</v>
      </c>
      <c r="P3709">
        <v>14.523589269195099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300</v>
      </c>
      <c r="E3710">
        <v>33.093810900000001</v>
      </c>
      <c r="F3710">
        <v>74.430000000000007</v>
      </c>
      <c r="G3710">
        <v>33.0381532963331</v>
      </c>
      <c r="H3710">
        <v>3.5505422749119999</v>
      </c>
      <c r="I3710">
        <v>-37.082945121543901</v>
      </c>
      <c r="J3710">
        <v>-6.9495355037208197</v>
      </c>
      <c r="K3710">
        <v>78.109972411942906</v>
      </c>
      <c r="L3710">
        <v>73.872513278387899</v>
      </c>
      <c r="M3710">
        <v>33.927314195198001</v>
      </c>
      <c r="N3710">
        <v>0.514064126678622</v>
      </c>
      <c r="O3710">
        <v>53.271530296923203</v>
      </c>
      <c r="P3710">
        <v>72.891986062717805</v>
      </c>
      <c r="Q3710">
        <v>1.8785592381438999E-2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1698</v>
      </c>
      <c r="E3711">
        <v>33.08</v>
      </c>
      <c r="F3711">
        <v>41.35</v>
      </c>
      <c r="G3711">
        <v>-22.799770782779699</v>
      </c>
      <c r="H3711">
        <v>3.6199671315290902</v>
      </c>
      <c r="I3711">
        <v>-27.680404578588401</v>
      </c>
      <c r="J3711">
        <v>-2.4744272786126</v>
      </c>
      <c r="K3711">
        <v>40.995137482222503</v>
      </c>
      <c r="L3711">
        <v>43.1294178673025</v>
      </c>
      <c r="M3711">
        <v>52.612214058353601</v>
      </c>
      <c r="N3711">
        <v>2.4149077027400301</v>
      </c>
      <c r="O3711">
        <v>41.958887545344602</v>
      </c>
      <c r="P3711">
        <v>14.8611111111111</v>
      </c>
      <c r="Q3711">
        <v>4.0762471015106001E-2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D3712" t="s">
        <v>2226</v>
      </c>
      <c r="E3712">
        <v>33.078097550000003</v>
      </c>
      <c r="F3712">
        <v>59.05</v>
      </c>
      <c r="G3712">
        <v>-22.363464105348601</v>
      </c>
      <c r="H3712">
        <v>-1.4738873101386201</v>
      </c>
      <c r="I3712">
        <v>-2.4785337041477402</v>
      </c>
      <c r="J3712">
        <v>0.186205467636577</v>
      </c>
      <c r="K3712">
        <v>59.957635322433497</v>
      </c>
      <c r="L3712">
        <v>58.790192989851398</v>
      </c>
      <c r="M3712">
        <v>44.603078269239397</v>
      </c>
      <c r="N3712">
        <v>0.38723770598135598</v>
      </c>
      <c r="O3712">
        <v>33.446232006773897</v>
      </c>
      <c r="P3712">
        <v>38.128654970760202</v>
      </c>
      <c r="Q3712">
        <v>1.1995060229598E-2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D3713" t="s">
        <v>632</v>
      </c>
      <c r="E3713">
        <v>33.075160341999997</v>
      </c>
      <c r="F3713">
        <v>1.1299999999999999</v>
      </c>
      <c r="G3713">
        <v>-7.2525071011877102</v>
      </c>
      <c r="H3713">
        <v>3.499531259601</v>
      </c>
      <c r="I3713">
        <v>-33.933773850825602</v>
      </c>
      <c r="J3713">
        <v>5.6769653539120801</v>
      </c>
      <c r="K3713">
        <v>1.1024546347814601</v>
      </c>
      <c r="L3713">
        <v>1.11747560088973</v>
      </c>
      <c r="M3713">
        <v>70.018458513384601</v>
      </c>
      <c r="N3713">
        <v>0.67369515707703898</v>
      </c>
      <c r="O3713">
        <v>85.840707964601705</v>
      </c>
      <c r="P3713">
        <v>41.249999999999901</v>
      </c>
      <c r="Q3713">
        <v>3.9975624947827998E-2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929</v>
      </c>
      <c r="E3714">
        <v>32.914775599999999</v>
      </c>
      <c r="F3714">
        <v>1.61</v>
      </c>
      <c r="G3714">
        <v>-6.1998755222403403</v>
      </c>
      <c r="H3714">
        <v>-0.170193511041176</v>
      </c>
      <c r="I3714">
        <v>-9.1778968164676407</v>
      </c>
      <c r="J3714">
        <v>-3.3510506552359698</v>
      </c>
      <c r="K3714">
        <v>1.5849806060945</v>
      </c>
      <c r="L3714">
        <v>1.58733540259468</v>
      </c>
      <c r="M3714">
        <v>45.140682477343297</v>
      </c>
      <c r="N3714">
        <v>1.32519424717227</v>
      </c>
      <c r="O3714">
        <v>22.981366459627299</v>
      </c>
      <c r="P3714">
        <v>46.363636363636303</v>
      </c>
      <c r="Q3714">
        <v>-8.0873588681194999E-2</v>
      </c>
    </row>
    <row r="3715" spans="1:17" hidden="1" x14ac:dyDescent="0.3">
      <c r="A3715" t="s">
        <v>7659</v>
      </c>
      <c r="B3715" t="s">
        <v>7660</v>
      </c>
      <c r="C3715" t="str">
        <f>IFERROR(VLOOKUP(Table1[[#This Row],[Ticker]],[1]!Table2[[Symbol]:[Industry]],2,FALSE),"-")</f>
        <v>-</v>
      </c>
      <c r="D3715" t="s">
        <v>420</v>
      </c>
      <c r="E3715">
        <v>32.8444</v>
      </c>
      <c r="F3715">
        <v>20.92</v>
      </c>
      <c r="G3715">
        <v>236.18442160082299</v>
      </c>
      <c r="H3715">
        <v>10.7523939757032</v>
      </c>
      <c r="I3715">
        <v>67.539721207574999</v>
      </c>
      <c r="J3715">
        <v>-15.1187688544554</v>
      </c>
      <c r="K3715">
        <v>20.197388410680901</v>
      </c>
      <c r="L3715">
        <v>13.416695194158599</v>
      </c>
      <c r="M3715">
        <v>27.141357285183101</v>
      </c>
      <c r="N3715">
        <v>1.8514832949308699</v>
      </c>
      <c r="O3715">
        <v>47.848948374760901</v>
      </c>
      <c r="P3715">
        <v>303.08285163776497</v>
      </c>
      <c r="Q3715">
        <v>0.10412118005511301</v>
      </c>
    </row>
    <row r="3716" spans="1:17" hidden="1" x14ac:dyDescent="0.3">
      <c r="A3716" t="s">
        <v>7661</v>
      </c>
      <c r="B3716" t="s">
        <v>7662</v>
      </c>
      <c r="C3716" t="str">
        <f>IFERROR(VLOOKUP(Table1[[#This Row],[Ticker]],[1]!Table2[[Symbol]:[Industry]],2,FALSE),"-")</f>
        <v>-</v>
      </c>
      <c r="D3716" t="s">
        <v>2547</v>
      </c>
      <c r="E3716">
        <v>32.763356080000001</v>
      </c>
      <c r="F3716">
        <v>44.2</v>
      </c>
      <c r="G3716">
        <v>73.117178665910203</v>
      </c>
      <c r="H3716">
        <v>17.258074289171301</v>
      </c>
      <c r="I3716">
        <v>-23.833170229095298</v>
      </c>
      <c r="J3716">
        <v>-6.8842550395041897</v>
      </c>
      <c r="K3716">
        <v>44.303963346154198</v>
      </c>
      <c r="L3716">
        <v>42.377620947545303</v>
      </c>
      <c r="M3716">
        <v>30.8641755661796</v>
      </c>
      <c r="N3716">
        <v>0.57096745323826803</v>
      </c>
      <c r="O3716">
        <v>52.239819004524897</v>
      </c>
      <c r="P3716">
        <v>116.348507097405</v>
      </c>
      <c r="Q3716">
        <v>0.119644523453988</v>
      </c>
    </row>
    <row r="3717" spans="1:17" hidden="1" x14ac:dyDescent="0.3">
      <c r="A3717" t="s">
        <v>7663</v>
      </c>
      <c r="B3717" t="s">
        <v>7664</v>
      </c>
      <c r="C3717" t="str">
        <f>IFERROR(VLOOKUP(Table1[[#This Row],[Ticker]],[1]!Table2[[Symbol]:[Industry]],2,FALSE),"-")</f>
        <v>-</v>
      </c>
      <c r="D3717" t="s">
        <v>7050</v>
      </c>
      <c r="E3717">
        <v>32.741999999999997</v>
      </c>
      <c r="F3717">
        <v>32.1</v>
      </c>
      <c r="G3717">
        <v>-58.2429965467919</v>
      </c>
      <c r="H3717">
        <v>-4.3492979886531096</v>
      </c>
      <c r="I3717">
        <v>-47.778758653257299</v>
      </c>
      <c r="J3717">
        <v>-0.61430823099355303</v>
      </c>
      <c r="K3717">
        <v>34.876564495763297</v>
      </c>
      <c r="L3717">
        <v>39.986967918987297</v>
      </c>
      <c r="M3717">
        <v>33.2937106985678</v>
      </c>
      <c r="N3717">
        <v>0.62626262626262597</v>
      </c>
      <c r="O3717">
        <v>80.373831775700907</v>
      </c>
      <c r="P3717">
        <v>10.689655172413801</v>
      </c>
    </row>
    <row r="3718" spans="1:17" hidden="1" x14ac:dyDescent="0.3">
      <c r="A3718" t="s">
        <v>7665</v>
      </c>
      <c r="B3718" t="s">
        <v>7666</v>
      </c>
      <c r="C3718" t="str">
        <f>IFERROR(VLOOKUP(Table1[[#This Row],[Ticker]],[1]!Table2[[Symbol]:[Industry]],2,FALSE),"-")</f>
        <v>-</v>
      </c>
      <c r="D3718" t="s">
        <v>7667</v>
      </c>
      <c r="E3718">
        <v>32.732013600000002</v>
      </c>
      <c r="F3718">
        <v>88</v>
      </c>
      <c r="G3718">
        <v>67.758830767293006</v>
      </c>
      <c r="H3718">
        <v>7.14687965969053</v>
      </c>
      <c r="I3718">
        <v>83.934706874797797</v>
      </c>
      <c r="J3718">
        <v>12.3293050251196</v>
      </c>
      <c r="K3718">
        <v>71.884870806053698</v>
      </c>
      <c r="M3718">
        <v>66.050375964481404</v>
      </c>
      <c r="N3718">
        <v>0.17009602194787299</v>
      </c>
      <c r="O3718">
        <v>2.2727272727272698</v>
      </c>
      <c r="P3718">
        <v>173.29192546583801</v>
      </c>
    </row>
    <row r="3719" spans="1:17" hidden="1" x14ac:dyDescent="0.3">
      <c r="A3719" t="s">
        <v>7668</v>
      </c>
      <c r="B3719" t="s">
        <v>7669</v>
      </c>
      <c r="C3719" t="str">
        <f>IFERROR(VLOOKUP(Table1[[#This Row],[Ticker]],[1]!Table2[[Symbol]:[Industry]],2,FALSE),"-")</f>
        <v>-</v>
      </c>
      <c r="D3719" t="s">
        <v>136</v>
      </c>
      <c r="E3719">
        <v>32.6616</v>
      </c>
      <c r="F3719">
        <v>263.39999999999998</v>
      </c>
      <c r="G3719">
        <v>578.59231168390602</v>
      </c>
      <c r="H3719">
        <v>122.57822086528</v>
      </c>
      <c r="I3719">
        <v>142.17428475723199</v>
      </c>
      <c r="J3719">
        <v>14.777123242759901</v>
      </c>
      <c r="K3719">
        <v>159.79238892283001</v>
      </c>
      <c r="L3719">
        <v>115.927386286865</v>
      </c>
      <c r="M3719">
        <v>99.4594563845679</v>
      </c>
      <c r="N3719">
        <v>4.0853097345132703</v>
      </c>
      <c r="O3719">
        <v>0</v>
      </c>
      <c r="P3719">
        <v>572.28177641653895</v>
      </c>
    </row>
    <row r="3720" spans="1:17" hidden="1" x14ac:dyDescent="0.3">
      <c r="A3720" t="s">
        <v>7670</v>
      </c>
      <c r="B3720" t="s">
        <v>7671</v>
      </c>
      <c r="C3720" t="str">
        <f>IFERROR(VLOOKUP(Table1[[#This Row],[Ticker]],[1]!Table2[[Symbol]:[Industry]],2,FALSE),"-")</f>
        <v>-</v>
      </c>
      <c r="D3720" t="s">
        <v>95</v>
      </c>
      <c r="E3720">
        <v>32.5779</v>
      </c>
      <c r="F3720">
        <v>6.78</v>
      </c>
      <c r="G3720">
        <v>-5.3181374984243304</v>
      </c>
      <c r="H3720">
        <v>13.971220630372899</v>
      </c>
      <c r="I3720">
        <v>-11.640011275372901</v>
      </c>
      <c r="J3720">
        <v>-3.7921377438875399</v>
      </c>
      <c r="K3720">
        <v>6.1749617188983397</v>
      </c>
      <c r="L3720">
        <v>6.5252157560642603</v>
      </c>
      <c r="M3720">
        <v>56.137847819741097</v>
      </c>
      <c r="N3720">
        <v>3.3479563675145498</v>
      </c>
      <c r="O3720">
        <v>37.020648967551502</v>
      </c>
      <c r="P3720">
        <v>31.141199226305599</v>
      </c>
      <c r="Q3720">
        <v>0.14439463499660499</v>
      </c>
    </row>
    <row r="3721" spans="1:17" hidden="1" x14ac:dyDescent="0.3">
      <c r="A3721" t="s">
        <v>7672</v>
      </c>
      <c r="B3721" t="s">
        <v>7673</v>
      </c>
      <c r="C3721" t="str">
        <f>IFERROR(VLOOKUP(Table1[[#This Row],[Ticker]],[1]!Table2[[Symbol]:[Industry]],2,FALSE),"-")</f>
        <v>-</v>
      </c>
      <c r="D3721" t="s">
        <v>5665</v>
      </c>
      <c r="E3721">
        <v>32.567399999999999</v>
      </c>
      <c r="F3721">
        <v>60.31</v>
      </c>
      <c r="G3721">
        <v>-60.769596406590097</v>
      </c>
      <c r="H3721">
        <v>-9.4648242825857594</v>
      </c>
      <c r="I3721">
        <v>-42.083495982241203</v>
      </c>
      <c r="J3721">
        <v>9.4967313395051101E-2</v>
      </c>
      <c r="K3721">
        <v>65.345770526028105</v>
      </c>
      <c r="L3721">
        <v>75.667325618422197</v>
      </c>
      <c r="M3721">
        <v>35.441251659062203</v>
      </c>
      <c r="N3721">
        <v>0.76249999999999996</v>
      </c>
      <c r="O3721">
        <v>80.649975128502703</v>
      </c>
      <c r="P3721">
        <v>3.89319552110249</v>
      </c>
    </row>
    <row r="3722" spans="1:17" hidden="1" x14ac:dyDescent="0.3">
      <c r="A3722" t="s">
        <v>7674</v>
      </c>
      <c r="B3722" t="s">
        <v>7675</v>
      </c>
      <c r="C3722" t="str">
        <f>IFERROR(VLOOKUP(Table1[[#This Row],[Ticker]],[1]!Table2[[Symbol]:[Industry]],2,FALSE),"-")</f>
        <v>-</v>
      </c>
      <c r="D3722" t="s">
        <v>54</v>
      </c>
      <c r="E3722">
        <v>32.56</v>
      </c>
      <c r="F3722">
        <v>32.56</v>
      </c>
      <c r="G3722">
        <v>-38.3403183724852</v>
      </c>
      <c r="H3722">
        <v>-16.403792687784101</v>
      </c>
      <c r="I3722">
        <v>-26.403640479454101</v>
      </c>
      <c r="J3722">
        <v>-3.4125824148809398</v>
      </c>
      <c r="K3722">
        <v>37.281217115439198</v>
      </c>
      <c r="L3722">
        <v>37.650193194485198</v>
      </c>
      <c r="M3722">
        <v>14.688533442170201</v>
      </c>
      <c r="N3722">
        <v>1.2838725998312499</v>
      </c>
      <c r="O3722">
        <v>88.882063882063804</v>
      </c>
      <c r="P3722">
        <v>8.3166999334664204</v>
      </c>
      <c r="Q3722">
        <v>1.5319375262384E-2</v>
      </c>
    </row>
    <row r="3723" spans="1:17" hidden="1" x14ac:dyDescent="0.3">
      <c r="A3723" t="s">
        <v>7676</v>
      </c>
      <c r="B3723" t="s">
        <v>7677</v>
      </c>
      <c r="C3723" t="str">
        <f>IFERROR(VLOOKUP(Table1[[#This Row],[Ticker]],[1]!Table2[[Symbol]:[Industry]],2,FALSE),"-")</f>
        <v>-</v>
      </c>
      <c r="D3723" t="s">
        <v>632</v>
      </c>
      <c r="E3723">
        <v>32.555</v>
      </c>
      <c r="F3723">
        <v>170</v>
      </c>
      <c r="G3723">
        <v>35.302474730902503</v>
      </c>
      <c r="H3723">
        <v>17.885362044514299</v>
      </c>
      <c r="I3723">
        <v>17.711247794195899</v>
      </c>
      <c r="J3723">
        <v>-0.92680823099355703</v>
      </c>
      <c r="K3723">
        <v>155.211216303572</v>
      </c>
      <c r="L3723">
        <v>136.734769790222</v>
      </c>
      <c r="M3723">
        <v>83.834997678320306</v>
      </c>
      <c r="N3723">
        <v>0.12729177579884701</v>
      </c>
      <c r="O3723">
        <v>11.147058823529299</v>
      </c>
      <c r="P3723">
        <v>93.072118114707493</v>
      </c>
      <c r="Q3723">
        <v>0.157848296061641</v>
      </c>
    </row>
    <row r="3724" spans="1:17" hidden="1" x14ac:dyDescent="0.3">
      <c r="A3724" t="s">
        <v>7678</v>
      </c>
      <c r="B3724" t="s">
        <v>7679</v>
      </c>
      <c r="C3724" t="str">
        <f>IFERROR(VLOOKUP(Table1[[#This Row],[Ticker]],[1]!Table2[[Symbol]:[Industry]],2,FALSE),"-")</f>
        <v>-</v>
      </c>
      <c r="D3724" t="s">
        <v>516</v>
      </c>
      <c r="E3724">
        <v>32.522702519999903</v>
      </c>
      <c r="F3724">
        <v>82.83</v>
      </c>
      <c r="G3724">
        <v>72.339849586710301</v>
      </c>
      <c r="H3724">
        <v>26.597483256635499</v>
      </c>
      <c r="I3724">
        <v>22.154661523323899</v>
      </c>
      <c r="J3724">
        <v>-0.769613551428871</v>
      </c>
      <c r="K3724">
        <v>71.948768267151294</v>
      </c>
      <c r="L3724">
        <v>59.368453360295597</v>
      </c>
      <c r="M3724">
        <v>64.104087479067402</v>
      </c>
      <c r="N3724">
        <v>0.89551208978833396</v>
      </c>
      <c r="O3724">
        <v>8.2940963419051208</v>
      </c>
      <c r="P3724">
        <v>150.99999999999901</v>
      </c>
      <c r="Q3724">
        <v>0.13016580988881499</v>
      </c>
    </row>
    <row r="3725" spans="1:17" hidden="1" x14ac:dyDescent="0.3">
      <c r="A3725" t="s">
        <v>7680</v>
      </c>
      <c r="B3725" t="s">
        <v>7681</v>
      </c>
      <c r="C3725" t="str">
        <f>IFERROR(VLOOKUP(Table1[[#This Row],[Ticker]],[1]!Table2[[Symbol]:[Industry]],2,FALSE),"-")</f>
        <v>-</v>
      </c>
      <c r="D3725" t="s">
        <v>372</v>
      </c>
      <c r="E3725">
        <v>32.480064499999997</v>
      </c>
      <c r="F3725">
        <v>65</v>
      </c>
      <c r="G3725">
        <v>-46.757151064036002</v>
      </c>
      <c r="H3725">
        <v>0.76148350759235395</v>
      </c>
      <c r="I3725">
        <v>-30.5812749565311</v>
      </c>
      <c r="J3725">
        <v>-8.0696653738507003</v>
      </c>
      <c r="K3725">
        <v>66.148021680951899</v>
      </c>
      <c r="M3725">
        <v>50.421806019014397</v>
      </c>
      <c r="N3725">
        <v>0.24893617021276501</v>
      </c>
      <c r="O3725">
        <v>36.923076923076898</v>
      </c>
      <c r="P3725">
        <v>30.365022061772901</v>
      </c>
    </row>
    <row r="3726" spans="1:17" hidden="1" x14ac:dyDescent="0.3">
      <c r="A3726" t="s">
        <v>7682</v>
      </c>
      <c r="B3726" t="s">
        <v>7683</v>
      </c>
      <c r="C3726" t="str">
        <f>IFERROR(VLOOKUP(Table1[[#This Row],[Ticker]],[1]!Table2[[Symbol]:[Industry]],2,FALSE),"-")</f>
        <v>-</v>
      </c>
      <c r="D3726" t="s">
        <v>111</v>
      </c>
      <c r="E3726">
        <v>32.339258729591201</v>
      </c>
      <c r="F3726">
        <v>323.2</v>
      </c>
      <c r="G3726">
        <v>-17.320534312071999</v>
      </c>
      <c r="H3726">
        <v>-0.18566141514017401</v>
      </c>
      <c r="I3726">
        <v>-1.14465820456719</v>
      </c>
      <c r="J3726">
        <v>-0.92680823099355703</v>
      </c>
      <c r="K3726">
        <v>322.315378203764</v>
      </c>
      <c r="L3726">
        <v>311.68412895767398</v>
      </c>
      <c r="M3726">
        <v>69.060111297532998</v>
      </c>
      <c r="N3726">
        <v>0.196013289036544</v>
      </c>
      <c r="O3726">
        <v>0.27846534653466198</v>
      </c>
      <c r="P3726">
        <v>9.9319727891156404</v>
      </c>
    </row>
    <row r="3727" spans="1:17" hidden="1" x14ac:dyDescent="0.3">
      <c r="A3727" t="s">
        <v>7684</v>
      </c>
      <c r="B3727" t="s">
        <v>7685</v>
      </c>
      <c r="C3727" t="str">
        <f>IFERROR(VLOOKUP(Table1[[#This Row],[Ticker]],[1]!Table2[[Symbol]:[Industry]],2,FALSE),"-")</f>
        <v>-</v>
      </c>
      <c r="D3727" t="s">
        <v>300</v>
      </c>
      <c r="E3727">
        <v>32.319384393999997</v>
      </c>
      <c r="F3727">
        <v>43.22</v>
      </c>
      <c r="G3727">
        <v>-20.382085277494799</v>
      </c>
      <c r="H3727">
        <v>-8.6411803810115195</v>
      </c>
      <c r="I3727">
        <v>-36.678881741001199</v>
      </c>
      <c r="J3727">
        <v>-5.3284892750103703</v>
      </c>
      <c r="K3727">
        <v>47.2437368822237</v>
      </c>
      <c r="L3727">
        <v>48.722119912665597</v>
      </c>
      <c r="M3727">
        <v>41.340944217847003</v>
      </c>
      <c r="N3727">
        <v>0.96687810259238804</v>
      </c>
      <c r="O3727">
        <v>54.951411383618698</v>
      </c>
      <c r="P3727">
        <v>21.2002243409983</v>
      </c>
      <c r="Q3727">
        <v>2.6770522980985E-2</v>
      </c>
    </row>
    <row r="3728" spans="1:17" hidden="1" x14ac:dyDescent="0.3">
      <c r="A3728" t="s">
        <v>7686</v>
      </c>
      <c r="B3728" t="s">
        <v>7687</v>
      </c>
      <c r="C3728" t="str">
        <f>IFERROR(VLOOKUP(Table1[[#This Row],[Ticker]],[1]!Table2[[Symbol]:[Industry]],2,FALSE),"-")</f>
        <v>-</v>
      </c>
      <c r="E3728">
        <v>32.310143865999997</v>
      </c>
      <c r="F3728">
        <v>62.02</v>
      </c>
      <c r="G3728">
        <v>1.63361093705003</v>
      </c>
      <c r="H3728">
        <v>-19.781340627048898</v>
      </c>
      <c r="I3728">
        <v>-13.2369839527578</v>
      </c>
      <c r="J3728">
        <v>-16.5458558500411</v>
      </c>
      <c r="K3728">
        <v>73.041517483997495</v>
      </c>
      <c r="L3728">
        <v>64.786174556557896</v>
      </c>
      <c r="M3728">
        <v>19.772655970954901</v>
      </c>
      <c r="N3728">
        <v>0.27148864137726098</v>
      </c>
      <c r="O3728">
        <v>96.581747823282797</v>
      </c>
      <c r="P3728">
        <v>87.939393939393895</v>
      </c>
      <c r="Q3728">
        <v>4.4840730287010001E-2</v>
      </c>
    </row>
    <row r="3729" spans="1:17" hidden="1" x14ac:dyDescent="0.3">
      <c r="A3729" t="s">
        <v>7688</v>
      </c>
      <c r="B3729" t="s">
        <v>7689</v>
      </c>
      <c r="C3729" t="str">
        <f>IFERROR(VLOOKUP(Table1[[#This Row],[Ticker]],[1]!Table2[[Symbol]:[Industry]],2,FALSE),"-")</f>
        <v>-</v>
      </c>
      <c r="D3729" t="s">
        <v>54</v>
      </c>
      <c r="E3729">
        <v>32.194544031999897</v>
      </c>
      <c r="F3729">
        <v>12.88</v>
      </c>
      <c r="G3729">
        <v>-76.039117979848797</v>
      </c>
      <c r="H3729">
        <v>-34.085021628024201</v>
      </c>
      <c r="I3729">
        <v>-58.768938685990499</v>
      </c>
      <c r="J3729">
        <v>-29.805880566719601</v>
      </c>
      <c r="K3729">
        <v>20.649470507063299</v>
      </c>
      <c r="L3729">
        <v>21.9001152987673</v>
      </c>
      <c r="M3729">
        <v>8.2855318234326898</v>
      </c>
      <c r="N3729">
        <v>1.03049273021001</v>
      </c>
      <c r="O3729">
        <v>109.239130434782</v>
      </c>
      <c r="P3729">
        <v>0</v>
      </c>
      <c r="Q3729">
        <v>6.8716860546475994E-2</v>
      </c>
    </row>
    <row r="3730" spans="1:17" hidden="1" x14ac:dyDescent="0.3">
      <c r="A3730" t="s">
        <v>7690</v>
      </c>
      <c r="B3730" t="s">
        <v>7691</v>
      </c>
      <c r="C3730" t="str">
        <f>IFERROR(VLOOKUP(Table1[[#This Row],[Ticker]],[1]!Table2[[Symbol]:[Industry]],2,FALSE),"-")</f>
        <v>-</v>
      </c>
      <c r="D3730" t="s">
        <v>279</v>
      </c>
      <c r="E3730">
        <v>32.175918000000003</v>
      </c>
      <c r="F3730">
        <v>31.26</v>
      </c>
      <c r="G3730">
        <v>-15.3202792713391</v>
      </c>
      <c r="H3730">
        <v>0.66851616637818301</v>
      </c>
      <c r="I3730">
        <v>-19.049363655212101</v>
      </c>
      <c r="J3730">
        <v>-4.4453267495120601</v>
      </c>
      <c r="K3730">
        <v>31.012334139330001</v>
      </c>
      <c r="L3730">
        <v>32.6396864017252</v>
      </c>
      <c r="M3730">
        <v>48.887188176511003</v>
      </c>
      <c r="N3730">
        <v>0.23086023818370199</v>
      </c>
      <c r="O3730">
        <v>58.349328214971202</v>
      </c>
      <c r="P3730">
        <v>25.0399999999999</v>
      </c>
      <c r="Q3730">
        <v>-1.5727882610946001E-2</v>
      </c>
    </row>
    <row r="3731" spans="1:17" hidden="1" x14ac:dyDescent="0.3">
      <c r="A3731" t="s">
        <v>7692</v>
      </c>
      <c r="B3731" t="s">
        <v>7693</v>
      </c>
      <c r="C3731" t="str">
        <f>IFERROR(VLOOKUP(Table1[[#This Row],[Ticker]],[1]!Table2[[Symbol]:[Industry]],2,FALSE),"-")</f>
        <v>-</v>
      </c>
      <c r="D3731" t="s">
        <v>420</v>
      </c>
      <c r="E3731">
        <v>32.094999999999999</v>
      </c>
      <c r="F3731">
        <v>91.7</v>
      </c>
      <c r="G3731">
        <v>129.457944069571</v>
      </c>
      <c r="H3731">
        <v>-7.0737468105335601</v>
      </c>
      <c r="I3731">
        <v>27.958321063230201</v>
      </c>
      <c r="J3731">
        <v>-6.8755261797114997</v>
      </c>
      <c r="K3731">
        <v>101.82013219056201</v>
      </c>
      <c r="L3731">
        <v>75.322024381518005</v>
      </c>
      <c r="M3731">
        <v>15.2113949805183</v>
      </c>
      <c r="N3731">
        <v>7.8522388723375802E-2</v>
      </c>
      <c r="O3731">
        <v>65.747001090512498</v>
      </c>
      <c r="P3731">
        <v>161.850371216447</v>
      </c>
      <c r="Q3731">
        <v>0.19418628043074199</v>
      </c>
    </row>
    <row r="3732" spans="1:17" hidden="1" x14ac:dyDescent="0.3">
      <c r="A3732" t="s">
        <v>7694</v>
      </c>
      <c r="B3732" t="s">
        <v>7695</v>
      </c>
      <c r="C3732" t="str">
        <f>IFERROR(VLOOKUP(Table1[[#This Row],[Ticker]],[1]!Table2[[Symbol]:[Industry]],2,FALSE),"-")</f>
        <v>-</v>
      </c>
      <c r="D3732" t="s">
        <v>1547</v>
      </c>
      <c r="E3732">
        <v>32.068800000000003</v>
      </c>
      <c r="F3732">
        <v>31.44</v>
      </c>
      <c r="G3732">
        <v>-38.9910328313685</v>
      </c>
      <c r="H3732">
        <v>-3.75804999678174</v>
      </c>
      <c r="I3732">
        <v>-28.230677991071801</v>
      </c>
      <c r="J3732">
        <v>-7.8815285624525604</v>
      </c>
      <c r="K3732">
        <v>33.580280870998799</v>
      </c>
      <c r="L3732">
        <v>35.892371666996603</v>
      </c>
      <c r="M3732">
        <v>38.310261516248502</v>
      </c>
      <c r="N3732">
        <v>0.88295971727691502</v>
      </c>
      <c r="O3732">
        <v>76.526717557251899</v>
      </c>
      <c r="P3732">
        <v>6.2162162162162096</v>
      </c>
      <c r="Q3732">
        <v>6.1026685136079999E-2</v>
      </c>
    </row>
    <row r="3733" spans="1:17" hidden="1" x14ac:dyDescent="0.3">
      <c r="A3733" t="s">
        <v>7696</v>
      </c>
      <c r="B3733" t="s">
        <v>7697</v>
      </c>
      <c r="C3733" t="str">
        <f>IFERROR(VLOOKUP(Table1[[#This Row],[Ticker]],[1]!Table2[[Symbol]:[Industry]],2,FALSE),"-")</f>
        <v>-</v>
      </c>
      <c r="D3733" t="s">
        <v>1733</v>
      </c>
      <c r="E3733">
        <v>32.007726382000001</v>
      </c>
      <c r="F3733">
        <v>38.380000000000003</v>
      </c>
      <c r="G3733">
        <v>-68.216362522874405</v>
      </c>
      <c r="H3733">
        <v>-4.6975566951207703</v>
      </c>
      <c r="I3733">
        <v>-37.467580548578901</v>
      </c>
      <c r="J3733">
        <v>5.6843028801175599</v>
      </c>
      <c r="K3733">
        <v>39.4996729302202</v>
      </c>
      <c r="L3733">
        <v>44.026189927516</v>
      </c>
      <c r="M3733">
        <v>43.580685662580798</v>
      </c>
      <c r="N3733">
        <v>0.71640718307455997</v>
      </c>
      <c r="O3733">
        <v>84.471078686816</v>
      </c>
      <c r="P3733">
        <v>23.4083601286173</v>
      </c>
      <c r="Q3733">
        <v>-1.9505396021041E-2</v>
      </c>
    </row>
    <row r="3734" spans="1:17" hidden="1" x14ac:dyDescent="0.3">
      <c r="A3734" t="s">
        <v>7698</v>
      </c>
      <c r="B3734" t="s">
        <v>7699</v>
      </c>
      <c r="C3734" t="str">
        <f>IFERROR(VLOOKUP(Table1[[#This Row],[Ticker]],[1]!Table2[[Symbol]:[Industry]],2,FALSE),"-")</f>
        <v>-</v>
      </c>
      <c r="E3734">
        <v>31.986000000000001</v>
      </c>
      <c r="F3734">
        <v>53.31</v>
      </c>
      <c r="G3734">
        <v>279.75138394939501</v>
      </c>
      <c r="H3734">
        <v>-11.571223924868599</v>
      </c>
      <c r="I3734">
        <v>96.627896409017694</v>
      </c>
      <c r="J3734">
        <v>-7.4004924415198596</v>
      </c>
      <c r="K3734">
        <v>58.471690549605697</v>
      </c>
      <c r="L3734">
        <v>43.902764990500202</v>
      </c>
      <c r="M3734">
        <v>24.6451769979546</v>
      </c>
      <c r="N3734">
        <v>0.24955826250252</v>
      </c>
      <c r="O3734">
        <v>37.779028324892103</v>
      </c>
      <c r="P3734">
        <v>323.43129467831602</v>
      </c>
      <c r="Q3734">
        <v>0.10836630435075501</v>
      </c>
    </row>
    <row r="3735" spans="1:17" hidden="1" x14ac:dyDescent="0.3">
      <c r="A3735" t="s">
        <v>7700</v>
      </c>
      <c r="B3735" t="s">
        <v>7701</v>
      </c>
      <c r="C3735" t="str">
        <f>IFERROR(VLOOKUP(Table1[[#This Row],[Ticker]],[1]!Table2[[Symbol]:[Industry]],2,FALSE),"-")</f>
        <v>-</v>
      </c>
      <c r="D3735" t="s">
        <v>632</v>
      </c>
      <c r="E3735">
        <v>31.9827189999999</v>
      </c>
      <c r="F3735">
        <v>7.6</v>
      </c>
      <c r="G3735">
        <v>-5.5931859894901201</v>
      </c>
      <c r="H3735">
        <v>-1.87035303188851</v>
      </c>
      <c r="I3735">
        <v>-12.2495918825592</v>
      </c>
      <c r="J3735">
        <v>1.0670674632677399</v>
      </c>
      <c r="K3735">
        <v>10.0372087729983</v>
      </c>
      <c r="L3735">
        <v>10.066633630706701</v>
      </c>
      <c r="M3735">
        <v>25.7607462659657</v>
      </c>
      <c r="N3735">
        <v>1</v>
      </c>
      <c r="Q3735">
        <v>-9.4079221239847993E-2</v>
      </c>
    </row>
    <row r="3736" spans="1:17" hidden="1" x14ac:dyDescent="0.3">
      <c r="A3736" t="s">
        <v>7702</v>
      </c>
      <c r="B3736" t="s">
        <v>7703</v>
      </c>
      <c r="C3736" t="str">
        <f>IFERROR(VLOOKUP(Table1[[#This Row],[Ticker]],[1]!Table2[[Symbol]:[Industry]],2,FALSE),"-")</f>
        <v>-</v>
      </c>
      <c r="D3736" t="s">
        <v>54</v>
      </c>
      <c r="E3736">
        <v>31.956999759999999</v>
      </c>
      <c r="F3736">
        <v>46.81</v>
      </c>
      <c r="G3736">
        <v>57.071817223136598</v>
      </c>
      <c r="H3736">
        <v>-14.719299024002099</v>
      </c>
      <c r="I3736">
        <v>29.2938482771198</v>
      </c>
      <c r="J3736">
        <v>0.85618807255069096</v>
      </c>
      <c r="K3736">
        <v>47.4424664066918</v>
      </c>
      <c r="L3736">
        <v>39.168319161069597</v>
      </c>
      <c r="M3736">
        <v>50.336646006895002</v>
      </c>
      <c r="N3736">
        <v>0.35411031530089598</v>
      </c>
      <c r="O3736">
        <v>38.325144199957201</v>
      </c>
      <c r="P3736">
        <v>101.333333333333</v>
      </c>
      <c r="Q3736">
        <v>4.5971505691762997E-2</v>
      </c>
    </row>
    <row r="3737" spans="1:17" hidden="1" x14ac:dyDescent="0.3">
      <c r="A3737" t="s">
        <v>7704</v>
      </c>
      <c r="B3737" t="s">
        <v>7705</v>
      </c>
      <c r="C3737" t="str">
        <f>IFERROR(VLOOKUP(Table1[[#This Row],[Ticker]],[1]!Table2[[Symbol]:[Industry]],2,FALSE),"-")</f>
        <v>-</v>
      </c>
      <c r="D3737" t="s">
        <v>729</v>
      </c>
      <c r="E3737">
        <v>31.948726656000002</v>
      </c>
      <c r="F3737">
        <v>322.91000000000003</v>
      </c>
      <c r="G3737">
        <v>12.412728950314399</v>
      </c>
      <c r="H3737">
        <v>1.9630471185018299</v>
      </c>
      <c r="I3737">
        <v>1.95174592966125</v>
      </c>
      <c r="J3737">
        <v>-0.81528752221749301</v>
      </c>
      <c r="K3737">
        <v>314.12459386800998</v>
      </c>
      <c r="L3737">
        <v>287.43310624054698</v>
      </c>
      <c r="M3737">
        <v>50.554369654686603</v>
      </c>
      <c r="N3737">
        <v>0.51478956160435096</v>
      </c>
      <c r="O3737">
        <v>2.12752779412217</v>
      </c>
      <c r="P3737">
        <v>41.410116049923303</v>
      </c>
    </row>
    <row r="3738" spans="1:17" hidden="1" x14ac:dyDescent="0.3">
      <c r="A3738" t="s">
        <v>7706</v>
      </c>
      <c r="B3738" t="s">
        <v>7707</v>
      </c>
      <c r="C3738" t="str">
        <f>IFERROR(VLOOKUP(Table1[[#This Row],[Ticker]],[1]!Table2[[Symbol]:[Industry]],2,FALSE),"-")</f>
        <v>-</v>
      </c>
      <c r="E3738">
        <v>31.8776148</v>
      </c>
      <c r="F3738">
        <v>66.42</v>
      </c>
      <c r="G3738">
        <v>356.60463575595497</v>
      </c>
      <c r="H3738">
        <v>7.0799275934316102</v>
      </c>
      <c r="I3738">
        <v>85.271195093273604</v>
      </c>
      <c r="J3738">
        <v>5.1754281907316804</v>
      </c>
      <c r="K3738">
        <v>58.157275460715603</v>
      </c>
      <c r="L3738">
        <v>43.456640493696497</v>
      </c>
      <c r="M3738">
        <v>70.977623430962595</v>
      </c>
      <c r="N3738">
        <v>0.446589029423067</v>
      </c>
      <c r="O3738">
        <v>7.8440228846732696</v>
      </c>
      <c r="P3738">
        <v>374.42857142857099</v>
      </c>
      <c r="Q3738">
        <v>0.13981282431601499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7307</v>
      </c>
      <c r="E3739">
        <v>31.876280000000001</v>
      </c>
      <c r="F3739">
        <v>16.3</v>
      </c>
      <c r="G3739">
        <v>-73.0996831809219</v>
      </c>
      <c r="H3739">
        <v>-9.9154869772648606</v>
      </c>
      <c r="I3739">
        <v>-52.609477709011301</v>
      </c>
      <c r="J3739">
        <v>-6.4340546078051402</v>
      </c>
      <c r="K3739">
        <v>18.037878222122998</v>
      </c>
      <c r="L3739">
        <v>21.0843196532668</v>
      </c>
      <c r="M3739">
        <v>27.426207432206901</v>
      </c>
      <c r="N3739">
        <v>0.39399079664300402</v>
      </c>
      <c r="O3739">
        <v>112.883435582822</v>
      </c>
      <c r="P3739">
        <v>8.4497671324018597</v>
      </c>
      <c r="Q3739">
        <v>4.7178701410413998E-2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21</v>
      </c>
      <c r="E3740">
        <v>31.8</v>
      </c>
      <c r="F3740">
        <v>42.4</v>
      </c>
      <c r="G3740">
        <v>6.9207212452689797</v>
      </c>
      <c r="H3740">
        <v>2.8424401138373501</v>
      </c>
      <c r="I3740">
        <v>3.9341681423862802</v>
      </c>
      <c r="J3740">
        <v>-3.6791018089752101</v>
      </c>
      <c r="K3740">
        <v>41.797054693255397</v>
      </c>
      <c r="L3740">
        <v>39.0095381842739</v>
      </c>
      <c r="M3740">
        <v>53.049618936022597</v>
      </c>
      <c r="N3740">
        <v>2.1120685314276502</v>
      </c>
      <c r="O3740">
        <v>24.292452830188601</v>
      </c>
      <c r="P3740">
        <v>59.939645416823801</v>
      </c>
      <c r="Q3740">
        <v>4.2013128273922E-2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D3741" t="s">
        <v>46</v>
      </c>
      <c r="E3741">
        <v>31.7908908</v>
      </c>
      <c r="F3741">
        <v>918</v>
      </c>
      <c r="G3741">
        <v>67.747492898812197</v>
      </c>
      <c r="H3741">
        <v>-6.1142256951754598E-2</v>
      </c>
      <c r="I3741">
        <v>-1.67971654768003</v>
      </c>
      <c r="J3741">
        <v>-1.4685200403109999</v>
      </c>
      <c r="K3741">
        <v>900.12484496073705</v>
      </c>
      <c r="L3741">
        <v>788.42402578457097</v>
      </c>
      <c r="M3741">
        <v>42.5259610863231</v>
      </c>
      <c r="N3741">
        <v>9.3063912831354595E-2</v>
      </c>
      <c r="O3741">
        <v>33.186274509803901</v>
      </c>
      <c r="P3741">
        <v>95.319148936170194</v>
      </c>
      <c r="Q3741">
        <v>9.8510256025901993E-2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251</v>
      </c>
      <c r="E3742">
        <v>31.7631996</v>
      </c>
      <c r="F3742">
        <v>80.05</v>
      </c>
      <c r="G3742">
        <v>-29.325677832895</v>
      </c>
      <c r="H3742">
        <v>-4.3936919556451501</v>
      </c>
      <c r="I3742">
        <v>-16.372066776204299</v>
      </c>
      <c r="J3742">
        <v>-3.30485701148136</v>
      </c>
      <c r="K3742">
        <v>83.063168142932298</v>
      </c>
      <c r="L3742">
        <v>81.939344411871403</v>
      </c>
      <c r="M3742">
        <v>31.7004871159555</v>
      </c>
      <c r="N3742">
        <v>0.110645330732</v>
      </c>
      <c r="O3742">
        <v>35.103060587133001</v>
      </c>
      <c r="P3742">
        <v>10.261707988980699</v>
      </c>
      <c r="Q3742">
        <v>-6.8479804305989003E-2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420</v>
      </c>
      <c r="E3743">
        <v>31.730774558999901</v>
      </c>
      <c r="F3743">
        <v>18.93</v>
      </c>
      <c r="G3743">
        <v>407.61780990169399</v>
      </c>
      <c r="H3743">
        <v>-30.497760680713601</v>
      </c>
      <c r="I3743">
        <v>-50.836449234513701</v>
      </c>
      <c r="J3743">
        <v>-2.9454417713662302</v>
      </c>
      <c r="K3743">
        <v>22.3774247312824</v>
      </c>
      <c r="L3743">
        <v>19.986447000010301</v>
      </c>
      <c r="M3743">
        <v>17.908551608419</v>
      </c>
      <c r="N3743">
        <v>0.19533117446199899</v>
      </c>
      <c r="O3743">
        <v>114.368726888536</v>
      </c>
      <c r="P3743">
        <v>470.18072289156601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729</v>
      </c>
      <c r="E3744">
        <v>31.730069843999999</v>
      </c>
      <c r="F3744">
        <v>237.74</v>
      </c>
      <c r="G3744">
        <v>15.0808659761939</v>
      </c>
      <c r="H3744">
        <v>1.9500857240973599</v>
      </c>
      <c r="I3744">
        <v>8.5196220744932898</v>
      </c>
      <c r="J3744">
        <v>-0.178209180644924</v>
      </c>
      <c r="K3744">
        <v>226.82464671586001</v>
      </c>
      <c r="L3744">
        <v>204.98815260177699</v>
      </c>
      <c r="M3744">
        <v>48.807085432446698</v>
      </c>
      <c r="N3744">
        <v>0.876869505601791</v>
      </c>
      <c r="O3744">
        <v>2.08631277866575</v>
      </c>
      <c r="P3744">
        <v>43.510805263793301</v>
      </c>
      <c r="Q3744">
        <v>5.0860317588420001E-3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3245</v>
      </c>
      <c r="E3745">
        <v>31.728309200000002</v>
      </c>
      <c r="F3745">
        <v>61.81</v>
      </c>
      <c r="G3745">
        <v>40.427702597370597</v>
      </c>
      <c r="H3745">
        <v>-2.69345482629112</v>
      </c>
      <c r="I3745">
        <v>14.5518057698678</v>
      </c>
      <c r="J3745">
        <v>-2.8001214553148701</v>
      </c>
      <c r="K3745">
        <v>63.023265447400398</v>
      </c>
      <c r="L3745">
        <v>59.742603050015099</v>
      </c>
      <c r="M3745">
        <v>54.666587595425099</v>
      </c>
      <c r="N3745">
        <v>1.51925874265218</v>
      </c>
      <c r="O3745">
        <v>58.1135738553632</v>
      </c>
      <c r="P3745">
        <v>71.6944444444444</v>
      </c>
      <c r="Q3745">
        <v>7.6426136333274997E-2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3613</v>
      </c>
      <c r="E3746">
        <v>31.697600000000001</v>
      </c>
      <c r="F3746">
        <v>36.020000000000003</v>
      </c>
      <c r="G3746">
        <v>365.24079048594302</v>
      </c>
      <c r="H3746">
        <v>47.877484253036101</v>
      </c>
      <c r="I3746">
        <v>294.442132803226</v>
      </c>
      <c r="J3746">
        <v>5.1391517218921896</v>
      </c>
      <c r="K3746">
        <v>22.7565900346322</v>
      </c>
      <c r="L3746">
        <v>11.4095324770955</v>
      </c>
      <c r="M3746">
        <v>100</v>
      </c>
      <c r="N3746">
        <v>2.8320459562583302</v>
      </c>
      <c r="O3746">
        <v>0</v>
      </c>
      <c r="P3746">
        <v>382.84182305629997</v>
      </c>
      <c r="Q3746">
        <v>0.21251046649344901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420</v>
      </c>
      <c r="E3747">
        <v>31.684294000000001</v>
      </c>
      <c r="F3747">
        <v>52.7</v>
      </c>
      <c r="G3747">
        <v>148.29530166375201</v>
      </c>
      <c r="H3747">
        <v>-12.043103210037801</v>
      </c>
      <c r="I3747">
        <v>8.2462070481545595</v>
      </c>
      <c r="J3747">
        <v>0.41934561516029401</v>
      </c>
      <c r="K3747">
        <v>49.4159257338288</v>
      </c>
      <c r="L3747">
        <v>37.831562175589099</v>
      </c>
      <c r="M3747">
        <v>48.9632448265587</v>
      </c>
      <c r="N3747">
        <v>0.21753910531035101</v>
      </c>
      <c r="O3747">
        <v>29.0322580645161</v>
      </c>
      <c r="P3747">
        <v>191.160220994475</v>
      </c>
      <c r="Q3747">
        <v>8.5097679865371006E-2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2849</v>
      </c>
      <c r="E3748">
        <v>31.609449999999999</v>
      </c>
      <c r="F3748">
        <v>25</v>
      </c>
      <c r="G3748">
        <v>-60.639131135293702</v>
      </c>
      <c r="H3748">
        <v>-9.4919200253683407</v>
      </c>
      <c r="I3748">
        <v>-60.673405187231197</v>
      </c>
      <c r="J3748">
        <v>-4.9206638377523797</v>
      </c>
      <c r="K3748">
        <v>26.930270581110602</v>
      </c>
      <c r="L3748">
        <v>34.333137419233502</v>
      </c>
      <c r="M3748">
        <v>30.938949986410101</v>
      </c>
      <c r="N3748">
        <v>0.308823529411764</v>
      </c>
      <c r="O3748">
        <v>174</v>
      </c>
      <c r="P3748">
        <v>6.3829787234042499</v>
      </c>
      <c r="Q3748">
        <v>1.9981435313963E-2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420</v>
      </c>
      <c r="E3749">
        <v>31.6008</v>
      </c>
      <c r="F3749">
        <v>58.52</v>
      </c>
      <c r="G3749">
        <v>84.886623333594898</v>
      </c>
      <c r="H3749">
        <v>3.9579203679623798</v>
      </c>
      <c r="I3749">
        <v>41.398369006317097</v>
      </c>
      <c r="J3749">
        <v>-6.0192506572017797</v>
      </c>
      <c r="K3749">
        <v>57.825403109401499</v>
      </c>
      <c r="L3749">
        <v>47.243375617628303</v>
      </c>
      <c r="M3749">
        <v>44.099631230684899</v>
      </c>
      <c r="N3749">
        <v>1.0755983812860801</v>
      </c>
      <c r="O3749">
        <v>45.283663704716297</v>
      </c>
      <c r="P3749">
        <v>184.90749756572501</v>
      </c>
      <c r="Q3749">
        <v>0.23599213984692699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1177</v>
      </c>
      <c r="E3750">
        <v>31.5873843</v>
      </c>
      <c r="F3750">
        <v>18.57</v>
      </c>
      <c r="G3750">
        <v>-70.114045562726105</v>
      </c>
      <c r="H3750">
        <v>-2.0200878027959401</v>
      </c>
      <c r="I3750">
        <v>-45.120624225493302</v>
      </c>
      <c r="J3750">
        <v>15.499524057407699</v>
      </c>
      <c r="K3750">
        <v>19.059857808461601</v>
      </c>
      <c r="L3750">
        <v>24.252577027417502</v>
      </c>
      <c r="M3750">
        <v>59.535666897871998</v>
      </c>
      <c r="N3750">
        <v>3.5707519782796999</v>
      </c>
      <c r="O3750">
        <v>127.51750134625701</v>
      </c>
      <c r="P3750">
        <v>24.966352624495201</v>
      </c>
      <c r="Q3750">
        <v>2.801569167159E-3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632</v>
      </c>
      <c r="E3751">
        <v>31.5772625</v>
      </c>
      <c r="F3751">
        <v>160.25</v>
      </c>
      <c r="G3751">
        <v>-14.9893680236045</v>
      </c>
      <c r="H3751">
        <v>-4.2121096787058399</v>
      </c>
      <c r="I3751">
        <v>-9.5570706962369893</v>
      </c>
      <c r="J3751">
        <v>-5.4830917330781297</v>
      </c>
      <c r="K3751">
        <v>164.25934083084701</v>
      </c>
      <c r="L3751">
        <v>162.96451030786599</v>
      </c>
      <c r="M3751">
        <v>48.308376395491003</v>
      </c>
      <c r="N3751">
        <v>0.70286010243425201</v>
      </c>
      <c r="O3751">
        <v>36.349453978159097</v>
      </c>
      <c r="P3751">
        <v>24.756714674970802</v>
      </c>
      <c r="Q3751">
        <v>-8.3722828774200001E-4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D3752" t="s">
        <v>77</v>
      </c>
      <c r="E3752">
        <v>31.519915231999999</v>
      </c>
      <c r="F3752">
        <v>10.72</v>
      </c>
      <c r="G3752">
        <v>25.076260022099898</v>
      </c>
      <c r="H3752">
        <v>-5.5541299629387799</v>
      </c>
      <c r="I3752">
        <v>-29.311925111329899</v>
      </c>
      <c r="J3752">
        <v>-1.66754897173429</v>
      </c>
      <c r="K3752">
        <v>10.795127189904001</v>
      </c>
      <c r="L3752">
        <v>9.7731415217749404</v>
      </c>
      <c r="M3752">
        <v>43.318121506537899</v>
      </c>
      <c r="N3752">
        <v>0.41939549636525902</v>
      </c>
      <c r="O3752">
        <v>34.794776119402897</v>
      </c>
      <c r="P3752">
        <v>74.308943089430898</v>
      </c>
      <c r="Q3752">
        <v>1.4395000097393E-2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729</v>
      </c>
      <c r="E3753">
        <v>31.504857428999902</v>
      </c>
      <c r="F3753">
        <v>252.6</v>
      </c>
      <c r="G3753">
        <v>1.0685495409255701</v>
      </c>
      <c r="H3753">
        <v>-0.30856077729932802</v>
      </c>
      <c r="I3753">
        <v>1.27019905426601</v>
      </c>
      <c r="J3753">
        <v>-0.28534841187726401</v>
      </c>
      <c r="K3753">
        <v>246.331580907713</v>
      </c>
      <c r="L3753">
        <v>228.632456222418</v>
      </c>
      <c r="M3753">
        <v>51.891311594454301</v>
      </c>
      <c r="N3753">
        <v>0.84395709623628901</v>
      </c>
      <c r="O3753">
        <v>9.6595407759303207</v>
      </c>
      <c r="P3753">
        <v>32.633237070097103</v>
      </c>
      <c r="Q3753">
        <v>1.5187022887975E-2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929</v>
      </c>
      <c r="E3754">
        <v>31.494399999999999</v>
      </c>
      <c r="F3754">
        <v>30.4</v>
      </c>
      <c r="G3754">
        <v>10.304053984785099</v>
      </c>
      <c r="H3754">
        <v>3.1257629959245001</v>
      </c>
      <c r="I3754">
        <v>-11.859920810915201</v>
      </c>
      <c r="J3754">
        <v>-5.9268082309935597</v>
      </c>
      <c r="K3754">
        <v>28.904574867271101</v>
      </c>
      <c r="L3754">
        <v>26.481587678072199</v>
      </c>
      <c r="M3754">
        <v>41.055195403123697</v>
      </c>
      <c r="N3754">
        <v>0.58937198067632801</v>
      </c>
      <c r="O3754">
        <v>24.967105263157901</v>
      </c>
      <c r="P3754">
        <v>57.4313827032625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1563</v>
      </c>
      <c r="E3755">
        <v>31.371357499999998</v>
      </c>
      <c r="F3755">
        <v>6.25</v>
      </c>
      <c r="G3755">
        <v>7.9558262321456201</v>
      </c>
      <c r="H3755">
        <v>-4.4580955018528101</v>
      </c>
      <c r="I3755">
        <v>-9.67038099368283</v>
      </c>
      <c r="J3755">
        <v>3.9389635810869801</v>
      </c>
      <c r="K3755">
        <v>6.4630506490085997</v>
      </c>
      <c r="L3755">
        <v>5.9758030362937404</v>
      </c>
      <c r="M3755">
        <v>39.030613474603101</v>
      </c>
      <c r="N3755">
        <v>0.81913486651771505</v>
      </c>
      <c r="O3755">
        <v>35.0399999999999</v>
      </c>
      <c r="P3755">
        <v>34.408602150537597</v>
      </c>
      <c r="Q3755">
        <v>5.1346509187398998E-2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4780</v>
      </c>
      <c r="E3756">
        <v>31.322078320999999</v>
      </c>
      <c r="F3756">
        <v>4.01</v>
      </c>
      <c r="G3756">
        <v>51.1373234072868</v>
      </c>
      <c r="H3756">
        <v>-21.2331856370254</v>
      </c>
      <c r="I3756">
        <v>-36.695005551986696</v>
      </c>
      <c r="J3756">
        <v>-2.8827984510424498</v>
      </c>
      <c r="K3756">
        <v>4.6919831758939097</v>
      </c>
      <c r="L3756">
        <v>4.8383249397101196</v>
      </c>
      <c r="M3756">
        <v>40.963037518331298</v>
      </c>
      <c r="N3756">
        <v>0.83182332617253796</v>
      </c>
      <c r="O3756">
        <v>83.042394014962596</v>
      </c>
      <c r="P3756">
        <v>119.125683060109</v>
      </c>
      <c r="Q3756">
        <v>6.5530235479507995E-2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1332</v>
      </c>
      <c r="E3757">
        <v>31.257184429999999</v>
      </c>
      <c r="F3757">
        <v>57.5</v>
      </c>
      <c r="G3757">
        <v>-18.1029247169811</v>
      </c>
      <c r="H3757">
        <v>0.67636733551966399</v>
      </c>
      <c r="I3757">
        <v>-6.0382958348657496</v>
      </c>
      <c r="J3757">
        <v>-1.43141933243778</v>
      </c>
      <c r="K3757">
        <v>56.733985081574701</v>
      </c>
      <c r="L3757">
        <v>55.278671786496503</v>
      </c>
      <c r="M3757">
        <v>56.093149880285502</v>
      </c>
      <c r="N3757">
        <v>1.5938542337884101</v>
      </c>
      <c r="O3757">
        <v>1.3043478260869401</v>
      </c>
      <c r="P3757">
        <v>12.634671890303601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130</v>
      </c>
      <c r="E3758">
        <v>31.215719419999999</v>
      </c>
      <c r="F3758">
        <v>3.55</v>
      </c>
      <c r="G3758">
        <v>-5.2852939864335999</v>
      </c>
      <c r="H3758">
        <v>7.0805617759678796</v>
      </c>
      <c r="I3758">
        <v>-43.4402673573192</v>
      </c>
      <c r="J3758">
        <v>9.3216389739753698</v>
      </c>
      <c r="K3758">
        <v>3.5163837639315898</v>
      </c>
      <c r="L3758">
        <v>3.7488316253126301</v>
      </c>
      <c r="M3758">
        <v>65.024034288908595</v>
      </c>
      <c r="N3758">
        <v>1.73598596717967</v>
      </c>
      <c r="O3758">
        <v>80.2816901408451</v>
      </c>
      <c r="P3758">
        <v>31.481481481481399</v>
      </c>
      <c r="Q3758">
        <v>0.10607123780660201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1547</v>
      </c>
      <c r="E3759">
        <v>31.106660672</v>
      </c>
      <c r="F3759">
        <v>2.54</v>
      </c>
      <c r="G3759">
        <v>17.8903500416694</v>
      </c>
      <c r="H3759">
        <v>1.83783861747287</v>
      </c>
      <c r="I3759">
        <v>-49.871811716574399</v>
      </c>
      <c r="J3759">
        <v>3.1715524247441498</v>
      </c>
      <c r="K3759">
        <v>3.14421751406578</v>
      </c>
      <c r="L3759">
        <v>3.1879131500985198</v>
      </c>
      <c r="M3759">
        <v>55.4939829435653</v>
      </c>
      <c r="N3759">
        <v>1.41106669816824</v>
      </c>
      <c r="O3759">
        <v>81.1023622047244</v>
      </c>
      <c r="P3759">
        <v>49.411764705882298</v>
      </c>
      <c r="Q3759">
        <v>1.1821186560614001E-2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516</v>
      </c>
      <c r="E3760">
        <v>31.097280000000001</v>
      </c>
      <c r="F3760">
        <v>55.68</v>
      </c>
      <c r="G3760">
        <v>16.8479750099516</v>
      </c>
      <c r="H3760">
        <v>11.929665558819901</v>
      </c>
      <c r="I3760">
        <v>-28.147308563776299</v>
      </c>
      <c r="J3760">
        <v>-0.94476477615426502</v>
      </c>
      <c r="K3760">
        <v>54.402685607963598</v>
      </c>
      <c r="L3760">
        <v>54.483499014260197</v>
      </c>
      <c r="M3760">
        <v>57.870225812597603</v>
      </c>
      <c r="N3760">
        <v>2.16687812598281</v>
      </c>
      <c r="O3760">
        <v>56.214080459770102</v>
      </c>
      <c r="P3760">
        <v>44.435797665369599</v>
      </c>
      <c r="Q3760">
        <v>3.3574715042606999E-2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399</v>
      </c>
      <c r="E3761">
        <v>30.99268</v>
      </c>
      <c r="F3761">
        <v>86</v>
      </c>
      <c r="G3761">
        <v>-65.485589807954597</v>
      </c>
      <c r="H3761">
        <v>-13.1468884262954</v>
      </c>
      <c r="I3761">
        <v>-7.0892892215309304</v>
      </c>
      <c r="J3761">
        <v>-7.9443520906426599</v>
      </c>
      <c r="K3761">
        <v>84.654622414374103</v>
      </c>
      <c r="M3761">
        <v>43.354251915101699</v>
      </c>
      <c r="N3761">
        <v>0.10482180293501001</v>
      </c>
      <c r="O3761">
        <v>62.790697674418603</v>
      </c>
      <c r="P3761">
        <v>58.964879852125598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5378</v>
      </c>
      <c r="E3762">
        <v>30.9815</v>
      </c>
      <c r="F3762">
        <v>57.64</v>
      </c>
      <c r="G3762">
        <v>17.3536143237997</v>
      </c>
      <c r="H3762">
        <v>-1.7916306163492499</v>
      </c>
      <c r="I3762">
        <v>-24.485721902773701</v>
      </c>
      <c r="J3762">
        <v>-4.8601415643268897</v>
      </c>
      <c r="K3762">
        <v>61.535582261959703</v>
      </c>
      <c r="L3762">
        <v>62.878447673784301</v>
      </c>
      <c r="M3762">
        <v>38.498345426621</v>
      </c>
      <c r="N3762">
        <v>1.0966427338453399</v>
      </c>
      <c r="O3762">
        <v>64.590562109646001</v>
      </c>
      <c r="P3762">
        <v>44.6061214249874</v>
      </c>
      <c r="Q3762">
        <v>0.100447650448913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57</v>
      </c>
      <c r="E3763">
        <v>30.854613825000001</v>
      </c>
      <c r="F3763">
        <v>13.25</v>
      </c>
      <c r="G3763">
        <v>-100.11633854871</v>
      </c>
      <c r="H3763">
        <v>-21.018461133502299</v>
      </c>
      <c r="I3763">
        <v>-69.8129110292805</v>
      </c>
      <c r="J3763">
        <v>0.99626869208336499</v>
      </c>
      <c r="K3763">
        <v>18.508437750705799</v>
      </c>
      <c r="L3763">
        <v>26.663493262481499</v>
      </c>
      <c r="M3763">
        <v>29.470431601701002</v>
      </c>
      <c r="N3763">
        <v>0.37613363673220401</v>
      </c>
      <c r="O3763">
        <v>344.15094339622601</v>
      </c>
      <c r="P3763">
        <v>8.6065573770491799</v>
      </c>
      <c r="Q3763">
        <v>-7.8286020458883998E-2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516</v>
      </c>
      <c r="E3764">
        <v>30.774999999999999</v>
      </c>
      <c r="F3764">
        <v>61.55</v>
      </c>
      <c r="G3764">
        <v>109.362877514196</v>
      </c>
      <c r="H3764">
        <v>21.1344970683833</v>
      </c>
      <c r="I3764">
        <v>4.9988407044303704</v>
      </c>
      <c r="J3764">
        <v>5.1938814241788496</v>
      </c>
      <c r="K3764">
        <v>52.357997858052201</v>
      </c>
      <c r="L3764">
        <v>47.147475249971102</v>
      </c>
      <c r="M3764">
        <v>78.260348528320307</v>
      </c>
      <c r="N3764">
        <v>2.7234012221212498</v>
      </c>
      <c r="O3764">
        <v>4.7928513403736801</v>
      </c>
      <c r="P3764">
        <v>146.19999999999999</v>
      </c>
      <c r="Q3764">
        <v>0.104501172602727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4709</v>
      </c>
      <c r="E3765">
        <v>30.765000000000001</v>
      </c>
      <c r="F3765">
        <v>29.3</v>
      </c>
      <c r="G3765">
        <v>-55.3033752841175</v>
      </c>
      <c r="H3765">
        <v>-7.1543204951681503</v>
      </c>
      <c r="I3765">
        <v>-44.740667070345701</v>
      </c>
      <c r="J3765">
        <v>-9.1635761608400905</v>
      </c>
      <c r="K3765">
        <v>32.568439353055503</v>
      </c>
      <c r="L3765">
        <v>39.581133633184301</v>
      </c>
      <c r="M3765">
        <v>35.267549505046901</v>
      </c>
      <c r="N3765">
        <v>0.26479859894921098</v>
      </c>
      <c r="O3765">
        <v>110.580204778157</v>
      </c>
      <c r="P3765">
        <v>8.5185185185185208</v>
      </c>
      <c r="Q3765">
        <v>-0.183009260606213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929</v>
      </c>
      <c r="E3766">
        <v>30.730647999999999</v>
      </c>
      <c r="F3766">
        <v>32.799999999999997</v>
      </c>
      <c r="G3766">
        <v>414.00962882114197</v>
      </c>
      <c r="H3766">
        <v>78.673863195610906</v>
      </c>
      <c r="I3766">
        <v>120.41125827967301</v>
      </c>
      <c r="J3766">
        <v>5.1533987547761502</v>
      </c>
      <c r="K3766">
        <v>22.3828983213713</v>
      </c>
      <c r="L3766">
        <v>15.5888405500912</v>
      </c>
      <c r="M3766">
        <v>98.832295197343399</v>
      </c>
      <c r="N3766">
        <v>1.82240275888981</v>
      </c>
      <c r="O3766">
        <v>0</v>
      </c>
      <c r="P3766">
        <v>488.86894075403899</v>
      </c>
      <c r="Q3766">
        <v>0.216323859364073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124</v>
      </c>
      <c r="E3767">
        <v>30.637499999999999</v>
      </c>
      <c r="F3767">
        <v>2.15</v>
      </c>
      <c r="G3767">
        <v>7.3381092741572802</v>
      </c>
      <c r="H3767">
        <v>-17.477885818733402</v>
      </c>
      <c r="I3767">
        <v>1.10611012306843</v>
      </c>
      <c r="J3767">
        <v>-4.5142521771819002</v>
      </c>
      <c r="K3767">
        <v>2.4648251172762601</v>
      </c>
      <c r="L3767">
        <v>2.2880220688134898</v>
      </c>
      <c r="M3767">
        <v>47.777598430028803</v>
      </c>
      <c r="N3767">
        <v>5.0869227799157199</v>
      </c>
      <c r="O3767">
        <v>59.534883720930203</v>
      </c>
      <c r="P3767">
        <v>80.856140754369804</v>
      </c>
      <c r="Q3767">
        <v>6.1152007637609002E-2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420</v>
      </c>
      <c r="E3768">
        <v>30.6182425199998</v>
      </c>
      <c r="F3768">
        <v>244.45</v>
      </c>
      <c r="G3768">
        <v>-27.2525071011877</v>
      </c>
      <c r="H3768">
        <v>-0.170193511041176</v>
      </c>
      <c r="I3768">
        <v>-11.0766309936828</v>
      </c>
      <c r="J3768">
        <v>-0.92680823099355703</v>
      </c>
      <c r="K3768">
        <v>244.45</v>
      </c>
      <c r="L3768">
        <v>244.44999999999899</v>
      </c>
      <c r="M3768">
        <v>50</v>
      </c>
      <c r="O3768">
        <v>0</v>
      </c>
      <c r="P3768">
        <v>0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632</v>
      </c>
      <c r="E3769">
        <v>30.588000000000001</v>
      </c>
      <c r="F3769">
        <v>50.98</v>
      </c>
      <c r="G3769">
        <v>425.83259928179098</v>
      </c>
      <c r="H3769">
        <v>48.070574153977702</v>
      </c>
      <c r="I3769">
        <v>414.074884157832</v>
      </c>
      <c r="J3769">
        <v>5.1710065452811502</v>
      </c>
      <c r="K3769">
        <v>33.475486166303597</v>
      </c>
      <c r="L3769">
        <v>18.781270839337498</v>
      </c>
      <c r="M3769">
        <v>99.999784478866601</v>
      </c>
      <c r="N3769">
        <v>0.432067642683786</v>
      </c>
      <c r="O3769">
        <v>0</v>
      </c>
      <c r="P3769">
        <v>466.444444444444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516</v>
      </c>
      <c r="E3770">
        <v>30.567979994999899</v>
      </c>
      <c r="F3770">
        <v>28.85</v>
      </c>
      <c r="G3770">
        <v>196.708105590278</v>
      </c>
      <c r="H3770">
        <v>13.055866143589901</v>
      </c>
      <c r="I3770">
        <v>-13.4826955948693</v>
      </c>
      <c r="J3770">
        <v>5.3347018979198904</v>
      </c>
      <c r="K3770">
        <v>29.0121025383947</v>
      </c>
      <c r="L3770">
        <v>25.860875200789401</v>
      </c>
      <c r="M3770">
        <v>69.585529924522902</v>
      </c>
      <c r="N3770">
        <v>0.75905028563444099</v>
      </c>
      <c r="O3770">
        <v>49.046793760831797</v>
      </c>
      <c r="P3770">
        <v>264.72819216182</v>
      </c>
      <c r="Q3770">
        <v>0.213802681639224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43</v>
      </c>
      <c r="E3771">
        <v>30.442</v>
      </c>
      <c r="F3771">
        <v>761.05</v>
      </c>
      <c r="G3771">
        <v>192.97505294938099</v>
      </c>
      <c r="H3771">
        <v>1.30313982229215</v>
      </c>
      <c r="I3771">
        <v>62.198936216441403</v>
      </c>
      <c r="J3771">
        <v>0.411407481389925</v>
      </c>
      <c r="K3771">
        <v>697.77055446254496</v>
      </c>
      <c r="L3771">
        <v>543.94941252596095</v>
      </c>
      <c r="M3771">
        <v>41.077930709476902</v>
      </c>
      <c r="N3771">
        <v>0.89855444908448401</v>
      </c>
      <c r="O3771">
        <v>14.926745943104899</v>
      </c>
      <c r="P3771">
        <v>221.52513730460399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57</v>
      </c>
      <c r="E3772">
        <v>30.417200000000001</v>
      </c>
      <c r="F3772">
        <v>24.53</v>
      </c>
      <c r="G3772">
        <v>-17.993247841928401</v>
      </c>
      <c r="H3772">
        <v>13.0800373292173</v>
      </c>
      <c r="I3772">
        <v>-13.022314009491501</v>
      </c>
      <c r="J3772">
        <v>-1.8156971198824401</v>
      </c>
      <c r="K3772">
        <v>21.958808209155698</v>
      </c>
      <c r="L3772">
        <v>21.475984592192901</v>
      </c>
      <c r="M3772">
        <v>73.184450571272706</v>
      </c>
      <c r="N3772">
        <v>3.73465831554637</v>
      </c>
      <c r="O3772">
        <v>31.512433754586201</v>
      </c>
      <c r="P3772">
        <v>37.039106145251402</v>
      </c>
      <c r="Q3772">
        <v>9.1320865911357005E-2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2547</v>
      </c>
      <c r="E3773">
        <v>30.384962300000002</v>
      </c>
      <c r="F3773">
        <v>38.5</v>
      </c>
      <c r="G3773">
        <v>-17.528226045747399</v>
      </c>
      <c r="H3773">
        <v>5.0210633195599099</v>
      </c>
      <c r="I3773">
        <v>21.3383958399486</v>
      </c>
      <c r="J3773">
        <v>-6.77175809648634</v>
      </c>
      <c r="K3773">
        <v>38.070241293121803</v>
      </c>
      <c r="L3773">
        <v>33.750187481989101</v>
      </c>
      <c r="M3773">
        <v>50.819169191130698</v>
      </c>
      <c r="N3773">
        <v>0.63906436408441003</v>
      </c>
      <c r="O3773">
        <v>32.467532467532401</v>
      </c>
      <c r="P3773">
        <v>60.349854227405203</v>
      </c>
      <c r="Q3773">
        <v>9.9216384637008007E-2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259</v>
      </c>
      <c r="E3774">
        <v>30.335349999999998</v>
      </c>
      <c r="F3774">
        <v>101</v>
      </c>
      <c r="G3774">
        <v>490.32397760187098</v>
      </c>
      <c r="H3774">
        <v>-2.0166463779022101</v>
      </c>
      <c r="I3774">
        <v>1.94345902717565</v>
      </c>
      <c r="J3774">
        <v>0.12371703163775501</v>
      </c>
      <c r="K3774">
        <v>105.79814894961299</v>
      </c>
      <c r="L3774">
        <v>88.741092661414399</v>
      </c>
      <c r="M3774">
        <v>42.416230336143897</v>
      </c>
      <c r="N3774">
        <v>0.73746758632274001</v>
      </c>
      <c r="O3774">
        <v>24.7524752475247</v>
      </c>
      <c r="P3774">
        <v>584.281842818428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551</v>
      </c>
      <c r="E3775">
        <v>30.33</v>
      </c>
      <c r="F3775">
        <v>6</v>
      </c>
      <c r="G3775">
        <v>-30.531195625777801</v>
      </c>
      <c r="H3775">
        <v>6.0244967544455399</v>
      </c>
      <c r="I3775">
        <v>-22.354826482404601</v>
      </c>
      <c r="J3775">
        <v>-4.1526146826064601</v>
      </c>
      <c r="K3775">
        <v>5.8296691957880702</v>
      </c>
      <c r="L3775">
        <v>5.8780073639925003</v>
      </c>
      <c r="M3775">
        <v>50.669321323154499</v>
      </c>
      <c r="N3775">
        <v>1.2344357976653599</v>
      </c>
      <c r="O3775">
        <v>46.6666666666666</v>
      </c>
      <c r="P3775">
        <v>25</v>
      </c>
      <c r="Q3775">
        <v>-3.6171223525461003E-2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207</v>
      </c>
      <c r="E3776">
        <v>30.248000000000001</v>
      </c>
      <c r="F3776">
        <v>0.45</v>
      </c>
      <c r="G3776">
        <v>-5.5931859894901201</v>
      </c>
      <c r="H3776">
        <v>-1.87035303188851</v>
      </c>
      <c r="I3776">
        <v>-12.2495918825592</v>
      </c>
      <c r="J3776">
        <v>1.0670674632677399</v>
      </c>
      <c r="K3776">
        <v>0.59267168328142406</v>
      </c>
      <c r="L3776">
        <v>0.50771284078795198</v>
      </c>
      <c r="M3776">
        <v>92.112121951265095</v>
      </c>
      <c r="N3776">
        <v>1</v>
      </c>
      <c r="Q3776">
        <v>4.6288916988924997E-2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124</v>
      </c>
      <c r="E3777">
        <v>30.230847499999999</v>
      </c>
      <c r="F3777">
        <v>16.46</v>
      </c>
      <c r="G3777">
        <v>-28.930747841928401</v>
      </c>
      <c r="H3777">
        <v>2.2566888785045598</v>
      </c>
      <c r="I3777">
        <v>-11.9517768513257</v>
      </c>
      <c r="J3777">
        <v>-12.9054178566619</v>
      </c>
      <c r="K3777">
        <v>17.528354706629202</v>
      </c>
      <c r="L3777">
        <v>18.115404872976502</v>
      </c>
      <c r="M3777">
        <v>42.632908318362297</v>
      </c>
      <c r="N3777">
        <v>0.26928775143460398</v>
      </c>
      <c r="O3777">
        <v>117.739975698663</v>
      </c>
      <c r="P3777">
        <v>9.2236230922362292</v>
      </c>
      <c r="Q3777">
        <v>9.1202746449019993E-3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420</v>
      </c>
      <c r="E3778">
        <v>30.223222079999999</v>
      </c>
      <c r="F3778">
        <v>8.8800000000000008</v>
      </c>
      <c r="G3778">
        <v>-36.766677141673497</v>
      </c>
      <c r="H3778">
        <v>-0.73010392537487101</v>
      </c>
      <c r="I3778">
        <v>-21.587141504193301</v>
      </c>
      <c r="J3778">
        <v>-0.81406865940391104</v>
      </c>
      <c r="K3778">
        <v>8.8476763740916304</v>
      </c>
      <c r="L3778">
        <v>9.1503712636169201</v>
      </c>
      <c r="M3778">
        <v>58.621134307001299</v>
      </c>
      <c r="N3778">
        <v>0.47182693515345397</v>
      </c>
      <c r="O3778">
        <v>23.198198198198099</v>
      </c>
      <c r="P3778">
        <v>5.71428571428571</v>
      </c>
      <c r="Q3778">
        <v>9.5596982277957002E-2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632</v>
      </c>
      <c r="E3779">
        <v>30.158729639999901</v>
      </c>
      <c r="F3779">
        <v>32.299999999999997</v>
      </c>
      <c r="G3779">
        <v>-18.699875522240301</v>
      </c>
      <c r="H3779">
        <v>0.76730648895881404</v>
      </c>
      <c r="I3779">
        <v>-10.772679625901601</v>
      </c>
      <c r="J3779">
        <v>-3.0776716057284799</v>
      </c>
      <c r="K3779">
        <v>33.217225521506002</v>
      </c>
      <c r="L3779">
        <v>31.764855043955201</v>
      </c>
      <c r="M3779">
        <v>44.350914574889003</v>
      </c>
      <c r="N3779">
        <v>0.53094438223217599</v>
      </c>
      <c r="O3779">
        <v>25.5108359133127</v>
      </c>
      <c r="P3779">
        <v>43.364403018197898</v>
      </c>
      <c r="Q3779">
        <v>7.2906053596901998E-2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95</v>
      </c>
      <c r="E3780">
        <v>30.114999999999998</v>
      </c>
      <c r="F3780">
        <v>0.95</v>
      </c>
      <c r="G3780">
        <v>-15.487801218834701</v>
      </c>
      <c r="H3780">
        <v>-20.3382607379319</v>
      </c>
      <c r="I3780">
        <v>15.590035672983801</v>
      </c>
      <c r="J3780">
        <v>-0.92680823099355703</v>
      </c>
      <c r="K3780">
        <v>0.97703463024922999</v>
      </c>
      <c r="L3780">
        <v>0.98097516152207098</v>
      </c>
      <c r="M3780">
        <v>5.4485588552780504</v>
      </c>
      <c r="N3780">
        <v>0.49586587907584201</v>
      </c>
      <c r="O3780">
        <v>40</v>
      </c>
      <c r="P3780">
        <v>35.714285714285701</v>
      </c>
      <c r="Q3780">
        <v>9.0350597621889992E-3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E3781">
        <v>30.105878400000002</v>
      </c>
      <c r="F3781">
        <v>91.68</v>
      </c>
      <c r="G3781">
        <v>268.64080365241</v>
      </c>
      <c r="H3781">
        <v>141.410834156943</v>
      </c>
      <c r="I3781">
        <v>284.81667975991502</v>
      </c>
      <c r="J3781">
        <v>5.1720229228080896</v>
      </c>
      <c r="M3781">
        <v>100</v>
      </c>
      <c r="O3781">
        <v>0</v>
      </c>
      <c r="P3781">
        <v>307.46666666666601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516</v>
      </c>
      <c r="E3782">
        <v>30.058125</v>
      </c>
      <c r="F3782">
        <v>97.75</v>
      </c>
      <c r="G3782">
        <v>28.479580126226601</v>
      </c>
      <c r="H3782">
        <v>16.185002298981399</v>
      </c>
      <c r="I3782">
        <v>30.038400763550701</v>
      </c>
      <c r="J3782">
        <v>10.380411081236</v>
      </c>
      <c r="K3782">
        <v>78.091337306442796</v>
      </c>
      <c r="L3782">
        <v>68.807649004792097</v>
      </c>
      <c r="M3782">
        <v>86.981297093869699</v>
      </c>
      <c r="N3782">
        <v>0.45896414342629399</v>
      </c>
      <c r="O3782">
        <v>0.49104859335038498</v>
      </c>
      <c r="P3782">
        <v>89.437984496124002</v>
      </c>
      <c r="Q3782">
        <v>0.22836209716452599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632</v>
      </c>
      <c r="E3783">
        <v>30.046016000000002</v>
      </c>
      <c r="F3783">
        <v>58.96</v>
      </c>
      <c r="G3783">
        <v>221.529395451016</v>
      </c>
      <c r="H3783">
        <v>36.786833202083102</v>
      </c>
      <c r="I3783">
        <v>232.52336900631701</v>
      </c>
      <c r="J3783">
        <v>-2.9540598095910902</v>
      </c>
      <c r="K3783">
        <v>44.306068051843802</v>
      </c>
      <c r="L3783">
        <v>28.596688724406501</v>
      </c>
      <c r="M3783">
        <v>72.193483832100398</v>
      </c>
      <c r="N3783">
        <v>0.92378049589995204</v>
      </c>
      <c r="O3783">
        <v>4.1044776119403004</v>
      </c>
      <c r="P3783">
        <v>302.18281036834901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E3784">
        <v>30.036961999999999</v>
      </c>
      <c r="F3784">
        <v>11.65</v>
      </c>
      <c r="G3784">
        <v>-1.6141005639047501</v>
      </c>
      <c r="H3784">
        <v>11.634029137711201</v>
      </c>
      <c r="I3784">
        <v>-9.2554389407026996</v>
      </c>
      <c r="J3784">
        <v>-2.2815923122805999</v>
      </c>
      <c r="K3784">
        <v>11.7198887643177</v>
      </c>
      <c r="L3784">
        <v>11.0695444460112</v>
      </c>
      <c r="M3784">
        <v>40.403249906922603</v>
      </c>
      <c r="N3784">
        <v>0.44201046778838299</v>
      </c>
      <c r="O3784">
        <v>27.467811158798199</v>
      </c>
      <c r="P3784">
        <v>39.855942376950701</v>
      </c>
      <c r="Q3784">
        <v>-3.1155296106729E-2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372</v>
      </c>
      <c r="E3785">
        <v>29.992115795999901</v>
      </c>
      <c r="F3785">
        <v>20.82</v>
      </c>
      <c r="G3785">
        <v>-17.321420051039802</v>
      </c>
      <c r="H3785">
        <v>-35.188920102801397</v>
      </c>
      <c r="I3785">
        <v>-21.763326272652801</v>
      </c>
      <c r="J3785">
        <v>-11.5705850550278</v>
      </c>
      <c r="K3785">
        <v>26.816174758788801</v>
      </c>
      <c r="L3785">
        <v>26.543312576470498</v>
      </c>
      <c r="M3785">
        <v>25.139168914123601</v>
      </c>
      <c r="N3785">
        <v>4.1036579484474602</v>
      </c>
      <c r="O3785">
        <v>103.890489913544</v>
      </c>
      <c r="P3785">
        <v>15.0323550516414</v>
      </c>
      <c r="Q3785">
        <v>0.122690598554494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E3786">
        <v>29.974285599000002</v>
      </c>
      <c r="F3786">
        <v>8.07</v>
      </c>
      <c r="G3786">
        <v>-98.847016076900402</v>
      </c>
      <c r="H3786">
        <v>-10.900282006616299</v>
      </c>
      <c r="I3786">
        <v>-46.722564008036898</v>
      </c>
      <c r="J3786">
        <v>-12.922446180829899</v>
      </c>
      <c r="K3786">
        <v>9.1723297931005696</v>
      </c>
      <c r="L3786">
        <v>11.6647877318726</v>
      </c>
      <c r="M3786">
        <v>31.640829251530299</v>
      </c>
      <c r="N3786">
        <v>1.85414741186766</v>
      </c>
      <c r="O3786">
        <v>281.288723667905</v>
      </c>
      <c r="P3786">
        <v>12.709497206703899</v>
      </c>
      <c r="Q3786">
        <v>5.5539832579565997E-2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21</v>
      </c>
      <c r="E3787">
        <v>29.916599999999999</v>
      </c>
      <c r="F3787">
        <v>71.400000000000006</v>
      </c>
      <c r="G3787">
        <v>2.5656747169941099</v>
      </c>
      <c r="H3787">
        <v>6.3969706680633003</v>
      </c>
      <c r="I3787">
        <v>-13.748386718873601</v>
      </c>
      <c r="J3787">
        <v>1.0731917690064501</v>
      </c>
      <c r="K3787">
        <v>70.796558424974506</v>
      </c>
      <c r="L3787">
        <v>69.377580398898601</v>
      </c>
      <c r="M3787">
        <v>68.029304002031907</v>
      </c>
      <c r="N3787">
        <v>5.3508771929824501</v>
      </c>
      <c r="O3787">
        <v>7.1428571428571397</v>
      </c>
      <c r="P3787">
        <v>29.818181818181799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D3788" t="s">
        <v>21</v>
      </c>
      <c r="E3788">
        <v>29.801300368</v>
      </c>
      <c r="F3788">
        <v>19.28</v>
      </c>
      <c r="G3788">
        <v>8.5221407861362408</v>
      </c>
      <c r="H3788">
        <v>14.183305895839</v>
      </c>
      <c r="I3788">
        <v>-11.1810696359804</v>
      </c>
      <c r="J3788">
        <v>-1.59656608776841</v>
      </c>
      <c r="K3788">
        <v>17.296070998970698</v>
      </c>
      <c r="L3788">
        <v>16.822594236212101</v>
      </c>
      <c r="M3788">
        <v>68.746415263286394</v>
      </c>
      <c r="N3788">
        <v>3.07007362581431</v>
      </c>
      <c r="O3788">
        <v>20.591286307053899</v>
      </c>
      <c r="P3788">
        <v>60.6666666666666</v>
      </c>
      <c r="Q3788">
        <v>1.7597991031019999E-2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1698</v>
      </c>
      <c r="E3789">
        <v>29.7491664</v>
      </c>
      <c r="F3789">
        <v>47.62</v>
      </c>
      <c r="G3789">
        <v>99.509397660716999</v>
      </c>
      <c r="H3789">
        <v>15.806426070059601</v>
      </c>
      <c r="I3789">
        <v>113.95732102080299</v>
      </c>
      <c r="J3789">
        <v>-1.6564309118357501</v>
      </c>
      <c r="K3789">
        <v>39.3303630331229</v>
      </c>
      <c r="L3789">
        <v>29.575137396272499</v>
      </c>
      <c r="M3789">
        <v>59.735319334535397</v>
      </c>
      <c r="N3789">
        <v>0.52949121963701296</v>
      </c>
      <c r="O3789">
        <v>8.8828223435531299</v>
      </c>
      <c r="P3789">
        <v>196.69781931464101</v>
      </c>
      <c r="Q3789">
        <v>9.1914151897749E-2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136</v>
      </c>
      <c r="E3790">
        <v>29.7442682</v>
      </c>
      <c r="F3790">
        <v>91.58</v>
      </c>
      <c r="G3790">
        <v>18.606867898812201</v>
      </c>
      <c r="H3790">
        <v>12.060198645821499</v>
      </c>
      <c r="I3790">
        <v>82.034664000110993</v>
      </c>
      <c r="J3790">
        <v>-29.351974311493699</v>
      </c>
      <c r="K3790">
        <v>89.2683921923295</v>
      </c>
      <c r="L3790">
        <v>71.560705603104594</v>
      </c>
      <c r="M3790">
        <v>36.1545468875415</v>
      </c>
      <c r="N3790">
        <v>3.9282826409495502</v>
      </c>
      <c r="O3790">
        <v>39.713911334352403</v>
      </c>
      <c r="P3790">
        <v>121.797045289416</v>
      </c>
      <c r="Q3790">
        <v>5.1552541556562997E-2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929</v>
      </c>
      <c r="E3791">
        <v>29.671683659999999</v>
      </c>
      <c r="F3791">
        <v>21.9</v>
      </c>
      <c r="G3791">
        <v>-11.2018741897953</v>
      </c>
      <c r="H3791">
        <v>5.4228633838479201</v>
      </c>
      <c r="I3791">
        <v>-30.936770853822601</v>
      </c>
      <c r="J3791">
        <v>8.2456743213494104</v>
      </c>
      <c r="K3791">
        <v>21.2931710915515</v>
      </c>
      <c r="L3791">
        <v>21.872577747764399</v>
      </c>
      <c r="M3791">
        <v>70.577691421261605</v>
      </c>
      <c r="N3791">
        <v>0.242688959945592</v>
      </c>
      <c r="O3791">
        <v>59.589041095890401</v>
      </c>
      <c r="P3791">
        <v>23.033707865168498</v>
      </c>
      <c r="Q3791">
        <v>3.6917848321026001E-2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2547</v>
      </c>
      <c r="E3792">
        <v>29.669219999999999</v>
      </c>
      <c r="F3792">
        <v>41.75</v>
      </c>
      <c r="G3792">
        <v>23.858604009923301</v>
      </c>
      <c r="H3792">
        <v>-6.8532511775588301</v>
      </c>
      <c r="I3792">
        <v>-36.746588680565701</v>
      </c>
      <c r="J3792">
        <v>-5.67241626202253</v>
      </c>
      <c r="K3792">
        <v>44.780164810572799</v>
      </c>
      <c r="L3792">
        <v>44.035226491345902</v>
      </c>
      <c r="M3792">
        <v>35.825579507072902</v>
      </c>
      <c r="N3792">
        <v>0.91196574404616304</v>
      </c>
      <c r="O3792">
        <v>66.059880239520893</v>
      </c>
      <c r="P3792">
        <v>59.472880061115298</v>
      </c>
      <c r="Q3792">
        <v>5.5724631347135997E-2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632</v>
      </c>
      <c r="E3793">
        <v>29.606627639999999</v>
      </c>
      <c r="F3793">
        <v>13.8</v>
      </c>
      <c r="G3793">
        <v>-92.666040935774106</v>
      </c>
      <c r="H3793">
        <v>-11.991279773022001</v>
      </c>
      <c r="I3793">
        <v>-57.999707916759697</v>
      </c>
      <c r="J3793">
        <v>-2.3553796595649801</v>
      </c>
      <c r="K3793">
        <v>16.421021729780801</v>
      </c>
      <c r="M3793">
        <v>28.1229428722379</v>
      </c>
      <c r="N3793">
        <v>0.82225913621262403</v>
      </c>
      <c r="O3793">
        <v>204.34782608695599</v>
      </c>
      <c r="P3793">
        <v>2.6022304832713901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729</v>
      </c>
      <c r="E3794">
        <v>29.575091889999999</v>
      </c>
      <c r="F3794">
        <v>43.19</v>
      </c>
      <c r="G3794">
        <v>8.9711812431415403</v>
      </c>
      <c r="H3794">
        <v>5.67348800831601</v>
      </c>
      <c r="I3794">
        <v>-0.82999992325313698</v>
      </c>
      <c r="J3794">
        <v>5.2270379228525803</v>
      </c>
      <c r="K3794">
        <v>39.903839768329497</v>
      </c>
      <c r="L3794">
        <v>36.870151580974003</v>
      </c>
      <c r="M3794">
        <v>56.725246441840902</v>
      </c>
      <c r="N3794">
        <v>2.2840682461103201</v>
      </c>
      <c r="O3794">
        <v>13.452188006482899</v>
      </c>
      <c r="P3794">
        <v>62.185505069470501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420</v>
      </c>
      <c r="E3795">
        <v>29.57</v>
      </c>
      <c r="F3795">
        <v>29.57</v>
      </c>
      <c r="G3795">
        <v>10.2533095577234</v>
      </c>
      <c r="H3795">
        <v>-4.9980016861296797</v>
      </c>
      <c r="I3795">
        <v>-24.950137260077401</v>
      </c>
      <c r="J3795">
        <v>2.8275777339187198</v>
      </c>
      <c r="K3795">
        <v>30.831976264964201</v>
      </c>
      <c r="L3795">
        <v>29.071234341097899</v>
      </c>
      <c r="M3795">
        <v>49.790284973301901</v>
      </c>
      <c r="N3795">
        <v>1.6260297766749301</v>
      </c>
      <c r="O3795">
        <v>40.378762259046297</v>
      </c>
      <c r="P3795">
        <v>58.128342245989302</v>
      </c>
      <c r="Q3795">
        <v>6.4145023457127998E-2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632</v>
      </c>
      <c r="E3796">
        <v>29.536006499999999</v>
      </c>
      <c r="F3796">
        <v>82.95</v>
      </c>
      <c r="G3796">
        <v>-9.6256414295459098</v>
      </c>
      <c r="H3796">
        <v>4.8298064889588197</v>
      </c>
      <c r="I3796">
        <v>-7.3792625726301999</v>
      </c>
      <c r="J3796">
        <v>-0.92680823099355703</v>
      </c>
      <c r="K3796">
        <v>76.785546119574093</v>
      </c>
      <c r="L3796">
        <v>54.324096888125403</v>
      </c>
      <c r="M3796">
        <v>83.232370105182397</v>
      </c>
      <c r="N3796">
        <v>0.24509803921568599</v>
      </c>
      <c r="O3796">
        <v>4.6292947558770301</v>
      </c>
      <c r="P3796">
        <v>23.805970149253699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D3797" t="s">
        <v>124</v>
      </c>
      <c r="E3797">
        <v>29.52</v>
      </c>
      <c r="F3797">
        <v>19.68</v>
      </c>
      <c r="G3797">
        <v>39.972974877018402</v>
      </c>
      <c r="H3797">
        <v>5.92145069381057</v>
      </c>
      <c r="I3797">
        <v>14.158773902739</v>
      </c>
      <c r="J3797">
        <v>1.3069580027726699</v>
      </c>
      <c r="K3797">
        <v>18.048410173986898</v>
      </c>
      <c r="L3797">
        <v>16.898828310439299</v>
      </c>
      <c r="M3797">
        <v>66.542168770280796</v>
      </c>
      <c r="N3797">
        <v>1.4701223210371701</v>
      </c>
      <c r="O3797">
        <v>45.528455284552798</v>
      </c>
      <c r="P3797">
        <v>86.540284360189503</v>
      </c>
      <c r="Q3797">
        <v>8.5441454795432997E-2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D3798" t="s">
        <v>713</v>
      </c>
      <c r="E3798">
        <v>29.380668499999999</v>
      </c>
      <c r="F3798">
        <v>224.75</v>
      </c>
      <c r="G3798">
        <v>14.1514577996897</v>
      </c>
      <c r="H3798">
        <v>0.38909060528991901</v>
      </c>
      <c r="I3798">
        <v>3.4233690063171598</v>
      </c>
      <c r="J3798">
        <v>-2.3089933999272998</v>
      </c>
      <c r="K3798">
        <v>220.96183797753</v>
      </c>
      <c r="L3798">
        <v>200.186787259</v>
      </c>
      <c r="M3798">
        <v>50.639017703720299</v>
      </c>
      <c r="N3798">
        <v>0.97642629227823796</v>
      </c>
      <c r="O3798">
        <v>16.596218020022199</v>
      </c>
      <c r="P3798">
        <v>54.467353951889997</v>
      </c>
      <c r="Q3798">
        <v>6.6035269358573997E-2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72</v>
      </c>
      <c r="E3799">
        <v>29.324999999999999</v>
      </c>
      <c r="F3799">
        <v>1.1499999999999999</v>
      </c>
      <c r="G3799">
        <v>11.3017097662821</v>
      </c>
      <c r="H3799">
        <v>-11.0229066893357</v>
      </c>
      <c r="I3799">
        <v>-18.514647522608399</v>
      </c>
      <c r="J3799">
        <v>8.5970012928159498</v>
      </c>
      <c r="K3799">
        <v>1.21059126763567</v>
      </c>
      <c r="L3799">
        <v>1.1501906006573199</v>
      </c>
      <c r="M3799">
        <v>48.864508074291798</v>
      </c>
      <c r="N3799">
        <v>0.49623213491962997</v>
      </c>
      <c r="O3799">
        <v>82.608695652173907</v>
      </c>
      <c r="P3799">
        <v>38.554216867469798</v>
      </c>
      <c r="Q3799">
        <v>6.3248560409688001E-2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372</v>
      </c>
      <c r="E3800">
        <v>29.32</v>
      </c>
      <c r="F3800">
        <v>14.66</v>
      </c>
      <c r="G3800">
        <v>-4.1628061045099596</v>
      </c>
      <c r="H3800">
        <v>-5.8329991738468303</v>
      </c>
      <c r="I3800">
        <v>-24.913840296008399</v>
      </c>
      <c r="J3800">
        <v>-2.2062695104548302</v>
      </c>
      <c r="K3800">
        <v>15.389956227562701</v>
      </c>
      <c r="L3800">
        <v>14.8574768506789</v>
      </c>
      <c r="M3800">
        <v>37.957062124772797</v>
      </c>
      <c r="N3800">
        <v>0.25171459861108703</v>
      </c>
      <c r="O3800">
        <v>43.246930422919498</v>
      </c>
      <c r="P3800">
        <v>32.072072072071997</v>
      </c>
      <c r="Q3800">
        <v>1.3054216231157999E-2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72</v>
      </c>
      <c r="E3801">
        <v>29.318267945999999</v>
      </c>
      <c r="F3801">
        <v>46.74</v>
      </c>
      <c r="G3801">
        <v>3.70352561864869</v>
      </c>
      <c r="H3801">
        <v>-5.0348383309068403</v>
      </c>
      <c r="I3801">
        <v>-33.537657178032703</v>
      </c>
      <c r="J3801">
        <v>-6.2731022771660898</v>
      </c>
      <c r="K3801">
        <v>48.078743830506397</v>
      </c>
      <c r="L3801">
        <v>52.607473359569397</v>
      </c>
      <c r="M3801">
        <v>46.487775292845797</v>
      </c>
      <c r="N3801">
        <v>0.73345663890249801</v>
      </c>
      <c r="O3801">
        <v>177.59948652118101</v>
      </c>
      <c r="P3801">
        <v>25.746569814366399</v>
      </c>
      <c r="Q3801">
        <v>6.5336988831063994E-2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632</v>
      </c>
      <c r="E3802">
        <v>29.29783772</v>
      </c>
      <c r="F3802">
        <v>36.97</v>
      </c>
      <c r="G3802">
        <v>-23.341272704516399</v>
      </c>
      <c r="H3802">
        <v>-5.3996218627458603</v>
      </c>
      <c r="I3802">
        <v>-24.4839356631234</v>
      </c>
      <c r="J3802">
        <v>-6.6155837411976401</v>
      </c>
      <c r="K3802">
        <v>38.616716245665401</v>
      </c>
      <c r="L3802">
        <v>40.296460033641402</v>
      </c>
      <c r="M3802">
        <v>36.366801232834398</v>
      </c>
      <c r="N3802">
        <v>1.6038231527046101</v>
      </c>
      <c r="O3802">
        <v>37.949688936975903</v>
      </c>
      <c r="P3802">
        <v>15.531249999999901</v>
      </c>
      <c r="Q3802">
        <v>-2.6184703227394E-2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D3803" t="s">
        <v>729</v>
      </c>
      <c r="E3803">
        <v>29.289530723999999</v>
      </c>
      <c r="F3803">
        <v>18.05</v>
      </c>
      <c r="G3803">
        <v>29.2006436312383</v>
      </c>
      <c r="H3803">
        <v>2.5555305094017502</v>
      </c>
      <c r="I3803">
        <v>10.2522726608022</v>
      </c>
      <c r="J3803">
        <v>-0.37094386189960799</v>
      </c>
      <c r="K3803">
        <v>17.378724070735998</v>
      </c>
      <c r="L3803">
        <v>15.405357444392401</v>
      </c>
      <c r="M3803">
        <v>37.603805705755697</v>
      </c>
      <c r="N3803">
        <v>1.01943768664484</v>
      </c>
      <c r="O3803">
        <v>6.3711911357340503</v>
      </c>
      <c r="P3803">
        <v>58.319445662661103</v>
      </c>
      <c r="Q3803">
        <v>3.3034621500889999E-3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D3804" t="s">
        <v>420</v>
      </c>
      <c r="E3804">
        <v>29.26</v>
      </c>
      <c r="F3804">
        <v>418</v>
      </c>
      <c r="G3804">
        <v>32.822119764483901</v>
      </c>
      <c r="H3804">
        <v>7.0092936684460003</v>
      </c>
      <c r="I3804">
        <v>-25.2422972601894</v>
      </c>
      <c r="J3804">
        <v>-8.2417398665451294E-2</v>
      </c>
      <c r="K3804">
        <v>399.70035808984198</v>
      </c>
      <c r="L3804">
        <v>377.45566499519401</v>
      </c>
      <c r="M3804">
        <v>60.071550466635799</v>
      </c>
      <c r="N3804">
        <v>2.6360019890601598</v>
      </c>
      <c r="O3804">
        <v>27.272727272727199</v>
      </c>
      <c r="P3804">
        <v>108.063713290194</v>
      </c>
      <c r="Q3804">
        <v>0.12297423853895301</v>
      </c>
    </row>
    <row r="3805" spans="1:17" hidden="1" x14ac:dyDescent="0.3">
      <c r="A3805" t="s">
        <v>7840</v>
      </c>
      <c r="B3805" t="s">
        <v>7841</v>
      </c>
      <c r="C3805" t="str">
        <f>IFERROR(VLOOKUP(Table1[[#This Row],[Ticker]],[1]!Table2[[Symbol]:[Industry]],2,FALSE),"-")</f>
        <v>-</v>
      </c>
      <c r="D3805" t="s">
        <v>57</v>
      </c>
      <c r="E3805">
        <v>29.236366439999902</v>
      </c>
      <c r="F3805">
        <v>44.58</v>
      </c>
      <c r="G3805">
        <v>2.1001384796576898</v>
      </c>
      <c r="H3805">
        <v>6.7106504112795999</v>
      </c>
      <c r="I3805">
        <v>-30.5466346742128</v>
      </c>
      <c r="J3805">
        <v>3.7210790929500899</v>
      </c>
      <c r="K3805">
        <v>45.330194522342097</v>
      </c>
      <c r="L3805">
        <v>44.209932164047302</v>
      </c>
      <c r="M3805">
        <v>47.485615821714603</v>
      </c>
      <c r="N3805">
        <v>1.5560057151159901</v>
      </c>
      <c r="O3805">
        <v>62.5392552714221</v>
      </c>
      <c r="P3805">
        <v>41.523809523809497</v>
      </c>
      <c r="Q3805">
        <v>3.0031739807630999E-2</v>
      </c>
    </row>
    <row r="3806" spans="1:17" hidden="1" x14ac:dyDescent="0.3">
      <c r="A3806" t="s">
        <v>7842</v>
      </c>
      <c r="B3806" t="s">
        <v>7843</v>
      </c>
      <c r="C3806" t="str">
        <f>IFERROR(VLOOKUP(Table1[[#This Row],[Ticker]],[1]!Table2[[Symbol]:[Industry]],2,FALSE),"-")</f>
        <v>-</v>
      </c>
      <c r="D3806" t="s">
        <v>5378</v>
      </c>
      <c r="E3806">
        <v>29.213339999999999</v>
      </c>
      <c r="F3806">
        <v>33.799999999999997</v>
      </c>
      <c r="G3806">
        <v>3.7044863122179401</v>
      </c>
      <c r="H3806">
        <v>4.0864381977805202</v>
      </c>
      <c r="I3806">
        <v>-11.682866559502701</v>
      </c>
      <c r="J3806">
        <v>-5.0402834082985297</v>
      </c>
      <c r="K3806">
        <v>33.734330499858601</v>
      </c>
      <c r="L3806">
        <v>32.2337601307024</v>
      </c>
      <c r="M3806">
        <v>51.5609009602301</v>
      </c>
      <c r="N3806">
        <v>0.40399497031020298</v>
      </c>
      <c r="O3806">
        <v>27.011834319526599</v>
      </c>
      <c r="P3806">
        <v>55.976003691739699</v>
      </c>
      <c r="Q3806">
        <v>-2.2194444033596002E-2</v>
      </c>
    </row>
    <row r="3807" spans="1:17" hidden="1" x14ac:dyDescent="0.3">
      <c r="A3807" t="s">
        <v>7844</v>
      </c>
      <c r="B3807" t="s">
        <v>7845</v>
      </c>
      <c r="C3807" t="str">
        <f>IFERROR(VLOOKUP(Table1[[#This Row],[Ticker]],[1]!Table2[[Symbol]:[Industry]],2,FALSE),"-")</f>
        <v>-</v>
      </c>
      <c r="D3807" t="s">
        <v>1805</v>
      </c>
      <c r="E3807">
        <v>29.1627603149999</v>
      </c>
      <c r="F3807">
        <v>19.489999999999998</v>
      </c>
      <c r="G3807">
        <v>-3.1470457075907201</v>
      </c>
      <c r="H3807">
        <v>-1.3866152038946999</v>
      </c>
      <c r="I3807">
        <v>-30.873791237090501</v>
      </c>
      <c r="J3807">
        <v>-7.2248851540704901</v>
      </c>
      <c r="K3807">
        <v>20.509123472397199</v>
      </c>
      <c r="L3807">
        <v>19.846958743561199</v>
      </c>
      <c r="M3807">
        <v>37.856559354875301</v>
      </c>
      <c r="N3807">
        <v>0.83523071091655499</v>
      </c>
      <c r="O3807">
        <v>69.317598768599197</v>
      </c>
      <c r="P3807">
        <v>43.308823529411697</v>
      </c>
      <c r="Q3807">
        <v>4.8750760246521002E-2</v>
      </c>
    </row>
    <row r="3808" spans="1:17" hidden="1" x14ac:dyDescent="0.3">
      <c r="A3808" t="s">
        <v>7846</v>
      </c>
      <c r="B3808" t="s">
        <v>7847</v>
      </c>
      <c r="C3808" t="str">
        <f>IFERROR(VLOOKUP(Table1[[#This Row],[Ticker]],[1]!Table2[[Symbol]:[Industry]],2,FALSE),"-")</f>
        <v>-</v>
      </c>
      <c r="D3808" t="s">
        <v>160</v>
      </c>
      <c r="E3808">
        <v>29.133016433999899</v>
      </c>
      <c r="F3808">
        <v>14.94</v>
      </c>
      <c r="G3808">
        <v>213.617058116203</v>
      </c>
      <c r="H3808">
        <v>29.742849967219598</v>
      </c>
      <c r="I3808">
        <v>145.972549334186</v>
      </c>
      <c r="J3808">
        <v>13.555950389695999</v>
      </c>
      <c r="K3808">
        <v>12.678184598591301</v>
      </c>
      <c r="L3808">
        <v>9.7678086282039001</v>
      </c>
      <c r="M3808">
        <v>77.875551500833595</v>
      </c>
      <c r="N3808">
        <v>1.9260801437427899</v>
      </c>
      <c r="O3808">
        <v>0</v>
      </c>
      <c r="P3808">
        <v>243.44827586206799</v>
      </c>
      <c r="Q3808">
        <v>9.8298500474025996E-2</v>
      </c>
    </row>
    <row r="3809" spans="1:17" hidden="1" x14ac:dyDescent="0.3">
      <c r="A3809" t="s">
        <v>7848</v>
      </c>
      <c r="B3809" t="s">
        <v>7849</v>
      </c>
      <c r="C3809" t="str">
        <f>IFERROR(VLOOKUP(Table1[[#This Row],[Ticker]],[1]!Table2[[Symbol]:[Industry]],2,FALSE),"-")</f>
        <v>-</v>
      </c>
      <c r="E3809">
        <v>29.101745999999999</v>
      </c>
      <c r="F3809">
        <v>58.2</v>
      </c>
      <c r="G3809">
        <v>69.696645441185098</v>
      </c>
      <c r="H3809">
        <v>26.820860383787501</v>
      </c>
      <c r="I3809">
        <v>18.034480117428199</v>
      </c>
      <c r="J3809">
        <v>-9.1142194945997996</v>
      </c>
      <c r="K3809">
        <v>53.543012602217999</v>
      </c>
      <c r="L3809">
        <v>42.777234278671102</v>
      </c>
      <c r="M3809">
        <v>34.022947272588901</v>
      </c>
      <c r="N3809">
        <v>0.257124701804683</v>
      </c>
      <c r="O3809">
        <v>39.501718213058403</v>
      </c>
      <c r="P3809">
        <v>115.555555555555</v>
      </c>
      <c r="Q3809">
        <v>9.9546167061945995E-2</v>
      </c>
    </row>
    <row r="3810" spans="1:17" hidden="1" x14ac:dyDescent="0.3">
      <c r="A3810" t="s">
        <v>7850</v>
      </c>
      <c r="B3810" t="s">
        <v>7851</v>
      </c>
      <c r="C3810" t="str">
        <f>IFERROR(VLOOKUP(Table1[[#This Row],[Ticker]],[1]!Table2[[Symbol]:[Industry]],2,FALSE),"-")</f>
        <v>-</v>
      </c>
      <c r="D3810" t="s">
        <v>632</v>
      </c>
      <c r="E3810">
        <v>28.985400609999999</v>
      </c>
      <c r="F3810">
        <v>14.9</v>
      </c>
      <c r="G3810">
        <v>72.184112617122096</v>
      </c>
      <c r="H3810">
        <v>-2.9117078713544902</v>
      </c>
      <c r="I3810">
        <v>39.722091051045503</v>
      </c>
      <c r="J3810">
        <v>-15.0973151434359</v>
      </c>
      <c r="K3810">
        <v>15.797227276971</v>
      </c>
      <c r="L3810">
        <v>12.9181107964841</v>
      </c>
      <c r="M3810">
        <v>31.097715229600201</v>
      </c>
      <c r="N3810">
        <v>2.7779403946256598</v>
      </c>
      <c r="O3810">
        <v>56.711409395973099</v>
      </c>
      <c r="P3810">
        <v>148.333333333333</v>
      </c>
      <c r="Q3810">
        <v>0.147564774408869</v>
      </c>
    </row>
    <row r="3811" spans="1:17" hidden="1" x14ac:dyDescent="0.3">
      <c r="A3811" t="s">
        <v>7852</v>
      </c>
      <c r="B3811" t="s">
        <v>7853</v>
      </c>
      <c r="C3811" t="str">
        <f>IFERROR(VLOOKUP(Table1[[#This Row],[Ticker]],[1]!Table2[[Symbol]:[Industry]],2,FALSE),"-")</f>
        <v>-</v>
      </c>
      <c r="D3811" t="s">
        <v>7451</v>
      </c>
      <c r="E3811">
        <v>28.957920000000001</v>
      </c>
      <c r="F3811">
        <v>183</v>
      </c>
      <c r="G3811">
        <v>-37.535701158755003</v>
      </c>
      <c r="H3811">
        <v>21.667356422380902</v>
      </c>
      <c r="I3811">
        <v>-15.4083141619996</v>
      </c>
      <c r="J3811">
        <v>6.0907356286555601</v>
      </c>
      <c r="K3811">
        <v>164.237613406848</v>
      </c>
      <c r="L3811">
        <v>178.159608271628</v>
      </c>
      <c r="M3811">
        <v>78.693896792730897</v>
      </c>
      <c r="N3811">
        <v>2.1831683168316798</v>
      </c>
      <c r="O3811">
        <v>22.021857923497201</v>
      </c>
      <c r="P3811">
        <v>24.194095690532698</v>
      </c>
      <c r="Q3811">
        <v>8.0550291908253996E-2</v>
      </c>
    </row>
    <row r="3812" spans="1:17" hidden="1" x14ac:dyDescent="0.3">
      <c r="A3812" t="s">
        <v>7854</v>
      </c>
      <c r="B3812" t="s">
        <v>7855</v>
      </c>
      <c r="C3812" t="str">
        <f>IFERROR(VLOOKUP(Table1[[#This Row],[Ticker]],[1]!Table2[[Symbol]:[Industry]],2,FALSE),"-")</f>
        <v>-</v>
      </c>
      <c r="D3812" t="s">
        <v>54</v>
      </c>
      <c r="E3812">
        <v>28.804103999999999</v>
      </c>
      <c r="F3812">
        <v>5.36</v>
      </c>
      <c r="G3812">
        <v>13.0072331585525</v>
      </c>
      <c r="H3812">
        <v>0.39265827132280501</v>
      </c>
      <c r="I3812">
        <v>-5.8134730989459804</v>
      </c>
      <c r="J3812">
        <v>1.55885142483818</v>
      </c>
      <c r="K3812">
        <v>5.1973146396538201</v>
      </c>
      <c r="L3812">
        <v>4.7826308704529197</v>
      </c>
      <c r="M3812">
        <v>49.619287467765403</v>
      </c>
      <c r="N3812">
        <v>0.681260782981714</v>
      </c>
      <c r="O3812">
        <v>27.798507462686501</v>
      </c>
      <c r="P3812">
        <v>48.476454293628798</v>
      </c>
      <c r="Q3812">
        <v>-3.8624187833888997E-2</v>
      </c>
    </row>
    <row r="3813" spans="1:17" hidden="1" x14ac:dyDescent="0.3">
      <c r="A3813" t="s">
        <v>7856</v>
      </c>
      <c r="B3813" t="s">
        <v>7857</v>
      </c>
      <c r="C3813" t="str">
        <f>IFERROR(VLOOKUP(Table1[[#This Row],[Ticker]],[1]!Table2[[Symbol]:[Industry]],2,FALSE),"-")</f>
        <v>-</v>
      </c>
      <c r="D3813" t="s">
        <v>420</v>
      </c>
      <c r="E3813">
        <v>28.728000000000002</v>
      </c>
      <c r="F3813">
        <v>0.36</v>
      </c>
      <c r="G3813">
        <v>-32.515664995924503</v>
      </c>
      <c r="H3813">
        <v>-0.170193511041176</v>
      </c>
      <c r="I3813">
        <v>-31.531176448228202</v>
      </c>
      <c r="J3813">
        <v>1.9303346261493</v>
      </c>
      <c r="K3813">
        <v>0.36151854213869</v>
      </c>
      <c r="L3813">
        <v>0.38112990079682102</v>
      </c>
      <c r="M3813">
        <v>53.0756491396725</v>
      </c>
      <c r="N3813">
        <v>0.60598192083409397</v>
      </c>
      <c r="O3813">
        <v>58.3333333333333</v>
      </c>
      <c r="P3813">
        <v>16.129032258064498</v>
      </c>
    </row>
    <row r="3814" spans="1:17" hidden="1" x14ac:dyDescent="0.3">
      <c r="A3814" t="s">
        <v>7858</v>
      </c>
      <c r="B3814" t="s">
        <v>7859</v>
      </c>
      <c r="C3814" t="str">
        <f>IFERROR(VLOOKUP(Table1[[#This Row],[Ticker]],[1]!Table2[[Symbol]:[Industry]],2,FALSE),"-")</f>
        <v>-</v>
      </c>
      <c r="E3814">
        <v>28.687190519999898</v>
      </c>
      <c r="F3814">
        <v>161.9</v>
      </c>
      <c r="G3814">
        <v>43.136155127715</v>
      </c>
      <c r="H3814">
        <v>-6.0422865342969798</v>
      </c>
      <c r="I3814">
        <v>5.1871052700534097</v>
      </c>
      <c r="J3814">
        <v>-5.6915141133464902</v>
      </c>
      <c r="K3814">
        <v>183.11530246263001</v>
      </c>
      <c r="L3814">
        <v>147.15647584727799</v>
      </c>
      <c r="M3814">
        <v>17.954132765781399</v>
      </c>
      <c r="N3814">
        <v>0.19048238306172999</v>
      </c>
      <c r="O3814">
        <v>61.488573193329202</v>
      </c>
      <c r="P3814">
        <v>107.29833546734901</v>
      </c>
      <c r="Q3814">
        <v>0.101722753459523</v>
      </c>
    </row>
    <row r="3815" spans="1:17" hidden="1" x14ac:dyDescent="0.3">
      <c r="A3815" t="s">
        <v>7860</v>
      </c>
      <c r="B3815" t="s">
        <v>7861</v>
      </c>
      <c r="C3815" t="str">
        <f>IFERROR(VLOOKUP(Table1[[#This Row],[Ticker]],[1]!Table2[[Symbol]:[Industry]],2,FALSE),"-")</f>
        <v>-</v>
      </c>
      <c r="D3815" t="s">
        <v>315</v>
      </c>
      <c r="E3815">
        <v>28.645</v>
      </c>
      <c r="F3815">
        <v>17</v>
      </c>
      <c r="G3815">
        <v>-76.347802637979001</v>
      </c>
      <c r="H3815">
        <v>-5.4626726196762698</v>
      </c>
      <c r="I3815">
        <v>-24.2453552735182</v>
      </c>
      <c r="J3815">
        <v>2.41665681459915</v>
      </c>
      <c r="K3815">
        <v>17.543353427181302</v>
      </c>
      <c r="L3815">
        <v>20.502887951081199</v>
      </c>
      <c r="M3815">
        <v>46.780368812591298</v>
      </c>
      <c r="N3815">
        <v>0.70734040135563703</v>
      </c>
      <c r="O3815">
        <v>95.058823529411697</v>
      </c>
      <c r="P3815">
        <v>17.241379310344801</v>
      </c>
      <c r="Q3815">
        <v>3.8373124906130002E-3</v>
      </c>
    </row>
    <row r="3816" spans="1:17" hidden="1" x14ac:dyDescent="0.3">
      <c r="A3816" t="s">
        <v>7862</v>
      </c>
      <c r="B3816" t="s">
        <v>7863</v>
      </c>
      <c r="C3816" t="str">
        <f>IFERROR(VLOOKUP(Table1[[#This Row],[Ticker]],[1]!Table2[[Symbol]:[Industry]],2,FALSE),"-")</f>
        <v>-</v>
      </c>
      <c r="D3816" t="s">
        <v>315</v>
      </c>
      <c r="E3816">
        <v>28.6445376</v>
      </c>
      <c r="F3816">
        <v>17.64</v>
      </c>
      <c r="G3816">
        <v>30.677942432315199</v>
      </c>
      <c r="H3816">
        <v>0.68743942206346598</v>
      </c>
      <c r="I3816">
        <v>-12.6102111100233</v>
      </c>
      <c r="J3816">
        <v>-6.3423578288487699</v>
      </c>
      <c r="K3816">
        <v>17.784482848908901</v>
      </c>
      <c r="L3816">
        <v>16.7371342905288</v>
      </c>
      <c r="M3816">
        <v>47.915493362026403</v>
      </c>
      <c r="N3816">
        <v>0.53926574989312204</v>
      </c>
      <c r="O3816">
        <v>18.140589569161001</v>
      </c>
      <c r="P3816">
        <v>71.428571428571402</v>
      </c>
      <c r="Q3816">
        <v>9.3891641069962006E-2</v>
      </c>
    </row>
    <row r="3817" spans="1:17" hidden="1" x14ac:dyDescent="0.3">
      <c r="A3817" t="s">
        <v>7864</v>
      </c>
      <c r="B3817" t="s">
        <v>7865</v>
      </c>
      <c r="C3817" t="str">
        <f>IFERROR(VLOOKUP(Table1[[#This Row],[Ticker]],[1]!Table2[[Symbol]:[Industry]],2,FALSE),"-")</f>
        <v>-</v>
      </c>
      <c r="D3817" t="s">
        <v>632</v>
      </c>
      <c r="E3817">
        <v>28.620042000000002</v>
      </c>
      <c r="F3817">
        <v>23.61</v>
      </c>
      <c r="G3817">
        <v>-6.7933234277183301</v>
      </c>
      <c r="H3817">
        <v>6.8560984200558304</v>
      </c>
      <c r="I3817">
        <v>-14.980285478732601</v>
      </c>
      <c r="J3817">
        <v>-2.3052543462817798</v>
      </c>
      <c r="K3817">
        <v>22.499411303964202</v>
      </c>
      <c r="L3817">
        <v>23.709102716613799</v>
      </c>
      <c r="M3817">
        <v>61.580014064109598</v>
      </c>
      <c r="N3817">
        <v>0.58787070867636204</v>
      </c>
      <c r="O3817">
        <v>80.686149936467501</v>
      </c>
      <c r="P3817">
        <v>43.004239854633497</v>
      </c>
      <c r="Q3817">
        <v>-6.3788890118746E-2</v>
      </c>
    </row>
    <row r="3818" spans="1:17" hidden="1" x14ac:dyDescent="0.3">
      <c r="A3818" t="s">
        <v>7866</v>
      </c>
      <c r="B3818" t="s">
        <v>7867</v>
      </c>
      <c r="C3818" t="str">
        <f>IFERROR(VLOOKUP(Table1[[#This Row],[Ticker]],[1]!Table2[[Symbol]:[Industry]],2,FALSE),"-")</f>
        <v>-</v>
      </c>
      <c r="D3818" t="s">
        <v>136</v>
      </c>
      <c r="E3818">
        <v>28.512</v>
      </c>
      <c r="F3818">
        <v>25.92</v>
      </c>
      <c r="G3818">
        <v>-119.59915061970599</v>
      </c>
      <c r="H3818">
        <v>-16.5572902852347</v>
      </c>
      <c r="I3818">
        <v>-28.291028489770401</v>
      </c>
      <c r="J3818">
        <v>-8.3553796595649796</v>
      </c>
      <c r="K3818">
        <v>29.231408597979499</v>
      </c>
      <c r="L3818">
        <v>75.232634396164798</v>
      </c>
      <c r="M3818">
        <v>37.604689770453199</v>
      </c>
      <c r="N3818">
        <v>1.0589322340504199</v>
      </c>
      <c r="O3818">
        <v>1303.5493827160401</v>
      </c>
      <c r="P3818">
        <v>7.0631970260223103</v>
      </c>
    </row>
    <row r="3819" spans="1:17" hidden="1" x14ac:dyDescent="0.3">
      <c r="A3819" t="s">
        <v>7868</v>
      </c>
      <c r="B3819" t="s">
        <v>7869</v>
      </c>
      <c r="C3819" t="str">
        <f>IFERROR(VLOOKUP(Table1[[#This Row],[Ticker]],[1]!Table2[[Symbol]:[Industry]],2,FALSE),"-")</f>
        <v>-</v>
      </c>
      <c r="D3819" t="s">
        <v>1177</v>
      </c>
      <c r="E3819">
        <v>28.472230445999902</v>
      </c>
      <c r="F3819">
        <v>77.989999999999995</v>
      </c>
      <c r="G3819">
        <v>35.433763512760201</v>
      </c>
      <c r="H3819">
        <v>12.940756452700599</v>
      </c>
      <c r="I3819">
        <v>-26.924524107762998</v>
      </c>
      <c r="J3819">
        <v>-0.93962874381407602</v>
      </c>
      <c r="K3819">
        <v>72.000471570698807</v>
      </c>
      <c r="L3819">
        <v>73.632482131844498</v>
      </c>
      <c r="M3819">
        <v>59.000889707023902</v>
      </c>
      <c r="N3819">
        <v>2.07361976865884</v>
      </c>
      <c r="O3819">
        <v>52.429798692139997</v>
      </c>
      <c r="P3819">
        <v>67.900968783638206</v>
      </c>
      <c r="Q3819">
        <v>0.12325816538125101</v>
      </c>
    </row>
    <row r="3820" spans="1:17" hidden="1" x14ac:dyDescent="0.3">
      <c r="A3820" t="s">
        <v>7870</v>
      </c>
      <c r="B3820" t="s">
        <v>7871</v>
      </c>
      <c r="C3820" t="str">
        <f>IFERROR(VLOOKUP(Table1[[#This Row],[Ticker]],[1]!Table2[[Symbol]:[Industry]],2,FALSE),"-")</f>
        <v>-</v>
      </c>
      <c r="D3820" t="s">
        <v>544</v>
      </c>
      <c r="E3820">
        <v>28.427</v>
      </c>
      <c r="F3820">
        <v>40.61</v>
      </c>
      <c r="G3820">
        <v>-84.278716778607006</v>
      </c>
      <c r="H3820">
        <v>15.330375317172701</v>
      </c>
      <c r="I3820">
        <v>-29.9075525473766</v>
      </c>
      <c r="J3820">
        <v>-5.3738670545229699</v>
      </c>
      <c r="K3820">
        <v>40.815955064892201</v>
      </c>
      <c r="L3820">
        <v>45.424998772971001</v>
      </c>
      <c r="M3820">
        <v>41.588521403130798</v>
      </c>
      <c r="N3820">
        <v>0.477603316793766</v>
      </c>
      <c r="O3820">
        <v>144.27480916030501</v>
      </c>
      <c r="P3820">
        <v>21.187705162638</v>
      </c>
      <c r="Q3820">
        <v>-4.0070528007119998E-3</v>
      </c>
    </row>
    <row r="3821" spans="1:17" hidden="1" x14ac:dyDescent="0.3">
      <c r="A3821" t="s">
        <v>7872</v>
      </c>
      <c r="B3821" t="s">
        <v>7873</v>
      </c>
      <c r="C3821" t="str">
        <f>IFERROR(VLOOKUP(Table1[[#This Row],[Ticker]],[1]!Table2[[Symbol]:[Industry]],2,FALSE),"-")</f>
        <v>-</v>
      </c>
      <c r="D3821" t="s">
        <v>7874</v>
      </c>
      <c r="E3821">
        <v>28.391999999999999</v>
      </c>
      <c r="F3821">
        <v>210</v>
      </c>
      <c r="G3821">
        <v>28.4183602079301</v>
      </c>
      <c r="H3821">
        <v>0.79134495049728404</v>
      </c>
      <c r="I3821">
        <v>44.594236315434998</v>
      </c>
      <c r="J3821">
        <v>0.522467131325283</v>
      </c>
      <c r="M3821">
        <v>59.305944052261999</v>
      </c>
      <c r="O3821">
        <v>11.619047619047601</v>
      </c>
      <c r="P3821">
        <v>72.413793103448199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1332</v>
      </c>
      <c r="E3822">
        <v>28.388294607999999</v>
      </c>
      <c r="F3822">
        <v>236.95</v>
      </c>
      <c r="G3822">
        <v>-17.966825797221301</v>
      </c>
      <c r="H3822">
        <v>0.92640104882175001</v>
      </c>
      <c r="I3822">
        <v>-6.13272109256103</v>
      </c>
      <c r="J3822">
        <v>-1.10867255175146</v>
      </c>
      <c r="K3822">
        <v>233.76745190762401</v>
      </c>
      <c r="L3822">
        <v>227.75858937424599</v>
      </c>
      <c r="M3822">
        <v>54.0220772595234</v>
      </c>
      <c r="N3822">
        <v>0.85536355175574197</v>
      </c>
      <c r="O3822">
        <v>12.682000422029899</v>
      </c>
      <c r="P3822">
        <v>10.8278765201122</v>
      </c>
      <c r="Q3822">
        <v>-6.2435120747125997E-2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300</v>
      </c>
      <c r="E3823">
        <v>28.3752</v>
      </c>
      <c r="F3823">
        <v>67.56</v>
      </c>
      <c r="G3823">
        <v>32.503590459787901</v>
      </c>
      <c r="H3823">
        <v>-9.7284264427680807</v>
      </c>
      <c r="I3823">
        <v>-16.980955085049001</v>
      </c>
      <c r="J3823">
        <v>0.21091631990465301</v>
      </c>
      <c r="K3823">
        <v>72.933168228835797</v>
      </c>
      <c r="L3823">
        <v>66.455532605228697</v>
      </c>
      <c r="M3823">
        <v>42.613053013263603</v>
      </c>
      <c r="N3823">
        <v>0.76492619519717997</v>
      </c>
      <c r="O3823">
        <v>40.615748963883902</v>
      </c>
      <c r="P3823">
        <v>94.809688581314802</v>
      </c>
      <c r="Q3823">
        <v>7.6165096098073995E-2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D3824" t="s">
        <v>632</v>
      </c>
      <c r="E3824">
        <v>28.353598828999999</v>
      </c>
      <c r="F3824">
        <v>4.01</v>
      </c>
      <c r="G3824">
        <v>-79.416249791246202</v>
      </c>
      <c r="H3824">
        <v>-1.8858797855509799</v>
      </c>
      <c r="I3824">
        <v>-3.4450520463144101</v>
      </c>
      <c r="J3824">
        <v>-6.1277538574711103</v>
      </c>
      <c r="K3824">
        <v>3.8855560899989401</v>
      </c>
      <c r="L3824">
        <v>4.0795549321711402</v>
      </c>
      <c r="M3824">
        <v>42.346622282068601</v>
      </c>
      <c r="N3824">
        <v>1.02608962798783</v>
      </c>
      <c r="O3824">
        <v>124.43890274314199</v>
      </c>
      <c r="P3824">
        <v>35.932203389830498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D3825" t="s">
        <v>315</v>
      </c>
      <c r="E3825">
        <v>28.269682319999902</v>
      </c>
      <c r="F3825">
        <v>39.159999999999997</v>
      </c>
      <c r="G3825">
        <v>-12.076036512952401</v>
      </c>
      <c r="H3825">
        <v>-0.170193511041176</v>
      </c>
      <c r="I3825">
        <v>-1.07663099368284</v>
      </c>
      <c r="J3825">
        <v>-0.92680823099355703</v>
      </c>
      <c r="K3825">
        <v>39.050976108017402</v>
      </c>
      <c r="L3825">
        <v>36.7952206259639</v>
      </c>
      <c r="M3825">
        <v>99.990699005494903</v>
      </c>
      <c r="O3825">
        <v>0</v>
      </c>
      <c r="P3825">
        <v>21.2383900928792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4124</v>
      </c>
      <c r="E3826">
        <v>28.2</v>
      </c>
      <c r="F3826">
        <v>141</v>
      </c>
      <c r="G3826">
        <v>-50.517813223636601</v>
      </c>
      <c r="H3826">
        <v>7.4633942752183602</v>
      </c>
      <c r="I3826">
        <v>-15.4834106546997</v>
      </c>
      <c r="J3826">
        <v>-0.49945780364313402</v>
      </c>
      <c r="K3826">
        <v>138.12144834967799</v>
      </c>
      <c r="M3826">
        <v>53.373072707203796</v>
      </c>
      <c r="N3826">
        <v>0.221202854230377</v>
      </c>
      <c r="O3826">
        <v>36.028368794326198</v>
      </c>
      <c r="P3826">
        <v>18.6868686868686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2849</v>
      </c>
      <c r="E3827">
        <v>28.176294594999899</v>
      </c>
      <c r="F3827">
        <v>2.15</v>
      </c>
      <c r="G3827">
        <v>-34.459714308394901</v>
      </c>
      <c r="H3827">
        <v>3.1951911043434298</v>
      </c>
      <c r="I3827">
        <v>11.5424166253647</v>
      </c>
      <c r="J3827">
        <v>-9.8251133157393191</v>
      </c>
      <c r="K3827">
        <v>1.93949039365756</v>
      </c>
      <c r="L3827">
        <v>1.9701368380144799</v>
      </c>
      <c r="M3827">
        <v>44.260538220282797</v>
      </c>
      <c r="N3827">
        <v>1.4394987542136799</v>
      </c>
      <c r="O3827">
        <v>35.348837209302303</v>
      </c>
      <c r="P3827">
        <v>79.1666666666666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632</v>
      </c>
      <c r="E3828">
        <v>28.134106675291001</v>
      </c>
      <c r="F3828">
        <v>26.46</v>
      </c>
      <c r="G3828">
        <v>9.7749398175072706</v>
      </c>
      <c r="H3828">
        <v>-0.170193511041176</v>
      </c>
      <c r="I3828">
        <v>55.548054144856103</v>
      </c>
      <c r="J3828">
        <v>-0.92680823099355703</v>
      </c>
      <c r="K3828">
        <v>21.4197887623708</v>
      </c>
      <c r="L3828">
        <v>18.656586600159599</v>
      </c>
      <c r="M3828">
        <v>88.6084252441009</v>
      </c>
      <c r="N3828">
        <v>0</v>
      </c>
      <c r="O3828">
        <v>0</v>
      </c>
      <c r="P3828">
        <v>85.034965034964998</v>
      </c>
      <c r="Q3828">
        <v>0.16540025724671301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420</v>
      </c>
      <c r="E3829">
        <v>28.1</v>
      </c>
      <c r="F3829">
        <v>2.81</v>
      </c>
      <c r="G3829">
        <v>-10.852507101187699</v>
      </c>
      <c r="H3829">
        <v>-1.2265315392101801</v>
      </c>
      <c r="I3829">
        <v>-21.261816178867999</v>
      </c>
      <c r="J3829">
        <v>-3.0174005654883298</v>
      </c>
      <c r="K3829">
        <v>2.8850918755074701</v>
      </c>
      <c r="L3829">
        <v>2.82311724658478</v>
      </c>
      <c r="M3829">
        <v>47.408728586142999</v>
      </c>
      <c r="N3829">
        <v>1.1217967938554001</v>
      </c>
      <c r="O3829">
        <v>102.491103202847</v>
      </c>
      <c r="P3829">
        <v>40.5</v>
      </c>
      <c r="Q3829">
        <v>7.2676470909683002E-2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136</v>
      </c>
      <c r="E3830">
        <v>28.062762254999999</v>
      </c>
      <c r="F3830">
        <v>54.45</v>
      </c>
      <c r="G3830">
        <v>19.631111211002001</v>
      </c>
      <c r="H3830">
        <v>-1.6181573119461401</v>
      </c>
      <c r="I3830">
        <v>-12.8834156544498</v>
      </c>
      <c r="J3830">
        <v>-2.16025644430754</v>
      </c>
      <c r="K3830">
        <v>56.072965765793903</v>
      </c>
      <c r="L3830">
        <v>52.0528001835605</v>
      </c>
      <c r="M3830">
        <v>47.460647079045899</v>
      </c>
      <c r="N3830">
        <v>9.4854418511201105E-2</v>
      </c>
      <c r="O3830">
        <v>41.046831955922798</v>
      </c>
      <c r="P3830">
        <v>61.716661716661697</v>
      </c>
      <c r="Q3830">
        <v>5.7993071656134002E-2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E3831">
        <v>28.057639155</v>
      </c>
      <c r="F3831">
        <v>13.65</v>
      </c>
      <c r="G3831">
        <v>80.533752440797002</v>
      </c>
      <c r="H3831">
        <v>14.7287963879487</v>
      </c>
      <c r="I3831">
        <v>48.852863718420501</v>
      </c>
      <c r="J3831">
        <v>3.8314419608713699</v>
      </c>
      <c r="K3831">
        <v>11.7517152597846</v>
      </c>
      <c r="L3831">
        <v>9.53577420908905</v>
      </c>
      <c r="M3831">
        <v>62.313556495495597</v>
      </c>
      <c r="N3831">
        <v>1.2286356493873301</v>
      </c>
      <c r="O3831">
        <v>3.9560439560439402</v>
      </c>
      <c r="P3831">
        <v>130.57432432432401</v>
      </c>
      <c r="Q3831">
        <v>0.112642627246717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D3832" t="s">
        <v>251</v>
      </c>
      <c r="E3832">
        <v>27.983996039999901</v>
      </c>
      <c r="F3832">
        <v>5.0599999999999996</v>
      </c>
      <c r="G3832">
        <v>120.247492898812</v>
      </c>
      <c r="H3832">
        <v>-7.1554876286882498</v>
      </c>
      <c r="I3832">
        <v>59.613024178730903</v>
      </c>
      <c r="J3832">
        <v>-7.0492572105853899</v>
      </c>
      <c r="K3832">
        <v>4.9829016125801502</v>
      </c>
      <c r="L3832">
        <v>3.4325692454783399</v>
      </c>
      <c r="M3832">
        <v>19.037316081812101</v>
      </c>
      <c r="N3832">
        <v>0.88132925365144399</v>
      </c>
      <c r="O3832">
        <v>26.086956521739101</v>
      </c>
      <c r="P3832">
        <v>381.90476190476102</v>
      </c>
      <c r="Q3832">
        <v>0.21103237803667901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207</v>
      </c>
      <c r="E3833">
        <v>27.977515039999901</v>
      </c>
      <c r="F3833">
        <v>15.8</v>
      </c>
      <c r="G3833">
        <v>-0.61128572714191098</v>
      </c>
      <c r="H3833">
        <v>7.3127996862377396</v>
      </c>
      <c r="I3833">
        <v>-33.806020839979901</v>
      </c>
      <c r="J3833">
        <v>-7.8761604100277101</v>
      </c>
      <c r="K3833">
        <v>16.076993244991499</v>
      </c>
      <c r="L3833">
        <v>16.062167706955002</v>
      </c>
      <c r="M3833">
        <v>43.988435163090003</v>
      </c>
      <c r="N3833">
        <v>1.17209302325581</v>
      </c>
      <c r="O3833">
        <v>69.303797468354404</v>
      </c>
      <c r="P3833">
        <v>31.7764804003336</v>
      </c>
      <c r="Q3833">
        <v>3.8094206337351E-2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1177</v>
      </c>
      <c r="E3834">
        <v>27.966847999999999</v>
      </c>
      <c r="F3834">
        <v>25.48</v>
      </c>
      <c r="G3834">
        <v>-76.251706460675294</v>
      </c>
      <c r="H3834">
        <v>-9.3324038497221</v>
      </c>
      <c r="I3834">
        <v>-36.851031928808403</v>
      </c>
      <c r="J3834">
        <v>-2.9268082309935499</v>
      </c>
      <c r="K3834">
        <v>26.4522397768838</v>
      </c>
      <c r="L3834">
        <v>31.4424303398525</v>
      </c>
      <c r="M3834">
        <v>40.028443736055699</v>
      </c>
      <c r="N3834">
        <v>0.14289408770355599</v>
      </c>
      <c r="O3834">
        <v>103.335949764521</v>
      </c>
      <c r="P3834">
        <v>15.712988192552199</v>
      </c>
      <c r="Q3834">
        <v>4.3515569866484999E-2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516</v>
      </c>
      <c r="E3835">
        <v>27.887531233999901</v>
      </c>
      <c r="F3835">
        <v>44.62</v>
      </c>
      <c r="G3835">
        <v>130.36962356390899</v>
      </c>
      <c r="H3835">
        <v>51.340842142608999</v>
      </c>
      <c r="I3835">
        <v>56.43197979851</v>
      </c>
      <c r="J3835">
        <v>-2.3408603741663301</v>
      </c>
      <c r="K3835">
        <v>32.8348258117285</v>
      </c>
      <c r="L3835">
        <v>28.041275087285602</v>
      </c>
      <c r="M3835">
        <v>83.073006115486507</v>
      </c>
      <c r="N3835">
        <v>3.2137099811676002</v>
      </c>
      <c r="O3835">
        <v>2.4428507395786601</v>
      </c>
      <c r="P3835">
        <v>181.15942028985501</v>
      </c>
      <c r="Q3835">
        <v>0.12304140083201801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729</v>
      </c>
      <c r="E3836">
        <v>27.800666394</v>
      </c>
      <c r="F3836">
        <v>43.88</v>
      </c>
      <c r="G3836">
        <v>9.5879646554851696</v>
      </c>
      <c r="H3836">
        <v>5.45181605833681</v>
      </c>
      <c r="I3836">
        <v>-0.93423778858665296</v>
      </c>
      <c r="J3836">
        <v>4.24231992527133</v>
      </c>
      <c r="K3836">
        <v>40.533475874729703</v>
      </c>
      <c r="L3836">
        <v>37.4803330278964</v>
      </c>
      <c r="M3836">
        <v>53.1716620480071</v>
      </c>
      <c r="N3836">
        <v>1.49590442656265</v>
      </c>
      <c r="O3836">
        <v>3.1677301731996401</v>
      </c>
      <c r="P3836">
        <v>41.548387096774199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632</v>
      </c>
      <c r="E3837">
        <v>27.72</v>
      </c>
      <c r="F3837">
        <v>66</v>
      </c>
      <c r="G3837">
        <v>22.407356844390499</v>
      </c>
      <c r="H3837">
        <v>-9.1608167873787298</v>
      </c>
      <c r="I3837">
        <v>6.5494606120915302</v>
      </c>
      <c r="J3837">
        <v>-0.92680823099355703</v>
      </c>
      <c r="K3837">
        <v>70.762997817404099</v>
      </c>
      <c r="L3837">
        <v>62.912936860266001</v>
      </c>
      <c r="M3837">
        <v>5.3978626289584204</v>
      </c>
      <c r="N3837">
        <v>1.0474860335195501E-2</v>
      </c>
      <c r="O3837">
        <v>41.984848484848399</v>
      </c>
      <c r="P3837">
        <v>63.812360387192797</v>
      </c>
      <c r="Q3837">
        <v>0.120926455358343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151</v>
      </c>
      <c r="E3838">
        <v>27.683800000000002</v>
      </c>
      <c r="F3838">
        <v>97</v>
      </c>
      <c r="G3838">
        <v>-27.1542270029076</v>
      </c>
      <c r="H3838">
        <v>-8.5035268443745107</v>
      </c>
      <c r="I3838">
        <v>-42.629050348521503</v>
      </c>
      <c r="J3838">
        <v>0.82319176900644198</v>
      </c>
      <c r="K3838">
        <v>112.128358799967</v>
      </c>
      <c r="L3838">
        <v>110.606020415668</v>
      </c>
      <c r="M3838">
        <v>24.204566671460199</v>
      </c>
      <c r="N3838">
        <v>1.7038961038961</v>
      </c>
      <c r="O3838">
        <v>71.855670103092706</v>
      </c>
      <c r="P3838">
        <v>19.018404907975398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4392</v>
      </c>
      <c r="E3839">
        <v>27.651520000000001</v>
      </c>
      <c r="F3839">
        <v>92</v>
      </c>
      <c r="G3839">
        <v>345.581560446536</v>
      </c>
      <c r="H3839">
        <v>-4.2669307152525802</v>
      </c>
      <c r="I3839">
        <v>15.1978788102387</v>
      </c>
      <c r="J3839">
        <v>-0.92680823099355703</v>
      </c>
      <c r="K3839">
        <v>85.329263416008601</v>
      </c>
      <c r="L3839">
        <v>69.604895557641797</v>
      </c>
      <c r="M3839">
        <v>46.956741267960403</v>
      </c>
      <c r="N3839">
        <v>0.733802572270986</v>
      </c>
      <c r="O3839">
        <v>29.847826086956498</v>
      </c>
      <c r="P3839">
        <v>373.982483256053</v>
      </c>
      <c r="Q3839">
        <v>8.4563159725894996E-2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279</v>
      </c>
      <c r="E3840">
        <v>27.62006616</v>
      </c>
      <c r="F3840">
        <v>36.979999999999997</v>
      </c>
      <c r="G3840">
        <v>1.49128282074273</v>
      </c>
      <c r="H3840">
        <v>4.8269671931041804</v>
      </c>
      <c r="I3840">
        <v>-13.128466846814501</v>
      </c>
      <c r="J3840">
        <v>-7.1878982183193001</v>
      </c>
      <c r="K3840">
        <v>36.359761277254201</v>
      </c>
      <c r="L3840">
        <v>34.9070137961805</v>
      </c>
      <c r="M3840">
        <v>51.827871392810898</v>
      </c>
      <c r="N3840">
        <v>0.85102058270140801</v>
      </c>
      <c r="O3840">
        <v>47.782585181179002</v>
      </c>
      <c r="P3840">
        <v>60.782608695652101</v>
      </c>
      <c r="Q3840">
        <v>2.6607890589556999E-2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937</v>
      </c>
      <c r="E3841">
        <v>27.617316607999999</v>
      </c>
      <c r="F3841">
        <v>3.22</v>
      </c>
      <c r="G3841">
        <v>-102.48327633195601</v>
      </c>
      <c r="H3841">
        <v>3.36678398092024</v>
      </c>
      <c r="I3841">
        <v>-70.317137322796697</v>
      </c>
      <c r="J3841">
        <v>-0.92680823099355703</v>
      </c>
      <c r="K3841">
        <v>4.3759928593691004</v>
      </c>
      <c r="L3841">
        <v>8.2723280677541506</v>
      </c>
      <c r="M3841">
        <v>36.510021126436797</v>
      </c>
      <c r="N3841">
        <v>0.63391130809732099</v>
      </c>
      <c r="O3841">
        <v>333.22981366459601</v>
      </c>
      <c r="P3841">
        <v>9.15254237288136</v>
      </c>
      <c r="Q3841">
        <v>-0.14826747250615299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E3842">
        <v>27.569879889999999</v>
      </c>
      <c r="F3842">
        <v>45.77</v>
      </c>
      <c r="G3842">
        <v>-74.552770490125297</v>
      </c>
      <c r="H3842">
        <v>-27.4963287920827</v>
      </c>
      <c r="I3842">
        <v>-27.272093471867802</v>
      </c>
      <c r="J3842">
        <v>-13.745855850041099</v>
      </c>
      <c r="K3842">
        <v>56.859974729039699</v>
      </c>
      <c r="L3842">
        <v>63.498415101872702</v>
      </c>
      <c r="M3842">
        <v>18.1561245956227</v>
      </c>
      <c r="N3842">
        <v>0.73571395542153994</v>
      </c>
      <c r="O3842">
        <v>116.298885733012</v>
      </c>
      <c r="P3842">
        <v>8.2801040927371599</v>
      </c>
      <c r="Q3842">
        <v>6.5553673449685004E-2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3482</v>
      </c>
      <c r="E3843">
        <v>27.366299999999999</v>
      </c>
      <c r="F3843">
        <v>70.17</v>
      </c>
      <c r="G3843">
        <v>23.029271233189199</v>
      </c>
      <c r="H3843">
        <v>-0.212928553776221</v>
      </c>
      <c r="I3843">
        <v>-8.3808671939395705</v>
      </c>
      <c r="J3843">
        <v>2.2947275148140198</v>
      </c>
      <c r="K3843">
        <v>67.946914144380798</v>
      </c>
      <c r="L3843">
        <v>63.969393892138399</v>
      </c>
      <c r="M3843">
        <v>61.383074491095698</v>
      </c>
      <c r="N3843">
        <v>2.4430307289034801</v>
      </c>
      <c r="O3843">
        <v>31.110161037480399</v>
      </c>
      <c r="P3843">
        <v>59.477272727272698</v>
      </c>
      <c r="Q3843">
        <v>8.8759427388247006E-2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2547</v>
      </c>
      <c r="E3844">
        <v>27.35482356</v>
      </c>
      <c r="F3844">
        <v>19.41</v>
      </c>
      <c r="G3844">
        <v>83.581729085161101</v>
      </c>
      <c r="H3844">
        <v>26.444287897960699</v>
      </c>
      <c r="I3844">
        <v>9.3441610855250801</v>
      </c>
      <c r="J3844">
        <v>-3.24185604176356</v>
      </c>
      <c r="K3844">
        <v>16.739563526432399</v>
      </c>
      <c r="L3844">
        <v>15.7447126977655</v>
      </c>
      <c r="M3844">
        <v>63.027666226138997</v>
      </c>
      <c r="N3844">
        <v>3.7979407121528999</v>
      </c>
      <c r="O3844">
        <v>21.792890262751101</v>
      </c>
      <c r="P3844">
        <v>123.10344827586199</v>
      </c>
      <c r="Q3844">
        <v>6.6908832891552E-2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420</v>
      </c>
      <c r="E3845">
        <v>27.3353736</v>
      </c>
      <c r="F3845">
        <v>13.98</v>
      </c>
      <c r="G3845">
        <v>26.008362464029599</v>
      </c>
      <c r="H3845">
        <v>-16.906345982750501</v>
      </c>
      <c r="I3845">
        <v>-36.512908095745203</v>
      </c>
      <c r="J3845">
        <v>-8.8925751829356194</v>
      </c>
      <c r="K3845">
        <v>16.490514073804299</v>
      </c>
      <c r="L3845">
        <v>15.9385822261155</v>
      </c>
      <c r="M3845">
        <v>22.6321487315562</v>
      </c>
      <c r="N3845">
        <v>0.195246257560653</v>
      </c>
      <c r="O3845">
        <v>63.376251788268902</v>
      </c>
      <c r="P3845">
        <v>61.993047508690601</v>
      </c>
      <c r="Q3845">
        <v>8.8915926971289E-2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632</v>
      </c>
      <c r="E3846">
        <v>27.097200000000001</v>
      </c>
      <c r="F3846">
        <v>50.18</v>
      </c>
      <c r="G3846">
        <v>-8.3182934723265909</v>
      </c>
      <c r="H3846">
        <v>32.265805433271296</v>
      </c>
      <c r="I3846">
        <v>32.0561726385532</v>
      </c>
      <c r="J3846">
        <v>-1.1653768194627301</v>
      </c>
      <c r="K3846">
        <v>43.548851979981798</v>
      </c>
      <c r="L3846">
        <v>39.797767252663</v>
      </c>
      <c r="M3846">
        <v>63.550639196340803</v>
      </c>
      <c r="N3846">
        <v>1.36923854160935</v>
      </c>
      <c r="O3846">
        <v>6.1976883220406602</v>
      </c>
      <c r="P3846">
        <v>105.908904390644</v>
      </c>
      <c r="Q3846">
        <v>1.3140156671742001E-2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360</v>
      </c>
      <c r="E3847">
        <v>27.089821499999999</v>
      </c>
      <c r="F3847">
        <v>49</v>
      </c>
      <c r="G3847">
        <v>138.14087944385199</v>
      </c>
      <c r="H3847">
        <v>56.129646999325601</v>
      </c>
      <c r="I3847">
        <v>114.456314742751</v>
      </c>
      <c r="J3847">
        <v>16.158018531252502</v>
      </c>
      <c r="K3847">
        <v>34.583471115332301</v>
      </c>
      <c r="L3847">
        <v>26.0044636249362</v>
      </c>
      <c r="M3847">
        <v>93.465654701969299</v>
      </c>
      <c r="N3847">
        <v>1.34910372608257</v>
      </c>
      <c r="O3847">
        <v>0</v>
      </c>
      <c r="P3847">
        <v>292</v>
      </c>
      <c r="Q3847">
        <v>0.109738795710131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21</v>
      </c>
      <c r="E3848">
        <v>27.052026647999998</v>
      </c>
      <c r="F3848">
        <v>17.579999999999998</v>
      </c>
      <c r="G3848">
        <v>-7.25250710118772</v>
      </c>
      <c r="H3848">
        <v>29.094512371311701</v>
      </c>
      <c r="I3848">
        <v>-1.01745939604971</v>
      </c>
      <c r="J3848">
        <v>2.7288521463649098</v>
      </c>
      <c r="K3848">
        <v>14.511058700214599</v>
      </c>
      <c r="L3848">
        <v>14.3813940526015</v>
      </c>
      <c r="M3848">
        <v>81.254700176189303</v>
      </c>
      <c r="N3848">
        <v>0.91026583880884904</v>
      </c>
      <c r="O3848">
        <v>16.4960182025028</v>
      </c>
      <c r="P3848">
        <v>90.054054054054006</v>
      </c>
      <c r="Q3848">
        <v>3.8832996235401998E-2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516</v>
      </c>
      <c r="E3849">
        <v>27.040590000000002</v>
      </c>
      <c r="F3849">
        <v>10.3</v>
      </c>
      <c r="G3849">
        <v>45.276806131643099</v>
      </c>
      <c r="H3849">
        <v>10.5824946610018</v>
      </c>
      <c r="I3849">
        <v>-17.4360779982911</v>
      </c>
      <c r="J3849">
        <v>-5.9959326549566798</v>
      </c>
      <c r="K3849">
        <v>9.7263532814971594</v>
      </c>
      <c r="L3849">
        <v>8.5470370662285102</v>
      </c>
      <c r="M3849">
        <v>49.9023566027698</v>
      </c>
      <c r="N3849">
        <v>0.82267189808037999</v>
      </c>
      <c r="O3849">
        <v>30</v>
      </c>
      <c r="P3849">
        <v>113.692946058091</v>
      </c>
      <c r="Q3849">
        <v>8.1554005547544994E-2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57</v>
      </c>
      <c r="E3850">
        <v>26.995099679999999</v>
      </c>
      <c r="F3850">
        <v>45.6</v>
      </c>
      <c r="G3850">
        <v>-27.2525071011877</v>
      </c>
      <c r="H3850">
        <v>-0.170193511041176</v>
      </c>
      <c r="I3850">
        <v>-11.0766309936828</v>
      </c>
      <c r="J3850">
        <v>-0.92680823099355703</v>
      </c>
      <c r="K3850">
        <v>45.600000050646798</v>
      </c>
      <c r="L3850">
        <v>45.601724419518497</v>
      </c>
      <c r="M3850">
        <v>0</v>
      </c>
      <c r="O3850">
        <v>5.26315789473683</v>
      </c>
      <c r="P3850">
        <v>0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300</v>
      </c>
      <c r="E3851">
        <v>26.982150000000001</v>
      </c>
      <c r="F3851">
        <v>65.650000000000006</v>
      </c>
      <c r="G3851">
        <v>-12.678754006033801</v>
      </c>
      <c r="H3851">
        <v>1.50240986513973</v>
      </c>
      <c r="I3851">
        <v>-10.6113704477771</v>
      </c>
      <c r="J3851">
        <v>-5.7818806947616599</v>
      </c>
      <c r="K3851">
        <v>62.086723068887899</v>
      </c>
      <c r="L3851">
        <v>61.402691643728303</v>
      </c>
      <c r="M3851">
        <v>63.865547539393603</v>
      </c>
      <c r="N3851">
        <v>1.6236961692007099</v>
      </c>
      <c r="O3851">
        <v>11.043412033511</v>
      </c>
      <c r="P3851">
        <v>34.943473792394599</v>
      </c>
      <c r="Q3851">
        <v>3.7769084336018999E-2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729</v>
      </c>
      <c r="E3852">
        <v>26.973934176</v>
      </c>
      <c r="F3852">
        <v>141.38</v>
      </c>
      <c r="G3852">
        <v>18.200167795931598</v>
      </c>
      <c r="H3852">
        <v>8.3499170201224597</v>
      </c>
      <c r="I3852">
        <v>4.8109911561542997</v>
      </c>
      <c r="J3852">
        <v>-1.1174188910712199</v>
      </c>
      <c r="K3852">
        <v>133.51105630933401</v>
      </c>
      <c r="L3852">
        <v>119.651784095995</v>
      </c>
      <c r="M3852">
        <v>49.068310851650402</v>
      </c>
      <c r="N3852">
        <v>1.6026282673966701</v>
      </c>
      <c r="O3852">
        <v>1.4782854717781899</v>
      </c>
      <c r="P3852">
        <v>64.970828471411807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729</v>
      </c>
      <c r="E3853">
        <v>26.947385721</v>
      </c>
      <c r="F3853">
        <v>42.3</v>
      </c>
      <c r="G3853">
        <v>7.9517376089062504</v>
      </c>
      <c r="H3853">
        <v>3.7610104201627399</v>
      </c>
      <c r="I3853">
        <v>-1.03014339037705</v>
      </c>
      <c r="J3853">
        <v>4.0359709253339799</v>
      </c>
      <c r="K3853">
        <v>39.237208530275701</v>
      </c>
      <c r="L3853">
        <v>36.218600381075802</v>
      </c>
      <c r="N3853">
        <v>1.7813993480422601</v>
      </c>
      <c r="O3853">
        <v>12.0567375886524</v>
      </c>
      <c r="P3853">
        <v>38.629436633566002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516</v>
      </c>
      <c r="E3854">
        <v>26.846316000000002</v>
      </c>
      <c r="F3854">
        <v>0.81</v>
      </c>
      <c r="G3854">
        <v>-79.633459482139997</v>
      </c>
      <c r="H3854">
        <v>-0.170193511041176</v>
      </c>
      <c r="I3854">
        <v>-61.693914944300097</v>
      </c>
      <c r="J3854">
        <v>-6.7407617193656399</v>
      </c>
      <c r="K3854">
        <v>0.81817651186218798</v>
      </c>
      <c r="L3854">
        <v>1.1251912292891599</v>
      </c>
      <c r="M3854">
        <v>45.417320772832298</v>
      </c>
      <c r="N3854">
        <v>1.0910911018431699</v>
      </c>
      <c r="O3854">
        <v>265.43209876543199</v>
      </c>
      <c r="P3854">
        <v>24.615384615384599</v>
      </c>
      <c r="Q3854">
        <v>5.9816694912960003E-2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46</v>
      </c>
      <c r="E3855">
        <v>26.841012800000001</v>
      </c>
      <c r="F3855">
        <v>1.1200000000000001</v>
      </c>
      <c r="G3855">
        <v>22.080826232145601</v>
      </c>
      <c r="H3855">
        <v>-20.170193511041099</v>
      </c>
      <c r="I3855">
        <v>-28.113668030719801</v>
      </c>
      <c r="J3855">
        <v>-6.0115539937053999</v>
      </c>
      <c r="K3855">
        <v>1.2652071902684301</v>
      </c>
      <c r="L3855">
        <v>1.0667485127762399</v>
      </c>
      <c r="M3855">
        <v>1.4206214098247001</v>
      </c>
      <c r="N3855">
        <v>0.72770986378029501</v>
      </c>
      <c r="O3855">
        <v>47.321428571428498</v>
      </c>
      <c r="P3855">
        <v>60</v>
      </c>
      <c r="Q3855">
        <v>7.2033853737647993E-2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632</v>
      </c>
      <c r="E3856">
        <v>26.797478399999999</v>
      </c>
      <c r="F3856">
        <v>34.979999999999997</v>
      </c>
      <c r="G3856">
        <v>30.889085819166201</v>
      </c>
      <c r="H3856">
        <v>20.492103832870502</v>
      </c>
      <c r="I3856">
        <v>-3.2961726100881199</v>
      </c>
      <c r="J3856">
        <v>-9.4040452796591794</v>
      </c>
      <c r="K3856">
        <v>31.803904807895901</v>
      </c>
      <c r="L3856">
        <v>29.436282734787699</v>
      </c>
      <c r="M3856">
        <v>53.989718847656398</v>
      </c>
      <c r="N3856">
        <v>1.88236819998523</v>
      </c>
      <c r="O3856">
        <v>31.074899942824398</v>
      </c>
      <c r="P3856">
        <v>62.697674418604599</v>
      </c>
      <c r="Q3856">
        <v>5.3153968563317999E-2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929</v>
      </c>
      <c r="E3857">
        <v>26.763100000000001</v>
      </c>
      <c r="F3857">
        <v>0.52</v>
      </c>
      <c r="G3857">
        <v>-46.002507101187703</v>
      </c>
      <c r="H3857">
        <v>-2.0569859638713601</v>
      </c>
      <c r="I3857">
        <v>-35.714312153103101</v>
      </c>
      <c r="J3857">
        <v>1.03397608273193</v>
      </c>
      <c r="K3857">
        <v>0.52329905427285694</v>
      </c>
      <c r="L3857">
        <v>0.58789737295283595</v>
      </c>
      <c r="M3857">
        <v>57.953177532633198</v>
      </c>
      <c r="N3857">
        <v>1.16657760243783</v>
      </c>
      <c r="O3857">
        <v>50</v>
      </c>
      <c r="P3857">
        <v>20.930232558139501</v>
      </c>
      <c r="Q3857">
        <v>-0.102672301537335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21</v>
      </c>
      <c r="E3858">
        <v>26.740046795000001</v>
      </c>
      <c r="F3858">
        <v>375.8</v>
      </c>
      <c r="G3858">
        <v>4.2739835440299903</v>
      </c>
      <c r="H3858">
        <v>1.41110125852228</v>
      </c>
      <c r="I3858">
        <v>-12.4145113714372</v>
      </c>
      <c r="J3858">
        <v>-6.2668586088272997</v>
      </c>
      <c r="K3858">
        <v>362.23016005344903</v>
      </c>
      <c r="L3858">
        <v>327.78210878247802</v>
      </c>
      <c r="M3858">
        <v>74.284915173060398</v>
      </c>
      <c r="N3858">
        <v>1.9024149235812899</v>
      </c>
      <c r="O3858">
        <v>14.422565194252201</v>
      </c>
      <c r="P3858">
        <v>78.909783384908295</v>
      </c>
      <c r="Q3858">
        <v>2.0518194718030999E-2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D3859" t="s">
        <v>300</v>
      </c>
      <c r="E3859">
        <v>26.723595</v>
      </c>
      <c r="F3859">
        <v>28.5</v>
      </c>
      <c r="G3859">
        <v>-15.244633085439601</v>
      </c>
      <c r="H3859">
        <v>6.5713795226666898</v>
      </c>
      <c r="I3859">
        <v>-10.9005746556546</v>
      </c>
      <c r="J3859">
        <v>2.7095554053700699</v>
      </c>
      <c r="K3859">
        <v>26.792530343021198</v>
      </c>
      <c r="L3859">
        <v>26.2389011577914</v>
      </c>
      <c r="M3859">
        <v>79.583949077448196</v>
      </c>
      <c r="N3859">
        <v>0.14047619047619</v>
      </c>
      <c r="O3859">
        <v>6.3157894736842</v>
      </c>
      <c r="P3859">
        <v>31.639722863741301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E3860">
        <v>26.690625000000001</v>
      </c>
      <c r="F3860">
        <v>5.85</v>
      </c>
      <c r="G3860">
        <v>8.1641595654789292</v>
      </c>
      <c r="H3860">
        <v>-18.466282896515999</v>
      </c>
      <c r="I3860">
        <v>-34.606042758388703</v>
      </c>
      <c r="J3860">
        <v>-0.92680823099355703</v>
      </c>
      <c r="K3860">
        <v>6.5331134242247897</v>
      </c>
      <c r="L3860">
        <v>5.2503379118496198</v>
      </c>
      <c r="M3860">
        <v>1.9190793447976001E-2</v>
      </c>
      <c r="N3860">
        <v>1.23223755551924</v>
      </c>
      <c r="O3860">
        <v>49.743589743589702</v>
      </c>
      <c r="P3860">
        <v>35.4166666666666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1387</v>
      </c>
      <c r="E3861">
        <v>26.580283128000001</v>
      </c>
      <c r="F3861">
        <v>49.29</v>
      </c>
      <c r="G3861">
        <v>45.055185206504497</v>
      </c>
      <c r="H3861">
        <v>-11.359382700230301</v>
      </c>
      <c r="I3861">
        <v>-8.8453936711676207</v>
      </c>
      <c r="J3861">
        <v>2.2551051037353398</v>
      </c>
      <c r="K3861">
        <v>48.133577019720498</v>
      </c>
      <c r="L3861">
        <v>44.032366161013996</v>
      </c>
      <c r="M3861">
        <v>47.557263204173601</v>
      </c>
      <c r="N3861">
        <v>0.56064731413150004</v>
      </c>
      <c r="O3861">
        <v>28.626496246703098</v>
      </c>
      <c r="P3861">
        <v>75.097690941385395</v>
      </c>
      <c r="Q3861">
        <v>4.2413864600249998E-2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713</v>
      </c>
      <c r="E3862">
        <v>26.52</v>
      </c>
      <c r="F3862">
        <v>4.42</v>
      </c>
      <c r="G3862">
        <v>-78.537423302305001</v>
      </c>
      <c r="H3862">
        <v>-6.7241047161151801</v>
      </c>
      <c r="I3862">
        <v>-47.0531361331835</v>
      </c>
      <c r="J3862">
        <v>-4.83985170925442</v>
      </c>
      <c r="K3862">
        <v>5.02300535413886</v>
      </c>
      <c r="L3862">
        <v>6.27680794067403</v>
      </c>
      <c r="M3862">
        <v>28.706889874849999</v>
      </c>
      <c r="N3862">
        <v>1.1195841461003</v>
      </c>
      <c r="O3862">
        <v>169.909502262443</v>
      </c>
      <c r="P3862">
        <v>8.3333333333333197</v>
      </c>
      <c r="Q3862">
        <v>4.3342283441930002E-2</v>
      </c>
    </row>
    <row r="3863" spans="1:17" hidden="1" x14ac:dyDescent="0.3">
      <c r="A3863" t="s">
        <v>7957</v>
      </c>
      <c r="B3863" t="s">
        <v>7958</v>
      </c>
      <c r="C3863" t="str">
        <f>IFERROR(VLOOKUP(Table1[[#This Row],[Ticker]],[1]!Table2[[Symbol]:[Industry]],2,FALSE),"-")</f>
        <v>-</v>
      </c>
      <c r="D3863" t="s">
        <v>21</v>
      </c>
      <c r="E3863">
        <v>26.517816</v>
      </c>
      <c r="F3863">
        <v>2.4</v>
      </c>
      <c r="G3863">
        <v>17.051290367166601</v>
      </c>
      <c r="H3863">
        <v>2.3939090530613898</v>
      </c>
      <c r="I3863">
        <v>22.256702339650399</v>
      </c>
      <c r="J3863">
        <v>8.1641008599155196</v>
      </c>
      <c r="K3863">
        <v>2.3932499877352398</v>
      </c>
      <c r="L3863">
        <v>2.09195876204324</v>
      </c>
      <c r="M3863">
        <v>60.059123108604098</v>
      </c>
      <c r="N3863">
        <v>1.10887038500408</v>
      </c>
      <c r="O3863">
        <v>52.9166666666666</v>
      </c>
      <c r="P3863">
        <v>112.389380530973</v>
      </c>
      <c r="Q3863">
        <v>6.9820307072005997E-2</v>
      </c>
    </row>
    <row r="3864" spans="1:17" hidden="1" x14ac:dyDescent="0.3">
      <c r="A3864" t="s">
        <v>7959</v>
      </c>
      <c r="B3864" t="s">
        <v>7960</v>
      </c>
      <c r="C3864" t="str">
        <f>IFERROR(VLOOKUP(Table1[[#This Row],[Ticker]],[1]!Table2[[Symbol]:[Industry]],2,FALSE),"-")</f>
        <v>-</v>
      </c>
      <c r="D3864" t="s">
        <v>745</v>
      </c>
      <c r="E3864">
        <v>26.430571</v>
      </c>
      <c r="F3864">
        <v>10.61</v>
      </c>
      <c r="G3864">
        <v>151.95801921460099</v>
      </c>
      <c r="H3864">
        <v>84.351545619393505</v>
      </c>
      <c r="I3864">
        <v>39.596014746227397</v>
      </c>
      <c r="J3864">
        <v>-15.015877056904401</v>
      </c>
      <c r="K3864">
        <v>8.7376317917580106</v>
      </c>
      <c r="L3864">
        <v>6.7130615514854801</v>
      </c>
      <c r="M3864">
        <v>44.405605680820699</v>
      </c>
      <c r="N3864">
        <v>1.69390243902439</v>
      </c>
      <c r="O3864">
        <v>39.302544769085699</v>
      </c>
      <c r="P3864">
        <v>186.756756756756</v>
      </c>
      <c r="Q3864">
        <v>-2.54267425734E-4</v>
      </c>
    </row>
    <row r="3865" spans="1:17" hidden="1" x14ac:dyDescent="0.3">
      <c r="A3865" t="s">
        <v>7961</v>
      </c>
      <c r="B3865" t="s">
        <v>7962</v>
      </c>
      <c r="C3865" t="str">
        <f>IFERROR(VLOOKUP(Table1[[#This Row],[Ticker]],[1]!Table2[[Symbol]:[Industry]],2,FALSE),"-")</f>
        <v>-</v>
      </c>
      <c r="D3865" t="s">
        <v>7050</v>
      </c>
      <c r="E3865">
        <v>26.301316</v>
      </c>
      <c r="F3865">
        <v>0.73</v>
      </c>
      <c r="G3865">
        <v>-16.646446495127101</v>
      </c>
      <c r="H3865">
        <v>-10.0467367209177</v>
      </c>
      <c r="I3865">
        <v>-20.9531742035593</v>
      </c>
      <c r="J3865">
        <v>-4.8741766520461898</v>
      </c>
      <c r="K3865">
        <v>0.77424442902544499</v>
      </c>
      <c r="L3865">
        <v>0.75404280892974496</v>
      </c>
      <c r="M3865">
        <v>29.340564100911401</v>
      </c>
      <c r="N3865">
        <v>0.804439938666478</v>
      </c>
      <c r="O3865">
        <v>52.054794520547901</v>
      </c>
      <c r="P3865">
        <v>37.735849056603698</v>
      </c>
      <c r="Q3865">
        <v>7.4842194512405993E-2</v>
      </c>
    </row>
    <row r="3866" spans="1:17" hidden="1" x14ac:dyDescent="0.3">
      <c r="A3866" t="s">
        <v>7963</v>
      </c>
      <c r="B3866" t="s">
        <v>7964</v>
      </c>
      <c r="C3866" t="str">
        <f>IFERROR(VLOOKUP(Table1[[#This Row],[Ticker]],[1]!Table2[[Symbol]:[Industry]],2,FALSE),"-")</f>
        <v>-</v>
      </c>
      <c r="D3866" t="s">
        <v>54</v>
      </c>
      <c r="E3866">
        <v>26.295750000000002</v>
      </c>
      <c r="F3866">
        <v>18.850000000000001</v>
      </c>
      <c r="G3866">
        <v>-42.150926965747502</v>
      </c>
      <c r="H3866">
        <v>10.7121594301353</v>
      </c>
      <c r="I3866">
        <v>-36.423165647148103</v>
      </c>
      <c r="J3866">
        <v>3.7954139912286702</v>
      </c>
      <c r="K3866">
        <v>18.910350648834498</v>
      </c>
      <c r="L3866">
        <v>21.4507380909224</v>
      </c>
      <c r="M3866">
        <v>78.245381349921303</v>
      </c>
      <c r="N3866">
        <v>1.0725623582766399</v>
      </c>
      <c r="O3866">
        <v>61.538461538461497</v>
      </c>
      <c r="P3866">
        <v>22.402597402597401</v>
      </c>
    </row>
    <row r="3867" spans="1:17" hidden="1" x14ac:dyDescent="0.3">
      <c r="A3867" t="s">
        <v>7965</v>
      </c>
      <c r="B3867" t="s">
        <v>7966</v>
      </c>
      <c r="C3867" t="str">
        <f>IFERROR(VLOOKUP(Table1[[#This Row],[Ticker]],[1]!Table2[[Symbol]:[Industry]],2,FALSE),"-")</f>
        <v>-</v>
      </c>
      <c r="D3867" t="s">
        <v>420</v>
      </c>
      <c r="E3867">
        <v>26.246545000000001</v>
      </c>
      <c r="F3867">
        <v>44.5</v>
      </c>
      <c r="G3867">
        <v>-10.3693902180708</v>
      </c>
      <c r="H3867">
        <v>9.3547880296922603</v>
      </c>
      <c r="I3867">
        <v>28.674921801348201</v>
      </c>
      <c r="J3867">
        <v>4.8995889152608996</v>
      </c>
      <c r="K3867">
        <v>42.201570240872698</v>
      </c>
      <c r="L3867">
        <v>38.590963220966998</v>
      </c>
      <c r="M3867">
        <v>58.543861644447396</v>
      </c>
      <c r="N3867">
        <v>0.83340520367022097</v>
      </c>
      <c r="O3867">
        <v>13.0337078651685</v>
      </c>
      <c r="P3867">
        <v>54.2461005199306</v>
      </c>
      <c r="Q3867">
        <v>5.4164195845097997E-2</v>
      </c>
    </row>
    <row r="3868" spans="1:17" hidden="1" x14ac:dyDescent="0.3">
      <c r="A3868" t="s">
        <v>7967</v>
      </c>
      <c r="B3868" t="s">
        <v>7968</v>
      </c>
      <c r="C3868" t="str">
        <f>IFERROR(VLOOKUP(Table1[[#This Row],[Ticker]],[1]!Table2[[Symbol]:[Industry]],2,FALSE),"-")</f>
        <v>-</v>
      </c>
      <c r="D3868" t="s">
        <v>54</v>
      </c>
      <c r="E3868">
        <v>26.240687999999999</v>
      </c>
      <c r="F3868">
        <v>61.15</v>
      </c>
      <c r="G3868">
        <v>-50.623434419483402</v>
      </c>
      <c r="H3868">
        <v>1.4078795786598099</v>
      </c>
      <c r="I3868">
        <v>-29.543297660349499</v>
      </c>
      <c r="J3868">
        <v>-2.2977759729290401</v>
      </c>
      <c r="K3868">
        <v>65.329540590414396</v>
      </c>
      <c r="M3868">
        <v>36.297640362918301</v>
      </c>
      <c r="N3868">
        <v>0.50666666666666604</v>
      </c>
      <c r="O3868">
        <v>37.367130008176602</v>
      </c>
      <c r="P3868">
        <v>6.53310104529616</v>
      </c>
    </row>
    <row r="3869" spans="1:17" hidden="1" x14ac:dyDescent="0.3">
      <c r="A3869" t="s">
        <v>7969</v>
      </c>
      <c r="B3869" t="s">
        <v>7970</v>
      </c>
      <c r="C3869" t="str">
        <f>IFERROR(VLOOKUP(Table1[[#This Row],[Ticker]],[1]!Table2[[Symbol]:[Industry]],2,FALSE),"-")</f>
        <v>-</v>
      </c>
      <c r="D3869" t="s">
        <v>130</v>
      </c>
      <c r="E3869">
        <v>26.203531536</v>
      </c>
      <c r="F3869">
        <v>19.04</v>
      </c>
      <c r="G3869">
        <v>4.8729284388819796</v>
      </c>
      <c r="H3869">
        <v>-3.0273363681840402</v>
      </c>
      <c r="I3869">
        <v>-35.054177104348398</v>
      </c>
      <c r="J3869">
        <v>2.8899856621361999</v>
      </c>
      <c r="K3869">
        <v>19.743523033333702</v>
      </c>
      <c r="L3869">
        <v>20.807472955018</v>
      </c>
      <c r="M3869">
        <v>49.345360108335903</v>
      </c>
      <c r="N3869">
        <v>0.53881490415028299</v>
      </c>
      <c r="O3869">
        <v>96.271008403361293</v>
      </c>
      <c r="P3869">
        <v>33.990147783251203</v>
      </c>
      <c r="Q3869">
        <v>0.11886680217067699</v>
      </c>
    </row>
    <row r="3870" spans="1:17" hidden="1" x14ac:dyDescent="0.3">
      <c r="A3870" t="s">
        <v>7971</v>
      </c>
      <c r="B3870" t="s">
        <v>7972</v>
      </c>
      <c r="C3870" t="str">
        <f>IFERROR(VLOOKUP(Table1[[#This Row],[Ticker]],[1]!Table2[[Symbol]:[Industry]],2,FALSE),"-")</f>
        <v>-</v>
      </c>
      <c r="D3870" t="s">
        <v>420</v>
      </c>
      <c r="E3870">
        <v>26.086113900000001</v>
      </c>
      <c r="F3870">
        <v>36.19</v>
      </c>
      <c r="G3870">
        <v>66.873114227325601</v>
      </c>
      <c r="H3870">
        <v>5.9588387470233197</v>
      </c>
      <c r="I3870">
        <v>0.50778459073274995</v>
      </c>
      <c r="J3870">
        <v>-10.429183824892</v>
      </c>
      <c r="K3870">
        <v>35.358308470577001</v>
      </c>
      <c r="L3870">
        <v>34.608072921608901</v>
      </c>
      <c r="M3870">
        <v>52.889885212594699</v>
      </c>
      <c r="N3870">
        <v>1.65891109868604</v>
      </c>
      <c r="O3870">
        <v>32.578060237634702</v>
      </c>
      <c r="P3870">
        <v>72.251308900523497</v>
      </c>
      <c r="Q3870">
        <v>7.119063307213E-2</v>
      </c>
    </row>
    <row r="3871" spans="1:17" hidden="1" x14ac:dyDescent="0.3">
      <c r="A3871" t="s">
        <v>7973</v>
      </c>
      <c r="B3871" t="s">
        <v>7974</v>
      </c>
      <c r="C3871" t="str">
        <f>IFERROR(VLOOKUP(Table1[[#This Row],[Ticker]],[1]!Table2[[Symbol]:[Industry]],2,FALSE),"-")</f>
        <v>-</v>
      </c>
      <c r="D3871" t="s">
        <v>632</v>
      </c>
      <c r="E3871">
        <v>26.079561228999999</v>
      </c>
      <c r="F3871">
        <v>11.81</v>
      </c>
      <c r="G3871">
        <v>-24.015992578366099</v>
      </c>
      <c r="H3871">
        <v>4.7691479101026699</v>
      </c>
      <c r="I3871">
        <v>-39.169116542815701</v>
      </c>
      <c r="J3871">
        <v>-1.1739251996920801</v>
      </c>
      <c r="K3871">
        <v>12.1370231069432</v>
      </c>
      <c r="L3871">
        <v>13.256537829270799</v>
      </c>
      <c r="M3871">
        <v>46.660395517230498</v>
      </c>
      <c r="N3871">
        <v>1.1944762311039301</v>
      </c>
      <c r="O3871">
        <v>90.516511430990604</v>
      </c>
      <c r="P3871">
        <v>18.100000000000001</v>
      </c>
      <c r="Q3871">
        <v>-2.9865561238135999E-2</v>
      </c>
    </row>
    <row r="3872" spans="1:17" hidden="1" x14ac:dyDescent="0.3">
      <c r="A3872" t="s">
        <v>7975</v>
      </c>
      <c r="B3872" t="s">
        <v>7976</v>
      </c>
      <c r="C3872" t="str">
        <f>IFERROR(VLOOKUP(Table1[[#This Row],[Ticker]],[1]!Table2[[Symbol]:[Industry]],2,FALSE),"-")</f>
        <v>-</v>
      </c>
      <c r="E3872">
        <v>25.913606399999999</v>
      </c>
      <c r="F3872">
        <v>2.4</v>
      </c>
      <c r="G3872">
        <v>-30.133165537401698</v>
      </c>
      <c r="H3872">
        <v>3.2780823510277899</v>
      </c>
      <c r="I3872">
        <v>-0.27850892795513699</v>
      </c>
      <c r="J3872">
        <v>-0.50839818915256196</v>
      </c>
      <c r="K3872">
        <v>2.3779002984718298</v>
      </c>
      <c r="L3872">
        <v>2.3864488625934999</v>
      </c>
      <c r="M3872">
        <v>58.848668930974398</v>
      </c>
      <c r="N3872">
        <v>0.83373926061257098</v>
      </c>
      <c r="O3872">
        <v>28.75</v>
      </c>
      <c r="P3872">
        <v>22.4489795918367</v>
      </c>
      <c r="Q3872">
        <v>1.8764452939635998E-2</v>
      </c>
    </row>
    <row r="3873" spans="1:17" hidden="1" x14ac:dyDescent="0.3">
      <c r="A3873" t="s">
        <v>7977</v>
      </c>
      <c r="B3873" t="s">
        <v>7978</v>
      </c>
      <c r="C3873" t="str">
        <f>IFERROR(VLOOKUP(Table1[[#This Row],[Ticker]],[1]!Table2[[Symbol]:[Industry]],2,FALSE),"-")</f>
        <v>-</v>
      </c>
      <c r="D3873" t="s">
        <v>7173</v>
      </c>
      <c r="E3873">
        <v>25.872</v>
      </c>
      <c r="F3873">
        <v>660</v>
      </c>
      <c r="G3873">
        <v>23.796443947763301</v>
      </c>
      <c r="H3873">
        <v>8.9297321026458896</v>
      </c>
      <c r="I3873">
        <v>-26.591624474778001</v>
      </c>
      <c r="J3873">
        <v>3.0101996430221898</v>
      </c>
      <c r="K3873">
        <v>645.34361843625504</v>
      </c>
      <c r="L3873">
        <v>601.17266797082698</v>
      </c>
      <c r="M3873">
        <v>51.616570043537699</v>
      </c>
      <c r="N3873">
        <v>0.49808523780111102</v>
      </c>
      <c r="O3873">
        <v>44.249999999999901</v>
      </c>
      <c r="P3873">
        <v>64.999999999999901</v>
      </c>
      <c r="Q3873">
        <v>-5.7145780056270003E-3</v>
      </c>
    </row>
    <row r="3874" spans="1:17" hidden="1" x14ac:dyDescent="0.3">
      <c r="A3874" t="s">
        <v>7979</v>
      </c>
      <c r="B3874" t="s">
        <v>7980</v>
      </c>
      <c r="C3874" t="str">
        <f>IFERROR(VLOOKUP(Table1[[#This Row],[Ticker]],[1]!Table2[[Symbol]:[Industry]],2,FALSE),"-")</f>
        <v>-</v>
      </c>
      <c r="D3874" t="s">
        <v>124</v>
      </c>
      <c r="E3874">
        <v>25.709</v>
      </c>
      <c r="F3874">
        <v>23.5</v>
      </c>
      <c r="G3874">
        <v>-22.955449651397899</v>
      </c>
      <c r="H3874">
        <v>0.86162076238959895</v>
      </c>
      <c r="I3874">
        <v>26.338753621701699</v>
      </c>
      <c r="J3874">
        <v>-0.92680823099355703</v>
      </c>
      <c r="K3874">
        <v>23.4450960391862</v>
      </c>
      <c r="L3874">
        <v>21.2733139696881</v>
      </c>
      <c r="M3874">
        <v>59.758275086815303</v>
      </c>
      <c r="N3874">
        <v>0.79913755316250201</v>
      </c>
      <c r="O3874">
        <v>25.9574468085106</v>
      </c>
      <c r="P3874">
        <v>68.821839080459696</v>
      </c>
      <c r="Q3874">
        <v>8.1810057810053002E-2</v>
      </c>
    </row>
    <row r="3875" spans="1:17" hidden="1" x14ac:dyDescent="0.3">
      <c r="A3875" t="s">
        <v>7981</v>
      </c>
      <c r="B3875" t="s">
        <v>7982</v>
      </c>
      <c r="C3875" t="str">
        <f>IFERROR(VLOOKUP(Table1[[#This Row],[Ticker]],[1]!Table2[[Symbol]:[Industry]],2,FALSE),"-")</f>
        <v>-</v>
      </c>
      <c r="E3875">
        <v>25.708059706828699</v>
      </c>
      <c r="F3875">
        <v>570.95000000000005</v>
      </c>
      <c r="G3875">
        <v>53.714212391680697</v>
      </c>
      <c r="H3875">
        <v>27.018489937388299</v>
      </c>
      <c r="I3875">
        <v>20.4332158334506</v>
      </c>
      <c r="J3875">
        <v>-0.92680823099355703</v>
      </c>
      <c r="K3875">
        <v>533.724814657617</v>
      </c>
      <c r="L3875">
        <v>468.13435816114202</v>
      </c>
      <c r="M3875">
        <v>49.882915386317201</v>
      </c>
      <c r="N3875">
        <v>0.38961038961038902</v>
      </c>
      <c r="O3875">
        <v>5.2544005604693904</v>
      </c>
      <c r="P3875">
        <v>118.75478927203</v>
      </c>
    </row>
    <row r="3876" spans="1:17" hidden="1" x14ac:dyDescent="0.3">
      <c r="A3876" t="s">
        <v>7983</v>
      </c>
      <c r="B3876" t="s">
        <v>7984</v>
      </c>
      <c r="C3876" t="str">
        <f>IFERROR(VLOOKUP(Table1[[#This Row],[Ticker]],[1]!Table2[[Symbol]:[Industry]],2,FALSE),"-")</f>
        <v>-</v>
      </c>
      <c r="D3876" t="s">
        <v>219</v>
      </c>
      <c r="E3876">
        <v>25.66</v>
      </c>
      <c r="F3876">
        <v>64.150000000000006</v>
      </c>
      <c r="G3876">
        <v>99.620514355020504</v>
      </c>
      <c r="H3876">
        <v>12.1372294581465</v>
      </c>
      <c r="I3876">
        <v>36.486855622652101</v>
      </c>
      <c r="J3876">
        <v>-6.7823996604035797</v>
      </c>
      <c r="K3876">
        <v>65.451629233053694</v>
      </c>
      <c r="L3876">
        <v>52.1606910722994</v>
      </c>
      <c r="M3876">
        <v>30.077609322313901</v>
      </c>
      <c r="N3876">
        <v>0.719480143008986</v>
      </c>
      <c r="O3876">
        <v>34.216679657053703</v>
      </c>
      <c r="P3876">
        <v>137.50462791558601</v>
      </c>
      <c r="Q3876">
        <v>5.8151308067072999E-2</v>
      </c>
    </row>
    <row r="3877" spans="1:17" hidden="1" x14ac:dyDescent="0.3">
      <c r="A3877" t="s">
        <v>7985</v>
      </c>
      <c r="B3877" t="s">
        <v>7986</v>
      </c>
      <c r="C3877" t="str">
        <f>IFERROR(VLOOKUP(Table1[[#This Row],[Ticker]],[1]!Table2[[Symbol]:[Industry]],2,FALSE),"-")</f>
        <v>-</v>
      </c>
      <c r="D3877" t="s">
        <v>1547</v>
      </c>
      <c r="E3877">
        <v>25.640959169999999</v>
      </c>
      <c r="F3877">
        <v>3.55</v>
      </c>
      <c r="G3877">
        <v>-41.710338426488903</v>
      </c>
      <c r="H3877">
        <v>10.4217068004852</v>
      </c>
      <c r="I3877">
        <v>-23.606751475610501</v>
      </c>
      <c r="J3877">
        <v>8.9803125120404896</v>
      </c>
      <c r="K3877">
        <v>3.3534223053344498</v>
      </c>
      <c r="L3877">
        <v>3.6768566140824102</v>
      </c>
      <c r="M3877">
        <v>64.317688892700701</v>
      </c>
      <c r="N3877">
        <v>1.01028660493879</v>
      </c>
      <c r="O3877">
        <v>66.197183098591495</v>
      </c>
      <c r="P3877">
        <v>26.785714285714199</v>
      </c>
      <c r="Q3877">
        <v>-7.2745517630903006E-2</v>
      </c>
    </row>
    <row r="3878" spans="1:17" hidden="1" x14ac:dyDescent="0.3">
      <c r="A3878" t="s">
        <v>7987</v>
      </c>
      <c r="B3878" t="s">
        <v>7988</v>
      </c>
      <c r="C3878" t="str">
        <f>IFERROR(VLOOKUP(Table1[[#This Row],[Ticker]],[1]!Table2[[Symbol]:[Industry]],2,FALSE),"-")</f>
        <v>-</v>
      </c>
      <c r="D3878" t="s">
        <v>300</v>
      </c>
      <c r="E3878">
        <v>25.572670503999898</v>
      </c>
      <c r="F3878">
        <v>8.7200000000000006</v>
      </c>
      <c r="G3878">
        <v>-1.0277232395162501</v>
      </c>
      <c r="H3878">
        <v>-4.3460176868653404</v>
      </c>
      <c r="I3878">
        <v>-27.088136266932999</v>
      </c>
      <c r="J3878">
        <v>-7.8638413153051703</v>
      </c>
      <c r="K3878">
        <v>9.2653748054373697</v>
      </c>
      <c r="L3878">
        <v>9.4131396313717595</v>
      </c>
      <c r="M3878">
        <v>38.102036218285903</v>
      </c>
      <c r="N3878">
        <v>1.1882013373385401</v>
      </c>
      <c r="O3878">
        <v>57.683486238532097</v>
      </c>
      <c r="P3878">
        <v>35.193798449612402</v>
      </c>
      <c r="Q3878">
        <v>3.5958416003614997E-2</v>
      </c>
    </row>
    <row r="3879" spans="1:17" hidden="1" x14ac:dyDescent="0.3">
      <c r="A3879" t="s">
        <v>7989</v>
      </c>
      <c r="B3879" t="s">
        <v>7990</v>
      </c>
      <c r="C3879" t="str">
        <f>IFERROR(VLOOKUP(Table1[[#This Row],[Ticker]],[1]!Table2[[Symbol]:[Industry]],2,FALSE),"-")</f>
        <v>-</v>
      </c>
      <c r="D3879" t="s">
        <v>420</v>
      </c>
      <c r="E3879">
        <v>25.571832199999999</v>
      </c>
      <c r="F3879">
        <v>41.81</v>
      </c>
      <c r="G3879">
        <v>13.629947224906701</v>
      </c>
      <c r="H3879">
        <v>0.82014465321004004</v>
      </c>
      <c r="I3879">
        <v>-18.923305176320898</v>
      </c>
      <c r="J3879">
        <v>-6.7389280778058902</v>
      </c>
      <c r="K3879">
        <v>39.512716953819201</v>
      </c>
      <c r="L3879">
        <v>36.4525705350217</v>
      </c>
      <c r="M3879">
        <v>51.0256995408526</v>
      </c>
      <c r="N3879">
        <v>0.44595384111230701</v>
      </c>
      <c r="O3879">
        <v>22.9370963884238</v>
      </c>
      <c r="P3879">
        <v>65.5841584158416</v>
      </c>
      <c r="Q3879">
        <v>1.8101481038971998E-2</v>
      </c>
    </row>
    <row r="3880" spans="1:17" hidden="1" x14ac:dyDescent="0.3">
      <c r="A3880" t="s">
        <v>7991</v>
      </c>
      <c r="B3880" t="s">
        <v>7992</v>
      </c>
      <c r="C3880" t="str">
        <f>IFERROR(VLOOKUP(Table1[[#This Row],[Ticker]],[1]!Table2[[Symbol]:[Industry]],2,FALSE),"-")</f>
        <v>-</v>
      </c>
      <c r="D3880" t="s">
        <v>632</v>
      </c>
      <c r="E3880">
        <v>25.471281600000001</v>
      </c>
      <c r="F3880">
        <v>9.56</v>
      </c>
      <c r="G3880">
        <v>-14.5522782682357</v>
      </c>
      <c r="H3880">
        <v>-1.9173672006608999</v>
      </c>
      <c r="I3880">
        <v>-1.9957893547016601</v>
      </c>
      <c r="J3880">
        <v>-3.37578782283029</v>
      </c>
      <c r="K3880">
        <v>9.75445395999302</v>
      </c>
      <c r="L3880">
        <v>9.4401286639332707</v>
      </c>
      <c r="M3880">
        <v>48.134416473558602</v>
      </c>
      <c r="N3880">
        <v>1.0790935983179299</v>
      </c>
      <c r="O3880">
        <v>46.443514644351403</v>
      </c>
      <c r="P3880">
        <v>36.571428571428498</v>
      </c>
      <c r="Q3880">
        <v>4.2682390744218E-2</v>
      </c>
    </row>
    <row r="3881" spans="1:17" hidden="1" x14ac:dyDescent="0.3">
      <c r="A3881" t="s">
        <v>7993</v>
      </c>
      <c r="B3881" t="s">
        <v>7994</v>
      </c>
      <c r="C3881" t="str">
        <f>IFERROR(VLOOKUP(Table1[[#This Row],[Ticker]],[1]!Table2[[Symbol]:[Industry]],2,FALSE),"-")</f>
        <v>-</v>
      </c>
      <c r="D3881" t="s">
        <v>3096</v>
      </c>
      <c r="E3881">
        <v>25.440778943999899</v>
      </c>
      <c r="F3881">
        <v>20.16</v>
      </c>
      <c r="G3881">
        <v>-16.604867145095501</v>
      </c>
      <c r="H3881">
        <v>-4.3982220146041202</v>
      </c>
      <c r="I3881">
        <v>-43.621009691907702</v>
      </c>
      <c r="J3881">
        <v>-2.6332928726317801</v>
      </c>
      <c r="K3881">
        <v>21.529642948417401</v>
      </c>
      <c r="L3881">
        <v>22.263990170840401</v>
      </c>
      <c r="M3881">
        <v>25.476899515702499</v>
      </c>
      <c r="N3881">
        <v>1.3542041665014599</v>
      </c>
      <c r="O3881">
        <v>90.9722222222222</v>
      </c>
      <c r="P3881">
        <v>28.3259070655633</v>
      </c>
      <c r="Q3881">
        <v>0.113206879039186</v>
      </c>
    </row>
    <row r="3882" spans="1:17" hidden="1" x14ac:dyDescent="0.3">
      <c r="A3882" t="s">
        <v>7995</v>
      </c>
      <c r="B3882" t="s">
        <v>7996</v>
      </c>
      <c r="C3882" t="str">
        <f>IFERROR(VLOOKUP(Table1[[#This Row],[Ticker]],[1]!Table2[[Symbol]:[Industry]],2,FALSE),"-")</f>
        <v>-</v>
      </c>
      <c r="D3882" t="s">
        <v>632</v>
      </c>
      <c r="E3882">
        <v>25.342414000000002</v>
      </c>
      <c r="F3882">
        <v>1.94</v>
      </c>
      <c r="G3882">
        <v>-2.8935327422133601</v>
      </c>
      <c r="H3882">
        <v>0.34794120398473</v>
      </c>
      <c r="I3882">
        <v>-15.9546797741706</v>
      </c>
      <c r="J3882">
        <v>-0.40867351596765</v>
      </c>
      <c r="K3882">
        <v>1.8995448147560801</v>
      </c>
      <c r="L3882">
        <v>1.85657764503337</v>
      </c>
      <c r="M3882">
        <v>55.243104714834701</v>
      </c>
      <c r="N3882">
        <v>1.0008421847358899</v>
      </c>
      <c r="O3882">
        <v>39.175257731958702</v>
      </c>
      <c r="P3882">
        <v>44.776119402985003</v>
      </c>
      <c r="Q3882">
        <v>3.1586908491797003E-2</v>
      </c>
    </row>
    <row r="3883" spans="1:17" hidden="1" x14ac:dyDescent="0.3">
      <c r="A3883" t="s">
        <v>7997</v>
      </c>
      <c r="B3883" t="s">
        <v>7998</v>
      </c>
      <c r="C3883" t="str">
        <f>IFERROR(VLOOKUP(Table1[[#This Row],[Ticker]],[1]!Table2[[Symbol]:[Industry]],2,FALSE),"-")</f>
        <v>-</v>
      </c>
      <c r="D3883" t="s">
        <v>54</v>
      </c>
      <c r="E3883">
        <v>25.323958350000002</v>
      </c>
      <c r="F3883">
        <v>38.9</v>
      </c>
      <c r="G3883">
        <v>-31.767981479675701</v>
      </c>
      <c r="H3883">
        <v>0.424582801345678</v>
      </c>
      <c r="I3883">
        <v>-34.696760863812699</v>
      </c>
      <c r="J3883">
        <v>1.1729293018148299</v>
      </c>
      <c r="K3883">
        <v>40.341513499983797</v>
      </c>
      <c r="L3883">
        <v>42.713367799121102</v>
      </c>
      <c r="M3883">
        <v>48.783836813662397</v>
      </c>
      <c r="N3883">
        <v>1.00007450868259</v>
      </c>
      <c r="O3883">
        <v>79.948586118251896</v>
      </c>
      <c r="P3883">
        <v>24.2811501597443</v>
      </c>
      <c r="Q3883">
        <v>9.0836094499000004E-3</v>
      </c>
    </row>
    <row r="3884" spans="1:17" hidden="1" x14ac:dyDescent="0.3">
      <c r="A3884" t="s">
        <v>7999</v>
      </c>
      <c r="B3884" t="s">
        <v>8000</v>
      </c>
      <c r="C3884" t="str">
        <f>IFERROR(VLOOKUP(Table1[[#This Row],[Ticker]],[1]!Table2[[Symbol]:[Industry]],2,FALSE),"-")</f>
        <v>-</v>
      </c>
      <c r="D3884" t="s">
        <v>130</v>
      </c>
      <c r="E3884">
        <v>25.287330000000001</v>
      </c>
      <c r="F3884">
        <v>8.31</v>
      </c>
      <c r="G3884">
        <v>-6.8177244924920597</v>
      </c>
      <c r="H3884">
        <v>-8.1436154379514605</v>
      </c>
      <c r="I3884">
        <v>-10.3493582664101</v>
      </c>
      <c r="J3884">
        <v>-0.92680823099355703</v>
      </c>
      <c r="K3884">
        <v>8.1015547337712004</v>
      </c>
      <c r="L3884">
        <v>5.8765690836547702</v>
      </c>
      <c r="M3884">
        <v>1.3700135253883901</v>
      </c>
      <c r="N3884">
        <v>0.34963353917818701</v>
      </c>
      <c r="O3884">
        <v>14.3200962695547</v>
      </c>
      <c r="P3884">
        <v>20.434782608695599</v>
      </c>
      <c r="Q3884">
        <v>0.12076840849790101</v>
      </c>
    </row>
    <row r="3885" spans="1:17" hidden="1" x14ac:dyDescent="0.3">
      <c r="A3885" t="s">
        <v>8001</v>
      </c>
      <c r="B3885" t="s">
        <v>8002</v>
      </c>
      <c r="C3885" t="str">
        <f>IFERROR(VLOOKUP(Table1[[#This Row],[Ticker]],[1]!Table2[[Symbol]:[Industry]],2,FALSE),"-")</f>
        <v>-</v>
      </c>
      <c r="D3885" t="s">
        <v>80</v>
      </c>
      <c r="E3885">
        <v>25.270371000000001</v>
      </c>
      <c r="F3885">
        <v>38.85</v>
      </c>
      <c r="G3885">
        <v>-22.595259586797301</v>
      </c>
      <c r="H3885">
        <v>-24.990964679419399</v>
      </c>
      <c r="I3885">
        <v>-6.4193834792924598</v>
      </c>
      <c r="J3885">
        <v>-10.694250091458599</v>
      </c>
      <c r="M3885">
        <v>29.8129383292925</v>
      </c>
      <c r="O3885">
        <v>45.945945945945901</v>
      </c>
      <c r="P3885">
        <v>11</v>
      </c>
    </row>
    <row r="3886" spans="1:17" hidden="1" x14ac:dyDescent="0.3">
      <c r="A3886" t="s">
        <v>8003</v>
      </c>
      <c r="B3886" t="s">
        <v>8004</v>
      </c>
      <c r="C3886" t="str">
        <f>IFERROR(VLOOKUP(Table1[[#This Row],[Ticker]],[1]!Table2[[Symbol]:[Industry]],2,FALSE),"-")</f>
        <v>-</v>
      </c>
      <c r="D3886" t="s">
        <v>420</v>
      </c>
      <c r="E3886">
        <v>25.226400000000002</v>
      </c>
      <c r="F3886">
        <v>55.2</v>
      </c>
      <c r="G3886">
        <v>49.048994016666001</v>
      </c>
      <c r="H3886">
        <v>15.069889996265699</v>
      </c>
      <c r="I3886">
        <v>-1.9641581729672799</v>
      </c>
      <c r="J3886">
        <v>-2.4081575081664899</v>
      </c>
      <c r="K3886">
        <v>48.6161293473208</v>
      </c>
      <c r="L3886">
        <v>43.924755732301897</v>
      </c>
      <c r="M3886">
        <v>67.047543396810298</v>
      </c>
      <c r="N3886">
        <v>1.15732158796587</v>
      </c>
      <c r="O3886">
        <v>12.8985507246376</v>
      </c>
      <c r="P3886">
        <v>115.28861154446101</v>
      </c>
      <c r="Q3886">
        <v>8.5835748761929995E-2</v>
      </c>
    </row>
    <row r="3887" spans="1:17" hidden="1" x14ac:dyDescent="0.3">
      <c r="A3887" t="s">
        <v>8005</v>
      </c>
      <c r="B3887" t="s">
        <v>8006</v>
      </c>
      <c r="C3887" t="str">
        <f>IFERROR(VLOOKUP(Table1[[#This Row],[Ticker]],[1]!Table2[[Symbol]:[Industry]],2,FALSE),"-")</f>
        <v>-</v>
      </c>
      <c r="D3887" t="s">
        <v>121</v>
      </c>
      <c r="E3887">
        <v>25.151185600000002</v>
      </c>
      <c r="F3887">
        <v>19.100000000000001</v>
      </c>
      <c r="G3887">
        <v>-64.649541697563293</v>
      </c>
      <c r="H3887">
        <v>-14.7769350840748</v>
      </c>
      <c r="I3887">
        <v>-37.999707916759697</v>
      </c>
      <c r="J3887">
        <v>-0.92680823099355703</v>
      </c>
      <c r="K3887">
        <v>21.1146911671824</v>
      </c>
      <c r="M3887">
        <v>28.737531618420999</v>
      </c>
      <c r="N3887">
        <v>1.03365384615384</v>
      </c>
      <c r="O3887">
        <v>85.340314136125599</v>
      </c>
      <c r="P3887">
        <v>6.1111111111111098</v>
      </c>
    </row>
    <row r="3888" spans="1:17" hidden="1" x14ac:dyDescent="0.3">
      <c r="A3888" t="s">
        <v>8007</v>
      </c>
      <c r="B3888" t="s">
        <v>8008</v>
      </c>
      <c r="C3888" t="str">
        <f>IFERROR(VLOOKUP(Table1[[#This Row],[Ticker]],[1]!Table2[[Symbol]:[Industry]],2,FALSE),"-")</f>
        <v>-</v>
      </c>
      <c r="D3888" t="s">
        <v>516</v>
      </c>
      <c r="E3888">
        <v>25.125</v>
      </c>
      <c r="F3888">
        <v>50.25</v>
      </c>
      <c r="G3888">
        <v>126.837725918147</v>
      </c>
      <c r="H3888">
        <v>19.472663631815902</v>
      </c>
      <c r="I3888">
        <v>60.730274805847799</v>
      </c>
      <c r="J3888">
        <v>5.1529891090951097</v>
      </c>
      <c r="K3888">
        <v>44.4211344984368</v>
      </c>
      <c r="L3888">
        <v>36.918861388087599</v>
      </c>
      <c r="M3888">
        <v>79.971694492172105</v>
      </c>
      <c r="N3888">
        <v>0.61974455741121404</v>
      </c>
      <c r="O3888">
        <v>31.383084577114399</v>
      </c>
      <c r="P3888">
        <v>170.16129032257999</v>
      </c>
      <c r="Q3888">
        <v>8.3324625267307995E-2</v>
      </c>
    </row>
    <row r="3889" spans="1:17" hidden="1" x14ac:dyDescent="0.3">
      <c r="A3889" t="s">
        <v>8009</v>
      </c>
      <c r="B3889" t="s">
        <v>8010</v>
      </c>
      <c r="C3889" t="str">
        <f>IFERROR(VLOOKUP(Table1[[#This Row],[Ticker]],[1]!Table2[[Symbol]:[Industry]],2,FALSE),"-")</f>
        <v>-</v>
      </c>
      <c r="D3889" t="s">
        <v>315</v>
      </c>
      <c r="E3889">
        <v>25.065360399999999</v>
      </c>
      <c r="F3889">
        <v>22.76</v>
      </c>
      <c r="G3889">
        <v>85.101578501925104</v>
      </c>
      <c r="H3889">
        <v>5.4936876403051604</v>
      </c>
      <c r="I3889">
        <v>-22.0835612831243</v>
      </c>
      <c r="J3889">
        <v>2.3868549555702199</v>
      </c>
      <c r="K3889">
        <v>22.218694164013201</v>
      </c>
      <c r="L3889">
        <v>20.593806626433999</v>
      </c>
      <c r="M3889">
        <v>64.052249762987699</v>
      </c>
      <c r="N3889">
        <v>0.698812093854282</v>
      </c>
      <c r="O3889">
        <v>42.486818980667799</v>
      </c>
      <c r="P3889">
        <v>129.89898989898899</v>
      </c>
      <c r="Q3889">
        <v>4.9813757592449999E-2</v>
      </c>
    </row>
    <row r="3890" spans="1:17" hidden="1" x14ac:dyDescent="0.3">
      <c r="A3890" t="s">
        <v>8011</v>
      </c>
      <c r="B3890" t="s">
        <v>8012</v>
      </c>
      <c r="C3890" t="str">
        <f>IFERROR(VLOOKUP(Table1[[#This Row],[Ticker]],[1]!Table2[[Symbol]:[Industry]],2,FALSE),"-")</f>
        <v>-</v>
      </c>
      <c r="D3890" t="s">
        <v>72</v>
      </c>
      <c r="E3890">
        <v>25.052870325000001</v>
      </c>
      <c r="F3890">
        <v>50.11</v>
      </c>
      <c r="G3890">
        <v>72.388927161760407</v>
      </c>
      <c r="H3890">
        <v>-5.4263856078458597</v>
      </c>
      <c r="I3890">
        <v>-30.136556692277502</v>
      </c>
      <c r="J3890">
        <v>-0.92680823099355703</v>
      </c>
      <c r="K3890">
        <v>50.569609191771598</v>
      </c>
      <c r="L3890">
        <v>44.577176222203803</v>
      </c>
      <c r="M3890">
        <v>27.244905900127002</v>
      </c>
      <c r="N3890">
        <v>0.42401356350184899</v>
      </c>
      <c r="O3890">
        <v>35.701456795050802</v>
      </c>
      <c r="P3890">
        <v>117.869565217391</v>
      </c>
      <c r="Q3890">
        <v>7.4299005199520998E-2</v>
      </c>
    </row>
    <row r="3891" spans="1:17" hidden="1" x14ac:dyDescent="0.3">
      <c r="A3891" t="s">
        <v>8013</v>
      </c>
      <c r="B3891" t="s">
        <v>8014</v>
      </c>
      <c r="C3891" t="str">
        <f>IFERROR(VLOOKUP(Table1[[#This Row],[Ticker]],[1]!Table2[[Symbol]:[Industry]],2,FALSE),"-")</f>
        <v>-</v>
      </c>
      <c r="D3891" t="s">
        <v>372</v>
      </c>
      <c r="E3891">
        <v>25.05</v>
      </c>
      <c r="F3891">
        <v>83.5</v>
      </c>
      <c r="G3891">
        <v>74.649468026829794</v>
      </c>
      <c r="H3891">
        <v>15.802028711181</v>
      </c>
      <c r="I3891">
        <v>33.8052587700966</v>
      </c>
      <c r="J3891">
        <v>10.4065251023397</v>
      </c>
      <c r="K3891">
        <v>77.123050891689203</v>
      </c>
      <c r="L3891">
        <v>67.929423617568602</v>
      </c>
      <c r="M3891">
        <v>69.263623388869405</v>
      </c>
      <c r="N3891">
        <v>1.09223247821657</v>
      </c>
      <c r="O3891">
        <v>18.491017964071801</v>
      </c>
      <c r="P3891">
        <v>131.944444444444</v>
      </c>
      <c r="Q3891">
        <v>5.5827332860699998E-2</v>
      </c>
    </row>
    <row r="3892" spans="1:17" hidden="1" x14ac:dyDescent="0.3">
      <c r="A3892" t="s">
        <v>8015</v>
      </c>
      <c r="B3892" t="s">
        <v>8016</v>
      </c>
      <c r="C3892" t="str">
        <f>IFERROR(VLOOKUP(Table1[[#This Row],[Ticker]],[1]!Table2[[Symbol]:[Industry]],2,FALSE),"-")</f>
        <v>-</v>
      </c>
      <c r="D3892" t="s">
        <v>1154</v>
      </c>
      <c r="E3892">
        <v>25.048283600000001</v>
      </c>
      <c r="F3892">
        <v>6.1</v>
      </c>
      <c r="G3892">
        <v>-91.787390822117899</v>
      </c>
      <c r="H3892">
        <v>-25.8705589190801</v>
      </c>
      <c r="I3892">
        <v>-80.552940220615497</v>
      </c>
      <c r="J3892">
        <v>-10.8234108897823</v>
      </c>
      <c r="K3892">
        <v>9.7141932228079408</v>
      </c>
      <c r="L3892">
        <v>15.8329322631945</v>
      </c>
      <c r="M3892">
        <v>23.650296440806201</v>
      </c>
      <c r="N3892">
        <v>0.71143535584436701</v>
      </c>
      <c r="O3892">
        <v>316.39344262294998</v>
      </c>
      <c r="P3892">
        <v>4.2735042735042796</v>
      </c>
      <c r="Q3892">
        <v>5.4246862706501003E-2</v>
      </c>
    </row>
    <row r="3893" spans="1:17" hidden="1" x14ac:dyDescent="0.3">
      <c r="A3893" t="s">
        <v>8017</v>
      </c>
      <c r="B3893" t="s">
        <v>8018</v>
      </c>
      <c r="C3893" t="str">
        <f>IFERROR(VLOOKUP(Table1[[#This Row],[Ticker]],[1]!Table2[[Symbol]:[Industry]],2,FALSE),"-")</f>
        <v>-</v>
      </c>
      <c r="D3893" t="s">
        <v>516</v>
      </c>
      <c r="E3893">
        <v>25.039344</v>
      </c>
      <c r="F3893">
        <v>80.72</v>
      </c>
      <c r="G3893">
        <v>79.192505686535995</v>
      </c>
      <c r="H3893">
        <v>3.8504250456598599</v>
      </c>
      <c r="I3893">
        <v>35.633656174619503</v>
      </c>
      <c r="J3893">
        <v>-0.92680823099355703</v>
      </c>
      <c r="K3893">
        <v>76.791005486812594</v>
      </c>
      <c r="L3893">
        <v>60.964170229157901</v>
      </c>
      <c r="M3893">
        <v>68.947223693588001</v>
      </c>
      <c r="N3893">
        <v>5.6388084344261097E-2</v>
      </c>
      <c r="O3893">
        <v>11.4965312190287</v>
      </c>
      <c r="P3893">
        <v>165.788607178136</v>
      </c>
    </row>
    <row r="3894" spans="1:17" hidden="1" x14ac:dyDescent="0.3">
      <c r="A3894" t="s">
        <v>8019</v>
      </c>
      <c r="B3894" t="s">
        <v>8020</v>
      </c>
      <c r="C3894" t="str">
        <f>IFERROR(VLOOKUP(Table1[[#This Row],[Ticker]],[1]!Table2[[Symbol]:[Industry]],2,FALSE),"-")</f>
        <v>-</v>
      </c>
      <c r="D3894" t="s">
        <v>450</v>
      </c>
      <c r="E3894">
        <v>25.02045</v>
      </c>
      <c r="F3894">
        <v>21.15</v>
      </c>
      <c r="G3894">
        <v>201.79511194643101</v>
      </c>
      <c r="H3894">
        <v>-2.3893335942589302</v>
      </c>
      <c r="I3894">
        <v>28.050885784840599</v>
      </c>
      <c r="J3894">
        <v>-6.7593995043684503</v>
      </c>
      <c r="K3894">
        <v>19.5444960247277</v>
      </c>
      <c r="L3894">
        <v>14.8888376386974</v>
      </c>
      <c r="M3894">
        <v>32.174885319417903</v>
      </c>
      <c r="N3894">
        <v>0.20969570278166999</v>
      </c>
      <c r="O3894">
        <v>22.836879432624102</v>
      </c>
      <c r="P3894">
        <v>249.009900990099</v>
      </c>
      <c r="Q3894">
        <v>0.160170910849285</v>
      </c>
    </row>
    <row r="3895" spans="1:17" hidden="1" x14ac:dyDescent="0.3">
      <c r="A3895" t="s">
        <v>8021</v>
      </c>
      <c r="B3895" t="s">
        <v>8022</v>
      </c>
      <c r="C3895" t="str">
        <f>IFERROR(VLOOKUP(Table1[[#This Row],[Ticker]],[1]!Table2[[Symbol]:[Industry]],2,FALSE),"-")</f>
        <v>-</v>
      </c>
      <c r="D3895" t="s">
        <v>116</v>
      </c>
      <c r="E3895">
        <v>24.885000000000002</v>
      </c>
      <c r="F3895">
        <v>7.11</v>
      </c>
      <c r="G3895">
        <v>-27.9577257189592</v>
      </c>
      <c r="H3895">
        <v>-0.59036157826805802</v>
      </c>
      <c r="I3895">
        <v>-51.966639389988401</v>
      </c>
      <c r="J3895">
        <v>-1.9017385931105399</v>
      </c>
      <c r="K3895">
        <v>7.3921606526622003</v>
      </c>
      <c r="L3895">
        <v>8.3587985298630105</v>
      </c>
      <c r="M3895">
        <v>48.793550564183199</v>
      </c>
      <c r="N3895">
        <v>0.79001720554987398</v>
      </c>
      <c r="O3895">
        <v>74.964838255977398</v>
      </c>
      <c r="P3895">
        <v>16.176470588235301</v>
      </c>
      <c r="Q3895">
        <v>1.8765396439083998E-2</v>
      </c>
    </row>
    <row r="3896" spans="1:17" hidden="1" x14ac:dyDescent="0.3">
      <c r="A3896" t="s">
        <v>8023</v>
      </c>
      <c r="B3896" t="s">
        <v>8024</v>
      </c>
      <c r="C3896" t="str">
        <f>IFERROR(VLOOKUP(Table1[[#This Row],[Ticker]],[1]!Table2[[Symbol]:[Industry]],2,FALSE),"-")</f>
        <v>-</v>
      </c>
      <c r="D3896" t="s">
        <v>8025</v>
      </c>
      <c r="E3896">
        <v>24.87862608</v>
      </c>
      <c r="F3896">
        <v>16.8</v>
      </c>
      <c r="G3896">
        <v>-23.201721127789799</v>
      </c>
      <c r="H3896">
        <v>1.52472174319611</v>
      </c>
      <c r="I3896">
        <v>-11.1347030029743</v>
      </c>
      <c r="J3896">
        <v>-4.9268082309935499</v>
      </c>
      <c r="K3896">
        <v>16.679592515768999</v>
      </c>
      <c r="L3896">
        <v>16.939962532398798</v>
      </c>
      <c r="M3896">
        <v>50.547239585417699</v>
      </c>
      <c r="N3896">
        <v>0.66107799920244004</v>
      </c>
      <c r="O3896">
        <v>29.107142857142801</v>
      </c>
      <c r="P3896">
        <v>29.230769230769202</v>
      </c>
      <c r="Q3896">
        <v>-6.6694832098269999E-2</v>
      </c>
    </row>
    <row r="3897" spans="1:17" hidden="1" x14ac:dyDescent="0.3">
      <c r="A3897" t="s">
        <v>8026</v>
      </c>
      <c r="B3897" t="s">
        <v>8027</v>
      </c>
      <c r="C3897" t="str">
        <f>IFERROR(VLOOKUP(Table1[[#This Row],[Ticker]],[1]!Table2[[Symbol]:[Industry]],2,FALSE),"-")</f>
        <v>-</v>
      </c>
      <c r="D3897" t="s">
        <v>293</v>
      </c>
      <c r="E3897">
        <v>24.864599999999999</v>
      </c>
      <c r="F3897">
        <v>29</v>
      </c>
      <c r="G3897">
        <v>-72.792413204474101</v>
      </c>
      <c r="H3897">
        <v>-3.6643698837533201</v>
      </c>
      <c r="I3897">
        <v>-37.844307761359602</v>
      </c>
      <c r="J3897">
        <v>-0.92680823099355703</v>
      </c>
      <c r="K3897">
        <v>30.6661508388414</v>
      </c>
      <c r="M3897">
        <v>44.920506412323697</v>
      </c>
      <c r="N3897">
        <v>0.96646942800788904</v>
      </c>
      <c r="O3897">
        <v>101.896551724137</v>
      </c>
      <c r="P3897">
        <v>18.367346938775501</v>
      </c>
    </row>
    <row r="3898" spans="1:17" hidden="1" x14ac:dyDescent="0.3">
      <c r="A3898" t="s">
        <v>8028</v>
      </c>
      <c r="B3898" t="s">
        <v>8029</v>
      </c>
      <c r="C3898" t="str">
        <f>IFERROR(VLOOKUP(Table1[[#This Row],[Ticker]],[1]!Table2[[Symbol]:[Industry]],2,FALSE),"-")</f>
        <v>-</v>
      </c>
      <c r="D3898" t="s">
        <v>729</v>
      </c>
      <c r="E3898">
        <v>24.859794348000001</v>
      </c>
      <c r="F3898">
        <v>775.75</v>
      </c>
      <c r="G3898">
        <v>37.895556680133403</v>
      </c>
      <c r="H3898">
        <v>3.6564731556254899</v>
      </c>
      <c r="I3898">
        <v>15.1042800411127</v>
      </c>
      <c r="J3898">
        <v>0.79622608599773603</v>
      </c>
      <c r="K3898">
        <v>753.94413487067197</v>
      </c>
      <c r="L3898">
        <v>657.82783611238301</v>
      </c>
      <c r="M3898">
        <v>42.579740679890797</v>
      </c>
      <c r="N3898">
        <v>1.19633751104623</v>
      </c>
      <c r="O3898">
        <v>2.2881082823074501</v>
      </c>
      <c r="P3898">
        <v>74.071580836979706</v>
      </c>
      <c r="Q3898">
        <v>-2.2826330923839998E-3</v>
      </c>
    </row>
    <row r="3899" spans="1:17" hidden="1" x14ac:dyDescent="0.3">
      <c r="A3899" t="s">
        <v>8030</v>
      </c>
      <c r="B3899" t="s">
        <v>8031</v>
      </c>
      <c r="C3899" t="str">
        <f>IFERROR(VLOOKUP(Table1[[#This Row],[Ticker]],[1]!Table2[[Symbol]:[Industry]],2,FALSE),"-")</f>
        <v>-</v>
      </c>
      <c r="D3899" t="s">
        <v>46</v>
      </c>
      <c r="E3899">
        <v>24.858899999999998</v>
      </c>
      <c r="F3899">
        <v>34.1</v>
      </c>
      <c r="G3899">
        <v>-77.398705931596993</v>
      </c>
      <c r="H3899">
        <v>-2.7416220824697399</v>
      </c>
      <c r="I3899">
        <v>-32.6858263959816</v>
      </c>
      <c r="J3899">
        <v>2.0943398052602098</v>
      </c>
      <c r="K3899">
        <v>35.159579231479903</v>
      </c>
      <c r="M3899">
        <v>51.6502970520974</v>
      </c>
      <c r="N3899">
        <v>0.56486486486486398</v>
      </c>
      <c r="O3899">
        <v>119.64809384164199</v>
      </c>
      <c r="P3899">
        <v>8.2539682539682602</v>
      </c>
    </row>
    <row r="3900" spans="1:17" hidden="1" x14ac:dyDescent="0.3">
      <c r="A3900" t="s">
        <v>8032</v>
      </c>
      <c r="B3900" t="s">
        <v>8033</v>
      </c>
      <c r="C3900" t="str">
        <f>IFERROR(VLOOKUP(Table1[[#This Row],[Ticker]],[1]!Table2[[Symbol]:[Industry]],2,FALSE),"-")</f>
        <v>-</v>
      </c>
      <c r="D3900" t="s">
        <v>632</v>
      </c>
      <c r="E3900">
        <v>24.845675369999999</v>
      </c>
      <c r="F3900">
        <v>28.65</v>
      </c>
      <c r="G3900">
        <v>13.098370091794701</v>
      </c>
      <c r="H3900">
        <v>2.2609827492376899</v>
      </c>
      <c r="I3900">
        <v>-25.970248014959399</v>
      </c>
      <c r="J3900">
        <v>0.48912097254626002</v>
      </c>
      <c r="K3900">
        <v>28.637932987053599</v>
      </c>
      <c r="L3900">
        <v>29.193911862096002</v>
      </c>
      <c r="M3900">
        <v>60.144391930517401</v>
      </c>
      <c r="N3900">
        <v>0.57642094767613095</v>
      </c>
      <c r="O3900">
        <v>45.026178010471199</v>
      </c>
      <c r="P3900">
        <v>99.6515679442508</v>
      </c>
      <c r="Q3900">
        <v>0.10343703902682901</v>
      </c>
    </row>
    <row r="3901" spans="1:17" hidden="1" x14ac:dyDescent="0.3">
      <c r="A3901" t="s">
        <v>8034</v>
      </c>
      <c r="B3901" t="s">
        <v>8035</v>
      </c>
      <c r="C3901" t="str">
        <f>IFERROR(VLOOKUP(Table1[[#This Row],[Ticker]],[1]!Table2[[Symbol]:[Industry]],2,FALSE),"-")</f>
        <v>-</v>
      </c>
      <c r="D3901" t="s">
        <v>2151</v>
      </c>
      <c r="E3901">
        <v>24.807100224999999</v>
      </c>
      <c r="F3901">
        <v>13.15</v>
      </c>
      <c r="G3901">
        <v>-54.6209281538193</v>
      </c>
      <c r="H3901">
        <v>-6.9077821635234402</v>
      </c>
      <c r="I3901">
        <v>-1.82663099368284</v>
      </c>
      <c r="J3901">
        <v>-0.92680823099355703</v>
      </c>
      <c r="K3901">
        <v>14.5454337874096</v>
      </c>
      <c r="L3901">
        <v>14.6186779376998</v>
      </c>
      <c r="M3901">
        <v>32.252855209608498</v>
      </c>
      <c r="N3901">
        <v>0.166283524904214</v>
      </c>
      <c r="O3901">
        <v>42.965779467680598</v>
      </c>
      <c r="P3901">
        <v>21.759259259259199</v>
      </c>
    </row>
    <row r="3902" spans="1:17" hidden="1" x14ac:dyDescent="0.3">
      <c r="A3902" t="s">
        <v>8036</v>
      </c>
      <c r="B3902" t="s">
        <v>8037</v>
      </c>
      <c r="C3902" t="str">
        <f>IFERROR(VLOOKUP(Table1[[#This Row],[Ticker]],[1]!Table2[[Symbol]:[Industry]],2,FALSE),"-")</f>
        <v>-</v>
      </c>
      <c r="D3902" t="s">
        <v>3180</v>
      </c>
      <c r="E3902">
        <v>24.765188832</v>
      </c>
      <c r="F3902">
        <v>46.44</v>
      </c>
      <c r="G3902">
        <v>-78.467460372215697</v>
      </c>
      <c r="H3902">
        <v>3.0298064889588101</v>
      </c>
      <c r="I3902">
        <v>-19.243297660349398</v>
      </c>
      <c r="J3902">
        <v>-6.5173754194464903</v>
      </c>
      <c r="K3902">
        <v>47.5322653164339</v>
      </c>
      <c r="M3902">
        <v>38.634618670160499</v>
      </c>
      <c r="N3902">
        <v>1.0969568294409</v>
      </c>
      <c r="O3902">
        <v>130.404823428079</v>
      </c>
      <c r="P3902">
        <v>45.124999999999901</v>
      </c>
    </row>
    <row r="3903" spans="1:17" hidden="1" x14ac:dyDescent="0.3">
      <c r="A3903" t="s">
        <v>8038</v>
      </c>
      <c r="B3903" t="s">
        <v>8039</v>
      </c>
      <c r="C3903" t="str">
        <f>IFERROR(VLOOKUP(Table1[[#This Row],[Ticker]],[1]!Table2[[Symbol]:[Industry]],2,FALSE),"-")</f>
        <v>-</v>
      </c>
      <c r="D3903" t="s">
        <v>729</v>
      </c>
      <c r="E3903">
        <v>24.652576575000001</v>
      </c>
      <c r="F3903">
        <v>14.24</v>
      </c>
      <c r="G3903">
        <v>18.3507648824523</v>
      </c>
      <c r="H3903">
        <v>8.7136333682298908</v>
      </c>
      <c r="I3903">
        <v>4.7681547783462701</v>
      </c>
      <c r="J3903">
        <v>-0.22456103998232399</v>
      </c>
      <c r="K3903">
        <v>13.4603754267185</v>
      </c>
      <c r="L3903">
        <v>12.0456439593304</v>
      </c>
      <c r="M3903">
        <v>43.246163025678499</v>
      </c>
      <c r="N3903">
        <v>0.42649139424814803</v>
      </c>
      <c r="O3903">
        <v>2.1769662921348401</v>
      </c>
      <c r="P3903">
        <v>72.188633615477599</v>
      </c>
    </row>
    <row r="3904" spans="1:17" hidden="1" x14ac:dyDescent="0.3">
      <c r="A3904" t="s">
        <v>8040</v>
      </c>
      <c r="B3904" t="s">
        <v>8041</v>
      </c>
      <c r="C3904" t="str">
        <f>IFERROR(VLOOKUP(Table1[[#This Row],[Ticker]],[1]!Table2[[Symbol]:[Industry]],2,FALSE),"-")</f>
        <v>-</v>
      </c>
      <c r="D3904" t="s">
        <v>46</v>
      </c>
      <c r="E3904">
        <v>24.641919999999999</v>
      </c>
      <c r="F3904">
        <v>27.7</v>
      </c>
      <c r="G3904">
        <v>99.239725114674897</v>
      </c>
      <c r="H3904">
        <v>-0.88703938917737402</v>
      </c>
      <c r="I3904">
        <v>143.05180937328899</v>
      </c>
      <c r="J3904">
        <v>0.35289926443605002</v>
      </c>
      <c r="K3904">
        <v>26.166886183324401</v>
      </c>
      <c r="L3904">
        <v>19.495413937427202</v>
      </c>
      <c r="M3904">
        <v>65.313575457711707</v>
      </c>
      <c r="N3904">
        <v>0.60138248847926201</v>
      </c>
      <c r="O3904">
        <v>2.3104693140794299</v>
      </c>
      <c r="P3904">
        <v>240.71340713407099</v>
      </c>
    </row>
    <row r="3905" spans="1:17" hidden="1" x14ac:dyDescent="0.3">
      <c r="A3905" t="s">
        <v>8042</v>
      </c>
      <c r="B3905" t="s">
        <v>8043</v>
      </c>
      <c r="C3905" t="str">
        <f>IFERROR(VLOOKUP(Table1[[#This Row],[Ticker]],[1]!Table2[[Symbol]:[Industry]],2,FALSE),"-")</f>
        <v>-</v>
      </c>
      <c r="D3905" t="s">
        <v>95</v>
      </c>
      <c r="E3905">
        <v>24.619690966</v>
      </c>
      <c r="F3905">
        <v>16.37</v>
      </c>
      <c r="G3905">
        <v>7.11231374571783</v>
      </c>
      <c r="H3905">
        <v>-0.83766923919651204</v>
      </c>
      <c r="I3905">
        <v>-25.805313164225399</v>
      </c>
      <c r="J3905">
        <v>-3.1954649474114598</v>
      </c>
      <c r="K3905">
        <v>17.1451845624001</v>
      </c>
      <c r="L3905">
        <v>16.749668923151699</v>
      </c>
      <c r="M3905">
        <v>38.914485174874898</v>
      </c>
      <c r="N3905">
        <v>0.67925202080670699</v>
      </c>
      <c r="O3905">
        <v>54.2455711667684</v>
      </c>
      <c r="P3905">
        <v>48.818181818181799</v>
      </c>
      <c r="Q3905">
        <v>2.0154993227974E-2</v>
      </c>
    </row>
    <row r="3906" spans="1:17" hidden="1" x14ac:dyDescent="0.3">
      <c r="A3906" t="s">
        <v>8044</v>
      </c>
      <c r="B3906" t="s">
        <v>8045</v>
      </c>
      <c r="C3906" t="str">
        <f>IFERROR(VLOOKUP(Table1[[#This Row],[Ticker]],[1]!Table2[[Symbol]:[Industry]],2,FALSE),"-")</f>
        <v>-</v>
      </c>
      <c r="D3906" t="s">
        <v>136</v>
      </c>
      <c r="E3906">
        <v>24.578504250000002</v>
      </c>
      <c r="F3906">
        <v>19.010000000000002</v>
      </c>
      <c r="G3906">
        <v>5.0983700917947301</v>
      </c>
      <c r="H3906">
        <v>-2.3317992753232</v>
      </c>
      <c r="I3906">
        <v>-21.224320369576098</v>
      </c>
      <c r="J3906">
        <v>-2.17356147774679</v>
      </c>
      <c r="K3906">
        <v>19.3869961178316</v>
      </c>
      <c r="L3906">
        <v>18.915402020969101</v>
      </c>
      <c r="M3906">
        <v>43.5830792219027</v>
      </c>
      <c r="N3906">
        <v>0.79391533648182699</v>
      </c>
      <c r="O3906">
        <v>65.439242503945195</v>
      </c>
      <c r="P3906">
        <v>46.230769230769198</v>
      </c>
      <c r="Q3906">
        <v>3.4776367192303002E-2</v>
      </c>
    </row>
    <row r="3907" spans="1:17" hidden="1" x14ac:dyDescent="0.3">
      <c r="A3907" t="s">
        <v>8046</v>
      </c>
      <c r="B3907" t="s">
        <v>8047</v>
      </c>
      <c r="C3907" t="str">
        <f>IFERROR(VLOOKUP(Table1[[#This Row],[Ticker]],[1]!Table2[[Symbol]:[Industry]],2,FALSE),"-")</f>
        <v>-</v>
      </c>
      <c r="D3907" t="s">
        <v>632</v>
      </c>
      <c r="E3907">
        <v>24.546376800000001</v>
      </c>
      <c r="F3907">
        <v>3.3</v>
      </c>
      <c r="G3907">
        <v>-7.5392454524421897</v>
      </c>
      <c r="H3907">
        <v>8.0265278004342306</v>
      </c>
      <c r="I3907">
        <v>-23.870364675144899</v>
      </c>
      <c r="J3907">
        <v>-11.737619041804299</v>
      </c>
      <c r="K3907">
        <v>3.1732351763847202</v>
      </c>
      <c r="L3907">
        <v>3.1352016736122601</v>
      </c>
      <c r="M3907">
        <v>52.348575717786197</v>
      </c>
      <c r="N3907">
        <v>2.4459261760253801</v>
      </c>
      <c r="O3907">
        <v>37.272727272727202</v>
      </c>
      <c r="P3907">
        <v>36.929460580912803</v>
      </c>
      <c r="Q3907">
        <v>4.5639384031988001E-2</v>
      </c>
    </row>
    <row r="3908" spans="1:17" hidden="1" x14ac:dyDescent="0.3">
      <c r="A3908" t="s">
        <v>8048</v>
      </c>
      <c r="B3908" t="s">
        <v>8049</v>
      </c>
      <c r="C3908" t="str">
        <f>IFERROR(VLOOKUP(Table1[[#This Row],[Ticker]],[1]!Table2[[Symbol]:[Industry]],2,FALSE),"-")</f>
        <v>-</v>
      </c>
      <c r="D3908" t="s">
        <v>130</v>
      </c>
      <c r="E3908">
        <v>24.423317879999999</v>
      </c>
      <c r="F3908">
        <v>16.399999999999999</v>
      </c>
      <c r="G3908">
        <v>-5.5931859894901201</v>
      </c>
      <c r="H3908">
        <v>-1.87035303188851</v>
      </c>
      <c r="I3908">
        <v>-12.2495918825592</v>
      </c>
      <c r="J3908">
        <v>1.0670674632677399</v>
      </c>
      <c r="K3908">
        <v>20.078539679257499</v>
      </c>
      <c r="L3908">
        <v>20.567302919445201</v>
      </c>
      <c r="M3908">
        <v>33.686981725690302</v>
      </c>
      <c r="N3908">
        <v>1</v>
      </c>
      <c r="Q3908">
        <v>-3.2586267451102997E-2</v>
      </c>
    </row>
    <row r="3909" spans="1:17" hidden="1" x14ac:dyDescent="0.3">
      <c r="A3909" t="s">
        <v>8050</v>
      </c>
      <c r="B3909" t="s">
        <v>8051</v>
      </c>
      <c r="C3909" t="str">
        <f>IFERROR(VLOOKUP(Table1[[#This Row],[Ticker]],[1]!Table2[[Symbol]:[Industry]],2,FALSE),"-")</f>
        <v>-</v>
      </c>
      <c r="D3909" t="s">
        <v>46</v>
      </c>
      <c r="E3909">
        <v>24.323308271999998</v>
      </c>
      <c r="F3909">
        <v>1.44</v>
      </c>
      <c r="G3909">
        <v>-57.687289709883302</v>
      </c>
      <c r="H3909">
        <v>3.4269287911171</v>
      </c>
      <c r="I3909">
        <v>-41.8458617629136</v>
      </c>
      <c r="J3909">
        <v>-0.22750753169285701</v>
      </c>
      <c r="K3909">
        <v>1.4833196234403301</v>
      </c>
      <c r="L3909">
        <v>1.82850252546609</v>
      </c>
      <c r="M3909">
        <v>55.523252537527597</v>
      </c>
      <c r="N3909">
        <v>0.43577317846290198</v>
      </c>
      <c r="O3909">
        <v>150</v>
      </c>
      <c r="P3909">
        <v>11.6279069767441</v>
      </c>
      <c r="Q3909">
        <v>5.8074982415376002E-2</v>
      </c>
    </row>
    <row r="3910" spans="1:17" hidden="1" x14ac:dyDescent="0.3">
      <c r="A3910" t="s">
        <v>8052</v>
      </c>
      <c r="B3910" t="s">
        <v>8053</v>
      </c>
      <c r="C3910" t="str">
        <f>IFERROR(VLOOKUP(Table1[[#This Row],[Ticker]],[1]!Table2[[Symbol]:[Industry]],2,FALSE),"-")</f>
        <v>-</v>
      </c>
      <c r="D3910" t="s">
        <v>745</v>
      </c>
      <c r="E3910">
        <v>24.31</v>
      </c>
      <c r="F3910">
        <v>22.1</v>
      </c>
      <c r="G3910">
        <v>-35.627299804338598</v>
      </c>
      <c r="H3910">
        <v>-0.170193511041176</v>
      </c>
      <c r="I3910">
        <v>8.3828284657766297</v>
      </c>
      <c r="J3910">
        <v>-0.92680823099355703</v>
      </c>
      <c r="K3910">
        <v>21.6572524109522</v>
      </c>
      <c r="L3910">
        <v>21.297390928361899</v>
      </c>
      <c r="M3910">
        <v>99.991342128637498</v>
      </c>
      <c r="N3910">
        <v>0</v>
      </c>
      <c r="O3910">
        <v>22.171945701357402</v>
      </c>
      <c r="P3910">
        <v>35.582822085889497</v>
      </c>
    </row>
    <row r="3911" spans="1:17" hidden="1" x14ac:dyDescent="0.3">
      <c r="A3911" t="s">
        <v>8054</v>
      </c>
      <c r="B3911" t="s">
        <v>8055</v>
      </c>
      <c r="C3911" t="str">
        <f>IFERROR(VLOOKUP(Table1[[#This Row],[Ticker]],[1]!Table2[[Symbol]:[Industry]],2,FALSE),"-")</f>
        <v>-</v>
      </c>
      <c r="D3911" t="s">
        <v>5811</v>
      </c>
      <c r="E3911">
        <v>24.285360000000001</v>
      </c>
      <c r="F3911">
        <v>33</v>
      </c>
      <c r="G3911">
        <v>65.6886693694005</v>
      </c>
      <c r="H3911">
        <v>17.686949346101599</v>
      </c>
      <c r="I3911">
        <v>52.923369006317103</v>
      </c>
      <c r="J3911">
        <v>-3.8679847015817899</v>
      </c>
      <c r="K3911">
        <v>29.0787338262849</v>
      </c>
      <c r="L3911">
        <v>25.2436486992002</v>
      </c>
      <c r="M3911">
        <v>67.026306710121602</v>
      </c>
      <c r="N3911">
        <v>1.8221426508807299</v>
      </c>
      <c r="O3911">
        <v>6.0606060606060499</v>
      </c>
      <c r="P3911">
        <v>123.72881355932201</v>
      </c>
      <c r="Q3911">
        <v>0.10604536608404901</v>
      </c>
    </row>
    <row r="3912" spans="1:17" hidden="1" x14ac:dyDescent="0.3">
      <c r="A3912" t="s">
        <v>8056</v>
      </c>
      <c r="B3912" t="s">
        <v>8057</v>
      </c>
      <c r="C3912" t="str">
        <f>IFERROR(VLOOKUP(Table1[[#This Row],[Ticker]],[1]!Table2[[Symbol]:[Industry]],2,FALSE),"-")</f>
        <v>-</v>
      </c>
      <c r="D3912" t="s">
        <v>57</v>
      </c>
      <c r="E3912">
        <v>24.254999999999999</v>
      </c>
      <c r="F3912">
        <v>990</v>
      </c>
      <c r="G3912">
        <v>-16.8969168659853</v>
      </c>
      <c r="H3912">
        <v>5.2723456305074397</v>
      </c>
      <c r="I3912">
        <v>-5.63409185213421</v>
      </c>
      <c r="J3912">
        <v>-0.92680823099355703</v>
      </c>
      <c r="K3912">
        <v>948.00772845127096</v>
      </c>
      <c r="L3912">
        <v>906.97192643147002</v>
      </c>
      <c r="M3912">
        <v>100</v>
      </c>
      <c r="N3912">
        <v>8.4285714285714199</v>
      </c>
      <c r="O3912">
        <v>2.5656565656565702</v>
      </c>
      <c r="P3912">
        <v>10.3555902352023</v>
      </c>
    </row>
    <row r="3913" spans="1:17" hidden="1" x14ac:dyDescent="0.3">
      <c r="A3913" t="s">
        <v>8058</v>
      </c>
      <c r="B3913" t="s">
        <v>8059</v>
      </c>
      <c r="C3913" t="str">
        <f>IFERROR(VLOOKUP(Table1[[#This Row],[Ticker]],[1]!Table2[[Symbol]:[Industry]],2,FALSE),"-")</f>
        <v>-</v>
      </c>
      <c r="D3913" t="s">
        <v>1387</v>
      </c>
      <c r="E3913">
        <v>24.1814976</v>
      </c>
      <c r="F3913">
        <v>1.56</v>
      </c>
      <c r="G3913">
        <v>14.565674716994099</v>
      </c>
      <c r="H3913">
        <v>9.6889614185362891</v>
      </c>
      <c r="I3913">
        <v>-9.82663099368283</v>
      </c>
      <c r="J3913">
        <v>3.77117834618765</v>
      </c>
      <c r="K3913">
        <v>1.52606828758309</v>
      </c>
      <c r="L3913">
        <v>1.39921936395179</v>
      </c>
      <c r="M3913">
        <v>56.131687962689298</v>
      </c>
      <c r="N3913">
        <v>1.34381934648788</v>
      </c>
      <c r="O3913">
        <v>25</v>
      </c>
      <c r="P3913">
        <v>140</v>
      </c>
      <c r="Q3913">
        <v>7.9477170835192998E-2</v>
      </c>
    </row>
    <row r="3914" spans="1:17" hidden="1" x14ac:dyDescent="0.3">
      <c r="A3914" t="s">
        <v>8060</v>
      </c>
      <c r="B3914" t="s">
        <v>8061</v>
      </c>
      <c r="C3914" t="str">
        <f>IFERROR(VLOOKUP(Table1[[#This Row],[Ticker]],[1]!Table2[[Symbol]:[Industry]],2,FALSE),"-")</f>
        <v>-</v>
      </c>
      <c r="D3914" t="s">
        <v>450</v>
      </c>
      <c r="E3914">
        <v>24.10811</v>
      </c>
      <c r="F3914">
        <v>34.99</v>
      </c>
      <c r="G3914">
        <v>11.0575831367122</v>
      </c>
      <c r="H3914">
        <v>18.480196451657999</v>
      </c>
      <c r="I3914">
        <v>-10.7493474471193</v>
      </c>
      <c r="J3914">
        <v>-13.4518082309935</v>
      </c>
      <c r="K3914">
        <v>31.271303378005801</v>
      </c>
      <c r="L3914">
        <v>29.1703191417031</v>
      </c>
      <c r="M3914">
        <v>55.878200103244701</v>
      </c>
      <c r="N3914">
        <v>0.3550314186704</v>
      </c>
      <c r="O3914">
        <v>20.491569019719901</v>
      </c>
      <c r="P3914">
        <v>62.668526266852602</v>
      </c>
      <c r="Q3914">
        <v>3.8522708481737999E-2</v>
      </c>
    </row>
    <row r="3915" spans="1:17" hidden="1" x14ac:dyDescent="0.3">
      <c r="A3915" t="s">
        <v>8062</v>
      </c>
      <c r="B3915" t="s">
        <v>8063</v>
      </c>
      <c r="C3915" t="str">
        <f>IFERROR(VLOOKUP(Table1[[#This Row],[Ticker]],[1]!Table2[[Symbol]:[Industry]],2,FALSE),"-")</f>
        <v>-</v>
      </c>
      <c r="D3915" t="s">
        <v>3790</v>
      </c>
      <c r="E3915">
        <v>24.051742000000001</v>
      </c>
      <c r="F3915">
        <v>92.95</v>
      </c>
      <c r="G3915">
        <v>-62.691103592415701</v>
      </c>
      <c r="H3915">
        <v>1.4367151028634999</v>
      </c>
      <c r="I3915">
        <v>-46.515227484910902</v>
      </c>
      <c r="J3915">
        <v>-0.92680823099355703</v>
      </c>
      <c r="K3915">
        <v>95.438924119078806</v>
      </c>
      <c r="M3915">
        <v>54.922848811334099</v>
      </c>
      <c r="N3915">
        <v>0.211243611584327</v>
      </c>
      <c r="O3915">
        <v>68.692845615922494</v>
      </c>
      <c r="P3915">
        <v>19.7809278350515</v>
      </c>
    </row>
    <row r="3916" spans="1:17" hidden="1" x14ac:dyDescent="0.3">
      <c r="A3916" t="s">
        <v>8064</v>
      </c>
      <c r="B3916" t="s">
        <v>8065</v>
      </c>
      <c r="C3916" t="str">
        <f>IFERROR(VLOOKUP(Table1[[#This Row],[Ticker]],[1]!Table2[[Symbol]:[Industry]],2,FALSE),"-")</f>
        <v>-</v>
      </c>
      <c r="D3916" t="s">
        <v>632</v>
      </c>
      <c r="E3916">
        <v>24.0274</v>
      </c>
      <c r="F3916">
        <v>47.5</v>
      </c>
      <c r="G3916">
        <v>171.240284510869</v>
      </c>
      <c r="H3916">
        <v>-4.9798127495181204</v>
      </c>
      <c r="I3916">
        <v>17.052764224319901</v>
      </c>
      <c r="J3916">
        <v>4.5115935448111104</v>
      </c>
      <c r="K3916">
        <v>45.108521777858698</v>
      </c>
      <c r="L3916">
        <v>34.312677355460202</v>
      </c>
      <c r="M3916">
        <v>51.509859039193302</v>
      </c>
      <c r="N3916">
        <v>0.17789273932210301</v>
      </c>
      <c r="O3916">
        <v>11.368421052631501</v>
      </c>
      <c r="P3916">
        <v>292.56198347107397</v>
      </c>
      <c r="Q3916">
        <v>0.118885408922781</v>
      </c>
    </row>
    <row r="3917" spans="1:17" hidden="1" x14ac:dyDescent="0.3">
      <c r="A3917" t="s">
        <v>8066</v>
      </c>
      <c r="B3917" t="s">
        <v>8067</v>
      </c>
      <c r="C3917" t="str">
        <f>IFERROR(VLOOKUP(Table1[[#This Row],[Ticker]],[1]!Table2[[Symbol]:[Industry]],2,FALSE),"-")</f>
        <v>-</v>
      </c>
      <c r="D3917" t="s">
        <v>2988</v>
      </c>
      <c r="E3917">
        <v>24.006315300000001</v>
      </c>
      <c r="F3917">
        <v>59</v>
      </c>
      <c r="G3917">
        <v>-59.123176847146098</v>
      </c>
      <c r="H3917">
        <v>-17.5371402897526</v>
      </c>
      <c r="I3917">
        <v>-15.761606761049499</v>
      </c>
      <c r="J3917">
        <v>-5.7501668372203696</v>
      </c>
      <c r="K3917">
        <v>65.240509180941501</v>
      </c>
      <c r="L3917">
        <v>70.571953471672401</v>
      </c>
      <c r="M3917">
        <v>36.652568066342603</v>
      </c>
      <c r="N3917">
        <v>0.76848162903939798</v>
      </c>
      <c r="O3917">
        <v>100.864406779661</v>
      </c>
      <c r="P3917">
        <v>0</v>
      </c>
    </row>
    <row r="3918" spans="1:17" hidden="1" x14ac:dyDescent="0.3">
      <c r="A3918" t="s">
        <v>8068</v>
      </c>
      <c r="B3918" t="s">
        <v>8069</v>
      </c>
      <c r="C3918" t="str">
        <f>IFERROR(VLOOKUP(Table1[[#This Row],[Ticker]],[1]!Table2[[Symbol]:[Industry]],2,FALSE),"-")</f>
        <v>-</v>
      </c>
      <c r="D3918" t="s">
        <v>21</v>
      </c>
      <c r="E3918">
        <v>23.954999999999998</v>
      </c>
      <c r="F3918">
        <v>79.849999999999994</v>
      </c>
      <c r="G3918">
        <v>76.810871380795305</v>
      </c>
      <c r="H3918">
        <v>-25.249945809783899</v>
      </c>
      <c r="I3918">
        <v>6.5579727570733501</v>
      </c>
      <c r="J3918">
        <v>-2.8550813825533798</v>
      </c>
      <c r="K3918">
        <v>81.759335468010406</v>
      </c>
      <c r="L3918">
        <v>69.269322373671102</v>
      </c>
      <c r="M3918">
        <v>37.419990534771799</v>
      </c>
      <c r="N3918">
        <v>0.50754481234081394</v>
      </c>
      <c r="O3918">
        <v>47.501565435190997</v>
      </c>
      <c r="P3918">
        <v>118.169398907103</v>
      </c>
      <c r="Q3918">
        <v>0.130916358757622</v>
      </c>
    </row>
    <row r="3919" spans="1:17" hidden="1" x14ac:dyDescent="0.3">
      <c r="A3919" t="s">
        <v>8070</v>
      </c>
      <c r="B3919" t="s">
        <v>8071</v>
      </c>
      <c r="C3919" t="str">
        <f>IFERROR(VLOOKUP(Table1[[#This Row],[Ticker]],[1]!Table2[[Symbol]:[Industry]],2,FALSE),"-")</f>
        <v>-</v>
      </c>
      <c r="D3919" t="s">
        <v>516</v>
      </c>
      <c r="E3919">
        <v>23.95448</v>
      </c>
      <c r="F3919">
        <v>17.93</v>
      </c>
      <c r="G3919">
        <v>12.593646744966099</v>
      </c>
      <c r="H3919">
        <v>7.1827476654294102</v>
      </c>
      <c r="I3919">
        <v>-19.948811444810602</v>
      </c>
      <c r="J3919">
        <v>3.9582492402708098</v>
      </c>
      <c r="K3919">
        <v>17.190758010197499</v>
      </c>
      <c r="L3919">
        <v>17.413106366122999</v>
      </c>
      <c r="M3919">
        <v>68.074174084843904</v>
      </c>
      <c r="N3919">
        <v>1.02959805149008</v>
      </c>
      <c r="O3919">
        <v>85.443390964863298</v>
      </c>
      <c r="P3919">
        <v>59.377777777777702</v>
      </c>
      <c r="Q3919">
        <v>3.5730403876249998E-3</v>
      </c>
    </row>
    <row r="3920" spans="1:17" hidden="1" x14ac:dyDescent="0.3">
      <c r="A3920" t="s">
        <v>8072</v>
      </c>
      <c r="B3920" t="s">
        <v>8073</v>
      </c>
      <c r="C3920" t="str">
        <f>IFERROR(VLOOKUP(Table1[[#This Row],[Ticker]],[1]!Table2[[Symbol]:[Industry]],2,FALSE),"-")</f>
        <v>-</v>
      </c>
      <c r="D3920" t="s">
        <v>516</v>
      </c>
      <c r="E3920">
        <v>23.91254</v>
      </c>
      <c r="F3920">
        <v>106</v>
      </c>
      <c r="G3920">
        <v>85.5582003557912</v>
      </c>
      <c r="H3920">
        <v>11.4440004449449</v>
      </c>
      <c r="I3920">
        <v>15.400641733589801</v>
      </c>
      <c r="J3920">
        <v>-3.7682381118368098</v>
      </c>
      <c r="K3920">
        <v>103.793606572294</v>
      </c>
      <c r="L3920">
        <v>90.328362592190999</v>
      </c>
      <c r="M3920">
        <v>44.441804511674498</v>
      </c>
      <c r="N3920">
        <v>0.96933295845926704</v>
      </c>
      <c r="O3920">
        <v>33.594339622641499</v>
      </c>
      <c r="P3920">
        <v>104.949729311678</v>
      </c>
      <c r="Q3920">
        <v>6.8717555389594995E-2</v>
      </c>
    </row>
    <row r="3921" spans="1:17" hidden="1" x14ac:dyDescent="0.3">
      <c r="A3921" t="s">
        <v>8074</v>
      </c>
      <c r="B3921" t="s">
        <v>8075</v>
      </c>
      <c r="C3921" t="str">
        <f>IFERROR(VLOOKUP(Table1[[#This Row],[Ticker]],[1]!Table2[[Symbol]:[Industry]],2,FALSE),"-")</f>
        <v>-</v>
      </c>
      <c r="D3921" t="s">
        <v>937</v>
      </c>
      <c r="E3921">
        <v>23.909735069</v>
      </c>
      <c r="F3921">
        <v>21.01</v>
      </c>
      <c r="G3921">
        <v>134.67107656152601</v>
      </c>
      <c r="H3921">
        <v>-14.902336368184001</v>
      </c>
      <c r="I3921">
        <v>-41.322245028770503</v>
      </c>
      <c r="J3921">
        <v>-5.4268082309935499</v>
      </c>
      <c r="K3921">
        <v>25.5774445900499</v>
      </c>
      <c r="L3921">
        <v>25.4082756534143</v>
      </c>
      <c r="M3921">
        <v>14.1861334640735</v>
      </c>
      <c r="N3921">
        <v>1.3116354759967399</v>
      </c>
      <c r="O3921">
        <v>92.336982389338303</v>
      </c>
      <c r="P3921">
        <v>176.81159420289799</v>
      </c>
      <c r="Q3921">
        <v>8.9863666506124998E-2</v>
      </c>
    </row>
    <row r="3922" spans="1:17" hidden="1" x14ac:dyDescent="0.3">
      <c r="A3922" t="s">
        <v>8076</v>
      </c>
      <c r="B3922" t="s">
        <v>8077</v>
      </c>
      <c r="C3922" t="str">
        <f>IFERROR(VLOOKUP(Table1[[#This Row],[Ticker]],[1]!Table2[[Symbol]:[Industry]],2,FALSE),"-")</f>
        <v>-</v>
      </c>
      <c r="D3922" t="s">
        <v>516</v>
      </c>
      <c r="E3922">
        <v>23.878971199999999</v>
      </c>
      <c r="F3922">
        <v>79.48</v>
      </c>
      <c r="G3922">
        <v>63.960060400039502</v>
      </c>
      <c r="H3922">
        <v>-30.4508952654271</v>
      </c>
      <c r="I3922">
        <v>71.572841456492995</v>
      </c>
      <c r="J3922">
        <v>-2.9243421397481599</v>
      </c>
      <c r="K3922">
        <v>80.044740857552199</v>
      </c>
      <c r="L3922">
        <v>57.010539129214102</v>
      </c>
      <c r="M3922">
        <v>12.8247739825627</v>
      </c>
      <c r="N3922">
        <v>0.301399523840164</v>
      </c>
      <c r="O3922">
        <v>43.5455460493205</v>
      </c>
      <c r="P3922">
        <v>115.685210312075</v>
      </c>
    </row>
    <row r="3923" spans="1:17" hidden="1" x14ac:dyDescent="0.3">
      <c r="A3923" t="s">
        <v>8078</v>
      </c>
      <c r="B3923" t="s">
        <v>8079</v>
      </c>
      <c r="C3923" t="str">
        <f>IFERROR(VLOOKUP(Table1[[#This Row],[Ticker]],[1]!Table2[[Symbol]:[Industry]],2,FALSE),"-")</f>
        <v>-</v>
      </c>
      <c r="D3923" t="s">
        <v>136</v>
      </c>
      <c r="E3923">
        <v>23.836787999999999</v>
      </c>
      <c r="F3923">
        <v>91.8</v>
      </c>
      <c r="G3923">
        <v>-55.923835772516298</v>
      </c>
      <c r="H3923">
        <v>-0.170193511041176</v>
      </c>
      <c r="I3923">
        <v>-42.773059565111403</v>
      </c>
      <c r="J3923">
        <v>-0.92680823099355703</v>
      </c>
      <c r="K3923">
        <v>98.089437669878393</v>
      </c>
      <c r="L3923">
        <v>113.706373268543</v>
      </c>
      <c r="M3923">
        <v>2.8531620086240999</v>
      </c>
      <c r="N3923">
        <v>0</v>
      </c>
      <c r="O3923">
        <v>46.405228758169898</v>
      </c>
      <c r="P3923">
        <v>0</v>
      </c>
    </row>
    <row r="3924" spans="1:17" hidden="1" x14ac:dyDescent="0.3">
      <c r="A3924" t="s">
        <v>8080</v>
      </c>
      <c r="B3924" t="s">
        <v>8081</v>
      </c>
      <c r="C3924" t="str">
        <f>IFERROR(VLOOKUP(Table1[[#This Row],[Ticker]],[1]!Table2[[Symbol]:[Industry]],2,FALSE),"-")</f>
        <v>-</v>
      </c>
      <c r="D3924" t="s">
        <v>57</v>
      </c>
      <c r="E3924">
        <v>23.821325000000002</v>
      </c>
      <c r="F3924">
        <v>2.06</v>
      </c>
      <c r="G3924">
        <v>8.2738086882859694</v>
      </c>
      <c r="H3924">
        <v>2.8298064889588201</v>
      </c>
      <c r="I3924">
        <v>-33.633021971126396</v>
      </c>
      <c r="J3924">
        <v>-4.6651259880028997</v>
      </c>
      <c r="K3924">
        <v>2.07449873200515</v>
      </c>
      <c r="L3924">
        <v>2.1042376625763901</v>
      </c>
      <c r="M3924">
        <v>43.683435420285498</v>
      </c>
      <c r="N3924">
        <v>0.95837967076632602</v>
      </c>
      <c r="O3924">
        <v>55.339805825242699</v>
      </c>
      <c r="P3924">
        <v>36.423841059602601</v>
      </c>
      <c r="Q3924">
        <v>4.8203798276310002E-2</v>
      </c>
    </row>
    <row r="3925" spans="1:17" hidden="1" x14ac:dyDescent="0.3">
      <c r="A3925" t="s">
        <v>8082</v>
      </c>
      <c r="B3925" t="s">
        <v>8083</v>
      </c>
      <c r="C3925" t="str">
        <f>IFERROR(VLOOKUP(Table1[[#This Row],[Ticker]],[1]!Table2[[Symbol]:[Industry]],2,FALSE),"-")</f>
        <v>-</v>
      </c>
      <c r="D3925" t="s">
        <v>186</v>
      </c>
      <c r="E3925">
        <v>23.808287249999999</v>
      </c>
      <c r="F3925">
        <v>49.25</v>
      </c>
      <c r="G3925">
        <v>55.222483636122398</v>
      </c>
      <c r="H3925">
        <v>3.51401701527461</v>
      </c>
      <c r="I3925">
        <v>4.8602804940761102</v>
      </c>
      <c r="J3925">
        <v>8.1781984149966895</v>
      </c>
      <c r="K3925">
        <v>46.015527725756201</v>
      </c>
      <c r="L3925">
        <v>40.827140106713898</v>
      </c>
      <c r="M3925">
        <v>91.641359311955199</v>
      </c>
      <c r="N3925">
        <v>0.38961038961038902</v>
      </c>
      <c r="O3925">
        <v>3.3502538071066001</v>
      </c>
      <c r="P3925">
        <v>111.373390557939</v>
      </c>
    </row>
    <row r="3926" spans="1:17" hidden="1" x14ac:dyDescent="0.3">
      <c r="A3926" t="s">
        <v>8084</v>
      </c>
      <c r="B3926" t="s">
        <v>8085</v>
      </c>
      <c r="C3926" t="str">
        <f>IFERROR(VLOOKUP(Table1[[#This Row],[Ticker]],[1]!Table2[[Symbol]:[Industry]],2,FALSE),"-")</f>
        <v>-</v>
      </c>
      <c r="D3926" t="s">
        <v>420</v>
      </c>
      <c r="E3926">
        <v>23.802510000000002</v>
      </c>
      <c r="F3926">
        <v>47.51</v>
      </c>
      <c r="G3926">
        <v>234.866395337836</v>
      </c>
      <c r="H3926">
        <v>-0.170193511041176</v>
      </c>
      <c r="I3926">
        <v>-11.0766309936828</v>
      </c>
      <c r="J3926">
        <v>-0.92680823099355703</v>
      </c>
      <c r="K3926">
        <v>47.489402502909797</v>
      </c>
      <c r="L3926">
        <v>43.984789124149003</v>
      </c>
      <c r="M3926">
        <v>100</v>
      </c>
      <c r="O3926">
        <v>0</v>
      </c>
      <c r="P3926">
        <v>262.118902439024</v>
      </c>
    </row>
    <row r="3927" spans="1:17" hidden="1" x14ac:dyDescent="0.3">
      <c r="A3927" t="s">
        <v>8086</v>
      </c>
      <c r="B3927" t="s">
        <v>8087</v>
      </c>
      <c r="C3927" t="str">
        <f>IFERROR(VLOOKUP(Table1[[#This Row],[Ticker]],[1]!Table2[[Symbol]:[Industry]],2,FALSE),"-")</f>
        <v>-</v>
      </c>
      <c r="D3927" t="s">
        <v>516</v>
      </c>
      <c r="E3927">
        <v>23.783000000000001</v>
      </c>
      <c r="F3927">
        <v>13.99</v>
      </c>
      <c r="G3927">
        <v>-18.665465727261001</v>
      </c>
      <c r="H3927">
        <v>7.2798832938743399</v>
      </c>
      <c r="I3927">
        <v>-18.5899288660232</v>
      </c>
      <c r="J3927">
        <v>-13.270166626983499</v>
      </c>
      <c r="K3927">
        <v>14.013886908717501</v>
      </c>
      <c r="L3927">
        <v>13.8197282978846</v>
      </c>
      <c r="M3927">
        <v>44.218847116224602</v>
      </c>
      <c r="N3927">
        <v>0.52704085222400499</v>
      </c>
      <c r="O3927">
        <v>28.663330950679001</v>
      </c>
      <c r="P3927">
        <v>29.178208679593698</v>
      </c>
      <c r="Q3927">
        <v>4.7730891196676999E-2</v>
      </c>
    </row>
    <row r="3928" spans="1:17" hidden="1" x14ac:dyDescent="0.3">
      <c r="A3928" t="s">
        <v>8088</v>
      </c>
      <c r="B3928" t="s">
        <v>8089</v>
      </c>
      <c r="C3928" t="str">
        <f>IFERROR(VLOOKUP(Table1[[#This Row],[Ticker]],[1]!Table2[[Symbol]:[Industry]],2,FALSE),"-")</f>
        <v>-</v>
      </c>
      <c r="D3928" t="s">
        <v>21</v>
      </c>
      <c r="E3928">
        <v>23.757374550000002</v>
      </c>
      <c r="F3928">
        <v>185.5</v>
      </c>
      <c r="G3928">
        <v>67.069433361877302</v>
      </c>
      <c r="H3928">
        <v>28.559855066335601</v>
      </c>
      <c r="I3928">
        <v>17.245174612432901</v>
      </c>
      <c r="J3928">
        <v>-15.1662904316408</v>
      </c>
      <c r="K3928">
        <v>166.346640989501</v>
      </c>
      <c r="L3928">
        <v>136.093452636085</v>
      </c>
      <c r="M3928">
        <v>42.341132285771003</v>
      </c>
      <c r="N3928">
        <v>2.15759579848278</v>
      </c>
      <c r="O3928">
        <v>32.021563342317997</v>
      </c>
      <c r="P3928">
        <v>114.450867052023</v>
      </c>
      <c r="Q3928">
        <v>0.231441250613908</v>
      </c>
    </row>
    <row r="3929" spans="1:17" hidden="1" x14ac:dyDescent="0.3">
      <c r="A3929" t="s">
        <v>8090</v>
      </c>
      <c r="B3929" t="s">
        <v>8091</v>
      </c>
      <c r="C3929" t="str">
        <f>IFERROR(VLOOKUP(Table1[[#This Row],[Ticker]],[1]!Table2[[Symbol]:[Industry]],2,FALSE),"-")</f>
        <v>-</v>
      </c>
      <c r="D3929" t="s">
        <v>5811</v>
      </c>
      <c r="E3929">
        <v>23.721889008000002</v>
      </c>
      <c r="F3929">
        <v>34.53</v>
      </c>
      <c r="G3929">
        <v>-54.173142021822599</v>
      </c>
      <c r="H3929">
        <v>-10.876167134004699</v>
      </c>
      <c r="I3929">
        <v>-37.997265914317701</v>
      </c>
      <c r="J3929">
        <v>-3.6592025971907298</v>
      </c>
      <c r="M3929">
        <v>30.837098084702301</v>
      </c>
      <c r="O3929">
        <v>74.601795540110004</v>
      </c>
      <c r="P3929">
        <v>1.2609970674486799</v>
      </c>
    </row>
    <row r="3930" spans="1:17" hidden="1" x14ac:dyDescent="0.3">
      <c r="A3930" t="s">
        <v>8092</v>
      </c>
      <c r="B3930" t="s">
        <v>8093</v>
      </c>
      <c r="C3930" t="str">
        <f>IFERROR(VLOOKUP(Table1[[#This Row],[Ticker]],[1]!Table2[[Symbol]:[Industry]],2,FALSE),"-")</f>
        <v>-</v>
      </c>
      <c r="D3930" t="s">
        <v>259</v>
      </c>
      <c r="E3930">
        <v>23.6961051</v>
      </c>
      <c r="F3930">
        <v>82.47</v>
      </c>
      <c r="G3930">
        <v>947.61451417540798</v>
      </c>
      <c r="H3930">
        <v>-4.4195839673281796</v>
      </c>
      <c r="I3930">
        <v>103.66832118485</v>
      </c>
      <c r="J3930">
        <v>15.556242616464001</v>
      </c>
      <c r="K3930">
        <v>71.071553994313504</v>
      </c>
      <c r="L3930">
        <v>48.961035065058198</v>
      </c>
      <c r="M3930">
        <v>72.490103636774705</v>
      </c>
      <c r="N3930">
        <v>1.0927794646176701</v>
      </c>
      <c r="O3930">
        <v>13.1441736388989</v>
      </c>
      <c r="P3930">
        <v>996.67553191489299</v>
      </c>
    </row>
    <row r="3931" spans="1:17" hidden="1" x14ac:dyDescent="0.3">
      <c r="A3931" t="s">
        <v>8094</v>
      </c>
      <c r="B3931" t="s">
        <v>8095</v>
      </c>
      <c r="C3931" t="str">
        <f>IFERROR(VLOOKUP(Table1[[#This Row],[Ticker]],[1]!Table2[[Symbol]:[Industry]],2,FALSE),"-")</f>
        <v>-</v>
      </c>
      <c r="D3931" t="s">
        <v>259</v>
      </c>
      <c r="E3931">
        <v>23.605536000000001</v>
      </c>
      <c r="F3931">
        <v>70.760000000000005</v>
      </c>
      <c r="G3931">
        <v>13.6500863233579</v>
      </c>
      <c r="H3931">
        <v>39.395881439649102</v>
      </c>
      <c r="I3931">
        <v>9.9760005852645293</v>
      </c>
      <c r="J3931">
        <v>9.6356917690064492</v>
      </c>
      <c r="K3931">
        <v>56.455335545404203</v>
      </c>
      <c r="L3931">
        <v>52.154233906402403</v>
      </c>
      <c r="M3931">
        <v>69.755641675074301</v>
      </c>
      <c r="N3931">
        <v>2.1308959812497501</v>
      </c>
      <c r="O3931">
        <v>7.3911814584510704</v>
      </c>
      <c r="P3931">
        <v>65.714285714285694</v>
      </c>
      <c r="Q3931">
        <v>4.6233475484377E-2</v>
      </c>
    </row>
    <row r="3932" spans="1:17" hidden="1" x14ac:dyDescent="0.3">
      <c r="A3932" t="s">
        <v>8096</v>
      </c>
      <c r="B3932" t="s">
        <v>8097</v>
      </c>
      <c r="C3932" t="str">
        <f>IFERROR(VLOOKUP(Table1[[#This Row],[Ticker]],[1]!Table2[[Symbol]:[Industry]],2,FALSE),"-")</f>
        <v>-</v>
      </c>
      <c r="E3932">
        <v>23.574805189999999</v>
      </c>
      <c r="F3932">
        <v>157.55000000000001</v>
      </c>
      <c r="G3932">
        <v>-30.858276331956901</v>
      </c>
      <c r="H3932">
        <v>2.8036626981091501</v>
      </c>
      <c r="I3932">
        <v>-8.1901653105526204</v>
      </c>
      <c r="J3932">
        <v>3.4109401133773098</v>
      </c>
      <c r="K3932">
        <v>153.28222605253501</v>
      </c>
      <c r="L3932">
        <v>152.835239041504</v>
      </c>
      <c r="M3932">
        <v>64.687995688421694</v>
      </c>
      <c r="N3932">
        <v>1.1712338949454899</v>
      </c>
      <c r="O3932">
        <v>12.980006347191299</v>
      </c>
      <c r="P3932">
        <v>20.820552147239201</v>
      </c>
      <c r="Q3932">
        <v>0.113632265675615</v>
      </c>
    </row>
    <row r="3933" spans="1:17" hidden="1" x14ac:dyDescent="0.3">
      <c r="A3933" t="s">
        <v>8098</v>
      </c>
      <c r="B3933" t="s">
        <v>8099</v>
      </c>
      <c r="C3933" t="str">
        <f>IFERROR(VLOOKUP(Table1[[#This Row],[Ticker]],[1]!Table2[[Symbol]:[Industry]],2,FALSE),"-")</f>
        <v>-</v>
      </c>
      <c r="D3933" t="s">
        <v>5760</v>
      </c>
      <c r="E3933">
        <v>23.556000000000001</v>
      </c>
      <c r="F3933">
        <v>39.26</v>
      </c>
      <c r="G3933">
        <v>-28.705165985753201</v>
      </c>
      <c r="H3933">
        <v>-9.8965673900938391</v>
      </c>
      <c r="I3933">
        <v>-33.276098534129197</v>
      </c>
      <c r="J3933">
        <v>-11.435128267464901</v>
      </c>
      <c r="K3933">
        <v>41.913479914439002</v>
      </c>
      <c r="L3933">
        <v>43.725094376910299</v>
      </c>
      <c r="M3933">
        <v>34.719388422225599</v>
      </c>
      <c r="N3933">
        <v>0.885815238339971</v>
      </c>
      <c r="O3933">
        <v>64.009169638308705</v>
      </c>
      <c r="P3933">
        <v>16.636957813428399</v>
      </c>
      <c r="Q3933">
        <v>4.109212693501E-2</v>
      </c>
    </row>
    <row r="3934" spans="1:17" hidden="1" x14ac:dyDescent="0.3">
      <c r="A3934" t="s">
        <v>8100</v>
      </c>
      <c r="B3934" t="s">
        <v>8101</v>
      </c>
      <c r="C3934" t="str">
        <f>IFERROR(VLOOKUP(Table1[[#This Row],[Ticker]],[1]!Table2[[Symbol]:[Industry]],2,FALSE),"-")</f>
        <v>-</v>
      </c>
      <c r="D3934" t="s">
        <v>539</v>
      </c>
      <c r="E3934">
        <v>23.5526445</v>
      </c>
      <c r="F3934">
        <v>77.77</v>
      </c>
      <c r="G3934">
        <v>0.200049991124927</v>
      </c>
      <c r="H3934">
        <v>9.3650177565644501</v>
      </c>
      <c r="I3934">
        <v>-8.6335079326693904</v>
      </c>
      <c r="J3934">
        <v>-2.4214250770986898</v>
      </c>
      <c r="K3934">
        <v>72.261377711788796</v>
      </c>
      <c r="L3934">
        <v>70.3837355025275</v>
      </c>
      <c r="M3934">
        <v>75.372714648169605</v>
      </c>
      <c r="N3934">
        <v>2.23944896233166</v>
      </c>
      <c r="O3934">
        <v>8.0108010801080098</v>
      </c>
      <c r="P3934">
        <v>34.086206896551701</v>
      </c>
      <c r="Q3934">
        <v>-4.1665053585732997E-2</v>
      </c>
    </row>
    <row r="3935" spans="1:17" hidden="1" x14ac:dyDescent="0.3">
      <c r="A3935" t="s">
        <v>8102</v>
      </c>
      <c r="B3935" t="s">
        <v>8103</v>
      </c>
      <c r="C3935" t="str">
        <f>IFERROR(VLOOKUP(Table1[[#This Row],[Ticker]],[1]!Table2[[Symbol]:[Industry]],2,FALSE),"-")</f>
        <v>-</v>
      </c>
      <c r="D3935" t="s">
        <v>7129</v>
      </c>
      <c r="E3935">
        <v>23.476167804999999</v>
      </c>
      <c r="F3935">
        <v>11.65</v>
      </c>
      <c r="G3935">
        <v>10.5381905732308</v>
      </c>
      <c r="H3935">
        <v>-14.128834574556601</v>
      </c>
      <c r="I3935">
        <v>13.007138639825</v>
      </c>
      <c r="J3935">
        <v>-5.5912926827120497</v>
      </c>
      <c r="K3935">
        <v>12.396364579288299</v>
      </c>
      <c r="L3935">
        <v>10.8595486605867</v>
      </c>
      <c r="M3935">
        <v>39.574697650784699</v>
      </c>
      <c r="N3935">
        <v>0.48573986161442101</v>
      </c>
      <c r="O3935">
        <v>32.446351931330398</v>
      </c>
      <c r="P3935">
        <v>51.495448634590304</v>
      </c>
      <c r="Q3935">
        <v>5.9612132048736999E-2</v>
      </c>
    </row>
    <row r="3936" spans="1:17" hidden="1" x14ac:dyDescent="0.3">
      <c r="A3936" t="s">
        <v>8104</v>
      </c>
      <c r="B3936" t="s">
        <v>8105</v>
      </c>
      <c r="C3936" t="str">
        <f>IFERROR(VLOOKUP(Table1[[#This Row],[Ticker]],[1]!Table2[[Symbol]:[Industry]],2,FALSE),"-")</f>
        <v>-</v>
      </c>
      <c r="D3936" t="s">
        <v>57</v>
      </c>
      <c r="E3936">
        <v>23.416499999999999</v>
      </c>
      <c r="F3936">
        <v>2.33</v>
      </c>
      <c r="G3936">
        <v>-62.280755688758298</v>
      </c>
      <c r="H3936">
        <v>1.5765313797885101</v>
      </c>
      <c r="I3936">
        <v>-11.0766309936828</v>
      </c>
      <c r="J3936">
        <v>-4.6458164954563603</v>
      </c>
      <c r="K3936">
        <v>2.3382531475450601</v>
      </c>
      <c r="L3936">
        <v>2.7946499911093001</v>
      </c>
      <c r="M3936">
        <v>48.7411447239094</v>
      </c>
      <c r="N3936">
        <v>0.58106306238605998</v>
      </c>
      <c r="O3936">
        <v>59.656652360514997</v>
      </c>
      <c r="P3936">
        <v>22.6315789473684</v>
      </c>
      <c r="Q3936">
        <v>5.6539657157278003E-2</v>
      </c>
    </row>
    <row r="3937" spans="1:17" hidden="1" x14ac:dyDescent="0.3">
      <c r="A3937" t="s">
        <v>8106</v>
      </c>
      <c r="B3937" t="s">
        <v>8107</v>
      </c>
      <c r="C3937" t="str">
        <f>IFERROR(VLOOKUP(Table1[[#This Row],[Ticker]],[1]!Table2[[Symbol]:[Industry]],2,FALSE),"-")</f>
        <v>-</v>
      </c>
      <c r="D3937" t="s">
        <v>259</v>
      </c>
      <c r="E3937">
        <v>23.397837119999998</v>
      </c>
      <c r="F3937">
        <v>32.130000000000003</v>
      </c>
      <c r="G3937">
        <v>25.855667152361001</v>
      </c>
      <c r="H3937">
        <v>0.236056488958831</v>
      </c>
      <c r="I3937">
        <v>-10.691521879433701</v>
      </c>
      <c r="J3937">
        <v>-2.3685260224045899</v>
      </c>
      <c r="K3937">
        <v>32.134980776171702</v>
      </c>
      <c r="L3937">
        <v>29.696088974534799</v>
      </c>
      <c r="M3937">
        <v>50.980701303618403</v>
      </c>
      <c r="N3937">
        <v>1.4006745637573901</v>
      </c>
      <c r="O3937">
        <v>20.4481792717086</v>
      </c>
      <c r="P3937">
        <v>65.789473684210506</v>
      </c>
      <c r="Q3937">
        <v>8.8223239129655004E-2</v>
      </c>
    </row>
    <row r="3938" spans="1:17" hidden="1" x14ac:dyDescent="0.3">
      <c r="A3938" t="s">
        <v>8108</v>
      </c>
      <c r="B3938" t="s">
        <v>8109</v>
      </c>
      <c r="C3938" t="str">
        <f>IFERROR(VLOOKUP(Table1[[#This Row],[Ticker]],[1]!Table2[[Symbol]:[Industry]],2,FALSE),"-")</f>
        <v>-</v>
      </c>
      <c r="D3938" t="s">
        <v>186</v>
      </c>
      <c r="E3938">
        <v>23.357405</v>
      </c>
      <c r="F3938">
        <v>48.11</v>
      </c>
      <c r="G3938">
        <v>6.1965978948048104</v>
      </c>
      <c r="H3938">
        <v>-5.2786747733685901</v>
      </c>
      <c r="I3938">
        <v>10.4562157216456</v>
      </c>
      <c r="J3938">
        <v>1.4348938966660101</v>
      </c>
      <c r="K3938">
        <v>46.368836343493697</v>
      </c>
      <c r="L3938">
        <v>42.7354465665397</v>
      </c>
      <c r="M3938">
        <v>44.430012067325002</v>
      </c>
      <c r="N3938">
        <v>0.258707059218859</v>
      </c>
      <c r="O3938">
        <v>32.820619413843197</v>
      </c>
      <c r="P3938">
        <v>41.917404129793503</v>
      </c>
      <c r="Q3938">
        <v>4.6302478226944999E-2</v>
      </c>
    </row>
    <row r="3939" spans="1:17" hidden="1" x14ac:dyDescent="0.3">
      <c r="A3939" t="s">
        <v>8110</v>
      </c>
      <c r="B3939" t="s">
        <v>8111</v>
      </c>
      <c r="C3939" t="str">
        <f>IFERROR(VLOOKUP(Table1[[#This Row],[Ticker]],[1]!Table2[[Symbol]:[Industry]],2,FALSE),"-")</f>
        <v>-</v>
      </c>
      <c r="D3939" t="s">
        <v>1450</v>
      </c>
      <c r="E3939">
        <v>23.31711</v>
      </c>
      <c r="F3939">
        <v>36.49</v>
      </c>
      <c r="G3939">
        <v>90.598239167469004</v>
      </c>
      <c r="H3939">
        <v>-7.5559803130716201</v>
      </c>
      <c r="I3939">
        <v>36.955823367371899</v>
      </c>
      <c r="J3939">
        <v>-3.49022612151425</v>
      </c>
      <c r="K3939">
        <v>28.379848383478699</v>
      </c>
      <c r="L3939">
        <v>24.333524304745001</v>
      </c>
      <c r="M3939">
        <v>4.3211479948522999</v>
      </c>
      <c r="N3939">
        <v>0.48</v>
      </c>
      <c r="O3939">
        <v>10.441216771718199</v>
      </c>
      <c r="P3939">
        <v>121.01756511205301</v>
      </c>
    </row>
    <row r="3940" spans="1:17" hidden="1" x14ac:dyDescent="0.3">
      <c r="A3940" t="s">
        <v>8112</v>
      </c>
      <c r="B3940" t="s">
        <v>8113</v>
      </c>
      <c r="C3940" t="str">
        <f>IFERROR(VLOOKUP(Table1[[#This Row],[Ticker]],[1]!Table2[[Symbol]:[Industry]],2,FALSE),"-")</f>
        <v>-</v>
      </c>
      <c r="D3940" t="s">
        <v>729</v>
      </c>
      <c r="E3940">
        <v>23.31605892</v>
      </c>
      <c r="F3940">
        <v>82.17</v>
      </c>
      <c r="G3940">
        <v>-7.5503306979803897</v>
      </c>
      <c r="H3940">
        <v>-5.7219176489722097</v>
      </c>
      <c r="I3940">
        <v>9.0555719090330502</v>
      </c>
      <c r="J3940">
        <v>1.78569176900644</v>
      </c>
      <c r="K3940">
        <v>83.304248867696799</v>
      </c>
      <c r="L3940">
        <v>78.753817438274197</v>
      </c>
      <c r="M3940">
        <v>58.062255720738897</v>
      </c>
      <c r="N3940">
        <v>1.04776940048448</v>
      </c>
      <c r="O3940">
        <v>13.240842156504799</v>
      </c>
      <c r="P3940">
        <v>24.386920980926401</v>
      </c>
    </row>
    <row r="3941" spans="1:17" hidden="1" x14ac:dyDescent="0.3">
      <c r="A3941" t="s">
        <v>8114</v>
      </c>
      <c r="B3941" t="s">
        <v>8115</v>
      </c>
      <c r="C3941" t="str">
        <f>IFERROR(VLOOKUP(Table1[[#This Row],[Ticker]],[1]!Table2[[Symbol]:[Industry]],2,FALSE),"-")</f>
        <v>-</v>
      </c>
      <c r="D3941" t="s">
        <v>315</v>
      </c>
      <c r="E3941">
        <v>23.311565600000002</v>
      </c>
      <c r="F3941">
        <v>25.58</v>
      </c>
      <c r="G3941">
        <v>24.669432579474599</v>
      </c>
      <c r="H3941">
        <v>12.2199646611907</v>
      </c>
      <c r="I3941">
        <v>-16.732157985970701</v>
      </c>
      <c r="J3941">
        <v>1.3931917690064299</v>
      </c>
      <c r="K3941">
        <v>24.3160204872215</v>
      </c>
      <c r="L3941">
        <v>22.001392608016101</v>
      </c>
      <c r="M3941">
        <v>56.459287242211602</v>
      </c>
      <c r="N3941">
        <v>1.9023307992654701</v>
      </c>
      <c r="O3941">
        <v>25.0586395621579</v>
      </c>
      <c r="P3941">
        <v>92.330827067669105</v>
      </c>
      <c r="Q3941">
        <v>0.122951201401672</v>
      </c>
    </row>
    <row r="3942" spans="1:17" hidden="1" x14ac:dyDescent="0.3">
      <c r="A3942" t="s">
        <v>8116</v>
      </c>
      <c r="B3942" t="s">
        <v>8117</v>
      </c>
      <c r="C3942" t="str">
        <f>IFERROR(VLOOKUP(Table1[[#This Row],[Ticker]],[1]!Table2[[Symbol]:[Industry]],2,FALSE),"-")</f>
        <v>-</v>
      </c>
      <c r="D3942" t="s">
        <v>420</v>
      </c>
      <c r="E3942">
        <v>23.305904999999999</v>
      </c>
      <c r="F3942">
        <v>46.05</v>
      </c>
      <c r="G3942">
        <v>44.170993076305997</v>
      </c>
      <c r="H3942">
        <v>-6.1714182507839901</v>
      </c>
      <c r="I3942">
        <v>-40.404890908800603</v>
      </c>
      <c r="J3942">
        <v>-16.0263657531174</v>
      </c>
      <c r="K3942">
        <v>50.552642048525001</v>
      </c>
      <c r="L3942">
        <v>50.805873297439703</v>
      </c>
      <c r="M3942">
        <v>28.7901572320906</v>
      </c>
      <c r="N3942">
        <v>1.82621950360107</v>
      </c>
      <c r="O3942">
        <v>138.15418023887</v>
      </c>
      <c r="P3942">
        <v>63.4717784877529</v>
      </c>
    </row>
    <row r="3943" spans="1:17" hidden="1" x14ac:dyDescent="0.3">
      <c r="A3943" t="s">
        <v>8118</v>
      </c>
      <c r="B3943" t="s">
        <v>8119</v>
      </c>
      <c r="C3943" t="str">
        <f>IFERROR(VLOOKUP(Table1[[#This Row],[Ticker]],[1]!Table2[[Symbol]:[Industry]],2,FALSE),"-")</f>
        <v>-</v>
      </c>
      <c r="D3943" t="s">
        <v>300</v>
      </c>
      <c r="E3943">
        <v>23.297887127999999</v>
      </c>
      <c r="F3943">
        <v>27.24</v>
      </c>
      <c r="G3943">
        <v>-49.8295690284301</v>
      </c>
      <c r="H3943">
        <v>1.5095377319599399</v>
      </c>
      <c r="I3943">
        <v>-14.4388493645667</v>
      </c>
      <c r="J3943">
        <v>-8.3996343179500794</v>
      </c>
      <c r="K3943">
        <v>27.1037244377581</v>
      </c>
      <c r="L3943">
        <v>29.874953828149302</v>
      </c>
      <c r="M3943">
        <v>51.591524240432499</v>
      </c>
      <c r="N3943">
        <v>2.3289613766022299</v>
      </c>
      <c r="O3943">
        <v>45.374449339206997</v>
      </c>
      <c r="P3943">
        <v>17.5150992234685</v>
      </c>
      <c r="Q3943">
        <v>8.3038824575300003E-4</v>
      </c>
    </row>
    <row r="3944" spans="1:17" hidden="1" x14ac:dyDescent="0.3">
      <c r="A3944" t="s">
        <v>8120</v>
      </c>
      <c r="B3944" t="s">
        <v>8121</v>
      </c>
      <c r="C3944" t="str">
        <f>IFERROR(VLOOKUP(Table1[[#This Row],[Ticker]],[1]!Table2[[Symbol]:[Industry]],2,FALSE),"-")</f>
        <v>-</v>
      </c>
      <c r="D3944" t="s">
        <v>54</v>
      </c>
      <c r="E3944">
        <v>23.174824999999998</v>
      </c>
      <c r="F3944">
        <v>77.5</v>
      </c>
      <c r="G3944">
        <v>-6.2056321011877102</v>
      </c>
      <c r="H3944">
        <v>10.087311112660601</v>
      </c>
      <c r="I3944">
        <v>-14.1300661081866</v>
      </c>
      <c r="J3944">
        <v>-9.2108318996326108</v>
      </c>
      <c r="K3944">
        <v>74.004053116269901</v>
      </c>
      <c r="L3944">
        <v>70.372606190844394</v>
      </c>
      <c r="M3944">
        <v>47.248502550304899</v>
      </c>
      <c r="N3944">
        <v>0.60010713966846196</v>
      </c>
      <c r="O3944">
        <v>35.161290322580598</v>
      </c>
      <c r="P3944">
        <v>38.392857142857103</v>
      </c>
      <c r="Q3944">
        <v>5.3159207408771003E-2</v>
      </c>
    </row>
    <row r="3945" spans="1:17" hidden="1" x14ac:dyDescent="0.3">
      <c r="A3945" t="s">
        <v>8122</v>
      </c>
      <c r="B3945" t="s">
        <v>8123</v>
      </c>
      <c r="C3945" t="str">
        <f>IFERROR(VLOOKUP(Table1[[#This Row],[Ticker]],[1]!Table2[[Symbol]:[Industry]],2,FALSE),"-")</f>
        <v>-</v>
      </c>
      <c r="D3945" t="s">
        <v>632</v>
      </c>
      <c r="E3945">
        <v>23.150400000000001</v>
      </c>
      <c r="F3945">
        <v>14.84</v>
      </c>
      <c r="G3945">
        <v>90.561864156297304</v>
      </c>
      <c r="H3945">
        <v>-11.731576109372501</v>
      </c>
      <c r="I3945">
        <v>3.0410160651406901</v>
      </c>
      <c r="J3945">
        <v>-9.0382633393526799</v>
      </c>
      <c r="K3945">
        <v>14.9158139552144</v>
      </c>
      <c r="L3945">
        <v>12.6895268071445</v>
      </c>
      <c r="M3945">
        <v>24.547159177523799</v>
      </c>
      <c r="N3945">
        <v>0.60189459633013598</v>
      </c>
      <c r="O3945">
        <v>46.630727762803197</v>
      </c>
      <c r="P3945">
        <v>122.155688622754</v>
      </c>
      <c r="Q3945">
        <v>0.233340971524791</v>
      </c>
    </row>
    <row r="3946" spans="1:17" hidden="1" x14ac:dyDescent="0.3">
      <c r="A3946" t="s">
        <v>8124</v>
      </c>
      <c r="B3946" t="s">
        <v>8125</v>
      </c>
      <c r="C3946" t="str">
        <f>IFERROR(VLOOKUP(Table1[[#This Row],[Ticker]],[1]!Table2[[Symbol]:[Industry]],2,FALSE),"-")</f>
        <v>-</v>
      </c>
      <c r="D3946" t="s">
        <v>745</v>
      </c>
      <c r="E3946">
        <v>23.091247410000001</v>
      </c>
      <c r="F3946">
        <v>2.6</v>
      </c>
      <c r="K3946">
        <v>2.9214051989229399</v>
      </c>
      <c r="L3946">
        <v>4.2861502767889696</v>
      </c>
      <c r="M3946">
        <v>64.437260219561196</v>
      </c>
      <c r="N3946">
        <v>1</v>
      </c>
      <c r="Q3946">
        <v>-8.2544193203107005E-2</v>
      </c>
    </row>
    <row r="3947" spans="1:17" hidden="1" x14ac:dyDescent="0.3">
      <c r="A3947" t="s">
        <v>8126</v>
      </c>
      <c r="B3947" t="s">
        <v>8127</v>
      </c>
      <c r="C3947" t="str">
        <f>IFERROR(VLOOKUP(Table1[[#This Row],[Ticker]],[1]!Table2[[Symbol]:[Industry]],2,FALSE),"-")</f>
        <v>-</v>
      </c>
      <c r="D3947" t="s">
        <v>539</v>
      </c>
      <c r="E3947">
        <v>23.0276</v>
      </c>
      <c r="F3947">
        <v>50.06</v>
      </c>
      <c r="G3947">
        <v>-46.5105716173167</v>
      </c>
      <c r="H3947">
        <v>-11.237878712675499</v>
      </c>
      <c r="I3947">
        <v>-20.470147898527699</v>
      </c>
      <c r="J3947">
        <v>-8.1887571009453808</v>
      </c>
      <c r="K3947">
        <v>54.298589046625601</v>
      </c>
      <c r="L3947">
        <v>56.023789366134103</v>
      </c>
      <c r="M3947">
        <v>35.5958909246134</v>
      </c>
      <c r="N3947">
        <v>0.33376401494927899</v>
      </c>
      <c r="O3947">
        <v>46.324410707151401</v>
      </c>
      <c r="P3947">
        <v>13.3091896785876</v>
      </c>
      <c r="Q3947">
        <v>-6.0588015473939999E-3</v>
      </c>
    </row>
    <row r="3948" spans="1:17" hidden="1" x14ac:dyDescent="0.3">
      <c r="A3948" t="s">
        <v>8128</v>
      </c>
      <c r="B3948" t="s">
        <v>8129</v>
      </c>
      <c r="C3948" t="str">
        <f>IFERROR(VLOOKUP(Table1[[#This Row],[Ticker]],[1]!Table2[[Symbol]:[Industry]],2,FALSE),"-")</f>
        <v>-</v>
      </c>
      <c r="D3948" t="s">
        <v>420</v>
      </c>
      <c r="E3948">
        <v>22.993968500000001</v>
      </c>
      <c r="F3948">
        <v>74.209999999999994</v>
      </c>
      <c r="G3948">
        <v>17.043789195108499</v>
      </c>
      <c r="H3948">
        <v>70.820589899097001</v>
      </c>
      <c r="I3948">
        <v>49.021992388277297</v>
      </c>
      <c r="J3948">
        <v>17.733249332166</v>
      </c>
      <c r="K3948">
        <v>52.212779446326898</v>
      </c>
      <c r="L3948">
        <v>51.457038582094903</v>
      </c>
      <c r="M3948">
        <v>94.1589581497784</v>
      </c>
      <c r="N3948">
        <v>1.81640242572805</v>
      </c>
      <c r="O3948">
        <v>0</v>
      </c>
      <c r="P3948">
        <v>83.234567901234499</v>
      </c>
      <c r="Q3948">
        <v>0.118169280125538</v>
      </c>
    </row>
    <row r="3949" spans="1:17" hidden="1" x14ac:dyDescent="0.3">
      <c r="A3949" t="s">
        <v>8130</v>
      </c>
      <c r="B3949" t="s">
        <v>8131</v>
      </c>
      <c r="C3949" t="str">
        <f>IFERROR(VLOOKUP(Table1[[#This Row],[Ticker]],[1]!Table2[[Symbol]:[Industry]],2,FALSE),"-")</f>
        <v>-</v>
      </c>
      <c r="D3949" t="s">
        <v>8132</v>
      </c>
      <c r="E3949">
        <v>22.876000000000001</v>
      </c>
      <c r="F3949">
        <v>38</v>
      </c>
      <c r="G3949">
        <v>-42.775093460797898</v>
      </c>
      <c r="H3949">
        <v>-2.23204918114426</v>
      </c>
      <c r="I3949">
        <v>-26.599217353293099</v>
      </c>
      <c r="J3949">
        <v>6.3269315375641604</v>
      </c>
      <c r="M3949">
        <v>59.6785107888414</v>
      </c>
      <c r="O3949">
        <v>37.5263157894736</v>
      </c>
      <c r="P3949">
        <v>8.8825214899713494</v>
      </c>
    </row>
    <row r="3950" spans="1:17" hidden="1" x14ac:dyDescent="0.3">
      <c r="A3950" t="s">
        <v>8133</v>
      </c>
      <c r="B3950" t="s">
        <v>8134</v>
      </c>
      <c r="C3950" t="str">
        <f>IFERROR(VLOOKUP(Table1[[#This Row],[Ticker]],[1]!Table2[[Symbol]:[Industry]],2,FALSE),"-")</f>
        <v>-</v>
      </c>
      <c r="D3950" t="s">
        <v>404</v>
      </c>
      <c r="E3950">
        <v>22.837679999999999</v>
      </c>
      <c r="F3950">
        <v>43.65</v>
      </c>
      <c r="G3950">
        <v>-19.403807337594301</v>
      </c>
      <c r="H3950">
        <v>17.802779461931699</v>
      </c>
      <c r="I3950">
        <v>2.9733690063171498</v>
      </c>
      <c r="J3950">
        <v>-4.54791664344663</v>
      </c>
      <c r="K3950">
        <v>41.232165902278602</v>
      </c>
      <c r="L3950">
        <v>39.296560967860898</v>
      </c>
      <c r="M3950">
        <v>51.0259910441833</v>
      </c>
      <c r="N3950">
        <v>0.99507515429026405</v>
      </c>
      <c r="O3950">
        <v>14.547537227949499</v>
      </c>
      <c r="P3950">
        <v>40.579710144927503</v>
      </c>
      <c r="Q3950">
        <v>-9.5057861951249999E-3</v>
      </c>
    </row>
    <row r="3951" spans="1:17" hidden="1" x14ac:dyDescent="0.3">
      <c r="A3951" t="s">
        <v>8135</v>
      </c>
      <c r="B3951" t="s">
        <v>8136</v>
      </c>
      <c r="C3951" t="str">
        <f>IFERROR(VLOOKUP(Table1[[#This Row],[Ticker]],[1]!Table2[[Symbol]:[Industry]],2,FALSE),"-")</f>
        <v>-</v>
      </c>
      <c r="D3951" t="s">
        <v>54</v>
      </c>
      <c r="E3951">
        <v>22.7835</v>
      </c>
      <c r="F3951">
        <v>9.15</v>
      </c>
      <c r="G3951">
        <v>-66.987606438935998</v>
      </c>
      <c r="H3951">
        <v>-8.1178796277413596</v>
      </c>
      <c r="I3951">
        <v>-42.189424332062799</v>
      </c>
      <c r="J3951">
        <v>-0.59786086257249205</v>
      </c>
      <c r="K3951">
        <v>9.7900439451014503</v>
      </c>
      <c r="L3951">
        <v>11.2707946223838</v>
      </c>
      <c r="M3951">
        <v>42.452347454193699</v>
      </c>
      <c r="N3951">
        <v>0.75007959248646905</v>
      </c>
      <c r="O3951">
        <v>112.459016393442</v>
      </c>
      <c r="P3951">
        <v>7.6470588235293997</v>
      </c>
      <c r="Q3951">
        <v>-4.8353959662166997E-2</v>
      </c>
    </row>
    <row r="3952" spans="1:17" hidden="1" x14ac:dyDescent="0.3">
      <c r="A3952" t="s">
        <v>8137</v>
      </c>
      <c r="B3952" t="s">
        <v>8138</v>
      </c>
      <c r="C3952" t="str">
        <f>IFERROR(VLOOKUP(Table1[[#This Row],[Ticker]],[1]!Table2[[Symbol]:[Industry]],2,FALSE),"-")</f>
        <v>-</v>
      </c>
      <c r="D3952" t="s">
        <v>72</v>
      </c>
      <c r="E3952">
        <v>22.781988800000001</v>
      </c>
      <c r="F3952">
        <v>11.12</v>
      </c>
      <c r="G3952">
        <v>-50.931299139622801</v>
      </c>
      <c r="H3952">
        <v>-12.125854635348301</v>
      </c>
      <c r="I3952">
        <v>-25.218045135096901</v>
      </c>
      <c r="J3952">
        <v>-4.2311560570805202</v>
      </c>
      <c r="K3952">
        <v>12.125565642890701</v>
      </c>
      <c r="L3952">
        <v>15.228959814842799</v>
      </c>
      <c r="M3952">
        <v>40.242848587014301</v>
      </c>
      <c r="N3952">
        <v>0.77651705839732799</v>
      </c>
      <c r="O3952">
        <v>66.996402877697804</v>
      </c>
      <c r="P3952">
        <v>8.4878048780487596</v>
      </c>
      <c r="Q3952">
        <v>5.9156180740287001E-2</v>
      </c>
    </row>
    <row r="3953" spans="1:17" hidden="1" x14ac:dyDescent="0.3">
      <c r="A3953" t="s">
        <v>8139</v>
      </c>
      <c r="B3953" t="s">
        <v>8140</v>
      </c>
      <c r="C3953" t="str">
        <f>IFERROR(VLOOKUP(Table1[[#This Row],[Ticker]],[1]!Table2[[Symbol]:[Industry]],2,FALSE),"-")</f>
        <v>-</v>
      </c>
      <c r="D3953" t="s">
        <v>632</v>
      </c>
      <c r="E3953">
        <v>22.7655174</v>
      </c>
      <c r="F3953">
        <v>46.03</v>
      </c>
      <c r="G3953">
        <v>500.14665840646097</v>
      </c>
      <c r="H3953">
        <v>14.048168771837201</v>
      </c>
      <c r="I3953">
        <v>315.29387940329201</v>
      </c>
      <c r="J3953">
        <v>-2.9489453106018901</v>
      </c>
      <c r="K3953">
        <v>37.415394206363302</v>
      </c>
      <c r="L3953">
        <v>21.971409645068199</v>
      </c>
      <c r="M3953">
        <v>61.734231929843801</v>
      </c>
      <c r="N3953">
        <v>0.93666472125248901</v>
      </c>
      <c r="O3953">
        <v>6.1481642407125801</v>
      </c>
      <c r="P3953">
        <v>571.97080291970804</v>
      </c>
      <c r="Q3953">
        <v>0.15927331983144</v>
      </c>
    </row>
    <row r="3954" spans="1:17" hidden="1" x14ac:dyDescent="0.3">
      <c r="A3954" t="s">
        <v>8141</v>
      </c>
      <c r="B3954" t="s">
        <v>8142</v>
      </c>
      <c r="C3954" t="str">
        <f>IFERROR(VLOOKUP(Table1[[#This Row],[Ticker]],[1]!Table2[[Symbol]:[Industry]],2,FALSE),"-")</f>
        <v>-</v>
      </c>
      <c r="D3954" t="s">
        <v>4124</v>
      </c>
      <c r="E3954">
        <v>22.707999999999998</v>
      </c>
      <c r="F3954">
        <v>70</v>
      </c>
      <c r="G3954">
        <v>-30.0302848789654</v>
      </c>
      <c r="H3954">
        <v>2.7709829595470499</v>
      </c>
      <c r="I3954">
        <v>-21.333041250093</v>
      </c>
      <c r="J3954">
        <v>-0.92680823099355703</v>
      </c>
      <c r="K3954">
        <v>68.269040327761601</v>
      </c>
      <c r="L3954">
        <v>68.934084077582597</v>
      </c>
      <c r="M3954">
        <v>62.7714208347615</v>
      </c>
      <c r="N3954">
        <v>0.72619047619047605</v>
      </c>
      <c r="O3954">
        <v>25.714285714285701</v>
      </c>
      <c r="P3954">
        <v>25</v>
      </c>
    </row>
    <row r="3955" spans="1:17" hidden="1" x14ac:dyDescent="0.3">
      <c r="A3955" t="s">
        <v>8143</v>
      </c>
      <c r="B3955" t="s">
        <v>8144</v>
      </c>
      <c r="C3955" t="str">
        <f>IFERROR(VLOOKUP(Table1[[#This Row],[Ticker]],[1]!Table2[[Symbol]:[Industry]],2,FALSE),"-")</f>
        <v>-</v>
      </c>
      <c r="D3955" t="s">
        <v>420</v>
      </c>
      <c r="E3955">
        <v>22.703844650000001</v>
      </c>
      <c r="F3955">
        <v>32.35</v>
      </c>
      <c r="G3955">
        <v>51.661567753846498</v>
      </c>
      <c r="H3955">
        <v>14.424209606209899</v>
      </c>
      <c r="I3955">
        <v>0.348188441642168</v>
      </c>
      <c r="J3955">
        <v>6.9424815322608699</v>
      </c>
      <c r="K3955">
        <v>30.1534578656406</v>
      </c>
      <c r="L3955">
        <v>26.817019904792399</v>
      </c>
      <c r="M3955">
        <v>55.605849791869304</v>
      </c>
      <c r="N3955">
        <v>1.05256403450564</v>
      </c>
      <c r="O3955">
        <v>29.335394126738802</v>
      </c>
      <c r="P3955">
        <v>104.746835443037</v>
      </c>
      <c r="Q3955">
        <v>0.10835517316938501</v>
      </c>
    </row>
    <row r="3956" spans="1:17" hidden="1" x14ac:dyDescent="0.3">
      <c r="A3956" t="s">
        <v>8145</v>
      </c>
      <c r="B3956" t="s">
        <v>8146</v>
      </c>
      <c r="C3956" t="str">
        <f>IFERROR(VLOOKUP(Table1[[#This Row],[Ticker]],[1]!Table2[[Symbol]:[Industry]],2,FALSE),"-")</f>
        <v>-</v>
      </c>
      <c r="D3956" t="s">
        <v>72</v>
      </c>
      <c r="E3956">
        <v>22.671991999999999</v>
      </c>
      <c r="F3956">
        <v>24.4</v>
      </c>
      <c r="G3956">
        <v>-37.688870737551298</v>
      </c>
      <c r="H3956">
        <v>5.6866394607592401</v>
      </c>
      <c r="I3956">
        <v>-17.033102929536199</v>
      </c>
      <c r="J3956">
        <v>0.73985843567310305</v>
      </c>
      <c r="K3956">
        <v>24.303399298468499</v>
      </c>
      <c r="L3956">
        <v>26.866397155815399</v>
      </c>
      <c r="M3956">
        <v>54.826660785181197</v>
      </c>
      <c r="N3956">
        <v>0.68935030140656395</v>
      </c>
      <c r="O3956">
        <v>25</v>
      </c>
      <c r="P3956">
        <v>10.7078039927404</v>
      </c>
      <c r="Q3956">
        <v>-3.5537231928976003E-2</v>
      </c>
    </row>
    <row r="3957" spans="1:17" hidden="1" x14ac:dyDescent="0.3">
      <c r="A3957" t="s">
        <v>8147</v>
      </c>
      <c r="B3957" t="s">
        <v>8148</v>
      </c>
      <c r="C3957" t="str">
        <f>IFERROR(VLOOKUP(Table1[[#This Row],[Ticker]],[1]!Table2[[Symbol]:[Industry]],2,FALSE),"-")</f>
        <v>-</v>
      </c>
      <c r="E3957">
        <v>22.662990000000001</v>
      </c>
      <c r="F3957">
        <v>21</v>
      </c>
      <c r="G3957">
        <v>11.042574866025401</v>
      </c>
      <c r="H3957">
        <v>-16.102939707998701</v>
      </c>
      <c r="I3957">
        <v>-17.758046922886301</v>
      </c>
      <c r="J3957">
        <v>-12.8764937655847</v>
      </c>
      <c r="K3957">
        <v>22.499337176857601</v>
      </c>
      <c r="L3957">
        <v>21.7979380671222</v>
      </c>
      <c r="M3957">
        <v>38.594095214941603</v>
      </c>
      <c r="N3957">
        <v>0.68806305042912397</v>
      </c>
      <c r="O3957">
        <v>47.523809523809497</v>
      </c>
      <c r="P3957">
        <v>47.265077138849897</v>
      </c>
      <c r="Q3957">
        <v>5.205724080066E-3</v>
      </c>
    </row>
    <row r="3958" spans="1:17" hidden="1" x14ac:dyDescent="0.3">
      <c r="A3958" t="s">
        <v>8149</v>
      </c>
      <c r="B3958" t="s">
        <v>8150</v>
      </c>
      <c r="C3958" t="str">
        <f>IFERROR(VLOOKUP(Table1[[#This Row],[Ticker]],[1]!Table2[[Symbol]:[Industry]],2,FALSE),"-")</f>
        <v>-</v>
      </c>
      <c r="D3958" t="s">
        <v>136</v>
      </c>
      <c r="E3958">
        <v>22.638323400000001</v>
      </c>
      <c r="F3958">
        <v>16.170000000000002</v>
      </c>
      <c r="G3958">
        <v>-66.011078014215499</v>
      </c>
      <c r="H3958">
        <v>-25.309082399929999</v>
      </c>
      <c r="I3958">
        <v>-24.934499013987399</v>
      </c>
      <c r="J3958">
        <v>-8.8949357210333897</v>
      </c>
      <c r="K3958">
        <v>19.6734288955506</v>
      </c>
      <c r="L3958">
        <v>20.042782018286999</v>
      </c>
      <c r="M3958">
        <v>20.410128265963401</v>
      </c>
      <c r="N3958">
        <v>0.19969645150435</v>
      </c>
      <c r="O3958">
        <v>78.293135435992497</v>
      </c>
      <c r="P3958">
        <v>17.173913043478201</v>
      </c>
    </row>
    <row r="3959" spans="1:17" hidden="1" x14ac:dyDescent="0.3">
      <c r="A3959" t="s">
        <v>8151</v>
      </c>
      <c r="B3959" t="s">
        <v>8152</v>
      </c>
      <c r="C3959" t="str">
        <f>IFERROR(VLOOKUP(Table1[[#This Row],[Ticker]],[1]!Table2[[Symbol]:[Industry]],2,FALSE),"-")</f>
        <v>-</v>
      </c>
      <c r="D3959" t="s">
        <v>372</v>
      </c>
      <c r="E3959">
        <v>22.63217556</v>
      </c>
      <c r="F3959">
        <v>14.65</v>
      </c>
      <c r="G3959">
        <v>14.9428604718233</v>
      </c>
      <c r="H3959">
        <v>19.9117737020735</v>
      </c>
      <c r="I3959">
        <v>-16.6916042557149</v>
      </c>
      <c r="J3959">
        <v>7.8333996383457096</v>
      </c>
      <c r="K3959">
        <v>13.895625021367801</v>
      </c>
      <c r="L3959">
        <v>12.7835743569655</v>
      </c>
      <c r="M3959">
        <v>58.793928386381097</v>
      </c>
      <c r="N3959">
        <v>1.1274190102038499</v>
      </c>
      <c r="O3959">
        <v>14.4027303754266</v>
      </c>
      <c r="P3959">
        <v>71.345029239766006</v>
      </c>
      <c r="Q3959">
        <v>7.9469678099081995E-2</v>
      </c>
    </row>
    <row r="3960" spans="1:17" hidden="1" x14ac:dyDescent="0.3">
      <c r="A3960" t="s">
        <v>8153</v>
      </c>
      <c r="B3960" t="s">
        <v>8154</v>
      </c>
      <c r="C3960" t="str">
        <f>IFERROR(VLOOKUP(Table1[[#This Row],[Ticker]],[1]!Table2[[Symbol]:[Industry]],2,FALSE),"-")</f>
        <v>-</v>
      </c>
      <c r="D3960" t="s">
        <v>72</v>
      </c>
      <c r="E3960">
        <v>22.593800000000002</v>
      </c>
      <c r="F3960">
        <v>1.73</v>
      </c>
      <c r="G3960">
        <v>-76.354303508373306</v>
      </c>
      <c r="H3960">
        <v>-29.557948613081901</v>
      </c>
      <c r="I3960">
        <v>-60.178427400868401</v>
      </c>
      <c r="J3960">
        <v>-5.8718631760484996</v>
      </c>
      <c r="M3960">
        <v>1.11452470644902</v>
      </c>
      <c r="O3960">
        <v>107.51445086705201</v>
      </c>
      <c r="P3960">
        <v>0</v>
      </c>
    </row>
    <row r="3961" spans="1:17" hidden="1" x14ac:dyDescent="0.3">
      <c r="A3961" t="s">
        <v>8155</v>
      </c>
      <c r="B3961" t="s">
        <v>8156</v>
      </c>
      <c r="C3961" t="str">
        <f>IFERROR(VLOOKUP(Table1[[#This Row],[Ticker]],[1]!Table2[[Symbol]:[Industry]],2,FALSE),"-")</f>
        <v>-</v>
      </c>
      <c r="D3961" t="s">
        <v>46</v>
      </c>
      <c r="E3961">
        <v>22.573371999999999</v>
      </c>
      <c r="F3961">
        <v>13.4</v>
      </c>
      <c r="G3961">
        <v>223.43619813297201</v>
      </c>
      <c r="H3961">
        <v>11.4034950817981</v>
      </c>
      <c r="I3961">
        <v>128.20908329203101</v>
      </c>
      <c r="J3961">
        <v>-6.1601887118987904</v>
      </c>
      <c r="K3961">
        <v>11.914913158197001</v>
      </c>
      <c r="L3961">
        <v>7.7664536662250798</v>
      </c>
      <c r="M3961">
        <v>44.3218829190387</v>
      </c>
      <c r="N3961">
        <v>0.45794556053179197</v>
      </c>
      <c r="O3961">
        <v>16.194029850746201</v>
      </c>
      <c r="P3961">
        <v>318.75</v>
      </c>
      <c r="Q3961">
        <v>0.104078992955575</v>
      </c>
    </row>
    <row r="3962" spans="1:17" hidden="1" x14ac:dyDescent="0.3">
      <c r="A3962" t="s">
        <v>8157</v>
      </c>
      <c r="B3962" t="s">
        <v>8158</v>
      </c>
      <c r="C3962" t="str">
        <f>IFERROR(VLOOKUP(Table1[[#This Row],[Ticker]],[1]!Table2[[Symbol]:[Industry]],2,FALSE),"-")</f>
        <v>-</v>
      </c>
      <c r="D3962" t="s">
        <v>3613</v>
      </c>
      <c r="E3962">
        <v>22.569266043999999</v>
      </c>
      <c r="F3962">
        <v>43.16</v>
      </c>
      <c r="G3962">
        <v>-37.335840434521003</v>
      </c>
      <c r="H3962">
        <v>-3.1814294660973599</v>
      </c>
      <c r="I3962">
        <v>-18.933163871565</v>
      </c>
      <c r="J3962">
        <v>-0.92680823099355703</v>
      </c>
      <c r="K3962">
        <v>45.491270834951898</v>
      </c>
      <c r="L3962">
        <v>46.956751744201298</v>
      </c>
      <c r="M3962">
        <v>6.2140394972507202</v>
      </c>
      <c r="N3962">
        <v>0</v>
      </c>
      <c r="O3962">
        <v>31.371640407784898</v>
      </c>
      <c r="P3962">
        <v>1.8404907975460001</v>
      </c>
    </row>
    <row r="3963" spans="1:17" hidden="1" x14ac:dyDescent="0.3">
      <c r="A3963" t="s">
        <v>8159</v>
      </c>
      <c r="B3963" t="s">
        <v>8160</v>
      </c>
      <c r="C3963" t="str">
        <f>IFERROR(VLOOKUP(Table1[[#This Row],[Ticker]],[1]!Table2[[Symbol]:[Industry]],2,FALSE),"-")</f>
        <v>-</v>
      </c>
      <c r="D3963" t="s">
        <v>713</v>
      </c>
      <c r="E3963">
        <v>22.55</v>
      </c>
      <c r="F3963">
        <v>20.5</v>
      </c>
      <c r="G3963">
        <v>15.755223046387799</v>
      </c>
      <c r="H3963">
        <v>-0.170193511041176</v>
      </c>
      <c r="I3963">
        <v>-2.0198249915391999</v>
      </c>
      <c r="J3963">
        <v>-3.30776061194593</v>
      </c>
      <c r="K3963">
        <v>20.085135000556399</v>
      </c>
      <c r="L3963">
        <v>18.8683198747845</v>
      </c>
      <c r="M3963">
        <v>52.942447039607899</v>
      </c>
      <c r="N3963">
        <v>0.194355348396271</v>
      </c>
      <c r="O3963">
        <v>12.146341463414601</v>
      </c>
      <c r="P3963">
        <v>57.0881226053639</v>
      </c>
      <c r="Q3963">
        <v>4.1386509313889E-2</v>
      </c>
    </row>
    <row r="3964" spans="1:17" hidden="1" x14ac:dyDescent="0.3">
      <c r="A3964" t="s">
        <v>8161</v>
      </c>
      <c r="B3964" t="s">
        <v>8162</v>
      </c>
      <c r="C3964" t="str">
        <f>IFERROR(VLOOKUP(Table1[[#This Row],[Ticker]],[1]!Table2[[Symbol]:[Industry]],2,FALSE),"-")</f>
        <v>-</v>
      </c>
      <c r="D3964" t="s">
        <v>729</v>
      </c>
      <c r="E3964">
        <v>22.46870916</v>
      </c>
      <c r="F3964">
        <v>120.55</v>
      </c>
      <c r="G3964">
        <v>16.365906125884901</v>
      </c>
      <c r="H3964">
        <v>1.99168819079209</v>
      </c>
      <c r="I3964">
        <v>9.2662375401554904</v>
      </c>
      <c r="J3964">
        <v>-0.80816416319694695</v>
      </c>
      <c r="K3964">
        <v>115.899816083787</v>
      </c>
      <c r="L3964">
        <v>104.556556027177</v>
      </c>
      <c r="M3964">
        <v>31.967359018905899</v>
      </c>
      <c r="N3964">
        <v>1.40774839995803</v>
      </c>
      <c r="O3964">
        <v>3.4425549564495999</v>
      </c>
      <c r="P3964">
        <v>45.223467052162299</v>
      </c>
    </row>
    <row r="3965" spans="1:17" hidden="1" x14ac:dyDescent="0.3">
      <c r="A3965" t="s">
        <v>8163</v>
      </c>
      <c r="B3965" t="s">
        <v>8164</v>
      </c>
      <c r="C3965" t="str">
        <f>IFERROR(VLOOKUP(Table1[[#This Row],[Ticker]],[1]!Table2[[Symbol]:[Industry]],2,FALSE),"-")</f>
        <v>-</v>
      </c>
      <c r="D3965" t="s">
        <v>268</v>
      </c>
      <c r="E3965">
        <v>22.434193799999999</v>
      </c>
      <c r="F3965">
        <v>59.19</v>
      </c>
      <c r="G3965">
        <v>-44.178822890661401</v>
      </c>
      <c r="H3965">
        <v>12.8093827439693</v>
      </c>
      <c r="I3965">
        <v>-27.734356315571201</v>
      </c>
      <c r="J3965">
        <v>14.7916668423202</v>
      </c>
      <c r="K3965">
        <v>56.620792687186899</v>
      </c>
      <c r="L3965">
        <v>56.855953510912499</v>
      </c>
      <c r="M3965">
        <v>77.931265910406907</v>
      </c>
      <c r="N3965">
        <v>1.1548364403798801</v>
      </c>
      <c r="O3965">
        <v>44.8048656867714</v>
      </c>
      <c r="P3965">
        <v>34.370034052213299</v>
      </c>
      <c r="Q3965">
        <v>4.5957440737249999E-2</v>
      </c>
    </row>
    <row r="3966" spans="1:17" hidden="1" x14ac:dyDescent="0.3">
      <c r="A3966" t="s">
        <v>8165</v>
      </c>
      <c r="B3966" t="s">
        <v>8166</v>
      </c>
      <c r="C3966" t="str">
        <f>IFERROR(VLOOKUP(Table1[[#This Row],[Ticker]],[1]!Table2[[Symbol]:[Industry]],2,FALSE),"-")</f>
        <v>-</v>
      </c>
      <c r="D3966" t="s">
        <v>516</v>
      </c>
      <c r="E3966">
        <v>22.367495000000002</v>
      </c>
      <c r="F3966">
        <v>73.3</v>
      </c>
      <c r="G3966">
        <v>3.6403500416694201</v>
      </c>
      <c r="H3966">
        <v>-22.8168798765962</v>
      </c>
      <c r="I3966">
        <v>-25.043767143917499</v>
      </c>
      <c r="J3966">
        <v>-10.6892112840527</v>
      </c>
      <c r="K3966">
        <v>85.025826904199903</v>
      </c>
      <c r="L3966">
        <v>74.670846173510995</v>
      </c>
      <c r="M3966">
        <v>2.2901336875607998</v>
      </c>
      <c r="N3966">
        <v>0.34906160819204302</v>
      </c>
      <c r="O3966">
        <v>54.270122783083202</v>
      </c>
      <c r="Q3966">
        <v>0.104703411862224</v>
      </c>
    </row>
    <row r="3967" spans="1:17" hidden="1" x14ac:dyDescent="0.3">
      <c r="A3967" t="s">
        <v>8167</v>
      </c>
      <c r="B3967" t="s">
        <v>8168</v>
      </c>
      <c r="C3967" t="str">
        <f>IFERROR(VLOOKUP(Table1[[#This Row],[Ticker]],[1]!Table2[[Symbol]:[Industry]],2,FALSE),"-")</f>
        <v>-</v>
      </c>
      <c r="D3967" t="s">
        <v>632</v>
      </c>
      <c r="E3967">
        <v>22.358829</v>
      </c>
      <c r="F3967">
        <v>57.73</v>
      </c>
      <c r="G3967">
        <v>237.09794607101699</v>
      </c>
      <c r="H3967">
        <v>21.034929310709799</v>
      </c>
      <c r="I3967">
        <v>0.59003567298382498</v>
      </c>
      <c r="J3967">
        <v>-8.1878524077003902</v>
      </c>
      <c r="K3967">
        <v>48.134569020920303</v>
      </c>
      <c r="L3967">
        <v>40.803049184857201</v>
      </c>
      <c r="M3967">
        <v>57.384983595150402</v>
      </c>
      <c r="N3967">
        <v>1.7778608254763999</v>
      </c>
      <c r="O3967">
        <v>10.6876840464229</v>
      </c>
      <c r="P3967">
        <v>248.82175226586099</v>
      </c>
      <c r="Q3967">
        <v>0.16108799732141901</v>
      </c>
    </row>
    <row r="3968" spans="1:17" hidden="1" x14ac:dyDescent="0.3">
      <c r="A3968" t="s">
        <v>8169</v>
      </c>
      <c r="B3968" t="s">
        <v>8170</v>
      </c>
      <c r="C3968" t="str">
        <f>IFERROR(VLOOKUP(Table1[[#This Row],[Ticker]],[1]!Table2[[Symbol]:[Industry]],2,FALSE),"-")</f>
        <v>-</v>
      </c>
      <c r="D3968" t="s">
        <v>21</v>
      </c>
      <c r="E3968">
        <v>22.3509685</v>
      </c>
      <c r="F3968">
        <v>7.45</v>
      </c>
      <c r="G3968">
        <v>193.23929617749999</v>
      </c>
      <c r="H3968">
        <v>-25.145017277405699</v>
      </c>
      <c r="I3968">
        <v>45.951481456116298</v>
      </c>
      <c r="J3968">
        <v>3.8551889560669101</v>
      </c>
      <c r="K3968">
        <v>7.7723906232936297</v>
      </c>
      <c r="L3968">
        <v>5.8742652512918099</v>
      </c>
      <c r="M3968">
        <v>37.952541372056999</v>
      </c>
      <c r="N3968">
        <v>0.52194618963119199</v>
      </c>
      <c r="O3968">
        <v>56.107382550335501</v>
      </c>
      <c r="P3968">
        <v>217.02127659574401</v>
      </c>
      <c r="Q3968">
        <v>0.13869027793439601</v>
      </c>
    </row>
    <row r="3969" spans="1:17" hidden="1" x14ac:dyDescent="0.3">
      <c r="A3969" t="s">
        <v>8171</v>
      </c>
      <c r="B3969" t="s">
        <v>8172</v>
      </c>
      <c r="C3969" t="str">
        <f>IFERROR(VLOOKUP(Table1[[#This Row],[Ticker]],[1]!Table2[[Symbol]:[Industry]],2,FALSE),"-")</f>
        <v>-</v>
      </c>
      <c r="E3969">
        <v>22.34958906</v>
      </c>
      <c r="F3969">
        <v>48.7</v>
      </c>
      <c r="G3969">
        <v>112.648970731324</v>
      </c>
      <c r="H3969">
        <v>15.534249349495701</v>
      </c>
      <c r="I3969">
        <v>77.099566842484094</v>
      </c>
      <c r="J3969">
        <v>-0.92680823099355703</v>
      </c>
      <c r="K3969">
        <v>39.965092808732699</v>
      </c>
      <c r="L3969">
        <v>29.5130265435157</v>
      </c>
      <c r="M3969">
        <v>100</v>
      </c>
      <c r="N3969">
        <v>1.25994240263302E-2</v>
      </c>
      <c r="O3969">
        <v>0</v>
      </c>
      <c r="P3969">
        <v>139.901477832512</v>
      </c>
    </row>
    <row r="3970" spans="1:17" hidden="1" x14ac:dyDescent="0.3">
      <c r="A3970" t="s">
        <v>8173</v>
      </c>
      <c r="B3970" t="s">
        <v>8174</v>
      </c>
      <c r="C3970" t="str">
        <f>IFERROR(VLOOKUP(Table1[[#This Row],[Ticker]],[1]!Table2[[Symbol]:[Industry]],2,FALSE),"-")</f>
        <v>-</v>
      </c>
      <c r="D3970" t="s">
        <v>516</v>
      </c>
      <c r="E3970">
        <v>22.335461500000001</v>
      </c>
      <c r="F3970">
        <v>21.89</v>
      </c>
      <c r="G3970">
        <v>35.017431549119003</v>
      </c>
      <c r="H3970">
        <v>37.071185799303599</v>
      </c>
      <c r="I3970">
        <v>-11.593791313381899</v>
      </c>
      <c r="J3970">
        <v>3.5102146697697898</v>
      </c>
      <c r="K3970">
        <v>17.460187645063701</v>
      </c>
      <c r="L3970">
        <v>18.004801939619298</v>
      </c>
      <c r="M3970">
        <v>79.295970134727995</v>
      </c>
      <c r="N3970">
        <v>3.5148807198369401</v>
      </c>
      <c r="O3970">
        <v>21.0598446779351</v>
      </c>
      <c r="P3970">
        <v>76.106194690265497</v>
      </c>
      <c r="Q3970">
        <v>-4.2043774623883999E-2</v>
      </c>
    </row>
    <row r="3971" spans="1:17" hidden="1" x14ac:dyDescent="0.3">
      <c r="A3971" t="s">
        <v>8175</v>
      </c>
      <c r="B3971" t="s">
        <v>8176</v>
      </c>
      <c r="C3971" t="str">
        <f>IFERROR(VLOOKUP(Table1[[#This Row],[Ticker]],[1]!Table2[[Symbol]:[Industry]],2,FALSE),"-")</f>
        <v>-</v>
      </c>
      <c r="D3971" t="s">
        <v>539</v>
      </c>
      <c r="E3971">
        <v>22.32713</v>
      </c>
      <c r="F3971">
        <v>10.85</v>
      </c>
      <c r="G3971">
        <v>-11.2097263525246</v>
      </c>
      <c r="H3971">
        <v>21.0588567682884</v>
      </c>
      <c r="I3971">
        <v>20.4385205214686</v>
      </c>
      <c r="J3971">
        <v>-0.92680823099355703</v>
      </c>
      <c r="K3971">
        <v>7.6048168469705102</v>
      </c>
      <c r="L3971">
        <v>8.2854096298438495</v>
      </c>
      <c r="M3971">
        <v>98.719527114576593</v>
      </c>
      <c r="N3971">
        <v>4.3311605481103204</v>
      </c>
      <c r="O3971">
        <v>9.6774193548387206</v>
      </c>
      <c r="P3971">
        <v>92.035398230088404</v>
      </c>
      <c r="Q3971">
        <v>4.7424964176140004E-3</v>
      </c>
    </row>
    <row r="3972" spans="1:17" hidden="1" x14ac:dyDescent="0.3">
      <c r="A3972" t="s">
        <v>8177</v>
      </c>
      <c r="B3972" t="s">
        <v>8178</v>
      </c>
      <c r="C3972" t="str">
        <f>IFERROR(VLOOKUP(Table1[[#This Row],[Ticker]],[1]!Table2[[Symbol]:[Industry]],2,FALSE),"-")</f>
        <v>-</v>
      </c>
      <c r="D3972" t="s">
        <v>1872</v>
      </c>
      <c r="E3972">
        <v>22.306843600000001</v>
      </c>
      <c r="F3972">
        <v>22.63</v>
      </c>
      <c r="G3972">
        <v>126.584564917702</v>
      </c>
      <c r="H3972">
        <v>4.2598941677774498</v>
      </c>
      <c r="I3972">
        <v>29.3544597966502</v>
      </c>
      <c r="J3972">
        <v>-7.6072206021275797</v>
      </c>
      <c r="K3972">
        <v>20.425228166278799</v>
      </c>
      <c r="L3972">
        <v>15.4739308692472</v>
      </c>
      <c r="M3972">
        <v>49.801420681076998</v>
      </c>
      <c r="N3972">
        <v>0.96763624133697201</v>
      </c>
      <c r="O3972">
        <v>12.505523641184199</v>
      </c>
      <c r="P3972">
        <v>197.763157894736</v>
      </c>
      <c r="Q3972">
        <v>6.1191344200639E-2</v>
      </c>
    </row>
    <row r="3973" spans="1:17" hidden="1" x14ac:dyDescent="0.3">
      <c r="A3973" t="s">
        <v>8179</v>
      </c>
      <c r="B3973" t="s">
        <v>8180</v>
      </c>
      <c r="C3973" t="str">
        <f>IFERROR(VLOOKUP(Table1[[#This Row],[Ticker]],[1]!Table2[[Symbol]:[Industry]],2,FALSE),"-")</f>
        <v>-</v>
      </c>
      <c r="D3973" t="s">
        <v>300</v>
      </c>
      <c r="E3973">
        <v>22.296040000000001</v>
      </c>
      <c r="F3973">
        <v>53</v>
      </c>
      <c r="G3973">
        <v>89.213529012311795</v>
      </c>
      <c r="H3973">
        <v>6.34106050825143</v>
      </c>
      <c r="I3973">
        <v>15.973583490293899</v>
      </c>
      <c r="J3973">
        <v>-0.90793674580767703</v>
      </c>
      <c r="K3973">
        <v>46.953417246803298</v>
      </c>
      <c r="L3973">
        <v>36.913596232518699</v>
      </c>
      <c r="M3973">
        <v>60.414700314408201</v>
      </c>
      <c r="N3973">
        <v>0.44220046360216297</v>
      </c>
      <c r="O3973">
        <v>6.0188679245283003</v>
      </c>
      <c r="P3973">
        <v>132.96703296703299</v>
      </c>
      <c r="Q3973">
        <v>0.1161311168573</v>
      </c>
    </row>
    <row r="3974" spans="1:17" hidden="1" x14ac:dyDescent="0.3">
      <c r="A3974" t="s">
        <v>8181</v>
      </c>
      <c r="B3974" t="s">
        <v>8182</v>
      </c>
      <c r="C3974" t="str">
        <f>IFERROR(VLOOKUP(Table1[[#This Row],[Ticker]],[1]!Table2[[Symbol]:[Industry]],2,FALSE),"-")</f>
        <v>-</v>
      </c>
      <c r="D3974" t="s">
        <v>360</v>
      </c>
      <c r="E3974">
        <v>22.190776872000001</v>
      </c>
      <c r="F3974">
        <v>42.16</v>
      </c>
      <c r="G3974">
        <v>23.087166811855699</v>
      </c>
      <c r="H3974">
        <v>20.597494830408198</v>
      </c>
      <c r="I3974">
        <v>15.5976678042564</v>
      </c>
      <c r="J3974">
        <v>14.8019867182241</v>
      </c>
      <c r="K3974">
        <v>36.644921109296</v>
      </c>
      <c r="L3974">
        <v>37.753004544282398</v>
      </c>
      <c r="M3974">
        <v>86.101658327704897</v>
      </c>
      <c r="N3974">
        <v>2.6573264589404402</v>
      </c>
      <c r="O3974">
        <v>25.1660341555977</v>
      </c>
      <c r="P3974">
        <v>68.639999999999901</v>
      </c>
      <c r="Q3974">
        <v>2.6710471235517001E-2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290</v>
      </c>
      <c r="E3975">
        <v>22.170977480000001</v>
      </c>
      <c r="F3975">
        <v>38.450000000000003</v>
      </c>
      <c r="G3975">
        <v>362.26060151304398</v>
      </c>
      <c r="H3975">
        <v>66.207997748154</v>
      </c>
      <c r="I3975">
        <v>198.883843314617</v>
      </c>
      <c r="J3975">
        <v>5.1421572862478202</v>
      </c>
      <c r="K3975">
        <v>24.459299636315102</v>
      </c>
      <c r="L3975">
        <v>15.4379550534585</v>
      </c>
      <c r="M3975">
        <v>99.856692610619206</v>
      </c>
      <c r="N3975">
        <v>3.1517481420712201</v>
      </c>
      <c r="O3975">
        <v>0</v>
      </c>
      <c r="P3975">
        <v>412.666666666666</v>
      </c>
      <c r="Q3975">
        <v>0.11366154432221399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333</v>
      </c>
      <c r="E3976">
        <v>22.154618880000001</v>
      </c>
      <c r="F3976">
        <v>36.32</v>
      </c>
      <c r="G3976">
        <v>-33.365930618357297</v>
      </c>
      <c r="H3976">
        <v>-2.7975393555451902</v>
      </c>
      <c r="I3976">
        <v>-41.418263883086397</v>
      </c>
      <c r="J3976">
        <v>-4.7658339127515701</v>
      </c>
      <c r="K3976">
        <v>37.450680527388002</v>
      </c>
      <c r="L3976">
        <v>38.085412944588697</v>
      </c>
      <c r="M3976">
        <v>42.396739010966499</v>
      </c>
      <c r="N3976">
        <v>1.0834828076431799</v>
      </c>
      <c r="O3976">
        <v>58.480176211453703</v>
      </c>
      <c r="P3976">
        <v>12.029611351017801</v>
      </c>
      <c r="Q3976">
        <v>0.10063648196442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D3977" t="s">
        <v>632</v>
      </c>
      <c r="E3977">
        <v>22.1065</v>
      </c>
      <c r="F3977">
        <v>23.27</v>
      </c>
      <c r="G3977">
        <v>-0.13104287489819499</v>
      </c>
      <c r="H3977">
        <v>4.3201522455820802</v>
      </c>
      <c r="I3977">
        <v>-4.1237611850034002</v>
      </c>
      <c r="J3977">
        <v>-7.8468082309935596</v>
      </c>
      <c r="K3977">
        <v>22.910717878083499</v>
      </c>
      <c r="L3977">
        <v>21.831296209608698</v>
      </c>
      <c r="M3977">
        <v>43.9298695485503</v>
      </c>
      <c r="N3977">
        <v>1.1232650631746901</v>
      </c>
      <c r="O3977">
        <v>42.844864632574101</v>
      </c>
      <c r="P3977">
        <v>39.759759759759703</v>
      </c>
      <c r="Q3977">
        <v>8.3850956744027996E-2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632</v>
      </c>
      <c r="E3978">
        <v>22.028500000000001</v>
      </c>
      <c r="F3978">
        <v>33.89</v>
      </c>
      <c r="G3978">
        <v>10.0904696784087</v>
      </c>
      <c r="H3978">
        <v>18.7420871907132</v>
      </c>
      <c r="I3978">
        <v>33.474651057599203</v>
      </c>
      <c r="J3978">
        <v>8.0092251987717908</v>
      </c>
      <c r="K3978">
        <v>29.899738352466901</v>
      </c>
      <c r="L3978">
        <v>28.187412481626701</v>
      </c>
      <c r="M3978">
        <v>80.829410012348703</v>
      </c>
      <c r="N3978">
        <v>1.23589549536265</v>
      </c>
      <c r="O3978">
        <v>6.2260253762171702</v>
      </c>
      <c r="P3978">
        <v>51.9049753473778</v>
      </c>
      <c r="Q3978">
        <v>0.17280024718744599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72</v>
      </c>
      <c r="E3979">
        <v>22</v>
      </c>
      <c r="F3979">
        <v>22</v>
      </c>
      <c r="G3979">
        <v>-30.841822627064101</v>
      </c>
      <c r="H3979">
        <v>-8.6560504161992409</v>
      </c>
      <c r="I3979">
        <v>-20.4883956995651</v>
      </c>
      <c r="J3979">
        <v>-7.1101771009295902</v>
      </c>
      <c r="K3979">
        <v>24.888714879766098</v>
      </c>
      <c r="L3979">
        <v>25.624936841493501</v>
      </c>
      <c r="M3979">
        <v>42.195995557408096</v>
      </c>
      <c r="N3979">
        <v>1.1158015204481999</v>
      </c>
      <c r="O3979">
        <v>108.136363636363</v>
      </c>
      <c r="P3979">
        <v>5.2128168340506802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1332</v>
      </c>
      <c r="E3980">
        <v>21.997200029999998</v>
      </c>
      <c r="F3980">
        <v>57.91</v>
      </c>
      <c r="G3980">
        <v>-19.009516446982101</v>
      </c>
      <c r="H3980">
        <v>1.7840318410714899</v>
      </c>
      <c r="I3980">
        <v>-7.2855916321736798</v>
      </c>
      <c r="J3980">
        <v>-0.90953707382603</v>
      </c>
      <c r="K3980">
        <v>56.961553036929999</v>
      </c>
      <c r="L3980">
        <v>55.572349428642703</v>
      </c>
      <c r="M3980">
        <v>48.752273491280398</v>
      </c>
      <c r="N3980">
        <v>0.200643343258188</v>
      </c>
      <c r="O3980">
        <v>1.45052667933001</v>
      </c>
      <c r="P3980">
        <v>9.7819905213269998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D3981" t="s">
        <v>136</v>
      </c>
      <c r="E3981">
        <v>21.959959999999999</v>
      </c>
      <c r="F3981">
        <v>44</v>
      </c>
      <c r="G3981">
        <v>113.66968310054099</v>
      </c>
      <c r="H3981">
        <v>-3.6366261569384899</v>
      </c>
      <c r="I3981">
        <v>41.589548699523803</v>
      </c>
      <c r="J3981">
        <v>-7.3097869543978096</v>
      </c>
      <c r="K3981">
        <v>45.9754474775023</v>
      </c>
      <c r="L3981">
        <v>37.989994518245602</v>
      </c>
      <c r="M3981">
        <v>36.752931976243701</v>
      </c>
      <c r="N3981">
        <v>0.72193468375361702</v>
      </c>
      <c r="O3981">
        <v>52.772727272727202</v>
      </c>
      <c r="P3981">
        <v>193.333333333333</v>
      </c>
      <c r="Q3981">
        <v>7.2040396250967004E-2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D3982" t="s">
        <v>632</v>
      </c>
      <c r="E3982">
        <v>21.909800430000001</v>
      </c>
      <c r="F3982">
        <v>3.57</v>
      </c>
      <c r="G3982">
        <v>-62.928182776863302</v>
      </c>
      <c r="H3982">
        <v>4.8298064889588197</v>
      </c>
      <c r="I3982">
        <v>-26.8785177861356</v>
      </c>
      <c r="J3982">
        <v>4.0731917690064403</v>
      </c>
      <c r="K3982">
        <v>3.4503790784517001</v>
      </c>
      <c r="L3982">
        <v>4.1042217113970203</v>
      </c>
      <c r="M3982">
        <v>98.319246447464096</v>
      </c>
      <c r="N3982">
        <v>0.11706349206349199</v>
      </c>
      <c r="O3982">
        <v>105.88235294117599</v>
      </c>
      <c r="P3982">
        <v>9.50920245398774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427</v>
      </c>
      <c r="E3983">
        <v>21.873348</v>
      </c>
      <c r="F3983">
        <v>21</v>
      </c>
      <c r="G3983">
        <v>-25.306260576627899</v>
      </c>
      <c r="H3983">
        <v>4.8298064889588197</v>
      </c>
      <c r="I3983">
        <v>-1.07663099368283</v>
      </c>
      <c r="J3983">
        <v>0.91606276803650499</v>
      </c>
      <c r="K3983">
        <v>21.5546771775509</v>
      </c>
      <c r="L3983">
        <v>21.755132145007099</v>
      </c>
      <c r="M3983">
        <v>44.124889204866598</v>
      </c>
      <c r="N3983">
        <v>0.34659090909090901</v>
      </c>
      <c r="O3983">
        <v>32.761904761904702</v>
      </c>
      <c r="P3983">
        <v>34.185303514376898</v>
      </c>
      <c r="Q3983">
        <v>0.123129895352327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2706</v>
      </c>
      <c r="E3984">
        <v>21.755019999999998</v>
      </c>
      <c r="F3984">
        <v>22.48</v>
      </c>
      <c r="G3984">
        <v>-28.568296574871901</v>
      </c>
      <c r="H3984">
        <v>-4.5106190429560602</v>
      </c>
      <c r="I3984">
        <v>-43.321245309179702</v>
      </c>
      <c r="J3984">
        <v>-2.1136214178067401</v>
      </c>
      <c r="K3984">
        <v>23.444073832270199</v>
      </c>
      <c r="L3984">
        <v>24.354580434222001</v>
      </c>
      <c r="M3984">
        <v>56.4806145604514</v>
      </c>
      <c r="N3984">
        <v>0.87827225130889996</v>
      </c>
      <c r="O3984">
        <v>44.572953736654704</v>
      </c>
      <c r="P3984">
        <v>29.717253317945701</v>
      </c>
      <c r="Q3984">
        <v>9.1831205371129002E-2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745</v>
      </c>
      <c r="E3985">
        <v>21.6888012</v>
      </c>
      <c r="F3985">
        <v>21.24</v>
      </c>
      <c r="G3985">
        <v>3.8063164282240498</v>
      </c>
      <c r="H3985">
        <v>17.829806488958798</v>
      </c>
      <c r="I3985">
        <v>7.1196554784656998</v>
      </c>
      <c r="J3985">
        <v>-8.5388134506542794</v>
      </c>
      <c r="K3985">
        <v>20.083413247517601</v>
      </c>
      <c r="L3985">
        <v>18.602704228245202</v>
      </c>
      <c r="M3985">
        <v>46.286037394681799</v>
      </c>
      <c r="N3985">
        <v>0.40534147943494703</v>
      </c>
      <c r="O3985">
        <v>14.736346516007499</v>
      </c>
      <c r="P3985">
        <v>60.301886792452798</v>
      </c>
      <c r="Q3985">
        <v>2.6799382294682001E-2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7376</v>
      </c>
      <c r="E3986">
        <v>21.686175828</v>
      </c>
      <c r="F3986">
        <v>20.97</v>
      </c>
      <c r="G3986">
        <v>-28.261637327040599</v>
      </c>
      <c r="H3986">
        <v>-9.3909727318203995</v>
      </c>
      <c r="I3986">
        <v>-26.302968442242499</v>
      </c>
      <c r="J3986">
        <v>-15.7867351493857</v>
      </c>
      <c r="K3986">
        <v>22.681638149269698</v>
      </c>
      <c r="L3986">
        <v>22.106935605206001</v>
      </c>
      <c r="M3986">
        <v>31.869636636711601</v>
      </c>
      <c r="N3986">
        <v>0.82371477339393095</v>
      </c>
      <c r="O3986">
        <v>38.292799237005198</v>
      </c>
      <c r="P3986">
        <v>13.4126554894537</v>
      </c>
      <c r="Q3986">
        <v>1.8930409709694999E-2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219</v>
      </c>
      <c r="E3987">
        <v>21.670557500000001</v>
      </c>
      <c r="F3987">
        <v>30.05</v>
      </c>
      <c r="G3987">
        <v>303.88092188015997</v>
      </c>
      <c r="H3987">
        <v>47.786478079308402</v>
      </c>
      <c r="I3987">
        <v>161.36781345076099</v>
      </c>
      <c r="J3987">
        <v>5.1070661515046796</v>
      </c>
      <c r="K3987">
        <v>20.553680233797198</v>
      </c>
      <c r="L3987">
        <v>13.049036741219499</v>
      </c>
      <c r="M3987">
        <v>99.998782106787402</v>
      </c>
      <c r="N3987">
        <v>1.4290761695758201</v>
      </c>
      <c r="O3987">
        <v>0</v>
      </c>
      <c r="P3987">
        <v>403.35008375209298</v>
      </c>
      <c r="Q3987">
        <v>0.15240068595595299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21</v>
      </c>
      <c r="E3988">
        <v>21.654761168</v>
      </c>
      <c r="F3988">
        <v>3.61</v>
      </c>
      <c r="G3988">
        <v>-17.078088496536498</v>
      </c>
      <c r="H3988">
        <v>9.8907820987149204</v>
      </c>
      <c r="I3988">
        <v>-0.902212389031671</v>
      </c>
      <c r="J3988">
        <v>9.1341673787625393</v>
      </c>
      <c r="M3988">
        <v>100</v>
      </c>
      <c r="O3988">
        <v>0</v>
      </c>
      <c r="P3988">
        <v>10.060975609755999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293</v>
      </c>
      <c r="E3989">
        <v>21.653587681999898</v>
      </c>
      <c r="F3989">
        <v>10.58</v>
      </c>
      <c r="G3989">
        <v>4.1084396443744202</v>
      </c>
      <c r="H3989">
        <v>-5.7059077967554499</v>
      </c>
      <c r="I3989">
        <v>-4.0370938673568899</v>
      </c>
      <c r="J3989">
        <v>-4.9195487028628797</v>
      </c>
      <c r="K3989">
        <v>10.742704506272</v>
      </c>
      <c r="L3989">
        <v>10.216523779353899</v>
      </c>
      <c r="M3989">
        <v>50.9028837973732</v>
      </c>
      <c r="N3989">
        <v>8.8641642597982004E-2</v>
      </c>
      <c r="O3989">
        <v>45.463137996219203</v>
      </c>
      <c r="P3989">
        <v>47.972027972027902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207</v>
      </c>
      <c r="E3990">
        <v>21.647881000000002</v>
      </c>
      <c r="F3990">
        <v>13.1</v>
      </c>
      <c r="G3990">
        <v>36.681919128320402</v>
      </c>
      <c r="H3990">
        <v>1.3801940858580399</v>
      </c>
      <c r="I3990">
        <v>14.5272337406166</v>
      </c>
      <c r="J3990">
        <v>3.9570988947069901</v>
      </c>
      <c r="K3990">
        <v>12.992202703219901</v>
      </c>
      <c r="L3990">
        <v>11.299595359159101</v>
      </c>
      <c r="M3990">
        <v>48.009145194527299</v>
      </c>
      <c r="N3990">
        <v>0.22110819258198999</v>
      </c>
      <c r="O3990">
        <v>37.404580152671699</v>
      </c>
      <c r="P3990">
        <v>80.689655172413794</v>
      </c>
      <c r="Q3990">
        <v>6.0487340727225003E-2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8217</v>
      </c>
      <c r="E3991">
        <v>21.592052500000001</v>
      </c>
      <c r="F3991">
        <v>59.38</v>
      </c>
      <c r="G3991">
        <v>-83.682953295413398</v>
      </c>
      <c r="H3991">
        <v>5.1882167089730196</v>
      </c>
      <c r="I3991">
        <v>-67.507077187908493</v>
      </c>
      <c r="J3991">
        <v>17.833191769006401</v>
      </c>
      <c r="K3991">
        <v>65.824612503013597</v>
      </c>
      <c r="M3991">
        <v>71.826391056183695</v>
      </c>
      <c r="N3991">
        <v>0.41772310258548701</v>
      </c>
      <c r="O3991">
        <v>172.903334456045</v>
      </c>
      <c r="P3991">
        <v>24.486373165618399</v>
      </c>
    </row>
    <row r="3992" spans="1:17" hidden="1" x14ac:dyDescent="0.3">
      <c r="A3992" t="s">
        <v>8218</v>
      </c>
      <c r="B3992" t="s">
        <v>8219</v>
      </c>
      <c r="C3992" t="str">
        <f>IFERROR(VLOOKUP(Table1[[#This Row],[Ticker]],[1]!Table2[[Symbol]:[Industry]],2,FALSE),"-")</f>
        <v>-</v>
      </c>
      <c r="E3992">
        <v>21.584080125</v>
      </c>
      <c r="F3992">
        <v>34.35</v>
      </c>
      <c r="G3992">
        <v>154.02674406885899</v>
      </c>
      <c r="H3992">
        <v>-21.331543063485501</v>
      </c>
      <c r="I3992">
        <v>-25.7073128118646</v>
      </c>
      <c r="J3992">
        <v>-2.9798450145692601</v>
      </c>
      <c r="K3992">
        <v>41.672420922931103</v>
      </c>
      <c r="L3992">
        <v>35.5137292775456</v>
      </c>
      <c r="M3992">
        <v>15.374196086860399</v>
      </c>
      <c r="N3992">
        <v>1.4562001370043101</v>
      </c>
      <c r="O3992">
        <v>64.687045123726307</v>
      </c>
      <c r="P3992">
        <v>167.94071762870499</v>
      </c>
      <c r="Q3992">
        <v>7.8360422870663998E-2</v>
      </c>
    </row>
    <row r="3993" spans="1:17" hidden="1" x14ac:dyDescent="0.3">
      <c r="A3993" t="s">
        <v>8220</v>
      </c>
      <c r="B3993" t="s">
        <v>8221</v>
      </c>
      <c r="C3993" t="str">
        <f>IFERROR(VLOOKUP(Table1[[#This Row],[Ticker]],[1]!Table2[[Symbol]:[Industry]],2,FALSE),"-")</f>
        <v>-</v>
      </c>
      <c r="E3993">
        <v>21.454560000000001</v>
      </c>
      <c r="F3993">
        <v>94</v>
      </c>
      <c r="G3993">
        <v>-53.1324242854527</v>
      </c>
      <c r="H3993">
        <v>-2.2535268443745098</v>
      </c>
      <c r="I3993">
        <v>-36.956548177947802</v>
      </c>
      <c r="J3993">
        <v>-3.0101415643268901</v>
      </c>
      <c r="O3993">
        <v>28.4574468085106</v>
      </c>
      <c r="P3993">
        <v>9.9415204678362503</v>
      </c>
    </row>
    <row r="3994" spans="1:17" hidden="1" x14ac:dyDescent="0.3">
      <c r="A3994" t="s">
        <v>8222</v>
      </c>
      <c r="B3994" t="s">
        <v>8223</v>
      </c>
      <c r="C3994" t="str">
        <f>IFERROR(VLOOKUP(Table1[[#This Row],[Ticker]],[1]!Table2[[Symbol]:[Industry]],2,FALSE),"-")</f>
        <v>-</v>
      </c>
      <c r="D3994" t="s">
        <v>293</v>
      </c>
      <c r="E3994">
        <v>21.453655749999999</v>
      </c>
      <c r="F3994">
        <v>59.75</v>
      </c>
      <c r="G3994">
        <v>59.466242898812197</v>
      </c>
      <c r="H3994">
        <v>-5.1630381604289903</v>
      </c>
      <c r="I3994">
        <v>8.9032886850320203</v>
      </c>
      <c r="J3994">
        <v>-0.92680823099355703</v>
      </c>
      <c r="K3994">
        <v>56.468283403156804</v>
      </c>
      <c r="L3994">
        <v>49.401458301973598</v>
      </c>
      <c r="M3994">
        <v>50.705816369674899</v>
      </c>
      <c r="N3994">
        <v>0</v>
      </c>
      <c r="O3994">
        <v>10.510460251046</v>
      </c>
      <c r="P3994">
        <v>140.442655935613</v>
      </c>
    </row>
    <row r="3995" spans="1:17" hidden="1" x14ac:dyDescent="0.3">
      <c r="A3995" t="s">
        <v>8224</v>
      </c>
      <c r="B3995" t="s">
        <v>8225</v>
      </c>
      <c r="C3995" t="str">
        <f>IFERROR(VLOOKUP(Table1[[#This Row],[Ticker]],[1]!Table2[[Symbol]:[Industry]],2,FALSE),"-")</f>
        <v>-</v>
      </c>
      <c r="D3995" t="s">
        <v>729</v>
      </c>
      <c r="E3995">
        <v>21.450464595</v>
      </c>
      <c r="F3995">
        <v>44.07</v>
      </c>
      <c r="G3995">
        <v>8.5145908655405602</v>
      </c>
      <c r="H3995">
        <v>4.7194338328942402</v>
      </c>
      <c r="I3995">
        <v>-0.56992458533707302</v>
      </c>
      <c r="J3995">
        <v>4.7150755844498997</v>
      </c>
      <c r="K3995">
        <v>40.7718562199194</v>
      </c>
      <c r="L3995">
        <v>37.6860559618124</v>
      </c>
      <c r="M3995">
        <v>53.954400247966703</v>
      </c>
      <c r="N3995">
        <v>0.61596995819827505</v>
      </c>
      <c r="O3995">
        <v>0.408441116405722</v>
      </c>
      <c r="P3995">
        <v>38.628499528153498</v>
      </c>
      <c r="Q3995">
        <v>5.7901449305412002E-2</v>
      </c>
    </row>
    <row r="3996" spans="1:17" hidden="1" x14ac:dyDescent="0.3">
      <c r="A3996" t="s">
        <v>8226</v>
      </c>
      <c r="B3996" t="s">
        <v>8227</v>
      </c>
      <c r="C3996" t="str">
        <f>IFERROR(VLOOKUP(Table1[[#This Row],[Ticker]],[1]!Table2[[Symbol]:[Industry]],2,FALSE),"-")</f>
        <v>-</v>
      </c>
      <c r="D3996" t="s">
        <v>516</v>
      </c>
      <c r="E3996">
        <v>21.412707000000001</v>
      </c>
      <c r="F3996">
        <v>1.01</v>
      </c>
      <c r="G3996">
        <v>-29.175584024264602</v>
      </c>
      <c r="H3996">
        <v>-3.9797173205649798</v>
      </c>
      <c r="I3996">
        <v>-45.692015609067397</v>
      </c>
      <c r="J3996">
        <v>-0.92680823099355703</v>
      </c>
      <c r="K3996">
        <v>1.0599259696648899</v>
      </c>
      <c r="L3996">
        <v>1.2080110517106399</v>
      </c>
      <c r="M3996">
        <v>39.992400617382501</v>
      </c>
      <c r="N3996">
        <v>0.631545568689592</v>
      </c>
      <c r="O3996">
        <v>152.47524752475201</v>
      </c>
      <c r="P3996">
        <v>6.3157894736842</v>
      </c>
      <c r="Q3996">
        <v>2.5079573591342001E-2</v>
      </c>
    </row>
    <row r="3997" spans="1:17" hidden="1" x14ac:dyDescent="0.3">
      <c r="A3997" t="s">
        <v>8228</v>
      </c>
      <c r="B3997" t="s">
        <v>8229</v>
      </c>
      <c r="C3997" t="str">
        <f>IFERROR(VLOOKUP(Table1[[#This Row],[Ticker]],[1]!Table2[[Symbol]:[Industry]],2,FALSE),"-")</f>
        <v>-</v>
      </c>
      <c r="D3997" t="s">
        <v>4780</v>
      </c>
      <c r="E3997">
        <v>21.366645930000001</v>
      </c>
      <c r="F3997">
        <v>27.02</v>
      </c>
      <c r="G3997">
        <v>-24.160154405826201</v>
      </c>
      <c r="H3997">
        <v>4.9659932593868401</v>
      </c>
      <c r="I3997">
        <v>-9.2607003292172898</v>
      </c>
      <c r="J3997">
        <v>17.581963698830901</v>
      </c>
      <c r="K3997">
        <v>24.680956026146202</v>
      </c>
      <c r="L3997">
        <v>24.7374972309097</v>
      </c>
      <c r="M3997">
        <v>72.297718808474897</v>
      </c>
      <c r="N3997">
        <v>1.4949139863594001</v>
      </c>
      <c r="O3997">
        <v>31.273131014063601</v>
      </c>
      <c r="P3997">
        <v>34.427860696517399</v>
      </c>
      <c r="Q3997">
        <v>-4.4326825433390997E-2</v>
      </c>
    </row>
    <row r="3998" spans="1:17" hidden="1" x14ac:dyDescent="0.3">
      <c r="A3998" t="s">
        <v>8230</v>
      </c>
      <c r="B3998" t="s">
        <v>8231</v>
      </c>
      <c r="C3998" t="str">
        <f>IFERROR(VLOOKUP(Table1[[#This Row],[Ticker]],[1]!Table2[[Symbol]:[Industry]],2,FALSE),"-")</f>
        <v>-</v>
      </c>
      <c r="D3998" t="s">
        <v>2849</v>
      </c>
      <c r="E3998">
        <v>21.316592400000001</v>
      </c>
      <c r="F3998">
        <v>51</v>
      </c>
      <c r="G3998">
        <v>6.5277798901084303</v>
      </c>
      <c r="H3998">
        <v>22.484929144081399</v>
      </c>
      <c r="I3998">
        <v>-12.399326773653399</v>
      </c>
      <c r="J3998">
        <v>10.426903559399401</v>
      </c>
      <c r="K3998">
        <v>45.867351624182398</v>
      </c>
      <c r="L3998">
        <v>44.549078171550697</v>
      </c>
      <c r="M3998">
        <v>75.338615621665397</v>
      </c>
      <c r="N3998">
        <v>0.50641773628938103</v>
      </c>
      <c r="O3998">
        <v>37.509803921568597</v>
      </c>
      <c r="P3998">
        <v>67.747196738022396</v>
      </c>
    </row>
    <row r="3999" spans="1:17" hidden="1" x14ac:dyDescent="0.3">
      <c r="A3999" t="s">
        <v>8232</v>
      </c>
      <c r="B3999" t="s">
        <v>8233</v>
      </c>
      <c r="C3999" t="str">
        <f>IFERROR(VLOOKUP(Table1[[#This Row],[Ticker]],[1]!Table2[[Symbol]:[Industry]],2,FALSE),"-")</f>
        <v>-</v>
      </c>
      <c r="D3999" t="s">
        <v>95</v>
      </c>
      <c r="E3999">
        <v>21.312496709999898</v>
      </c>
      <c r="F3999">
        <v>4.26</v>
      </c>
      <c r="G3999">
        <v>46.5570167083361</v>
      </c>
      <c r="H3999">
        <v>0.30150460216635999</v>
      </c>
      <c r="I3999">
        <v>-12.9960167902279</v>
      </c>
      <c r="J3999">
        <v>-1.62610893029426</v>
      </c>
      <c r="K3999">
        <v>4.3277404739559602</v>
      </c>
      <c r="L3999">
        <v>4.0758165653924898</v>
      </c>
      <c r="M3999">
        <v>42.505432980830697</v>
      </c>
      <c r="N3999">
        <v>0.70573561496238801</v>
      </c>
      <c r="O3999">
        <v>52.112676056338003</v>
      </c>
      <c r="P3999">
        <v>63.218390804597703</v>
      </c>
      <c r="Q3999">
        <v>-4.1929129548871999E-2</v>
      </c>
    </row>
    <row r="4000" spans="1:17" hidden="1" x14ac:dyDescent="0.3">
      <c r="A4000" t="s">
        <v>8234</v>
      </c>
      <c r="B4000" t="s">
        <v>8235</v>
      </c>
      <c r="C4000" t="str">
        <f>IFERROR(VLOOKUP(Table1[[#This Row],[Ticker]],[1]!Table2[[Symbol]:[Industry]],2,FALSE),"-")</f>
        <v>-</v>
      </c>
      <c r="D4000" t="s">
        <v>1698</v>
      </c>
      <c r="E4000">
        <v>21.29665</v>
      </c>
      <c r="F4000">
        <v>32.64</v>
      </c>
      <c r="G4000">
        <v>23.509617610128601</v>
      </c>
      <c r="H4000">
        <v>-0.170193511041176</v>
      </c>
      <c r="I4000">
        <v>-6.0911051011128698</v>
      </c>
      <c r="J4000">
        <v>-0.92680823099355703</v>
      </c>
      <c r="K4000">
        <v>32.540804382841799</v>
      </c>
      <c r="L4000">
        <v>30.213959471657098</v>
      </c>
      <c r="M4000">
        <v>1.5738798927461899</v>
      </c>
      <c r="O4000">
        <v>0.24509803921568499</v>
      </c>
      <c r="P4000">
        <v>94.285714285714207</v>
      </c>
    </row>
    <row r="4001" spans="1:17" hidden="1" x14ac:dyDescent="0.3">
      <c r="A4001" t="s">
        <v>8236</v>
      </c>
      <c r="B4001" t="s">
        <v>8237</v>
      </c>
      <c r="C4001" t="str">
        <f>IFERROR(VLOOKUP(Table1[[#This Row],[Ticker]],[1]!Table2[[Symbol]:[Industry]],2,FALSE),"-")</f>
        <v>-</v>
      </c>
      <c r="D4001" t="s">
        <v>516</v>
      </c>
      <c r="E4001">
        <v>21.2855676</v>
      </c>
      <c r="F4001">
        <v>56.76</v>
      </c>
      <c r="G4001">
        <v>448.19480900219202</v>
      </c>
      <c r="H4001">
        <v>16.981509275336499</v>
      </c>
      <c r="I4001">
        <v>104.44831316119399</v>
      </c>
      <c r="J4001">
        <v>3.10544983352256</v>
      </c>
      <c r="K4001">
        <v>55.715048904857397</v>
      </c>
      <c r="L4001">
        <v>42.524870610052297</v>
      </c>
      <c r="M4001">
        <v>64.932497678661505</v>
      </c>
      <c r="N4001">
        <v>1.1742500280188699</v>
      </c>
      <c r="O4001">
        <v>37.209302325581397</v>
      </c>
      <c r="P4001">
        <v>464.21471172962202</v>
      </c>
    </row>
    <row r="4002" spans="1:17" hidden="1" x14ac:dyDescent="0.3">
      <c r="A4002" t="s">
        <v>8238</v>
      </c>
      <c r="B4002" t="s">
        <v>8239</v>
      </c>
      <c r="C4002" t="str">
        <f>IFERROR(VLOOKUP(Table1[[#This Row],[Ticker]],[1]!Table2[[Symbol]:[Industry]],2,FALSE),"-")</f>
        <v>-</v>
      </c>
      <c r="D4002" t="s">
        <v>2151</v>
      </c>
      <c r="E4002">
        <v>21.276794240000001</v>
      </c>
      <c r="F4002">
        <v>21.19</v>
      </c>
      <c r="G4002">
        <v>43.824415975735299</v>
      </c>
      <c r="H4002">
        <v>1.5580830132027099</v>
      </c>
      <c r="I4002">
        <v>11.0540664253177</v>
      </c>
      <c r="J4002">
        <v>-0.785031293375404</v>
      </c>
      <c r="K4002">
        <v>21.146410506227799</v>
      </c>
      <c r="L4002">
        <v>19.038036605871302</v>
      </c>
      <c r="M4002">
        <v>46.775404325687099</v>
      </c>
      <c r="N4002">
        <v>4.4708283836863503</v>
      </c>
      <c r="O4002">
        <v>31.193959414818298</v>
      </c>
      <c r="P4002">
        <v>72.697636511817393</v>
      </c>
      <c r="Q4002">
        <v>-1.5877749812649E-2</v>
      </c>
    </row>
    <row r="4003" spans="1:17" hidden="1" x14ac:dyDescent="0.3">
      <c r="A4003" t="s">
        <v>8240</v>
      </c>
      <c r="B4003" t="s">
        <v>8241</v>
      </c>
      <c r="C4003" t="str">
        <f>IFERROR(VLOOKUP(Table1[[#This Row],[Ticker]],[1]!Table2[[Symbol]:[Industry]],2,FALSE),"-")</f>
        <v>-</v>
      </c>
      <c r="D4003" t="s">
        <v>471</v>
      </c>
      <c r="E4003">
        <v>21.158000000000001</v>
      </c>
      <c r="F4003">
        <v>2.84</v>
      </c>
      <c r="G4003">
        <v>13.4337674086162</v>
      </c>
      <c r="H4003">
        <v>9.0605757197280408</v>
      </c>
      <c r="I4003">
        <v>-5.1725719530924197</v>
      </c>
      <c r="J4003">
        <v>-1.27768542397602</v>
      </c>
      <c r="K4003">
        <v>2.6650524665608302</v>
      </c>
      <c r="L4003">
        <v>2.4845239816287998</v>
      </c>
      <c r="M4003">
        <v>55.404290359287003</v>
      </c>
      <c r="N4003">
        <v>0.72719898630587798</v>
      </c>
      <c r="O4003">
        <v>11.2676056338028</v>
      </c>
      <c r="P4003">
        <v>54.347826086956402</v>
      </c>
      <c r="Q4003">
        <v>9.7608640417060993E-2</v>
      </c>
    </row>
    <row r="4004" spans="1:17" hidden="1" x14ac:dyDescent="0.3">
      <c r="A4004" t="s">
        <v>8242</v>
      </c>
      <c r="B4004" t="s">
        <v>8243</v>
      </c>
      <c r="C4004" t="str">
        <f>IFERROR(VLOOKUP(Table1[[#This Row],[Ticker]],[1]!Table2[[Symbol]:[Industry]],2,FALSE),"-")</f>
        <v>-</v>
      </c>
      <c r="D4004" t="s">
        <v>57</v>
      </c>
      <c r="E4004">
        <v>21.154250000000001</v>
      </c>
      <c r="F4004">
        <v>2.83</v>
      </c>
      <c r="G4004">
        <v>226.497492898812</v>
      </c>
      <c r="H4004">
        <v>59.716812138676303</v>
      </c>
      <c r="I4004">
        <v>122.781636722852</v>
      </c>
      <c r="J4004">
        <v>14.1138421755105</v>
      </c>
      <c r="K4004">
        <v>1.98968369517151</v>
      </c>
      <c r="L4004">
        <v>1.5495610461049201</v>
      </c>
      <c r="M4004">
        <v>93.240631936829203</v>
      </c>
      <c r="N4004">
        <v>1.8277975497561001</v>
      </c>
      <c r="O4004">
        <v>0</v>
      </c>
      <c r="P4004">
        <v>267.53246753246702</v>
      </c>
      <c r="Q4004">
        <v>5.8471106025162999E-2</v>
      </c>
    </row>
    <row r="4005" spans="1:17" hidden="1" x14ac:dyDescent="0.3">
      <c r="A4005" t="s">
        <v>8244</v>
      </c>
      <c r="B4005" t="s">
        <v>3484</v>
      </c>
      <c r="C4005" t="str">
        <f>IFERROR(VLOOKUP(Table1[[#This Row],[Ticker]],[1]!Table2[[Symbol]:[Industry]],2,FALSE),"-")</f>
        <v>-</v>
      </c>
      <c r="D4005" t="s">
        <v>259</v>
      </c>
      <c r="E4005">
        <v>20.99916</v>
      </c>
      <c r="F4005">
        <v>8.4</v>
      </c>
      <c r="G4005">
        <v>47.747492898812297</v>
      </c>
      <c r="H4005">
        <v>26.145595962643</v>
      </c>
      <c r="I4005">
        <v>-34.012410810196599</v>
      </c>
      <c r="J4005">
        <v>4.0731917690064403</v>
      </c>
      <c r="K4005">
        <v>7.9337125409160096</v>
      </c>
      <c r="L4005">
        <v>7.8279895168764702</v>
      </c>
      <c r="M4005">
        <v>56.930623047134702</v>
      </c>
      <c r="N4005">
        <v>1.2636804252657901</v>
      </c>
      <c r="O4005">
        <v>48.809523809523803</v>
      </c>
      <c r="P4005">
        <v>80.645161290322505</v>
      </c>
      <c r="Q4005">
        <v>5.8362820440345999E-2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729</v>
      </c>
      <c r="E4006">
        <v>20.996392725</v>
      </c>
      <c r="F4006">
        <v>130.44</v>
      </c>
      <c r="G4006">
        <v>16.578124721504899</v>
      </c>
      <c r="H4006">
        <v>4.0944537587874397</v>
      </c>
      <c r="I4006">
        <v>9.39028789530858</v>
      </c>
      <c r="J4006">
        <v>0.50785636768811904</v>
      </c>
      <c r="K4006">
        <v>125.24677376887</v>
      </c>
      <c r="L4006">
        <v>113.005898864182</v>
      </c>
      <c r="M4006">
        <v>31.0272649847048</v>
      </c>
      <c r="N4006">
        <v>1.07713685955717</v>
      </c>
      <c r="O4006">
        <v>1.5792701625268299</v>
      </c>
      <c r="P4006">
        <v>44.724287140796598</v>
      </c>
      <c r="Q4006">
        <v>7.1200898966220002E-3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745</v>
      </c>
      <c r="E4007">
        <v>20.945736</v>
      </c>
      <c r="F4007">
        <v>52.92</v>
      </c>
      <c r="G4007">
        <v>3.5511695426963299</v>
      </c>
      <c r="H4007">
        <v>-7.1322188274968701</v>
      </c>
      <c r="I4007">
        <v>7.1342316261254597</v>
      </c>
      <c r="J4007">
        <v>4.5755841135040596</v>
      </c>
      <c r="K4007">
        <v>48.444553816155</v>
      </c>
      <c r="L4007">
        <v>41.118654049209901</v>
      </c>
      <c r="M4007">
        <v>56.467139425289297</v>
      </c>
      <c r="N4007">
        <v>0.383972911963882</v>
      </c>
      <c r="O4007">
        <v>30.1020408163265</v>
      </c>
      <c r="P4007">
        <v>99.698113207547095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E4008">
        <v>20.9374</v>
      </c>
      <c r="F4008">
        <v>67.540000000000006</v>
      </c>
      <c r="G4008">
        <v>174.492173749876</v>
      </c>
      <c r="H4008">
        <v>-18.2240639308421</v>
      </c>
      <c r="I4008">
        <v>68.487815701683004</v>
      </c>
      <c r="J4008">
        <v>-15.1726182868594</v>
      </c>
      <c r="K4008">
        <v>82.709980184322205</v>
      </c>
      <c r="L4008">
        <v>62.460962760384902</v>
      </c>
      <c r="M4008">
        <v>19.064484214640299</v>
      </c>
      <c r="N4008">
        <v>0.95835145444175096</v>
      </c>
      <c r="O4008">
        <v>50.533017471128197</v>
      </c>
      <c r="P4008">
        <v>190.49462365591401</v>
      </c>
      <c r="Q4008">
        <v>8.5318056365024E-2</v>
      </c>
    </row>
    <row r="4009" spans="1:17" hidden="1" x14ac:dyDescent="0.3">
      <c r="A4009" t="s">
        <v>8251</v>
      </c>
      <c r="B4009" t="s">
        <v>8252</v>
      </c>
      <c r="C4009" t="str">
        <f>IFERROR(VLOOKUP(Table1[[#This Row],[Ticker]],[1]!Table2[[Symbol]:[Industry]],2,FALSE),"-")</f>
        <v>-</v>
      </c>
      <c r="D4009" t="s">
        <v>516</v>
      </c>
      <c r="E4009">
        <v>20.930979600000001</v>
      </c>
      <c r="F4009">
        <v>0.72</v>
      </c>
      <c r="G4009">
        <v>127.919906691915</v>
      </c>
      <c r="H4009">
        <v>2.68694934610168</v>
      </c>
      <c r="I4009">
        <v>-33.993297660349498</v>
      </c>
      <c r="J4009">
        <v>-6.1899661257304004</v>
      </c>
      <c r="K4009">
        <v>0.77063634705807305</v>
      </c>
      <c r="L4009">
        <v>0.75534561060912897</v>
      </c>
      <c r="M4009">
        <v>41.511061184332597</v>
      </c>
      <c r="N4009">
        <v>1.10260146674267</v>
      </c>
      <c r="O4009">
        <v>58.3333333333333</v>
      </c>
      <c r="P4009">
        <v>157.142857142857</v>
      </c>
    </row>
    <row r="4010" spans="1:17" hidden="1" x14ac:dyDescent="0.3">
      <c r="A4010" t="s">
        <v>8253</v>
      </c>
      <c r="B4010" t="s">
        <v>8254</v>
      </c>
      <c r="C4010" t="str">
        <f>IFERROR(VLOOKUP(Table1[[#This Row],[Ticker]],[1]!Table2[[Symbol]:[Industry]],2,FALSE),"-")</f>
        <v>-</v>
      </c>
      <c r="D4010" t="s">
        <v>72</v>
      </c>
      <c r="E4010">
        <v>20.907310974000001</v>
      </c>
      <c r="F4010">
        <v>64.78</v>
      </c>
      <c r="G4010">
        <v>340.25469750976299</v>
      </c>
      <c r="H4010">
        <v>25.738455662914099</v>
      </c>
      <c r="I4010">
        <v>61.825047663391501</v>
      </c>
      <c r="J4010">
        <v>4.2696841366582801</v>
      </c>
      <c r="K4010">
        <v>53.357544631064698</v>
      </c>
      <c r="L4010">
        <v>42.7761710289004</v>
      </c>
      <c r="M4010">
        <v>78.098760672544998</v>
      </c>
      <c r="N4010">
        <v>2.3435134003757701</v>
      </c>
      <c r="O4010">
        <v>2.3309663476381601</v>
      </c>
      <c r="P4010">
        <v>375.97354886113101</v>
      </c>
      <c r="Q4010">
        <v>0.13803417392303099</v>
      </c>
    </row>
    <row r="4011" spans="1:17" hidden="1" x14ac:dyDescent="0.3">
      <c r="A4011" t="s">
        <v>8255</v>
      </c>
      <c r="B4011" t="s">
        <v>8256</v>
      </c>
      <c r="C4011" t="str">
        <f>IFERROR(VLOOKUP(Table1[[#This Row],[Ticker]],[1]!Table2[[Symbol]:[Industry]],2,FALSE),"-")</f>
        <v>-</v>
      </c>
      <c r="D4011" t="s">
        <v>57</v>
      </c>
      <c r="E4011">
        <v>20.8867248</v>
      </c>
      <c r="F4011">
        <v>22.56</v>
      </c>
      <c r="G4011">
        <v>4.1760643273837097</v>
      </c>
      <c r="H4011">
        <v>-4.7790730036415896</v>
      </c>
      <c r="I4011">
        <v>15.995192210737001</v>
      </c>
      <c r="J4011">
        <v>-6.0172583782379796</v>
      </c>
      <c r="K4011">
        <v>23.282606171948501</v>
      </c>
      <c r="L4011">
        <v>20.719036426736199</v>
      </c>
      <c r="M4011">
        <v>35.022982993201403</v>
      </c>
      <c r="N4011">
        <v>0.22052860576309299</v>
      </c>
      <c r="O4011">
        <v>33.776595744680797</v>
      </c>
      <c r="P4011">
        <v>50.4</v>
      </c>
      <c r="Q4011">
        <v>0.13173242983380301</v>
      </c>
    </row>
    <row r="4012" spans="1:17" hidden="1" x14ac:dyDescent="0.3">
      <c r="A4012" t="s">
        <v>8257</v>
      </c>
      <c r="B4012" t="s">
        <v>8258</v>
      </c>
      <c r="C4012" t="str">
        <f>IFERROR(VLOOKUP(Table1[[#This Row],[Ticker]],[1]!Table2[[Symbol]:[Industry]],2,FALSE),"-")</f>
        <v>-</v>
      </c>
      <c r="D4012" t="s">
        <v>7000</v>
      </c>
      <c r="E4012">
        <v>20.885850000000001</v>
      </c>
      <c r="F4012">
        <v>85.95</v>
      </c>
      <c r="G4012">
        <v>12.1601667782558</v>
      </c>
      <c r="H4012">
        <v>10.6615279589781</v>
      </c>
      <c r="I4012">
        <v>4.5643946473427999</v>
      </c>
      <c r="J4012">
        <v>0.19083882782997499</v>
      </c>
      <c r="K4012">
        <v>78.4372097515664</v>
      </c>
      <c r="L4012">
        <v>82.327301721141296</v>
      </c>
      <c r="M4012">
        <v>59.322189761142297</v>
      </c>
      <c r="N4012">
        <v>0.38872691933916398</v>
      </c>
      <c r="O4012">
        <v>33.798720186154704</v>
      </c>
      <c r="P4012">
        <v>71.900000000000006</v>
      </c>
      <c r="Q4012">
        <v>3.1506940429418998E-2</v>
      </c>
    </row>
    <row r="4013" spans="1:17" hidden="1" x14ac:dyDescent="0.3">
      <c r="A4013" t="s">
        <v>8259</v>
      </c>
      <c r="B4013" t="s">
        <v>8260</v>
      </c>
      <c r="C4013" t="str">
        <f>IFERROR(VLOOKUP(Table1[[#This Row],[Ticker]],[1]!Table2[[Symbol]:[Industry]],2,FALSE),"-")</f>
        <v>-</v>
      </c>
      <c r="D4013" t="s">
        <v>516</v>
      </c>
      <c r="E4013">
        <v>20.87875764</v>
      </c>
      <c r="F4013">
        <v>35.1</v>
      </c>
      <c r="G4013">
        <v>121.668356208164</v>
      </c>
      <c r="H4013">
        <v>-16.3392883283327</v>
      </c>
      <c r="I4013">
        <v>-55.998630356942897</v>
      </c>
      <c r="J4013">
        <v>-7.7739419889553298</v>
      </c>
      <c r="K4013">
        <v>43.071912720026702</v>
      </c>
      <c r="L4013">
        <v>42.956379655204401</v>
      </c>
      <c r="M4013">
        <v>31.946916381376699</v>
      </c>
      <c r="N4013">
        <v>1.85925578250056</v>
      </c>
      <c r="O4013">
        <v>154.38746438746401</v>
      </c>
      <c r="P4013">
        <v>155.272727272727</v>
      </c>
      <c r="Q4013">
        <v>9.3097874631643998E-2</v>
      </c>
    </row>
    <row r="4014" spans="1:17" hidden="1" x14ac:dyDescent="0.3">
      <c r="A4014" t="s">
        <v>8261</v>
      </c>
      <c r="B4014" t="s">
        <v>8262</v>
      </c>
      <c r="C4014" t="str">
        <f>IFERROR(VLOOKUP(Table1[[#This Row],[Ticker]],[1]!Table2[[Symbol]:[Industry]],2,FALSE),"-")</f>
        <v>-</v>
      </c>
      <c r="D4014" t="s">
        <v>729</v>
      </c>
      <c r="E4014">
        <v>20.802747875000001</v>
      </c>
      <c r="F4014">
        <v>82.13</v>
      </c>
      <c r="G4014">
        <v>-8.3759744521999799</v>
      </c>
      <c r="H4014">
        <v>-6.53206786972319</v>
      </c>
      <c r="I4014">
        <v>8.3618448693740195</v>
      </c>
      <c r="J4014">
        <v>1.7742046488363701</v>
      </c>
      <c r="K4014">
        <v>83.328744608308597</v>
      </c>
      <c r="L4014">
        <v>78.921477983166398</v>
      </c>
      <c r="M4014">
        <v>59.256974662123497</v>
      </c>
      <c r="N4014">
        <v>3.6976180099887199</v>
      </c>
      <c r="O4014">
        <v>14.9397296968221</v>
      </c>
      <c r="P4014">
        <v>24.063444108761299</v>
      </c>
    </row>
    <row r="4015" spans="1:17" hidden="1" x14ac:dyDescent="0.3">
      <c r="A4015" t="s">
        <v>8263</v>
      </c>
      <c r="B4015" t="s">
        <v>8264</v>
      </c>
      <c r="C4015" t="str">
        <f>IFERROR(VLOOKUP(Table1[[#This Row],[Ticker]],[1]!Table2[[Symbol]:[Industry]],2,FALSE),"-")</f>
        <v>-</v>
      </c>
      <c r="D4015" t="s">
        <v>18</v>
      </c>
      <c r="E4015">
        <v>20.767499999999998</v>
      </c>
      <c r="F4015">
        <v>230.75</v>
      </c>
      <c r="G4015">
        <v>6.9580192146017499</v>
      </c>
      <c r="H4015">
        <v>-11.403122920543</v>
      </c>
      <c r="I4015">
        <v>8.2583443757752892</v>
      </c>
      <c r="J4015">
        <v>14.7953582685049</v>
      </c>
      <c r="K4015">
        <v>221.56570346677501</v>
      </c>
      <c r="L4015">
        <v>209.76579340392101</v>
      </c>
      <c r="M4015">
        <v>69.056886883144998</v>
      </c>
      <c r="N4015">
        <v>1.04705882352941</v>
      </c>
      <c r="O4015">
        <v>27.843986998916499</v>
      </c>
      <c r="P4015">
        <v>113.065558633425</v>
      </c>
    </row>
    <row r="4016" spans="1:17" hidden="1" x14ac:dyDescent="0.3">
      <c r="A4016" t="s">
        <v>8265</v>
      </c>
      <c r="B4016" t="s">
        <v>8266</v>
      </c>
      <c r="C4016" t="str">
        <f>IFERROR(VLOOKUP(Table1[[#This Row],[Ticker]],[1]!Table2[[Symbol]:[Industry]],2,FALSE),"-")</f>
        <v>-</v>
      </c>
      <c r="D4016" t="s">
        <v>632</v>
      </c>
      <c r="E4016">
        <v>20.750715587999998</v>
      </c>
      <c r="F4016">
        <v>30.84</v>
      </c>
      <c r="G4016">
        <v>-56.5185621470592</v>
      </c>
      <c r="H4016">
        <v>11.9752610344133</v>
      </c>
      <c r="I4016">
        <v>-40.985721902773697</v>
      </c>
      <c r="J4016">
        <v>-0.92680823099355703</v>
      </c>
      <c r="K4016">
        <v>32.248228388927998</v>
      </c>
      <c r="L4016">
        <v>36.248172982893401</v>
      </c>
      <c r="M4016">
        <v>54.810596937345899</v>
      </c>
      <c r="N4016">
        <v>0</v>
      </c>
      <c r="O4016">
        <v>68.612191958495401</v>
      </c>
      <c r="P4016">
        <v>22.0902612826603</v>
      </c>
    </row>
    <row r="4017" spans="1:17" hidden="1" x14ac:dyDescent="0.3">
      <c r="A4017" t="s">
        <v>8267</v>
      </c>
      <c r="B4017" t="s">
        <v>8268</v>
      </c>
      <c r="C4017" t="str">
        <f>IFERROR(VLOOKUP(Table1[[#This Row],[Ticker]],[1]!Table2[[Symbol]:[Industry]],2,FALSE),"-")</f>
        <v>-</v>
      </c>
      <c r="D4017" t="s">
        <v>54</v>
      </c>
      <c r="E4017">
        <v>20.733815</v>
      </c>
      <c r="F4017">
        <v>41.5</v>
      </c>
      <c r="G4017">
        <v>54.956081855867403</v>
      </c>
      <c r="H4017">
        <v>-6.0018250063894802</v>
      </c>
      <c r="I4017">
        <v>22.836412484577998</v>
      </c>
      <c r="J4017">
        <v>-0.56405127815196399</v>
      </c>
      <c r="K4017">
        <v>42.4761873094969</v>
      </c>
      <c r="L4017">
        <v>36.348870400607403</v>
      </c>
      <c r="M4017">
        <v>40.350792583791602</v>
      </c>
      <c r="N4017">
        <v>0.427112083861306</v>
      </c>
      <c r="O4017">
        <v>30.120481927710799</v>
      </c>
      <c r="P4017">
        <v>96.682464454976198</v>
      </c>
      <c r="Q4017">
        <v>2.1139806978461999E-2</v>
      </c>
    </row>
    <row r="4018" spans="1:17" hidden="1" x14ac:dyDescent="0.3">
      <c r="A4018" t="s">
        <v>8269</v>
      </c>
      <c r="B4018" t="s">
        <v>8270</v>
      </c>
      <c r="C4018" t="str">
        <f>IFERROR(VLOOKUP(Table1[[#This Row],[Ticker]],[1]!Table2[[Symbol]:[Industry]],2,FALSE),"-")</f>
        <v>-</v>
      </c>
      <c r="D4018" t="s">
        <v>516</v>
      </c>
      <c r="E4018">
        <v>20.68264692</v>
      </c>
      <c r="F4018">
        <v>1.95</v>
      </c>
      <c r="G4018">
        <v>-96.548015375419396</v>
      </c>
      <c r="H4018">
        <v>-18.5802353520453</v>
      </c>
      <c r="I4018">
        <v>-58.041599830992098</v>
      </c>
      <c r="J4018">
        <v>-1.43701231262621</v>
      </c>
      <c r="K4018">
        <v>2.1539921988073401</v>
      </c>
      <c r="L4018">
        <v>3.5224387298342199</v>
      </c>
      <c r="M4018">
        <v>64.754587480939804</v>
      </c>
      <c r="N4018">
        <v>0.40598249177498003</v>
      </c>
      <c r="O4018">
        <v>316.38485353655602</v>
      </c>
      <c r="P4018">
        <v>3.7635604319568601</v>
      </c>
      <c r="Q4018">
        <v>0.20595045173530299</v>
      </c>
    </row>
    <row r="4019" spans="1:17" hidden="1" x14ac:dyDescent="0.3">
      <c r="A4019" t="s">
        <v>8271</v>
      </c>
      <c r="B4019" t="s">
        <v>8272</v>
      </c>
      <c r="C4019" t="str">
        <f>IFERROR(VLOOKUP(Table1[[#This Row],[Ticker]],[1]!Table2[[Symbol]:[Industry]],2,FALSE),"-")</f>
        <v>-</v>
      </c>
      <c r="D4019" t="s">
        <v>929</v>
      </c>
      <c r="E4019">
        <v>20.675160000000002</v>
      </c>
      <c r="F4019">
        <v>10.119999999999999</v>
      </c>
      <c r="G4019">
        <v>-37.502708876813202</v>
      </c>
      <c r="H4019">
        <v>2.78262909390171E-2</v>
      </c>
      <c r="I4019">
        <v>-37.918736256840702</v>
      </c>
      <c r="J4019">
        <v>-2.1951009139203901</v>
      </c>
      <c r="K4019">
        <v>10.379547734797599</v>
      </c>
      <c r="L4019">
        <v>11.9312306478359</v>
      </c>
      <c r="M4019">
        <v>50.756412159494602</v>
      </c>
      <c r="N4019">
        <v>1.1204498558178999</v>
      </c>
      <c r="O4019">
        <v>73.913043478260803</v>
      </c>
      <c r="P4019">
        <v>23.264311814859902</v>
      </c>
      <c r="Q4019">
        <v>-8.3105162555318995E-2</v>
      </c>
    </row>
    <row r="4020" spans="1:17" hidden="1" x14ac:dyDescent="0.3">
      <c r="A4020" t="s">
        <v>8273</v>
      </c>
      <c r="B4020" t="s">
        <v>8274</v>
      </c>
      <c r="C4020" t="str">
        <f>IFERROR(VLOOKUP(Table1[[#This Row],[Ticker]],[1]!Table2[[Symbol]:[Industry]],2,FALSE),"-")</f>
        <v>-</v>
      </c>
      <c r="D4020" t="s">
        <v>116</v>
      </c>
      <c r="E4020">
        <v>20.622623699999998</v>
      </c>
      <c r="F4020">
        <v>58.91</v>
      </c>
      <c r="G4020">
        <v>83.283207184526503</v>
      </c>
      <c r="H4020">
        <v>-16.312542265489501</v>
      </c>
      <c r="I4020">
        <v>20.773067060443701</v>
      </c>
      <c r="J4020">
        <v>-5.9106791987354903</v>
      </c>
      <c r="K4020">
        <v>61.166628544637199</v>
      </c>
      <c r="L4020">
        <v>48.360463403878299</v>
      </c>
      <c r="M4020">
        <v>31.708495128990702</v>
      </c>
      <c r="N4020">
        <v>0.24479221996563</v>
      </c>
      <c r="O4020">
        <v>56.747581055847903</v>
      </c>
      <c r="P4020">
        <v>126.57692307692299</v>
      </c>
      <c r="Q4020">
        <v>8.6744463193559995E-2</v>
      </c>
    </row>
    <row r="4021" spans="1:17" hidden="1" x14ac:dyDescent="0.3">
      <c r="A4021" t="s">
        <v>8275</v>
      </c>
      <c r="B4021" t="s">
        <v>8276</v>
      </c>
      <c r="C4021" t="str">
        <f>IFERROR(VLOOKUP(Table1[[#This Row],[Ticker]],[1]!Table2[[Symbol]:[Industry]],2,FALSE),"-")</f>
        <v>-</v>
      </c>
      <c r="D4021" t="s">
        <v>420</v>
      </c>
      <c r="E4021">
        <v>20.593440000000001</v>
      </c>
      <c r="F4021">
        <v>31.5</v>
      </c>
      <c r="G4021">
        <v>12.0047873285205</v>
      </c>
      <c r="H4021">
        <v>6.5732832764884597</v>
      </c>
      <c r="I4021">
        <v>113.923369006317</v>
      </c>
      <c r="J4021">
        <v>-0.64027527970415898</v>
      </c>
      <c r="K4021">
        <v>28.244341654568402</v>
      </c>
      <c r="L4021">
        <v>19.848160333276301</v>
      </c>
      <c r="M4021">
        <v>66.955604799365702</v>
      </c>
      <c r="N4021">
        <v>0.56396724364258</v>
      </c>
      <c r="O4021">
        <v>4.7619047619047601</v>
      </c>
      <c r="P4021">
        <v>149.20886075949301</v>
      </c>
      <c r="Q4021">
        <v>0.18658070424175499</v>
      </c>
    </row>
    <row r="4022" spans="1:17" hidden="1" x14ac:dyDescent="0.3">
      <c r="A4022" t="s">
        <v>8277</v>
      </c>
      <c r="B4022" t="s">
        <v>8278</v>
      </c>
      <c r="C4022" t="str">
        <f>IFERROR(VLOOKUP(Table1[[#This Row],[Ticker]],[1]!Table2[[Symbol]:[Industry]],2,FALSE),"-")</f>
        <v>-</v>
      </c>
      <c r="D4022" t="s">
        <v>632</v>
      </c>
      <c r="E4022">
        <v>20.568999999999999</v>
      </c>
      <c r="F4022">
        <v>12.28</v>
      </c>
      <c r="G4022">
        <v>-38.750764940908901</v>
      </c>
      <c r="H4022">
        <v>-4.6059911764108197</v>
      </c>
      <c r="I4022">
        <v>26.220666303614401</v>
      </c>
      <c r="J4022">
        <v>-2.6868082309935599</v>
      </c>
      <c r="K4022">
        <v>12.358790891180099</v>
      </c>
      <c r="L4022">
        <v>11.553812695632599</v>
      </c>
      <c r="M4022">
        <v>45.8229453346475</v>
      </c>
      <c r="N4022">
        <v>0.67499999999999905</v>
      </c>
      <c r="O4022">
        <v>28.664495114006499</v>
      </c>
      <c r="P4022">
        <v>44.470588235294102</v>
      </c>
      <c r="Q4022">
        <v>7.0619396615115002E-2</v>
      </c>
    </row>
    <row r="4023" spans="1:17" hidden="1" x14ac:dyDescent="0.3">
      <c r="A4023" t="s">
        <v>8279</v>
      </c>
      <c r="B4023" t="s">
        <v>8280</v>
      </c>
      <c r="C4023" t="str">
        <f>IFERROR(VLOOKUP(Table1[[#This Row],[Ticker]],[1]!Table2[[Symbol]:[Industry]],2,FALSE),"-")</f>
        <v>-</v>
      </c>
      <c r="D4023" t="s">
        <v>420</v>
      </c>
      <c r="E4023">
        <v>20.563600000000001</v>
      </c>
      <c r="F4023">
        <v>20.36</v>
      </c>
      <c r="G4023">
        <v>-11.7763166249972</v>
      </c>
      <c r="H4023">
        <v>-9.6813046221522896</v>
      </c>
      <c r="I4023">
        <v>-12.0465135868426</v>
      </c>
      <c r="J4023">
        <v>2.0054465718375698</v>
      </c>
      <c r="K4023">
        <v>21.283230101370201</v>
      </c>
      <c r="L4023">
        <v>18.538043623870699</v>
      </c>
      <c r="M4023">
        <v>37.452609209962503</v>
      </c>
      <c r="N4023">
        <v>5.21489225160204E-2</v>
      </c>
      <c r="O4023">
        <v>36.444007858546101</v>
      </c>
      <c r="P4023">
        <v>56.977640709329201</v>
      </c>
      <c r="Q4023">
        <v>9.8260337500402001E-2</v>
      </c>
    </row>
    <row r="4024" spans="1:17" hidden="1" x14ac:dyDescent="0.3">
      <c r="A4024" t="s">
        <v>8281</v>
      </c>
      <c r="B4024" t="s">
        <v>8282</v>
      </c>
      <c r="C4024" t="str">
        <f>IFERROR(VLOOKUP(Table1[[#This Row],[Ticker]],[1]!Table2[[Symbol]:[Industry]],2,FALSE),"-")</f>
        <v>-</v>
      </c>
      <c r="D4024" t="s">
        <v>2151</v>
      </c>
      <c r="E4024">
        <v>20.561029049999998</v>
      </c>
      <c r="F4024">
        <v>65.27</v>
      </c>
      <c r="G4024">
        <v>-39.049804398485001</v>
      </c>
      <c r="H4024">
        <v>-39.538516780897197</v>
      </c>
      <c r="I4024">
        <v>-59.884474130937697</v>
      </c>
      <c r="J4024">
        <v>-5.9195302106151102</v>
      </c>
      <c r="K4024">
        <v>103.01131058598</v>
      </c>
      <c r="L4024">
        <v>110.689355487702</v>
      </c>
      <c r="M4024">
        <v>13.537289972572299</v>
      </c>
      <c r="N4024">
        <v>6.1904761904761898</v>
      </c>
      <c r="O4024">
        <v>205.653439558755</v>
      </c>
      <c r="P4024">
        <v>0</v>
      </c>
    </row>
    <row r="4025" spans="1:17" hidden="1" x14ac:dyDescent="0.3">
      <c r="A4025" t="s">
        <v>8283</v>
      </c>
      <c r="B4025" t="s">
        <v>8284</v>
      </c>
      <c r="C4025" t="str">
        <f>IFERROR(VLOOKUP(Table1[[#This Row],[Ticker]],[1]!Table2[[Symbol]:[Industry]],2,FALSE),"-")</f>
        <v>-</v>
      </c>
      <c r="D4025" t="s">
        <v>136</v>
      </c>
      <c r="E4025">
        <v>20.546003039999999</v>
      </c>
      <c r="F4025">
        <v>17.12</v>
      </c>
      <c r="G4025">
        <v>-40.841357275403702</v>
      </c>
      <c r="H4025">
        <v>-4.6877618322904704</v>
      </c>
      <c r="I4025">
        <v>-38.833601447282497</v>
      </c>
      <c r="J4025">
        <v>-9.6201415643268806</v>
      </c>
      <c r="K4025">
        <v>17.929982334082201</v>
      </c>
      <c r="L4025">
        <v>18.340368890144401</v>
      </c>
      <c r="M4025">
        <v>36.497211390826202</v>
      </c>
      <c r="N4025">
        <v>0.70403569643054398</v>
      </c>
      <c r="O4025">
        <v>72.313084112149497</v>
      </c>
      <c r="P4025">
        <v>10.451612903225801</v>
      </c>
      <c r="Q4025">
        <v>7.9200592812378998E-2</v>
      </c>
    </row>
    <row r="4026" spans="1:17" hidden="1" x14ac:dyDescent="0.3">
      <c r="A4026" t="s">
        <v>8285</v>
      </c>
      <c r="B4026" t="s">
        <v>8286</v>
      </c>
      <c r="C4026" t="str">
        <f>IFERROR(VLOOKUP(Table1[[#This Row],[Ticker]],[1]!Table2[[Symbol]:[Industry]],2,FALSE),"-")</f>
        <v>-</v>
      </c>
      <c r="D4026" t="s">
        <v>551</v>
      </c>
      <c r="E4026">
        <v>20.525937800000001</v>
      </c>
      <c r="F4026">
        <v>31.1</v>
      </c>
      <c r="G4026">
        <v>-26.929926456026401</v>
      </c>
      <c r="H4026">
        <v>3.4964731556254902</v>
      </c>
      <c r="I4026">
        <v>-62.6568894398917</v>
      </c>
      <c r="J4026">
        <v>-5.8779084754923199</v>
      </c>
      <c r="K4026">
        <v>36.740480903948097</v>
      </c>
      <c r="L4026">
        <v>41.7463437480328</v>
      </c>
      <c r="M4026">
        <v>43.182411800489398</v>
      </c>
      <c r="N4026">
        <v>0.58035714285714202</v>
      </c>
      <c r="O4026">
        <v>139.06752411575499</v>
      </c>
      <c r="P4026">
        <v>40.723981900452401</v>
      </c>
    </row>
    <row r="4027" spans="1:17" hidden="1" x14ac:dyDescent="0.3">
      <c r="A4027" t="s">
        <v>8287</v>
      </c>
      <c r="B4027" t="s">
        <v>8288</v>
      </c>
      <c r="C4027" t="str">
        <f>IFERROR(VLOOKUP(Table1[[#This Row],[Ticker]],[1]!Table2[[Symbol]:[Industry]],2,FALSE),"-")</f>
        <v>-</v>
      </c>
      <c r="D4027" t="s">
        <v>130</v>
      </c>
      <c r="E4027">
        <v>20.519136</v>
      </c>
      <c r="F4027">
        <v>37.4</v>
      </c>
      <c r="G4027">
        <v>109.950988529274</v>
      </c>
      <c r="H4027">
        <v>8.9631592756527105</v>
      </c>
      <c r="I4027">
        <v>-38.391091590469301</v>
      </c>
      <c r="J4027">
        <v>-0.87330368310699702</v>
      </c>
      <c r="K4027">
        <v>35.793598423521502</v>
      </c>
      <c r="L4027">
        <v>30.9407887977919</v>
      </c>
      <c r="M4027">
        <v>41.858861122694201</v>
      </c>
      <c r="N4027">
        <v>0.61374969623329201</v>
      </c>
      <c r="O4027">
        <v>42.620320855614899</v>
      </c>
      <c r="P4027">
        <v>145.08519003931801</v>
      </c>
      <c r="Q4027">
        <v>4.8127728447067003E-2</v>
      </c>
    </row>
    <row r="4028" spans="1:17" hidden="1" x14ac:dyDescent="0.3">
      <c r="A4028" t="s">
        <v>8289</v>
      </c>
      <c r="B4028" t="s">
        <v>8290</v>
      </c>
      <c r="C4028" t="str">
        <f>IFERROR(VLOOKUP(Table1[[#This Row],[Ticker]],[1]!Table2[[Symbol]:[Industry]],2,FALSE),"-")</f>
        <v>-</v>
      </c>
      <c r="D4028" t="s">
        <v>173</v>
      </c>
      <c r="E4028">
        <v>20.508600000000001</v>
      </c>
      <c r="F4028">
        <v>14</v>
      </c>
      <c r="G4028">
        <v>42.650405520171503</v>
      </c>
      <c r="H4028">
        <v>-15.883619158241601</v>
      </c>
      <c r="I4028">
        <v>-12.4156021000958</v>
      </c>
      <c r="J4028">
        <v>-3.0247103288956598</v>
      </c>
      <c r="K4028">
        <v>13.7857652661971</v>
      </c>
      <c r="L4028">
        <v>11.1662933392626</v>
      </c>
      <c r="M4028">
        <v>36.4782865547254</v>
      </c>
      <c r="N4028">
        <v>0.687831899984786</v>
      </c>
      <c r="O4028">
        <v>25.357142857142801</v>
      </c>
      <c r="P4028">
        <v>84.210526315789494</v>
      </c>
    </row>
    <row r="4029" spans="1:17" hidden="1" x14ac:dyDescent="0.3">
      <c r="A4029" t="s">
        <v>8291</v>
      </c>
      <c r="B4029" t="s">
        <v>8292</v>
      </c>
      <c r="C4029" t="str">
        <f>IFERROR(VLOOKUP(Table1[[#This Row],[Ticker]],[1]!Table2[[Symbol]:[Industry]],2,FALSE),"-")</f>
        <v>-</v>
      </c>
      <c r="E4029">
        <v>20.5</v>
      </c>
      <c r="F4029">
        <v>20.5</v>
      </c>
      <c r="G4029">
        <v>-39.947741382324999</v>
      </c>
      <c r="H4029">
        <v>16.905763085189498</v>
      </c>
      <c r="I4029">
        <v>-14.1877421047939</v>
      </c>
      <c r="J4029">
        <v>8.99276281458285</v>
      </c>
      <c r="K4029">
        <v>18.5950451519615</v>
      </c>
      <c r="L4029">
        <v>20.560330721639101</v>
      </c>
      <c r="M4029">
        <v>87.7247091054805</v>
      </c>
      <c r="N4029">
        <v>1.34960523626996</v>
      </c>
      <c r="O4029">
        <v>36.585365853658502</v>
      </c>
      <c r="P4029">
        <v>30.076142131979601</v>
      </c>
      <c r="Q4029">
        <v>7.3079110022145996E-2</v>
      </c>
    </row>
    <row r="4030" spans="1:17" hidden="1" x14ac:dyDescent="0.3">
      <c r="A4030" t="s">
        <v>8293</v>
      </c>
      <c r="B4030" t="s">
        <v>8294</v>
      </c>
      <c r="C4030" t="str">
        <f>IFERROR(VLOOKUP(Table1[[#This Row],[Ticker]],[1]!Table2[[Symbol]:[Industry]],2,FALSE),"-")</f>
        <v>-</v>
      </c>
      <c r="D4030" t="s">
        <v>632</v>
      </c>
      <c r="E4030">
        <v>20.483936100000001</v>
      </c>
      <c r="F4030">
        <v>30.06</v>
      </c>
      <c r="G4030">
        <v>-8.86308402426463</v>
      </c>
      <c r="H4030">
        <v>4.2410603965656302</v>
      </c>
      <c r="I4030">
        <v>-8.25825938616717</v>
      </c>
      <c r="J4030">
        <v>-9.8358991400844697</v>
      </c>
      <c r="K4030">
        <v>29.608427401196899</v>
      </c>
      <c r="L4030">
        <v>28.4303626725731</v>
      </c>
      <c r="M4030">
        <v>40.010483705505003</v>
      </c>
      <c r="N4030">
        <v>0.837427011078691</v>
      </c>
      <c r="O4030">
        <v>18.230206254158301</v>
      </c>
      <c r="P4030">
        <v>27.426875794828302</v>
      </c>
      <c r="Q4030">
        <v>1.3767714533719E-2</v>
      </c>
    </row>
    <row r="4031" spans="1:17" hidden="1" x14ac:dyDescent="0.3">
      <c r="A4031" t="s">
        <v>8295</v>
      </c>
      <c r="B4031" t="s">
        <v>8296</v>
      </c>
      <c r="C4031" t="str">
        <f>IFERROR(VLOOKUP(Table1[[#This Row],[Ticker]],[1]!Table2[[Symbol]:[Industry]],2,FALSE),"-")</f>
        <v>-</v>
      </c>
      <c r="D4031" t="s">
        <v>57</v>
      </c>
      <c r="E4031">
        <v>20.398576783999999</v>
      </c>
      <c r="F4031">
        <v>7.52</v>
      </c>
      <c r="G4031">
        <v>140.20512001745601</v>
      </c>
      <c r="H4031">
        <v>-8.2121515529992202</v>
      </c>
      <c r="I4031">
        <v>-28.0239994147354</v>
      </c>
      <c r="J4031">
        <v>10.9880853860277</v>
      </c>
      <c r="K4031">
        <v>7.95091390533827</v>
      </c>
      <c r="L4031">
        <v>7.3874955137176004</v>
      </c>
      <c r="M4031">
        <v>53.635445236444198</v>
      </c>
      <c r="N4031">
        <v>0.51204765694489895</v>
      </c>
      <c r="O4031">
        <v>55.585106382978701</v>
      </c>
      <c r="Q4031">
        <v>0.11689045386755</v>
      </c>
    </row>
    <row r="4032" spans="1:17" hidden="1" x14ac:dyDescent="0.3">
      <c r="A4032" t="s">
        <v>8297</v>
      </c>
      <c r="B4032" t="s">
        <v>8298</v>
      </c>
      <c r="C4032" t="str">
        <f>IFERROR(VLOOKUP(Table1[[#This Row],[Ticker]],[1]!Table2[[Symbol]:[Industry]],2,FALSE),"-")</f>
        <v>-</v>
      </c>
      <c r="D4032" t="s">
        <v>1382</v>
      </c>
      <c r="E4032">
        <v>20.329249999999998</v>
      </c>
      <c r="F4032">
        <v>17.45</v>
      </c>
      <c r="G4032">
        <v>0.64959080091017496</v>
      </c>
      <c r="H4032">
        <v>-27.552632129434802</v>
      </c>
      <c r="I4032">
        <v>6.5439477844522003</v>
      </c>
      <c r="J4032">
        <v>-9.1330154903307594</v>
      </c>
      <c r="K4032">
        <v>19.984520836889299</v>
      </c>
      <c r="L4032">
        <v>16.8348687078546</v>
      </c>
      <c r="M4032">
        <v>20.849104272486201</v>
      </c>
      <c r="N4032">
        <v>0.29732303910977098</v>
      </c>
      <c r="O4032">
        <v>63.839541547277904</v>
      </c>
      <c r="P4032">
        <v>45.295587010824299</v>
      </c>
      <c r="Q4032">
        <v>0.129416665194523</v>
      </c>
    </row>
    <row r="4033" spans="1:17" hidden="1" x14ac:dyDescent="0.3">
      <c r="A4033" t="s">
        <v>8299</v>
      </c>
      <c r="B4033" t="s">
        <v>8300</v>
      </c>
      <c r="C4033" t="str">
        <f>IFERROR(VLOOKUP(Table1[[#This Row],[Ticker]],[1]!Table2[[Symbol]:[Industry]],2,FALSE),"-")</f>
        <v>-</v>
      </c>
      <c r="D4033" t="s">
        <v>632</v>
      </c>
      <c r="E4033">
        <v>20.258364</v>
      </c>
      <c r="F4033">
        <v>24.5</v>
      </c>
      <c r="G4033">
        <v>43.479200215885399</v>
      </c>
      <c r="H4033">
        <v>10.041232489858499</v>
      </c>
      <c r="I4033">
        <v>-34.394314874746897</v>
      </c>
      <c r="J4033">
        <v>0.14579902973252101</v>
      </c>
      <c r="K4033">
        <v>23.425996648684801</v>
      </c>
      <c r="L4033">
        <v>21.705678883572599</v>
      </c>
      <c r="M4033">
        <v>60.0603677380779</v>
      </c>
      <c r="N4033">
        <v>0.91378094155121203</v>
      </c>
      <c r="O4033">
        <v>50.204081632653001</v>
      </c>
      <c r="P4033">
        <v>85.606060606060595</v>
      </c>
      <c r="Q4033">
        <v>6.6170631790354997E-2</v>
      </c>
    </row>
    <row r="4034" spans="1:17" hidden="1" x14ac:dyDescent="0.3">
      <c r="A4034" t="s">
        <v>8301</v>
      </c>
      <c r="B4034" t="s">
        <v>8302</v>
      </c>
      <c r="C4034" t="str">
        <f>IFERROR(VLOOKUP(Table1[[#This Row],[Ticker]],[1]!Table2[[Symbol]:[Industry]],2,FALSE),"-")</f>
        <v>-</v>
      </c>
      <c r="D4034" t="s">
        <v>632</v>
      </c>
      <c r="E4034">
        <v>20.232398700000001</v>
      </c>
      <c r="F4034">
        <v>34.83</v>
      </c>
      <c r="G4034">
        <v>155.83207001324001</v>
      </c>
      <c r="H4034">
        <v>83.145595962643</v>
      </c>
      <c r="I4034">
        <v>86.378545408861996</v>
      </c>
      <c r="J4034">
        <v>-7.9724447402009204</v>
      </c>
      <c r="K4034">
        <v>25.1402307874332</v>
      </c>
      <c r="L4034">
        <v>18.728322736364198</v>
      </c>
      <c r="M4034">
        <v>68.971244694896896</v>
      </c>
      <c r="N4034">
        <v>1.9536439994492101</v>
      </c>
      <c r="O4034">
        <v>7.5796726959517597</v>
      </c>
      <c r="P4034">
        <v>219.24839596700201</v>
      </c>
      <c r="Q4034">
        <v>9.6370905222382994E-2</v>
      </c>
    </row>
    <row r="4035" spans="1:17" hidden="1" x14ac:dyDescent="0.3">
      <c r="A4035" t="s">
        <v>8303</v>
      </c>
      <c r="B4035" t="s">
        <v>8304</v>
      </c>
      <c r="C4035" t="str">
        <f>IFERROR(VLOOKUP(Table1[[#This Row],[Ticker]],[1]!Table2[[Symbol]:[Industry]],2,FALSE),"-")</f>
        <v>-</v>
      </c>
      <c r="D4035" t="s">
        <v>2547</v>
      </c>
      <c r="E4035">
        <v>20.226956705999999</v>
      </c>
      <c r="F4035">
        <v>1.29</v>
      </c>
      <c r="G4035">
        <v>125.6886693694</v>
      </c>
      <c r="H4035">
        <v>30.132836791989099</v>
      </c>
      <c r="I4035">
        <v>24.407239974058999</v>
      </c>
      <c r="J4035">
        <v>13.2324838044046</v>
      </c>
      <c r="K4035">
        <v>1.0113272186089199</v>
      </c>
      <c r="L4035">
        <v>0.89287827238401796</v>
      </c>
      <c r="M4035">
        <v>86.716279562028504</v>
      </c>
      <c r="N4035">
        <v>1.1199213697003201</v>
      </c>
      <c r="O4035">
        <v>12.403100775193799</v>
      </c>
      <c r="P4035">
        <v>200</v>
      </c>
      <c r="Q4035">
        <v>7.8228155490113999E-2</v>
      </c>
    </row>
    <row r="4036" spans="1:17" hidden="1" x14ac:dyDescent="0.3">
      <c r="A4036" t="s">
        <v>8305</v>
      </c>
      <c r="B4036" t="s">
        <v>8306</v>
      </c>
      <c r="C4036" t="str">
        <f>IFERROR(VLOOKUP(Table1[[#This Row],[Ticker]],[1]!Table2[[Symbol]:[Industry]],2,FALSE),"-")</f>
        <v>-</v>
      </c>
      <c r="D4036" t="s">
        <v>729</v>
      </c>
      <c r="E4036">
        <v>20.204048429</v>
      </c>
      <c r="F4036">
        <v>202.26</v>
      </c>
      <c r="G4036">
        <v>-22.2750845652454</v>
      </c>
      <c r="K4036">
        <v>199.64482088527899</v>
      </c>
      <c r="L4036">
        <v>192.56798235863999</v>
      </c>
      <c r="M4036">
        <v>61.144137814655998</v>
      </c>
      <c r="N4036">
        <v>1</v>
      </c>
      <c r="O4036">
        <v>3.8267576386828899</v>
      </c>
      <c r="P4036">
        <v>6.6434672571970799</v>
      </c>
      <c r="Q4036">
        <v>-1.293132028575E-3</v>
      </c>
    </row>
    <row r="4037" spans="1:17" hidden="1" x14ac:dyDescent="0.3">
      <c r="A4037" t="s">
        <v>8307</v>
      </c>
      <c r="B4037" t="s">
        <v>8308</v>
      </c>
      <c r="C4037" t="str">
        <f>IFERROR(VLOOKUP(Table1[[#This Row],[Ticker]],[1]!Table2[[Symbol]:[Industry]],2,FALSE),"-")</f>
        <v>-</v>
      </c>
      <c r="D4037" t="s">
        <v>420</v>
      </c>
      <c r="E4037">
        <v>20.190000000000001</v>
      </c>
      <c r="F4037">
        <v>67.3</v>
      </c>
      <c r="G4037">
        <v>131.84177649198199</v>
      </c>
      <c r="H4037">
        <v>32.440643927382403</v>
      </c>
      <c r="I4037">
        <v>55.311926813230102</v>
      </c>
      <c r="J4037">
        <v>21.883410747108599</v>
      </c>
      <c r="K4037">
        <v>52.675762613237303</v>
      </c>
      <c r="L4037">
        <v>42.093401577227198</v>
      </c>
      <c r="M4037">
        <v>83.971538846845405</v>
      </c>
      <c r="N4037">
        <v>0.83667260996636195</v>
      </c>
      <c r="O4037">
        <v>0</v>
      </c>
      <c r="P4037">
        <v>202.607913669064</v>
      </c>
      <c r="Q4037">
        <v>0.13997376157039099</v>
      </c>
    </row>
    <row r="4038" spans="1:17" hidden="1" x14ac:dyDescent="0.3">
      <c r="A4038" t="s">
        <v>8309</v>
      </c>
      <c r="B4038" t="s">
        <v>8310</v>
      </c>
      <c r="C4038" t="str">
        <f>IFERROR(VLOOKUP(Table1[[#This Row],[Ticker]],[1]!Table2[[Symbol]:[Industry]],2,FALSE),"-")</f>
        <v>-</v>
      </c>
      <c r="D4038" t="s">
        <v>1698</v>
      </c>
      <c r="E4038">
        <v>20.189779999999999</v>
      </c>
      <c r="F4038">
        <v>8.7100000000000009</v>
      </c>
      <c r="G4038">
        <v>-41.185313425298297</v>
      </c>
      <c r="H4038">
        <v>-5.52509823055264E-2</v>
      </c>
      <c r="I4038">
        <v>-15.676850051733201</v>
      </c>
      <c r="J4038">
        <v>-3.0616396916677</v>
      </c>
      <c r="K4038">
        <v>8.5901207904321595</v>
      </c>
      <c r="L4038">
        <v>9.0918570470778093</v>
      </c>
      <c r="M4038">
        <v>55.000727043840001</v>
      </c>
      <c r="N4038">
        <v>0.61860465116278995</v>
      </c>
      <c r="O4038">
        <v>60.160734787600397</v>
      </c>
      <c r="P4038">
        <v>17.069892473118198</v>
      </c>
    </row>
    <row r="4039" spans="1:17" hidden="1" x14ac:dyDescent="0.3">
      <c r="A4039" t="s">
        <v>8311</v>
      </c>
      <c r="B4039" t="s">
        <v>8312</v>
      </c>
      <c r="C4039" t="str">
        <f>IFERROR(VLOOKUP(Table1[[#This Row],[Ticker]],[1]!Table2[[Symbol]:[Industry]],2,FALSE),"-")</f>
        <v>-</v>
      </c>
      <c r="D4039" t="s">
        <v>713</v>
      </c>
      <c r="E4039">
        <v>20.18055</v>
      </c>
      <c r="F4039">
        <v>65.5</v>
      </c>
      <c r="G4039">
        <v>-38.252507101187703</v>
      </c>
      <c r="H4039">
        <v>-9.3996835332141195</v>
      </c>
      <c r="I4039">
        <v>-26.199246797497501</v>
      </c>
      <c r="J4039">
        <v>-5.6540809582662801</v>
      </c>
      <c r="K4039">
        <v>68.446451380071096</v>
      </c>
      <c r="L4039">
        <v>68.102069085087294</v>
      </c>
      <c r="M4039">
        <v>11.365037820306201</v>
      </c>
      <c r="N4039">
        <v>1.38636363636363</v>
      </c>
      <c r="O4039">
        <v>17.5572519083969</v>
      </c>
      <c r="P4039">
        <v>3.0522341095028298</v>
      </c>
    </row>
    <row r="4040" spans="1:17" hidden="1" x14ac:dyDescent="0.3">
      <c r="A4040" t="s">
        <v>8313</v>
      </c>
      <c r="B4040" t="s">
        <v>8314</v>
      </c>
      <c r="C4040" t="str">
        <f>IFERROR(VLOOKUP(Table1[[#This Row],[Ticker]],[1]!Table2[[Symbol]:[Industry]],2,FALSE),"-")</f>
        <v>-</v>
      </c>
      <c r="D4040" t="s">
        <v>516</v>
      </c>
      <c r="E4040">
        <v>20.16</v>
      </c>
      <c r="F4040">
        <v>26.88</v>
      </c>
      <c r="G4040">
        <v>-41.332872994686497</v>
      </c>
      <c r="H4040">
        <v>1.2637687531097599</v>
      </c>
      <c r="I4040">
        <v>-45.751245996166602</v>
      </c>
      <c r="J4040">
        <v>-1.2974531531581199</v>
      </c>
      <c r="K4040">
        <v>28.0125378147373</v>
      </c>
      <c r="L4040">
        <v>33.298353687468897</v>
      </c>
      <c r="M4040">
        <v>53.322141742852502</v>
      </c>
      <c r="N4040">
        <v>0.69748865133987403</v>
      </c>
      <c r="O4040">
        <v>119.494047619047</v>
      </c>
      <c r="P4040">
        <v>12.5156969443281</v>
      </c>
    </row>
    <row r="4041" spans="1:17" hidden="1" x14ac:dyDescent="0.3">
      <c r="A4041" t="s">
        <v>8315</v>
      </c>
      <c r="B4041" t="s">
        <v>8316</v>
      </c>
      <c r="C4041" t="str">
        <f>IFERROR(VLOOKUP(Table1[[#This Row],[Ticker]],[1]!Table2[[Symbol]:[Industry]],2,FALSE),"-")</f>
        <v>-</v>
      </c>
      <c r="D4041" t="s">
        <v>136</v>
      </c>
      <c r="E4041">
        <v>20.16</v>
      </c>
      <c r="F4041">
        <v>6.72</v>
      </c>
      <c r="G4041">
        <v>-12.0388318875124</v>
      </c>
      <c r="H4041">
        <v>4.5027036852205002</v>
      </c>
      <c r="I4041">
        <v>-32.246221636957699</v>
      </c>
      <c r="J4041">
        <v>-0.92680823099355703</v>
      </c>
      <c r="K4041">
        <v>6.6015270190730204</v>
      </c>
      <c r="L4041">
        <v>6.4169064969063898</v>
      </c>
      <c r="M4041">
        <v>54.786991696122001</v>
      </c>
      <c r="N4041">
        <v>0.98656250831657299</v>
      </c>
      <c r="O4041">
        <v>69.047619047618994</v>
      </c>
      <c r="P4041">
        <v>44.206008583690902</v>
      </c>
      <c r="Q4041">
        <v>2.9163212781766E-2</v>
      </c>
    </row>
    <row r="4042" spans="1:17" hidden="1" x14ac:dyDescent="0.3">
      <c r="A4042" t="s">
        <v>8317</v>
      </c>
      <c r="B4042" t="s">
        <v>8318</v>
      </c>
      <c r="C4042" t="str">
        <f>IFERROR(VLOOKUP(Table1[[#This Row],[Ticker]],[1]!Table2[[Symbol]:[Industry]],2,FALSE),"-")</f>
        <v>-</v>
      </c>
      <c r="D4042" t="s">
        <v>1563</v>
      </c>
      <c r="E4042">
        <v>20.0992</v>
      </c>
      <c r="F4042">
        <v>44</v>
      </c>
      <c r="G4042">
        <v>-20.073019921700499</v>
      </c>
      <c r="H4042">
        <v>10.8523828501806</v>
      </c>
      <c r="I4042">
        <v>15.3984068277997</v>
      </c>
      <c r="K4042">
        <v>37.660000949763102</v>
      </c>
      <c r="L4042">
        <v>37.434853963374103</v>
      </c>
      <c r="M4042">
        <v>85.319669678394007</v>
      </c>
      <c r="N4042">
        <v>0.82264957264957195</v>
      </c>
      <c r="O4042">
        <v>14.772727272727201</v>
      </c>
      <c r="P4042">
        <v>46.422628951747001</v>
      </c>
    </row>
    <row r="4043" spans="1:17" hidden="1" x14ac:dyDescent="0.3">
      <c r="A4043" t="s">
        <v>8319</v>
      </c>
      <c r="B4043" t="s">
        <v>8320</v>
      </c>
      <c r="C4043" t="str">
        <f>IFERROR(VLOOKUP(Table1[[#This Row],[Ticker]],[1]!Table2[[Symbol]:[Industry]],2,FALSE),"-")</f>
        <v>-</v>
      </c>
      <c r="E4043">
        <v>20.07</v>
      </c>
      <c r="F4043">
        <v>40</v>
      </c>
      <c r="G4043">
        <v>121.19469786775601</v>
      </c>
      <c r="H4043">
        <v>3.1355916129257602</v>
      </c>
      <c r="I4043">
        <v>30.5664284964021</v>
      </c>
      <c r="J4043">
        <v>-6.7426782568941901</v>
      </c>
      <c r="K4043">
        <v>35.742382049897799</v>
      </c>
      <c r="L4043">
        <v>28.4056814998074</v>
      </c>
      <c r="M4043">
        <v>56.124444081416399</v>
      </c>
      <c r="N4043">
        <v>1.62153720847714</v>
      </c>
      <c r="O4043">
        <v>15.45</v>
      </c>
      <c r="P4043">
        <v>188.39221341023699</v>
      </c>
      <c r="Q4043">
        <v>9.5680770445607993E-2</v>
      </c>
    </row>
    <row r="4044" spans="1:17" hidden="1" x14ac:dyDescent="0.3">
      <c r="A4044" t="s">
        <v>8321</v>
      </c>
      <c r="B4044" t="s">
        <v>8322</v>
      </c>
      <c r="C4044" t="str">
        <f>IFERROR(VLOOKUP(Table1[[#This Row],[Ticker]],[1]!Table2[[Symbol]:[Industry]],2,FALSE),"-")</f>
        <v>-</v>
      </c>
      <c r="D4044" t="s">
        <v>729</v>
      </c>
      <c r="E4044">
        <v>20.010432867999999</v>
      </c>
      <c r="F4044">
        <v>87.47</v>
      </c>
      <c r="G4044">
        <v>27.9462153970379</v>
      </c>
      <c r="H4044">
        <v>2.02632477380517</v>
      </c>
      <c r="I4044">
        <v>10.196746344050901</v>
      </c>
      <c r="J4044">
        <v>-0.44432689842606499</v>
      </c>
      <c r="K4044">
        <v>85.390644502983307</v>
      </c>
      <c r="L4044">
        <v>75.676317068017198</v>
      </c>
      <c r="M4044">
        <v>57.664030131014698</v>
      </c>
      <c r="N4044">
        <v>0.70278468423669804</v>
      </c>
      <c r="O4044">
        <v>3.05247513433177</v>
      </c>
      <c r="P4044">
        <v>61.981481481481403</v>
      </c>
      <c r="Q4044">
        <v>6.2739406014718002E-2</v>
      </c>
    </row>
    <row r="4045" spans="1:17" hidden="1" x14ac:dyDescent="0.3">
      <c r="A4045" t="s">
        <v>8323</v>
      </c>
      <c r="B4045" t="s">
        <v>8324</v>
      </c>
      <c r="C4045" t="str">
        <f>IFERROR(VLOOKUP(Table1[[#This Row],[Ticker]],[1]!Table2[[Symbol]:[Industry]],2,FALSE),"-")</f>
        <v>-</v>
      </c>
      <c r="D4045" t="s">
        <v>1624</v>
      </c>
      <c r="E4045">
        <v>19.972507799999999</v>
      </c>
      <c r="F4045">
        <v>45.39</v>
      </c>
      <c r="G4045">
        <v>58.924687320469303</v>
      </c>
      <c r="H4045">
        <v>0.53981314527122604</v>
      </c>
      <c r="I4045">
        <v>-18.3493582664101</v>
      </c>
      <c r="J4045">
        <v>-6.01415643268896E-2</v>
      </c>
      <c r="K4045">
        <v>46.1647657332271</v>
      </c>
      <c r="L4045">
        <v>46.117410224187701</v>
      </c>
      <c r="M4045">
        <v>49.954165435930797</v>
      </c>
      <c r="N4045">
        <v>2.2370449432988</v>
      </c>
      <c r="O4045">
        <v>39.546155540868</v>
      </c>
      <c r="P4045">
        <v>95.478036175710599</v>
      </c>
    </row>
    <row r="4046" spans="1:17" hidden="1" x14ac:dyDescent="0.3">
      <c r="A4046" t="s">
        <v>8325</v>
      </c>
      <c r="B4046" t="s">
        <v>8326</v>
      </c>
      <c r="C4046" t="str">
        <f>IFERROR(VLOOKUP(Table1[[#This Row],[Ticker]],[1]!Table2[[Symbol]:[Industry]],2,FALSE),"-")</f>
        <v>-</v>
      </c>
      <c r="D4046" t="s">
        <v>7050</v>
      </c>
      <c r="E4046">
        <v>19.959225</v>
      </c>
      <c r="F4046">
        <v>65</v>
      </c>
      <c r="G4046">
        <v>-47.903073882853498</v>
      </c>
      <c r="H4046">
        <v>18.011624670777</v>
      </c>
      <c r="I4046">
        <v>-20.512715932509899</v>
      </c>
      <c r="J4046">
        <v>15.8746293251609</v>
      </c>
      <c r="K4046">
        <v>54.263783598628301</v>
      </c>
      <c r="M4046">
        <v>76.431133729021994</v>
      </c>
      <c r="N4046">
        <v>1.07056451612903</v>
      </c>
      <c r="O4046">
        <v>38.461538461538403</v>
      </c>
      <c r="P4046">
        <v>38.297872340425499</v>
      </c>
    </row>
    <row r="4047" spans="1:17" hidden="1" x14ac:dyDescent="0.3">
      <c r="A4047" t="s">
        <v>8327</v>
      </c>
      <c r="B4047" t="s">
        <v>8328</v>
      </c>
      <c r="C4047" t="str">
        <f>IFERROR(VLOOKUP(Table1[[#This Row],[Ticker]],[1]!Table2[[Symbol]:[Industry]],2,FALSE),"-")</f>
        <v>-</v>
      </c>
      <c r="D4047" t="s">
        <v>420</v>
      </c>
      <c r="E4047">
        <v>19.951742249999999</v>
      </c>
      <c r="F4047">
        <v>34.869999999999997</v>
      </c>
      <c r="G4047">
        <v>61.174159565478902</v>
      </c>
      <c r="H4047">
        <v>0.34868801101128699</v>
      </c>
      <c r="I4047">
        <v>-6.3641235840799997</v>
      </c>
      <c r="J4047">
        <v>-4.46761044399494</v>
      </c>
      <c r="K4047">
        <v>35.338229056678799</v>
      </c>
      <c r="L4047">
        <v>32.236490220610797</v>
      </c>
      <c r="M4047">
        <v>45.3101175784454</v>
      </c>
      <c r="N4047">
        <v>0.59958088421662403</v>
      </c>
      <c r="O4047">
        <v>23.946085460281001</v>
      </c>
      <c r="P4047">
        <v>98.689458689458604</v>
      </c>
      <c r="Q4047">
        <v>6.2045328157589001E-2</v>
      </c>
    </row>
    <row r="4048" spans="1:17" hidden="1" x14ac:dyDescent="0.3">
      <c r="A4048" t="s">
        <v>8329</v>
      </c>
      <c r="B4048" t="s">
        <v>8330</v>
      </c>
      <c r="C4048" t="str">
        <f>IFERROR(VLOOKUP(Table1[[#This Row],[Ticker]],[1]!Table2[[Symbol]:[Industry]],2,FALSE),"-")</f>
        <v>-</v>
      </c>
      <c r="D4048" t="s">
        <v>5760</v>
      </c>
      <c r="E4048">
        <v>19.939983408</v>
      </c>
      <c r="F4048">
        <v>5.96</v>
      </c>
      <c r="G4048">
        <v>54.1288742801936</v>
      </c>
      <c r="H4048">
        <v>13.5702645042259</v>
      </c>
      <c r="I4048">
        <v>21.089670975682498</v>
      </c>
      <c r="J4048">
        <v>-7.8018082309935597</v>
      </c>
      <c r="K4048">
        <v>5.1974733724076003</v>
      </c>
      <c r="L4048">
        <v>4.4044530457197899</v>
      </c>
      <c r="M4048">
        <v>56.178135211962697</v>
      </c>
      <c r="N4048">
        <v>1.4645086293576699</v>
      </c>
      <c r="O4048">
        <v>17.6174496644295</v>
      </c>
      <c r="P4048">
        <v>128.352490421455</v>
      </c>
      <c r="Q4048">
        <v>9.5913920437220995E-2</v>
      </c>
    </row>
    <row r="4049" spans="1:17" hidden="1" x14ac:dyDescent="0.3">
      <c r="A4049" t="s">
        <v>8331</v>
      </c>
      <c r="B4049" t="s">
        <v>8332</v>
      </c>
      <c r="C4049" t="str">
        <f>IFERROR(VLOOKUP(Table1[[#This Row],[Ticker]],[1]!Table2[[Symbol]:[Industry]],2,FALSE),"-")</f>
        <v>-</v>
      </c>
      <c r="D4049" t="s">
        <v>1387</v>
      </c>
      <c r="E4049">
        <v>19.886944128</v>
      </c>
      <c r="F4049">
        <v>9.0399999999999991</v>
      </c>
      <c r="G4049">
        <v>-47.778822890661402</v>
      </c>
      <c r="H4049">
        <v>-7.3570518272629499</v>
      </c>
      <c r="I4049">
        <v>-34.878144870890502</v>
      </c>
      <c r="J4049">
        <v>0.41848324882706101</v>
      </c>
      <c r="K4049">
        <v>9.5418804261896302</v>
      </c>
      <c r="L4049">
        <v>11.6066779535349</v>
      </c>
      <c r="M4049">
        <v>45.312713115244797</v>
      </c>
      <c r="N4049">
        <v>1.2567307146606801</v>
      </c>
      <c r="O4049">
        <v>83.628318584070797</v>
      </c>
      <c r="P4049">
        <v>20.053120849933499</v>
      </c>
      <c r="Q4049">
        <v>-4.1714820455400002E-2</v>
      </c>
    </row>
    <row r="4050" spans="1:17" hidden="1" x14ac:dyDescent="0.3">
      <c r="A4050" t="s">
        <v>8333</v>
      </c>
      <c r="B4050" t="s">
        <v>8334</v>
      </c>
      <c r="C4050" t="str">
        <f>IFERROR(VLOOKUP(Table1[[#This Row],[Ticker]],[1]!Table2[[Symbol]:[Industry]],2,FALSE),"-")</f>
        <v>-</v>
      </c>
      <c r="D4050" t="s">
        <v>5154</v>
      </c>
      <c r="E4050">
        <v>19.883199999999999</v>
      </c>
      <c r="F4050">
        <v>73.099999999999994</v>
      </c>
      <c r="G4050">
        <v>-82.139725146300407</v>
      </c>
      <c r="H4050">
        <v>8.5286912473231205</v>
      </c>
      <c r="I4050">
        <v>-31.955751872803699</v>
      </c>
      <c r="J4050">
        <v>-3.4601415643268898</v>
      </c>
      <c r="K4050">
        <v>72.149700289627006</v>
      </c>
      <c r="L4050">
        <v>85.847038626711594</v>
      </c>
      <c r="M4050">
        <v>37.276779209184397</v>
      </c>
      <c r="N4050">
        <v>0.63016528925619797</v>
      </c>
      <c r="O4050">
        <v>140.69767441860401</v>
      </c>
      <c r="P4050">
        <v>14.6666666666666</v>
      </c>
    </row>
    <row r="4051" spans="1:17" hidden="1" x14ac:dyDescent="0.3">
      <c r="A4051" t="s">
        <v>8335</v>
      </c>
      <c r="B4051" t="s">
        <v>8336</v>
      </c>
      <c r="C4051" t="str">
        <f>IFERROR(VLOOKUP(Table1[[#This Row],[Ticker]],[1]!Table2[[Symbol]:[Industry]],2,FALSE),"-")</f>
        <v>-</v>
      </c>
      <c r="D4051" t="s">
        <v>133</v>
      </c>
      <c r="E4051">
        <v>19.856000000000002</v>
      </c>
      <c r="F4051">
        <v>49.64</v>
      </c>
      <c r="G4051">
        <v>-20.154340973895302</v>
      </c>
      <c r="H4051">
        <v>-5.1654088220459604</v>
      </c>
      <c r="I4051">
        <v>-0.39658640059476902</v>
      </c>
      <c r="J4051">
        <v>-0.92680823099355703</v>
      </c>
      <c r="K4051">
        <v>46.691422667194097</v>
      </c>
      <c r="L4051">
        <v>39.294056431262398</v>
      </c>
      <c r="M4051">
        <v>7.8102469270854398</v>
      </c>
      <c r="N4051">
        <v>0</v>
      </c>
      <c r="O4051">
        <v>11.039484286865401</v>
      </c>
      <c r="P4051">
        <v>49.293233082706699</v>
      </c>
      <c r="Q4051">
        <v>0.15564710425929401</v>
      </c>
    </row>
    <row r="4052" spans="1:17" hidden="1" x14ac:dyDescent="0.3">
      <c r="A4052" t="s">
        <v>8337</v>
      </c>
      <c r="B4052" t="s">
        <v>8338</v>
      </c>
      <c r="C4052" t="str">
        <f>IFERROR(VLOOKUP(Table1[[#This Row],[Ticker]],[1]!Table2[[Symbol]:[Industry]],2,FALSE),"-")</f>
        <v>-</v>
      </c>
      <c r="D4052" t="s">
        <v>516</v>
      </c>
      <c r="E4052">
        <v>19.853956499999999</v>
      </c>
      <c r="F4052">
        <v>17.95</v>
      </c>
      <c r="G4052">
        <v>87.7175527790518</v>
      </c>
      <c r="H4052">
        <v>-8.1189114597591203</v>
      </c>
      <c r="I4052">
        <v>2.17320420737187</v>
      </c>
      <c r="J4052">
        <v>1.4690845242831001</v>
      </c>
      <c r="K4052">
        <v>18.738463982188399</v>
      </c>
      <c r="L4052">
        <v>17.146822322865201</v>
      </c>
      <c r="M4052">
        <v>44.970136250786503</v>
      </c>
      <c r="N4052">
        <v>0.30139015098066801</v>
      </c>
      <c r="O4052">
        <v>72.701949860724199</v>
      </c>
      <c r="P4052">
        <v>124.37499999999901</v>
      </c>
    </row>
    <row r="4053" spans="1:17" hidden="1" x14ac:dyDescent="0.3">
      <c r="A4053" t="s">
        <v>8339</v>
      </c>
      <c r="B4053" t="s">
        <v>8340</v>
      </c>
      <c r="C4053" t="str">
        <f>IFERROR(VLOOKUP(Table1[[#This Row],[Ticker]],[1]!Table2[[Symbol]:[Industry]],2,FALSE),"-")</f>
        <v>-</v>
      </c>
      <c r="D4053" t="s">
        <v>1491</v>
      </c>
      <c r="E4053">
        <v>19.8</v>
      </c>
      <c r="F4053">
        <v>1.98</v>
      </c>
      <c r="G4053">
        <v>-6.6464464951271003</v>
      </c>
      <c r="H4053">
        <v>2.4204800640883501</v>
      </c>
      <c r="I4053">
        <v>-12.5617795085343</v>
      </c>
      <c r="J4053">
        <v>-0.92680823099355703</v>
      </c>
      <c r="K4053">
        <v>1.9322986386524299</v>
      </c>
      <c r="L4053">
        <v>1.81947152306066</v>
      </c>
      <c r="M4053">
        <v>48.4092127378199</v>
      </c>
      <c r="N4053">
        <v>0.65731325370092397</v>
      </c>
      <c r="O4053">
        <v>32.323232323232297</v>
      </c>
      <c r="P4053">
        <v>37.5</v>
      </c>
      <c r="Q4053">
        <v>0.152956389838382</v>
      </c>
    </row>
    <row r="4054" spans="1:17" hidden="1" x14ac:dyDescent="0.3">
      <c r="A4054" t="s">
        <v>8341</v>
      </c>
      <c r="B4054" t="s">
        <v>8342</v>
      </c>
      <c r="C4054" t="str">
        <f>IFERROR(VLOOKUP(Table1[[#This Row],[Ticker]],[1]!Table2[[Symbol]:[Industry]],2,FALSE),"-")</f>
        <v>-</v>
      </c>
      <c r="D4054" t="s">
        <v>1387</v>
      </c>
      <c r="E4054">
        <v>19.7925</v>
      </c>
      <c r="F4054">
        <v>18.850000000000001</v>
      </c>
      <c r="G4054">
        <v>-37.061119541379</v>
      </c>
      <c r="H4054">
        <v>-14.488375329222899</v>
      </c>
      <c r="I4054">
        <v>-18.971367835788001</v>
      </c>
      <c r="J4054">
        <v>-15.2449900491753</v>
      </c>
      <c r="K4054">
        <v>19.5547307741253</v>
      </c>
      <c r="L4054">
        <v>13.5101351894888</v>
      </c>
      <c r="M4054">
        <v>15.785906835548101</v>
      </c>
      <c r="N4054">
        <v>1</v>
      </c>
      <c r="O4054">
        <v>22.5464190981432</v>
      </c>
      <c r="P4054">
        <v>0</v>
      </c>
    </row>
    <row r="4055" spans="1:17" hidden="1" x14ac:dyDescent="0.3">
      <c r="A4055" t="s">
        <v>8343</v>
      </c>
      <c r="B4055" t="s">
        <v>8344</v>
      </c>
      <c r="C4055" t="str">
        <f>IFERROR(VLOOKUP(Table1[[#This Row],[Ticker]],[1]!Table2[[Symbol]:[Industry]],2,FALSE),"-")</f>
        <v>-</v>
      </c>
      <c r="D4055" t="s">
        <v>72</v>
      </c>
      <c r="E4055">
        <v>19.792163689999999</v>
      </c>
      <c r="F4055">
        <v>5.93</v>
      </c>
      <c r="G4055">
        <v>-90.58070432769</v>
      </c>
      <c r="H4055">
        <v>-6.7843667393876297</v>
      </c>
      <c r="I4055">
        <v>-42.842686039554401</v>
      </c>
      <c r="J4055">
        <v>-4.8165975340729696</v>
      </c>
      <c r="K4055">
        <v>6.3942325215262503</v>
      </c>
      <c r="L4055">
        <v>8.2673327141497293</v>
      </c>
      <c r="M4055">
        <v>44.607554168216197</v>
      </c>
      <c r="N4055">
        <v>0.80561279151331899</v>
      </c>
      <c r="O4055">
        <v>213.49072512647501</v>
      </c>
      <c r="P4055">
        <v>298.25386165211501</v>
      </c>
      <c r="Q4055">
        <v>7.8938515599265E-2</v>
      </c>
    </row>
    <row r="4056" spans="1:17" hidden="1" x14ac:dyDescent="0.3">
      <c r="A4056" t="s">
        <v>8345</v>
      </c>
      <c r="B4056" t="s">
        <v>8346</v>
      </c>
      <c r="C4056" t="str">
        <f>IFERROR(VLOOKUP(Table1[[#This Row],[Ticker]],[1]!Table2[[Symbol]:[Industry]],2,FALSE),"-")</f>
        <v>-</v>
      </c>
      <c r="D4056" t="s">
        <v>1382</v>
      </c>
      <c r="E4056">
        <v>19.790685199999999</v>
      </c>
      <c r="F4056">
        <v>68.2</v>
      </c>
      <c r="G4056">
        <v>-89.678819701044404</v>
      </c>
      <c r="H4056">
        <v>-2.7416220824697399</v>
      </c>
      <c r="I4056">
        <v>-25.128300810948101</v>
      </c>
      <c r="J4056">
        <v>11.800464496279099</v>
      </c>
      <c r="K4056">
        <v>68.358008259882595</v>
      </c>
      <c r="M4056">
        <v>56.634069255781299</v>
      </c>
      <c r="N4056">
        <v>0.53999999999999904</v>
      </c>
      <c r="O4056">
        <v>192.521994134897</v>
      </c>
      <c r="P4056">
        <v>24</v>
      </c>
    </row>
    <row r="4057" spans="1:17" hidden="1" x14ac:dyDescent="0.3">
      <c r="A4057" t="s">
        <v>8347</v>
      </c>
      <c r="B4057" t="s">
        <v>8348</v>
      </c>
      <c r="C4057" t="str">
        <f>IFERROR(VLOOKUP(Table1[[#This Row],[Ticker]],[1]!Table2[[Symbol]:[Industry]],2,FALSE),"-")</f>
        <v>-</v>
      </c>
      <c r="D4057" t="s">
        <v>315</v>
      </c>
      <c r="E4057">
        <v>19.789200000000001</v>
      </c>
      <c r="F4057">
        <v>54.97</v>
      </c>
      <c r="G4057">
        <v>-13.8861704675243</v>
      </c>
      <c r="H4057">
        <v>-14.7865339894506</v>
      </c>
      <c r="I4057">
        <v>-21.710777335146201</v>
      </c>
      <c r="J4057">
        <v>-4.1486392169090403</v>
      </c>
      <c r="K4057">
        <v>55.419996107080003</v>
      </c>
      <c r="L4057">
        <v>55.379884511122498</v>
      </c>
      <c r="M4057">
        <v>36.731821592968402</v>
      </c>
      <c r="N4057">
        <v>0.32125040833745999</v>
      </c>
      <c r="O4057">
        <v>50.809532472257601</v>
      </c>
      <c r="P4057">
        <v>22.019977802441701</v>
      </c>
      <c r="Q4057">
        <v>0.13058055969739599</v>
      </c>
    </row>
    <row r="4058" spans="1:17" hidden="1" x14ac:dyDescent="0.3">
      <c r="A4058" t="s">
        <v>8349</v>
      </c>
      <c r="B4058" t="s">
        <v>8350</v>
      </c>
      <c r="C4058" t="str">
        <f>IFERROR(VLOOKUP(Table1[[#This Row],[Ticker]],[1]!Table2[[Symbol]:[Industry]],2,FALSE),"-")</f>
        <v>-</v>
      </c>
      <c r="D4058" t="s">
        <v>46</v>
      </c>
      <c r="E4058">
        <v>19.755360899999999</v>
      </c>
      <c r="F4058">
        <v>46.7</v>
      </c>
      <c r="G4058">
        <v>-61.0865557421033</v>
      </c>
      <c r="H4058">
        <v>15.214421873574199</v>
      </c>
      <c r="I4058">
        <v>-28.4135389472127</v>
      </c>
      <c r="J4058">
        <v>8.8292893299820498</v>
      </c>
      <c r="K4058">
        <v>42.775267465860097</v>
      </c>
      <c r="L4058">
        <v>53.401011864106898</v>
      </c>
      <c r="M4058">
        <v>86.825273299184801</v>
      </c>
      <c r="N4058">
        <v>1.2651162790697601</v>
      </c>
      <c r="O4058">
        <v>64.668094218415405</v>
      </c>
      <c r="P4058">
        <v>23.381770145310401</v>
      </c>
    </row>
    <row r="4059" spans="1:17" hidden="1" x14ac:dyDescent="0.3">
      <c r="A4059" t="s">
        <v>8351</v>
      </c>
      <c r="B4059" t="s">
        <v>8352</v>
      </c>
      <c r="C4059" t="str">
        <f>IFERROR(VLOOKUP(Table1[[#This Row],[Ticker]],[1]!Table2[[Symbol]:[Industry]],2,FALSE),"-")</f>
        <v>-</v>
      </c>
      <c r="D4059" t="s">
        <v>729</v>
      </c>
      <c r="E4059">
        <v>19.692535094</v>
      </c>
      <c r="F4059">
        <v>65.23</v>
      </c>
      <c r="G4059">
        <v>-5.1903813526846996</v>
      </c>
      <c r="H4059">
        <v>3.8310568797059399</v>
      </c>
      <c r="I4059">
        <v>5.5572800300798901</v>
      </c>
      <c r="J4059">
        <v>1.8535439469489901</v>
      </c>
      <c r="K4059">
        <v>62.639276458794697</v>
      </c>
      <c r="L4059">
        <v>58.195805146425997</v>
      </c>
      <c r="M4059">
        <v>43.249617568739502</v>
      </c>
      <c r="N4059">
        <v>0.46350122192594101</v>
      </c>
      <c r="O4059">
        <v>4.1698604936379002</v>
      </c>
      <c r="P4059">
        <v>25.529212531752702</v>
      </c>
    </row>
    <row r="4060" spans="1:17" hidden="1" x14ac:dyDescent="0.3">
      <c r="A4060" t="s">
        <v>8353</v>
      </c>
      <c r="B4060" t="s">
        <v>8354</v>
      </c>
      <c r="C4060" t="str">
        <f>IFERROR(VLOOKUP(Table1[[#This Row],[Ticker]],[1]!Table2[[Symbol]:[Industry]],2,FALSE),"-")</f>
        <v>-</v>
      </c>
      <c r="D4060" t="s">
        <v>4818</v>
      </c>
      <c r="E4060">
        <v>19.648049400000001</v>
      </c>
      <c r="F4060">
        <v>37.380000000000003</v>
      </c>
      <c r="G4060">
        <v>-1.69380392208793</v>
      </c>
      <c r="H4060">
        <v>0.856833515985857</v>
      </c>
      <c r="I4060">
        <v>4.4795683110680198</v>
      </c>
      <c r="J4060">
        <v>-9.0840563882417094</v>
      </c>
      <c r="K4060">
        <v>38.848432816122703</v>
      </c>
      <c r="L4060">
        <v>35.683624077449799</v>
      </c>
      <c r="M4060">
        <v>36.1839133387437</v>
      </c>
      <c r="N4060">
        <v>0.21756487025948101</v>
      </c>
      <c r="O4060">
        <v>23.756019261637199</v>
      </c>
      <c r="P4060">
        <v>40.950226244343902</v>
      </c>
      <c r="Q4060">
        <v>4.4075128528759999E-2</v>
      </c>
    </row>
    <row r="4061" spans="1:17" hidden="1" x14ac:dyDescent="0.3">
      <c r="A4061" t="s">
        <v>8355</v>
      </c>
      <c r="B4061" t="s">
        <v>8356</v>
      </c>
      <c r="C4061" t="str">
        <f>IFERROR(VLOOKUP(Table1[[#This Row],[Ticker]],[1]!Table2[[Symbol]:[Industry]],2,FALSE),"-")</f>
        <v>-</v>
      </c>
      <c r="D4061" t="s">
        <v>516</v>
      </c>
      <c r="E4061">
        <v>19.615644799999998</v>
      </c>
      <c r="F4061">
        <v>71.03</v>
      </c>
      <c r="G4061">
        <v>19.020145287609601</v>
      </c>
      <c r="H4061">
        <v>84.036238024228496</v>
      </c>
      <c r="I4061">
        <v>58.423369006317103</v>
      </c>
      <c r="J4061">
        <v>11.178621061935701</v>
      </c>
      <c r="K4061">
        <v>45.0663185092547</v>
      </c>
      <c r="L4061">
        <v>43.529210610221703</v>
      </c>
      <c r="M4061">
        <v>88.768200471445397</v>
      </c>
      <c r="N4061">
        <v>3.3123287671232799</v>
      </c>
      <c r="O4061">
        <v>7.9121497958609002</v>
      </c>
      <c r="P4061">
        <v>94.602739726027394</v>
      </c>
    </row>
    <row r="4062" spans="1:17" hidden="1" x14ac:dyDescent="0.3">
      <c r="A4062" t="s">
        <v>8357</v>
      </c>
      <c r="B4062" t="s">
        <v>8358</v>
      </c>
      <c r="C4062" t="str">
        <f>IFERROR(VLOOKUP(Table1[[#This Row],[Ticker]],[1]!Table2[[Symbol]:[Industry]],2,FALSE),"-")</f>
        <v>-</v>
      </c>
      <c r="D4062" t="s">
        <v>60</v>
      </c>
      <c r="E4062">
        <v>19.609999680000001</v>
      </c>
      <c r="F4062">
        <v>71.22</v>
      </c>
      <c r="G4062">
        <v>173.50762803394699</v>
      </c>
      <c r="H4062">
        <v>10.077484507534599</v>
      </c>
      <c r="I4062">
        <v>161.79693222470701</v>
      </c>
      <c r="J4062">
        <v>-0.92680823099355703</v>
      </c>
      <c r="K4062">
        <v>65.464843286099395</v>
      </c>
      <c r="L4062">
        <v>47.993546935823801</v>
      </c>
      <c r="M4062">
        <v>100</v>
      </c>
      <c r="N4062">
        <v>6.7428571428571402</v>
      </c>
      <c r="O4062">
        <v>0</v>
      </c>
      <c r="P4062">
        <v>200.76013513513499</v>
      </c>
    </row>
    <row r="4063" spans="1:17" hidden="1" x14ac:dyDescent="0.3">
      <c r="A4063" t="s">
        <v>8359</v>
      </c>
      <c r="B4063" t="s">
        <v>5564</v>
      </c>
      <c r="C4063" t="str">
        <f>IFERROR(VLOOKUP(Table1[[#This Row],[Ticker]],[1]!Table2[[Symbol]:[Industry]],2,FALSE),"-")</f>
        <v>-</v>
      </c>
      <c r="D4063" t="s">
        <v>259</v>
      </c>
      <c r="E4063">
        <v>19.538051500000002</v>
      </c>
      <c r="F4063">
        <v>27.83</v>
      </c>
      <c r="G4063">
        <v>76.034563753450698</v>
      </c>
      <c r="H4063">
        <v>36.251375116409797</v>
      </c>
      <c r="I4063">
        <v>72.498566895499195</v>
      </c>
      <c r="J4063">
        <v>5.0922393880540504</v>
      </c>
      <c r="K4063">
        <v>21.656996725926899</v>
      </c>
      <c r="L4063">
        <v>17.887851028166999</v>
      </c>
      <c r="M4063">
        <v>88.394777298905595</v>
      </c>
      <c r="N4063">
        <v>0.59545356137692096</v>
      </c>
      <c r="O4063">
        <v>0</v>
      </c>
      <c r="P4063">
        <v>162.54716981132</v>
      </c>
    </row>
    <row r="4064" spans="1:17" hidden="1" x14ac:dyDescent="0.3">
      <c r="A4064" t="s">
        <v>8360</v>
      </c>
      <c r="B4064" t="s">
        <v>8361</v>
      </c>
      <c r="C4064" t="str">
        <f>IFERROR(VLOOKUP(Table1[[#This Row],[Ticker]],[1]!Table2[[Symbol]:[Industry]],2,FALSE),"-")</f>
        <v>-</v>
      </c>
      <c r="D4064" t="s">
        <v>420</v>
      </c>
      <c r="E4064">
        <v>19.525720215</v>
      </c>
      <c r="F4064">
        <v>17.649999999999999</v>
      </c>
      <c r="G4064">
        <v>85.765244378102196</v>
      </c>
      <c r="H4064">
        <v>-6.6354823292711798</v>
      </c>
      <c r="I4064">
        <v>0.93332544688965502</v>
      </c>
      <c r="J4064">
        <v>-4.7415221274513302</v>
      </c>
      <c r="K4064">
        <v>21.630636350430599</v>
      </c>
      <c r="L4064">
        <v>17.801768138753499</v>
      </c>
      <c r="M4064">
        <v>18.655262578255901</v>
      </c>
      <c r="N4064">
        <v>0.218773775549054</v>
      </c>
      <c r="O4064">
        <v>69.688385269121795</v>
      </c>
      <c r="P4064">
        <v>228.06691449814099</v>
      </c>
      <c r="Q4064">
        <v>0.15357652719957099</v>
      </c>
    </row>
    <row r="4065" spans="1:17" hidden="1" x14ac:dyDescent="0.3">
      <c r="A4065" t="s">
        <v>8362</v>
      </c>
      <c r="B4065" t="s">
        <v>8363</v>
      </c>
      <c r="C4065" t="str">
        <f>IFERROR(VLOOKUP(Table1[[#This Row],[Ticker]],[1]!Table2[[Symbol]:[Industry]],2,FALSE),"-")</f>
        <v>-</v>
      </c>
      <c r="D4065" t="s">
        <v>745</v>
      </c>
      <c r="E4065">
        <v>19.522634879999998</v>
      </c>
      <c r="F4065">
        <v>8.4</v>
      </c>
      <c r="G4065">
        <v>-88.646104088005004</v>
      </c>
      <c r="H4065">
        <v>-1.6942263363635499</v>
      </c>
      <c r="I4065">
        <v>-72.669136848483703</v>
      </c>
      <c r="J4065">
        <v>-0.32800583578396802</v>
      </c>
      <c r="K4065">
        <v>8.9637172126941298</v>
      </c>
      <c r="L4065">
        <v>15.7174135434236</v>
      </c>
      <c r="M4065">
        <v>51.860886230686802</v>
      </c>
      <c r="N4065">
        <v>0.72299861175381697</v>
      </c>
      <c r="O4065">
        <v>440.47619047619003</v>
      </c>
      <c r="P4065">
        <v>12.449799196787099</v>
      </c>
      <c r="Q4065">
        <v>-6.8385081736919998E-2</v>
      </c>
    </row>
    <row r="4066" spans="1:17" hidden="1" x14ac:dyDescent="0.3">
      <c r="A4066" t="s">
        <v>8364</v>
      </c>
      <c r="B4066" t="s">
        <v>8365</v>
      </c>
      <c r="C4066" t="str">
        <f>IFERROR(VLOOKUP(Table1[[#This Row],[Ticker]],[1]!Table2[[Symbol]:[Industry]],2,FALSE),"-")</f>
        <v>-</v>
      </c>
      <c r="D4066" t="s">
        <v>516</v>
      </c>
      <c r="E4066">
        <v>19.512</v>
      </c>
      <c r="F4066">
        <v>8.1300000000000008</v>
      </c>
      <c r="G4066">
        <v>-61.337922089100601</v>
      </c>
      <c r="H4066">
        <v>28.469046995287901</v>
      </c>
      <c r="I4066">
        <v>-48.823967371156201</v>
      </c>
      <c r="J4066">
        <v>-6.1715634757487896</v>
      </c>
      <c r="K4066">
        <v>10.3587380458852</v>
      </c>
      <c r="L4066">
        <v>12.139260746112599</v>
      </c>
      <c r="M4066">
        <v>68.958055875530505</v>
      </c>
      <c r="N4066">
        <v>1.8001681785160899</v>
      </c>
      <c r="O4066">
        <v>131.980319803198</v>
      </c>
      <c r="P4066">
        <v>36.180904522612998</v>
      </c>
      <c r="Q4066">
        <v>-9.6583803008068E-2</v>
      </c>
    </row>
    <row r="4067" spans="1:17" hidden="1" x14ac:dyDescent="0.3">
      <c r="A4067" t="s">
        <v>8366</v>
      </c>
      <c r="B4067" t="s">
        <v>8367</v>
      </c>
      <c r="C4067" t="str">
        <f>IFERROR(VLOOKUP(Table1[[#This Row],[Ticker]],[1]!Table2[[Symbol]:[Industry]],2,FALSE),"-")</f>
        <v>-</v>
      </c>
      <c r="D4067" t="s">
        <v>127</v>
      </c>
      <c r="E4067">
        <v>19.484252999999999</v>
      </c>
      <c r="F4067">
        <v>36.1</v>
      </c>
      <c r="G4067">
        <v>48.210455861775202</v>
      </c>
      <c r="H4067">
        <v>-4.6675480083956602</v>
      </c>
      <c r="I4067">
        <v>-12.121017416659299</v>
      </c>
      <c r="J4067">
        <v>-5.9018016503144297</v>
      </c>
      <c r="K4067">
        <v>36.640630618193399</v>
      </c>
      <c r="L4067">
        <v>30.2516623687427</v>
      </c>
      <c r="M4067">
        <v>8.4231105776920696</v>
      </c>
      <c r="N4067">
        <v>0.233218893796693</v>
      </c>
      <c r="O4067">
        <v>27.922437673130101</v>
      </c>
      <c r="P4067">
        <v>85.033316248077895</v>
      </c>
      <c r="Q4067">
        <v>0.14857817729460701</v>
      </c>
    </row>
    <row r="4068" spans="1:17" hidden="1" x14ac:dyDescent="0.3">
      <c r="A4068" t="s">
        <v>8368</v>
      </c>
      <c r="B4068" t="s">
        <v>8369</v>
      </c>
      <c r="C4068" t="str">
        <f>IFERROR(VLOOKUP(Table1[[#This Row],[Ticker]],[1]!Table2[[Symbol]:[Industry]],2,FALSE),"-")</f>
        <v>-</v>
      </c>
      <c r="D4068" t="s">
        <v>1154</v>
      </c>
      <c r="E4068">
        <v>19.424843750000001</v>
      </c>
      <c r="F4068">
        <v>85.15</v>
      </c>
      <c r="G4068">
        <v>-5.5931859894901201</v>
      </c>
      <c r="H4068">
        <v>-1.87035303188851</v>
      </c>
      <c r="I4068">
        <v>-12.2495918825592</v>
      </c>
      <c r="J4068">
        <v>1.0670674632677399</v>
      </c>
      <c r="K4068">
        <v>87.130260937810405</v>
      </c>
      <c r="M4068">
        <v>46.234414810174101</v>
      </c>
      <c r="N4068">
        <v>1</v>
      </c>
    </row>
    <row r="4069" spans="1:17" hidden="1" x14ac:dyDescent="0.3">
      <c r="A4069" t="s">
        <v>8370</v>
      </c>
      <c r="B4069" t="s">
        <v>8371</v>
      </c>
      <c r="C4069" t="str">
        <f>IFERROR(VLOOKUP(Table1[[#This Row],[Ticker]],[1]!Table2[[Symbol]:[Industry]],2,FALSE),"-")</f>
        <v>-</v>
      </c>
      <c r="D4069" t="s">
        <v>450</v>
      </c>
      <c r="E4069">
        <v>19.386134999999999</v>
      </c>
      <c r="F4069">
        <v>57.06</v>
      </c>
      <c r="G4069">
        <v>189.899425138092</v>
      </c>
      <c r="H4069">
        <v>-37.8980119111284</v>
      </c>
      <c r="I4069">
        <v>102.43014021087799</v>
      </c>
      <c r="J4069">
        <v>-16.041357472290699</v>
      </c>
      <c r="K4069">
        <v>68.816695252871895</v>
      </c>
      <c r="L4069">
        <v>44.895620357280599</v>
      </c>
      <c r="M4069">
        <v>11.330777580042501</v>
      </c>
      <c r="N4069">
        <v>1.3556767950952899</v>
      </c>
      <c r="O4069">
        <v>67.104801962846096</v>
      </c>
      <c r="P4069">
        <v>245.81818181818099</v>
      </c>
      <c r="Q4069">
        <v>0.124494725252781</v>
      </c>
    </row>
    <row r="4070" spans="1:17" hidden="1" x14ac:dyDescent="0.3">
      <c r="A4070" t="s">
        <v>8372</v>
      </c>
      <c r="B4070" t="s">
        <v>8373</v>
      </c>
      <c r="C4070" t="str">
        <f>IFERROR(VLOOKUP(Table1[[#This Row],[Ticker]],[1]!Table2[[Symbol]:[Industry]],2,FALSE),"-")</f>
        <v>-</v>
      </c>
      <c r="D4070" t="s">
        <v>315</v>
      </c>
      <c r="E4070">
        <v>19.360436611000001</v>
      </c>
      <c r="F4070">
        <v>48.77</v>
      </c>
      <c r="G4070">
        <v>-23.154321402148199</v>
      </c>
      <c r="H4070">
        <v>14.394053611345401</v>
      </c>
      <c r="I4070">
        <v>-9.4512923814719496</v>
      </c>
      <c r="J4070">
        <v>0.80452259921087499</v>
      </c>
      <c r="K4070">
        <v>44.454964688797801</v>
      </c>
      <c r="L4070">
        <v>43.908060479154102</v>
      </c>
      <c r="M4070">
        <v>64.063329966553894</v>
      </c>
      <c r="N4070">
        <v>0.87028734036646305</v>
      </c>
      <c r="O4070">
        <v>47.652245232725001</v>
      </c>
      <c r="P4070">
        <v>64.374789349511204</v>
      </c>
      <c r="Q4070">
        <v>5.7134297169246999E-2</v>
      </c>
    </row>
    <row r="4071" spans="1:17" hidden="1" x14ac:dyDescent="0.3">
      <c r="A4071" t="s">
        <v>8374</v>
      </c>
      <c r="B4071" t="s">
        <v>8375</v>
      </c>
      <c r="C4071" t="str">
        <f>IFERROR(VLOOKUP(Table1[[#This Row],[Ticker]],[1]!Table2[[Symbol]:[Industry]],2,FALSE),"-")</f>
        <v>-</v>
      </c>
      <c r="E4071">
        <v>19.343498400000001</v>
      </c>
      <c r="F4071">
        <v>55.47</v>
      </c>
      <c r="G4071">
        <v>69.099966716074803</v>
      </c>
      <c r="H4071">
        <v>-23.171304005210999</v>
      </c>
      <c r="I4071">
        <v>19.400930801373502</v>
      </c>
      <c r="J4071">
        <v>-6.8779781190912104</v>
      </c>
      <c r="K4071">
        <v>62.743604706313199</v>
      </c>
      <c r="L4071">
        <v>49.728965335017399</v>
      </c>
      <c r="M4071">
        <v>25.323695768040501</v>
      </c>
      <c r="N4071">
        <v>1.05474681948809</v>
      </c>
      <c r="O4071">
        <v>58.536145664323001</v>
      </c>
      <c r="P4071">
        <v>120.29388403494799</v>
      </c>
    </row>
    <row r="4072" spans="1:17" hidden="1" x14ac:dyDescent="0.3">
      <c r="A4072" t="s">
        <v>8376</v>
      </c>
      <c r="B4072" t="s">
        <v>8377</v>
      </c>
      <c r="C4072" t="str">
        <f>IFERROR(VLOOKUP(Table1[[#This Row],[Ticker]],[1]!Table2[[Symbol]:[Industry]],2,FALSE),"-")</f>
        <v>-</v>
      </c>
      <c r="E4072">
        <v>19.3304127</v>
      </c>
      <c r="F4072">
        <v>31.62</v>
      </c>
      <c r="G4072">
        <v>-42.750566609596497</v>
      </c>
      <c r="H4072">
        <v>-8.5180195979976894</v>
      </c>
      <c r="I4072">
        <v>-16.382516757672398</v>
      </c>
      <c r="J4072">
        <v>-9.1149615410980704</v>
      </c>
      <c r="K4072">
        <v>35.143936040152099</v>
      </c>
      <c r="L4072">
        <v>35.444817635486501</v>
      </c>
      <c r="M4072">
        <v>22.2258622417963</v>
      </c>
      <c r="N4072">
        <v>0.40867877239108502</v>
      </c>
      <c r="O4072">
        <v>90.322580645161196</v>
      </c>
      <c r="P4072">
        <v>8.4734133790737598</v>
      </c>
      <c r="Q4072">
        <v>0.19292733962990199</v>
      </c>
    </row>
    <row r="4073" spans="1:17" hidden="1" x14ac:dyDescent="0.3">
      <c r="A4073" t="s">
        <v>8378</v>
      </c>
      <c r="B4073" t="s">
        <v>8379</v>
      </c>
      <c r="C4073" t="str">
        <f>IFERROR(VLOOKUP(Table1[[#This Row],[Ticker]],[1]!Table2[[Symbol]:[Industry]],2,FALSE),"-")</f>
        <v>-</v>
      </c>
      <c r="D4073" t="s">
        <v>471</v>
      </c>
      <c r="E4073">
        <v>19.296009990000002</v>
      </c>
      <c r="F4073">
        <v>15.57</v>
      </c>
      <c r="G4073">
        <v>43.2020383533577</v>
      </c>
      <c r="H4073">
        <v>12.901701913795399</v>
      </c>
      <c r="I4073">
        <v>6.20249332218894</v>
      </c>
      <c r="J4073">
        <v>-0.92680823099355703</v>
      </c>
      <c r="K4073">
        <v>13.8300161606857</v>
      </c>
      <c r="L4073">
        <v>12.844427208913</v>
      </c>
      <c r="M4073">
        <v>87.625405261717802</v>
      </c>
      <c r="N4073">
        <v>0.35403726708074501</v>
      </c>
      <c r="O4073">
        <v>0</v>
      </c>
      <c r="P4073">
        <v>76.931818181818102</v>
      </c>
    </row>
    <row r="4074" spans="1:17" hidden="1" x14ac:dyDescent="0.3">
      <c r="A4074" t="s">
        <v>8380</v>
      </c>
      <c r="B4074" t="s">
        <v>8381</v>
      </c>
      <c r="C4074" t="str">
        <f>IFERROR(VLOOKUP(Table1[[#This Row],[Ticker]],[1]!Table2[[Symbol]:[Industry]],2,FALSE),"-")</f>
        <v>-</v>
      </c>
      <c r="D4074" t="s">
        <v>471</v>
      </c>
      <c r="E4074">
        <v>19.268678399999999</v>
      </c>
      <c r="F4074">
        <v>6.88</v>
      </c>
      <c r="G4074">
        <v>-21.4063532550338</v>
      </c>
      <c r="H4074">
        <v>2.2107588699112002</v>
      </c>
      <c r="I4074">
        <v>-4.0781862036361698</v>
      </c>
      <c r="J4074">
        <v>-2.6410939452792701</v>
      </c>
      <c r="K4074">
        <v>6.4590697635583902</v>
      </c>
      <c r="L4074">
        <v>6.2113561055491804</v>
      </c>
      <c r="M4074">
        <v>43.4146174753689</v>
      </c>
      <c r="N4074">
        <v>0.95652827115720596</v>
      </c>
      <c r="O4074">
        <v>55.523255813953398</v>
      </c>
      <c r="P4074">
        <v>56.363636363636303</v>
      </c>
      <c r="Q4074">
        <v>4.5745347506657999E-2</v>
      </c>
    </row>
    <row r="4075" spans="1:17" hidden="1" x14ac:dyDescent="0.3">
      <c r="A4075" t="s">
        <v>8382</v>
      </c>
      <c r="B4075" t="s">
        <v>8383</v>
      </c>
      <c r="C4075" t="str">
        <f>IFERROR(VLOOKUP(Table1[[#This Row],[Ticker]],[1]!Table2[[Symbol]:[Industry]],2,FALSE),"-")</f>
        <v>-</v>
      </c>
      <c r="D4075" t="s">
        <v>4155</v>
      </c>
      <c r="E4075">
        <v>19.255019999999998</v>
      </c>
      <c r="F4075">
        <v>35.79</v>
      </c>
      <c r="G4075">
        <v>12.7779342991166</v>
      </c>
      <c r="H4075">
        <v>8.2843519435042694</v>
      </c>
      <c r="I4075">
        <v>-3.2851840106717098</v>
      </c>
      <c r="J4075">
        <v>0.51877000029895304</v>
      </c>
      <c r="K4075">
        <v>34.790335450866102</v>
      </c>
      <c r="L4075">
        <v>34.101622085807499</v>
      </c>
      <c r="M4075">
        <v>62.415306596036999</v>
      </c>
      <c r="N4075">
        <v>0.55186221406508695</v>
      </c>
      <c r="O4075">
        <v>30.9863090248672</v>
      </c>
      <c r="P4075">
        <v>43.734939759036102</v>
      </c>
      <c r="Q4075">
        <v>1.8088769052033001E-2</v>
      </c>
    </row>
    <row r="4076" spans="1:17" hidden="1" x14ac:dyDescent="0.3">
      <c r="A4076" t="s">
        <v>8384</v>
      </c>
      <c r="B4076" t="s">
        <v>8385</v>
      </c>
      <c r="C4076" t="str">
        <f>IFERROR(VLOOKUP(Table1[[#This Row],[Ticker]],[1]!Table2[[Symbol]:[Industry]],2,FALSE),"-")</f>
        <v>-</v>
      </c>
      <c r="D4076" t="s">
        <v>729</v>
      </c>
      <c r="E4076">
        <v>19.229981756999901</v>
      </c>
      <c r="F4076">
        <v>28.33</v>
      </c>
      <c r="G4076">
        <v>7.4174380472896804</v>
      </c>
      <c r="H4076">
        <v>0.82802395776451798</v>
      </c>
      <c r="I4076">
        <v>3.39282238252295</v>
      </c>
      <c r="J4076">
        <v>-0.14416860096865899</v>
      </c>
      <c r="K4076">
        <v>27.6531883183169</v>
      </c>
      <c r="L4076">
        <v>25.420173693959299</v>
      </c>
      <c r="M4076">
        <v>53.416699079583402</v>
      </c>
      <c r="N4076">
        <v>1.8865577528420201</v>
      </c>
      <c r="O4076">
        <v>7.5538298623367401</v>
      </c>
      <c r="P4076">
        <v>39.763196842624502</v>
      </c>
      <c r="Q4076">
        <v>2.8878510423630001E-3</v>
      </c>
    </row>
    <row r="4077" spans="1:17" hidden="1" x14ac:dyDescent="0.3">
      <c r="A4077" t="s">
        <v>8386</v>
      </c>
      <c r="B4077" t="s">
        <v>8387</v>
      </c>
      <c r="C4077" t="str">
        <f>IFERROR(VLOOKUP(Table1[[#This Row],[Ticker]],[1]!Table2[[Symbol]:[Industry]],2,FALSE),"-")</f>
        <v>-</v>
      </c>
      <c r="D4077" t="s">
        <v>315</v>
      </c>
      <c r="E4077">
        <v>19.167000000000002</v>
      </c>
      <c r="F4077">
        <v>63.89</v>
      </c>
      <c r="G4077">
        <v>59.080826232145597</v>
      </c>
      <c r="H4077">
        <v>54.864992123513503</v>
      </c>
      <c r="I4077">
        <v>69.003905919068799</v>
      </c>
      <c r="J4077">
        <v>14.8159453921948</v>
      </c>
      <c r="K4077">
        <v>44.023748298778997</v>
      </c>
      <c r="L4077">
        <v>39.964687159879198</v>
      </c>
      <c r="M4077">
        <v>99.452310973379298</v>
      </c>
      <c r="N4077">
        <v>2.3797979797979698</v>
      </c>
      <c r="O4077">
        <v>0</v>
      </c>
      <c r="P4077">
        <v>102.18354430379701</v>
      </c>
    </row>
    <row r="4078" spans="1:17" hidden="1" x14ac:dyDescent="0.3">
      <c r="A4078" t="s">
        <v>8388</v>
      </c>
      <c r="B4078" t="s">
        <v>8389</v>
      </c>
      <c r="C4078" t="str">
        <f>IFERROR(VLOOKUP(Table1[[#This Row],[Ticker]],[1]!Table2[[Symbol]:[Industry]],2,FALSE),"-")</f>
        <v>-</v>
      </c>
      <c r="D4078" t="s">
        <v>392</v>
      </c>
      <c r="E4078">
        <v>19.162763474999998</v>
      </c>
      <c r="F4078">
        <v>15.35</v>
      </c>
      <c r="G4078">
        <v>700.78982094113996</v>
      </c>
      <c r="H4078">
        <v>44.368412891972</v>
      </c>
      <c r="I4078">
        <v>716.96569704864498</v>
      </c>
      <c r="J4078">
        <v>5.0814790618241101</v>
      </c>
      <c r="K4078">
        <v>10.4278136039336</v>
      </c>
      <c r="M4078">
        <v>100</v>
      </c>
      <c r="N4078">
        <v>1.2388607953522801</v>
      </c>
      <c r="O4078">
        <v>0</v>
      </c>
      <c r="P4078">
        <v>752.77777777777703</v>
      </c>
    </row>
    <row r="4079" spans="1:17" hidden="1" x14ac:dyDescent="0.3">
      <c r="A4079" t="s">
        <v>8390</v>
      </c>
      <c r="B4079" t="s">
        <v>8391</v>
      </c>
      <c r="C4079" t="str">
        <f>IFERROR(VLOOKUP(Table1[[#This Row],[Ticker]],[1]!Table2[[Symbol]:[Industry]],2,FALSE),"-")</f>
        <v>-</v>
      </c>
      <c r="D4079" t="s">
        <v>54</v>
      </c>
      <c r="E4079">
        <v>19.0973085</v>
      </c>
      <c r="F4079">
        <v>47.5</v>
      </c>
      <c r="G4079">
        <v>-57.655437504118098</v>
      </c>
      <c r="H4079">
        <v>11.0710242875536</v>
      </c>
      <c r="I4079">
        <v>-13.640733557785399</v>
      </c>
      <c r="J4079">
        <v>-0.92680823099355703</v>
      </c>
      <c r="K4079">
        <v>44.456796196472098</v>
      </c>
      <c r="M4079">
        <v>64.906206822080804</v>
      </c>
      <c r="N4079">
        <v>0.66898954703832703</v>
      </c>
      <c r="O4079">
        <v>74.526315789473699</v>
      </c>
      <c r="P4079">
        <v>43.504531722054303</v>
      </c>
    </row>
    <row r="4080" spans="1:17" hidden="1" x14ac:dyDescent="0.3">
      <c r="A4080" t="s">
        <v>8392</v>
      </c>
      <c r="B4080" t="s">
        <v>8393</v>
      </c>
      <c r="C4080" t="str">
        <f>IFERROR(VLOOKUP(Table1[[#This Row],[Ticker]],[1]!Table2[[Symbol]:[Industry]],2,FALSE),"-")</f>
        <v>-</v>
      </c>
      <c r="D4080" t="s">
        <v>516</v>
      </c>
      <c r="E4080">
        <v>19.091999999999999</v>
      </c>
      <c r="F4080">
        <v>47.73</v>
      </c>
      <c r="G4080">
        <v>1.8394371060425601</v>
      </c>
      <c r="H4080">
        <v>-7.75973852556199</v>
      </c>
      <c r="I4080">
        <v>-12.5325197377071</v>
      </c>
      <c r="J4080">
        <v>-5.9228273392738204</v>
      </c>
      <c r="K4080">
        <v>54.302673470995202</v>
      </c>
      <c r="L4080">
        <v>53.7483070767789</v>
      </c>
      <c r="M4080">
        <v>40.6129726559669</v>
      </c>
      <c r="N4080">
        <v>1.0504580975478299</v>
      </c>
      <c r="O4080">
        <v>46.951602765556203</v>
      </c>
      <c r="P4080">
        <v>37.550432276656998</v>
      </c>
      <c r="Q4080">
        <v>0.14814111479228001</v>
      </c>
    </row>
    <row r="4081" spans="1:17" hidden="1" x14ac:dyDescent="0.3">
      <c r="A4081" t="s">
        <v>8394</v>
      </c>
      <c r="B4081" t="s">
        <v>8395</v>
      </c>
      <c r="C4081" t="str">
        <f>IFERROR(VLOOKUP(Table1[[#This Row],[Ticker]],[1]!Table2[[Symbol]:[Industry]],2,FALSE),"-")</f>
        <v>-</v>
      </c>
      <c r="D4081" t="s">
        <v>246</v>
      </c>
      <c r="E4081">
        <v>19.008793440000002</v>
      </c>
      <c r="F4081">
        <v>13.65</v>
      </c>
      <c r="G4081">
        <v>-32.035730932030503</v>
      </c>
      <c r="H4081">
        <v>-15.492774156202399</v>
      </c>
      <c r="I4081">
        <v>-43.096833013884797</v>
      </c>
      <c r="J4081">
        <v>-5.4054646340726196</v>
      </c>
      <c r="K4081">
        <v>15.1540459399436</v>
      </c>
      <c r="L4081">
        <v>16.032831283814101</v>
      </c>
      <c r="M4081">
        <v>32.7167096214786</v>
      </c>
      <c r="N4081">
        <v>0.28803180626951902</v>
      </c>
      <c r="O4081">
        <v>82.191780821917703</v>
      </c>
      <c r="P4081">
        <v>5.8139534883720998</v>
      </c>
      <c r="Q4081">
        <v>4.5961775618561997E-2</v>
      </c>
    </row>
    <row r="4082" spans="1:17" hidden="1" x14ac:dyDescent="0.3">
      <c r="A4082" t="s">
        <v>8396</v>
      </c>
      <c r="B4082" t="s">
        <v>8397</v>
      </c>
      <c r="C4082" t="str">
        <f>IFERROR(VLOOKUP(Table1[[#This Row],[Ticker]],[1]!Table2[[Symbol]:[Industry]],2,FALSE),"-")</f>
        <v>-</v>
      </c>
      <c r="D4082" t="s">
        <v>2849</v>
      </c>
      <c r="E4082">
        <v>18.924299999999999</v>
      </c>
      <c r="F4082">
        <v>44.01</v>
      </c>
      <c r="G4082">
        <v>102.51250595364201</v>
      </c>
      <c r="H4082">
        <v>-5.54538164262578</v>
      </c>
      <c r="I4082">
        <v>4.4999384835958596</v>
      </c>
      <c r="J4082">
        <v>2.6261329454770199</v>
      </c>
      <c r="K4082">
        <v>43.760034224800499</v>
      </c>
      <c r="L4082">
        <v>34.541079486387702</v>
      </c>
      <c r="M4082">
        <v>47.377945257818801</v>
      </c>
      <c r="N4082">
        <v>0.40756895693894302</v>
      </c>
      <c r="O4082">
        <v>24.9715973642354</v>
      </c>
      <c r="P4082">
        <v>183.56958762886501</v>
      </c>
      <c r="Q4082">
        <v>0.16079093341306899</v>
      </c>
    </row>
    <row r="4083" spans="1:17" hidden="1" x14ac:dyDescent="0.3">
      <c r="A4083" t="s">
        <v>8398</v>
      </c>
      <c r="B4083" t="s">
        <v>8399</v>
      </c>
      <c r="C4083" t="str">
        <f>IFERROR(VLOOKUP(Table1[[#This Row],[Ticker]],[1]!Table2[[Symbol]:[Industry]],2,FALSE),"-")</f>
        <v>-</v>
      </c>
      <c r="D4083" t="s">
        <v>315</v>
      </c>
      <c r="E4083">
        <v>18.922758448</v>
      </c>
      <c r="F4083">
        <v>5.92</v>
      </c>
      <c r="G4083">
        <v>-14.514864515636299</v>
      </c>
      <c r="H4083">
        <v>-10.7442116379293</v>
      </c>
      <c r="I4083">
        <v>-24.6334823056362</v>
      </c>
      <c r="J4083">
        <v>-2.2601415643268901</v>
      </c>
      <c r="K4083">
        <v>6.3904905060185397</v>
      </c>
      <c r="L4083">
        <v>6.4204495841861497</v>
      </c>
      <c r="M4083">
        <v>37.085045580890601</v>
      </c>
      <c r="N4083">
        <v>1.74030879268088</v>
      </c>
      <c r="O4083">
        <v>43.412162162162097</v>
      </c>
      <c r="P4083">
        <v>23.076923076922998</v>
      </c>
      <c r="Q4083">
        <v>4.5427664809794002E-2</v>
      </c>
    </row>
    <row r="4084" spans="1:17" hidden="1" x14ac:dyDescent="0.3">
      <c r="A4084" t="s">
        <v>8400</v>
      </c>
      <c r="B4084" t="s">
        <v>8401</v>
      </c>
      <c r="C4084" t="str">
        <f>IFERROR(VLOOKUP(Table1[[#This Row],[Ticker]],[1]!Table2[[Symbol]:[Industry]],2,FALSE),"-")</f>
        <v>-</v>
      </c>
      <c r="D4084" t="s">
        <v>516</v>
      </c>
      <c r="E4084">
        <v>18.912279474999998</v>
      </c>
      <c r="F4084">
        <v>10.130000000000001</v>
      </c>
      <c r="G4084">
        <v>-5.7979616466422597</v>
      </c>
      <c r="H4084">
        <v>7.4812411329545698</v>
      </c>
      <c r="I4084">
        <v>10.2308750595859</v>
      </c>
      <c r="J4084">
        <v>-6.9564928321067097</v>
      </c>
      <c r="K4084">
        <v>9.1912526098405394</v>
      </c>
      <c r="L4084">
        <v>8.0652510710388494</v>
      </c>
      <c r="M4084">
        <v>52.992589613091504</v>
      </c>
      <c r="N4084">
        <v>1.5034355766571299</v>
      </c>
      <c r="O4084">
        <v>17.472852912142098</v>
      </c>
      <c r="P4084">
        <v>85.871559633027502</v>
      </c>
      <c r="Q4084">
        <v>7.4046243003678E-2</v>
      </c>
    </row>
    <row r="4085" spans="1:17" hidden="1" x14ac:dyDescent="0.3">
      <c r="A4085" t="s">
        <v>8402</v>
      </c>
      <c r="B4085" t="s">
        <v>8403</v>
      </c>
      <c r="C4085" t="str">
        <f>IFERROR(VLOOKUP(Table1[[#This Row],[Ticker]],[1]!Table2[[Symbol]:[Industry]],2,FALSE),"-")</f>
        <v>-</v>
      </c>
      <c r="D4085" t="s">
        <v>136</v>
      </c>
      <c r="E4085">
        <v>18.860592539999999</v>
      </c>
      <c r="F4085">
        <v>18.190000000000001</v>
      </c>
      <c r="G4085">
        <v>-45.401814208921202</v>
      </c>
      <c r="H4085">
        <v>-12.9279872760291</v>
      </c>
      <c r="I4085">
        <v>-20.343231588331001</v>
      </c>
      <c r="J4085">
        <v>-3.6540809582662699</v>
      </c>
      <c r="K4085">
        <v>21.312815086136201</v>
      </c>
      <c r="L4085">
        <v>22.832195647003498</v>
      </c>
      <c r="M4085">
        <v>24.637128262915901</v>
      </c>
      <c r="N4085">
        <v>0.130516255005309</v>
      </c>
      <c r="O4085">
        <v>113.413963716327</v>
      </c>
      <c r="P4085">
        <v>7</v>
      </c>
      <c r="Q4085">
        <v>-9.564809659153E-3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713</v>
      </c>
      <c r="E4086">
        <v>18.823350000000001</v>
      </c>
      <c r="F4086">
        <v>9.85</v>
      </c>
      <c r="G4086">
        <v>16.5156088408412</v>
      </c>
      <c r="H4086">
        <v>-4.5391255498761298</v>
      </c>
      <c r="I4086">
        <v>-33.878187413916301</v>
      </c>
      <c r="J4086">
        <v>-4.8292472553838</v>
      </c>
      <c r="K4086">
        <v>10.4311299468441</v>
      </c>
      <c r="L4086">
        <v>10.486379306299201</v>
      </c>
      <c r="M4086">
        <v>39.742208552100003</v>
      </c>
      <c r="N4086">
        <v>0.70319494802436899</v>
      </c>
      <c r="O4086">
        <v>62.233502538071001</v>
      </c>
      <c r="P4086">
        <v>54.8742138364779</v>
      </c>
      <c r="Q4086">
        <v>6.9479075630277998E-2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713</v>
      </c>
      <c r="E4087">
        <v>18.782472500000001</v>
      </c>
      <c r="F4087">
        <v>21.67</v>
      </c>
      <c r="G4087">
        <v>-44.517259892256199</v>
      </c>
      <c r="H4087">
        <v>-15.0897066637698</v>
      </c>
      <c r="I4087">
        <v>12.2151099451169</v>
      </c>
      <c r="J4087">
        <v>-11.749853498483199</v>
      </c>
      <c r="K4087">
        <v>20.1172020353828</v>
      </c>
      <c r="L4087">
        <v>18.557225631560701</v>
      </c>
      <c r="M4087">
        <v>44.430918184832599</v>
      </c>
      <c r="N4087">
        <v>0.74533700008593895</v>
      </c>
      <c r="O4087">
        <v>27.8264882325795</v>
      </c>
      <c r="P4087">
        <v>80.5833333333333</v>
      </c>
      <c r="Q4087">
        <v>3.6506795870844003E-2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420</v>
      </c>
      <c r="E4088">
        <v>18.781056</v>
      </c>
      <c r="F4088">
        <v>11.9</v>
      </c>
      <c r="G4088">
        <v>4.9697151210345103</v>
      </c>
      <c r="H4088">
        <v>-16.071253581712501</v>
      </c>
      <c r="I4088">
        <v>-37.8458617629136</v>
      </c>
      <c r="J4088">
        <v>-10.8435379811828</v>
      </c>
      <c r="K4088">
        <v>13.7179995129072</v>
      </c>
      <c r="L4088">
        <v>12.9801417798716</v>
      </c>
      <c r="M4088">
        <v>0.92015282919949504</v>
      </c>
      <c r="N4088">
        <v>0.46031746031746001</v>
      </c>
      <c r="O4088">
        <v>44.117647058823501</v>
      </c>
      <c r="P4088">
        <v>63.911845730027501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D4089" t="s">
        <v>300</v>
      </c>
      <c r="E4089">
        <v>18.770280935999999</v>
      </c>
      <c r="F4089">
        <v>42.27</v>
      </c>
      <c r="G4089">
        <v>-43.166141647369201</v>
      </c>
      <c r="H4089">
        <v>-3.4425047238558202</v>
      </c>
      <c r="I4089">
        <v>-20.857840774892601</v>
      </c>
      <c r="J4089">
        <v>-2.6244826495982001</v>
      </c>
      <c r="K4089">
        <v>43.581166552807296</v>
      </c>
      <c r="L4089">
        <v>44.396209228021</v>
      </c>
      <c r="M4089">
        <v>47.551577373600402</v>
      </c>
      <c r="N4089">
        <v>2.2092488867776798</v>
      </c>
      <c r="O4089">
        <v>31.795599716110701</v>
      </c>
      <c r="P4089">
        <v>8.1074168797953892</v>
      </c>
      <c r="Q4089">
        <v>2.1643472824850001E-2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399</v>
      </c>
      <c r="E4090">
        <v>18.7311096</v>
      </c>
      <c r="F4090">
        <v>37.520000000000003</v>
      </c>
      <c r="G4090">
        <v>-17.766457174609101</v>
      </c>
      <c r="H4090">
        <v>7.0298064889588296</v>
      </c>
      <c r="I4090">
        <v>-21.136944624563402</v>
      </c>
      <c r="J4090">
        <v>6.1202673752832002</v>
      </c>
      <c r="K4090">
        <v>37.397561764491797</v>
      </c>
      <c r="L4090">
        <v>38.512545829593897</v>
      </c>
      <c r="M4090">
        <v>62.312656501031299</v>
      </c>
      <c r="N4090">
        <v>1.14800692106927</v>
      </c>
      <c r="O4090">
        <v>55.650319829424298</v>
      </c>
      <c r="P4090">
        <v>17.25</v>
      </c>
      <c r="Q4090">
        <v>6.7123862549065993E-2</v>
      </c>
    </row>
    <row r="4091" spans="1:17" hidden="1" x14ac:dyDescent="0.3">
      <c r="A4091" t="s">
        <v>8414</v>
      </c>
      <c r="B4091" t="s">
        <v>8415</v>
      </c>
      <c r="C4091" t="str">
        <f>IFERROR(VLOOKUP(Table1[[#This Row],[Ticker]],[1]!Table2[[Symbol]:[Industry]],2,FALSE),"-")</f>
        <v>-</v>
      </c>
      <c r="D4091" t="s">
        <v>2151</v>
      </c>
      <c r="E4091">
        <v>18.715644080000001</v>
      </c>
      <c r="F4091">
        <v>3.71</v>
      </c>
      <c r="G4091">
        <v>-55.9063532550338</v>
      </c>
      <c r="H4091">
        <v>-23.989495359090402</v>
      </c>
      <c r="I4091">
        <v>-35.772987268986398</v>
      </c>
      <c r="J4091">
        <v>-9.9954356819739498</v>
      </c>
      <c r="K4091">
        <v>4.3331616299704603</v>
      </c>
      <c r="L4091">
        <v>4.4389355584806696</v>
      </c>
      <c r="M4091">
        <v>27.610411458838101</v>
      </c>
      <c r="N4091">
        <v>0.40713133741980001</v>
      </c>
      <c r="O4091">
        <v>101.347708894878</v>
      </c>
      <c r="P4091">
        <v>19.292604501607698</v>
      </c>
      <c r="Q4091">
        <v>3.9446713332218997E-2</v>
      </c>
    </row>
    <row r="4092" spans="1:17" hidden="1" x14ac:dyDescent="0.3">
      <c r="A4092" t="s">
        <v>8416</v>
      </c>
      <c r="B4092" t="s">
        <v>8417</v>
      </c>
      <c r="C4092" t="str">
        <f>IFERROR(VLOOKUP(Table1[[#This Row],[Ticker]],[1]!Table2[[Symbol]:[Industry]],2,FALSE),"-")</f>
        <v>-</v>
      </c>
      <c r="D4092" t="s">
        <v>4446</v>
      </c>
      <c r="E4092">
        <v>18.65119125</v>
      </c>
      <c r="F4092">
        <v>27.75</v>
      </c>
      <c r="G4092">
        <v>-43.810241305980703</v>
      </c>
      <c r="H4092">
        <v>20.4819804020023</v>
      </c>
      <c r="I4092">
        <v>-3.7937178284167201</v>
      </c>
      <c r="J4092">
        <v>1.6609921386922</v>
      </c>
      <c r="K4092">
        <v>24.8847708017496</v>
      </c>
      <c r="L4092">
        <v>28.356715656077299</v>
      </c>
      <c r="M4092">
        <v>66.807972083435502</v>
      </c>
      <c r="N4092">
        <v>0.93267444017977996</v>
      </c>
      <c r="O4092">
        <v>94.558558558558502</v>
      </c>
      <c r="P4092">
        <v>41.581632653061199</v>
      </c>
      <c r="Q4092">
        <v>9.5557689096211998E-2</v>
      </c>
    </row>
    <row r="4093" spans="1:17" hidden="1" x14ac:dyDescent="0.3">
      <c r="A4093" t="s">
        <v>8418</v>
      </c>
      <c r="B4093" t="s">
        <v>8419</v>
      </c>
      <c r="C4093" t="str">
        <f>IFERROR(VLOOKUP(Table1[[#This Row],[Ticker]],[1]!Table2[[Symbol]:[Industry]],2,FALSE),"-")</f>
        <v>-</v>
      </c>
      <c r="D4093" t="s">
        <v>3613</v>
      </c>
      <c r="E4093">
        <v>18.616943461999998</v>
      </c>
      <c r="F4093">
        <v>13.03</v>
      </c>
      <c r="G4093">
        <v>18.0389727194401</v>
      </c>
      <c r="H4093">
        <v>-3.29287009096682</v>
      </c>
      <c r="I4093">
        <v>1.22839500285097</v>
      </c>
      <c r="J4093">
        <v>-3.6880022608443102</v>
      </c>
      <c r="K4093">
        <v>13.2494114221026</v>
      </c>
      <c r="L4093">
        <v>11.814241647392601</v>
      </c>
      <c r="M4093">
        <v>37.812609215739002</v>
      </c>
      <c r="N4093">
        <v>0.65717510287243797</v>
      </c>
      <c r="O4093">
        <v>32.847275518035303</v>
      </c>
      <c r="P4093">
        <v>48.914285714285697</v>
      </c>
      <c r="Q4093">
        <v>9.8237649089122997E-2</v>
      </c>
    </row>
    <row r="4094" spans="1:17" hidden="1" x14ac:dyDescent="0.3">
      <c r="A4094" t="s">
        <v>8420</v>
      </c>
      <c r="B4094" t="s">
        <v>8421</v>
      </c>
      <c r="C4094" t="str">
        <f>IFERROR(VLOOKUP(Table1[[#This Row],[Ticker]],[1]!Table2[[Symbol]:[Industry]],2,FALSE),"-")</f>
        <v>-</v>
      </c>
      <c r="D4094" t="s">
        <v>57</v>
      </c>
      <c r="E4094">
        <v>18.5343792</v>
      </c>
      <c r="F4094">
        <v>34.479999999999997</v>
      </c>
      <c r="G4094">
        <v>110.540596347088</v>
      </c>
      <c r="H4094">
        <v>-11.669166816996</v>
      </c>
      <c r="I4094">
        <v>3.85670233965048</v>
      </c>
      <c r="J4094">
        <v>-5.9144081207703598</v>
      </c>
      <c r="K4094">
        <v>34.385510185940603</v>
      </c>
      <c r="L4094">
        <v>28.751123004791999</v>
      </c>
      <c r="M4094">
        <v>22.844185872463999</v>
      </c>
      <c r="N4094">
        <v>0.23828125</v>
      </c>
      <c r="O4094">
        <v>37.267981438515001</v>
      </c>
      <c r="P4094">
        <v>197.241379310344</v>
      </c>
    </row>
    <row r="4095" spans="1:17" hidden="1" x14ac:dyDescent="0.3">
      <c r="A4095" t="s">
        <v>8422</v>
      </c>
      <c r="B4095" t="s">
        <v>8423</v>
      </c>
      <c r="C4095" t="str">
        <f>IFERROR(VLOOKUP(Table1[[#This Row],[Ticker]],[1]!Table2[[Symbol]:[Industry]],2,FALSE),"-")</f>
        <v>-</v>
      </c>
      <c r="D4095" t="s">
        <v>1698</v>
      </c>
      <c r="E4095">
        <v>18.518925100000001</v>
      </c>
      <c r="F4095">
        <v>43.81</v>
      </c>
      <c r="G4095">
        <v>-53.4941068389356</v>
      </c>
      <c r="H4095">
        <v>-18.7389667452419</v>
      </c>
      <c r="I4095">
        <v>-32.4740109063465</v>
      </c>
      <c r="J4095">
        <v>-5.8942702700391001</v>
      </c>
      <c r="K4095">
        <v>50.268232169681497</v>
      </c>
      <c r="L4095">
        <v>52.679259785078699</v>
      </c>
      <c r="M4095">
        <v>16.514779362713099</v>
      </c>
      <c r="N4095">
        <v>0.74399999999999999</v>
      </c>
      <c r="O4095">
        <v>52.362474320931199</v>
      </c>
      <c r="P4095">
        <v>18.726287262872599</v>
      </c>
    </row>
    <row r="4096" spans="1:17" hidden="1" x14ac:dyDescent="0.3">
      <c r="A4096" t="s">
        <v>8424</v>
      </c>
      <c r="B4096" t="s">
        <v>8425</v>
      </c>
      <c r="C4096" t="str">
        <f>IFERROR(VLOOKUP(Table1[[#This Row],[Ticker]],[1]!Table2[[Symbol]:[Industry]],2,FALSE),"-")</f>
        <v>-</v>
      </c>
      <c r="D4096" t="s">
        <v>46</v>
      </c>
      <c r="E4096">
        <v>18.509270502</v>
      </c>
      <c r="F4096">
        <v>13.71</v>
      </c>
      <c r="G4096">
        <v>47.109737796771398</v>
      </c>
      <c r="H4096">
        <v>6.35661301576536</v>
      </c>
      <c r="I4096">
        <v>3.3166744456477102</v>
      </c>
      <c r="J4096">
        <v>-9.2211226122644501</v>
      </c>
      <c r="K4096">
        <v>12.5982845958975</v>
      </c>
      <c r="L4096">
        <v>11.8367637049101</v>
      </c>
      <c r="M4096">
        <v>51.926049651589999</v>
      </c>
      <c r="N4096">
        <v>1.56098394158883</v>
      </c>
      <c r="O4096">
        <v>16.703136396790601</v>
      </c>
      <c r="P4096">
        <v>82.8</v>
      </c>
      <c r="Q4096">
        <v>2.9357830612281002E-2</v>
      </c>
    </row>
    <row r="4097" spans="1:17" hidden="1" x14ac:dyDescent="0.3">
      <c r="A4097" t="s">
        <v>8426</v>
      </c>
      <c r="B4097" t="s">
        <v>8427</v>
      </c>
      <c r="C4097" t="str">
        <f>IFERROR(VLOOKUP(Table1[[#This Row],[Ticker]],[1]!Table2[[Symbol]:[Industry]],2,FALSE),"-")</f>
        <v>-</v>
      </c>
      <c r="D4097" t="s">
        <v>1406</v>
      </c>
      <c r="E4097">
        <v>18.501069999999999</v>
      </c>
      <c r="F4097">
        <v>14</v>
      </c>
      <c r="G4097">
        <v>45.161286002260503</v>
      </c>
      <c r="H4097">
        <v>-2.94797128881895</v>
      </c>
      <c r="I4097">
        <v>24.845699103404499</v>
      </c>
      <c r="J4097">
        <v>-0.92680823099355703</v>
      </c>
      <c r="K4097">
        <v>14.0848496600332</v>
      </c>
      <c r="L4097">
        <v>12.1708425023118</v>
      </c>
      <c r="M4097">
        <v>48.794614858965602</v>
      </c>
      <c r="N4097">
        <v>1.77142857142857</v>
      </c>
      <c r="O4097">
        <v>14.285714285714199</v>
      </c>
      <c r="P4097">
        <v>182.258064516129</v>
      </c>
    </row>
    <row r="4098" spans="1:17" hidden="1" x14ac:dyDescent="0.3">
      <c r="A4098" t="s">
        <v>8428</v>
      </c>
      <c r="B4098" t="s">
        <v>8429</v>
      </c>
      <c r="C4098" t="str">
        <f>IFERROR(VLOOKUP(Table1[[#This Row],[Ticker]],[1]!Table2[[Symbol]:[Industry]],2,FALSE),"-")</f>
        <v>-</v>
      </c>
      <c r="D4098" t="s">
        <v>500</v>
      </c>
      <c r="E4098">
        <v>18.479724999999998</v>
      </c>
      <c r="F4098">
        <v>60.5</v>
      </c>
      <c r="G4098">
        <v>151.742926688766</v>
      </c>
      <c r="H4098">
        <v>12.346079503651</v>
      </c>
      <c r="I4098">
        <v>57.475093144248099</v>
      </c>
      <c r="J4098">
        <v>-9.3474897660224196E-2</v>
      </c>
      <c r="K4098">
        <v>51.315914561070997</v>
      </c>
      <c r="L4098">
        <v>39.5855853585429</v>
      </c>
      <c r="M4098">
        <v>84.192154089150606</v>
      </c>
      <c r="N4098">
        <v>1.52390559316597</v>
      </c>
      <c r="O4098">
        <v>6.1157024793388501</v>
      </c>
      <c r="P4098">
        <v>188.09523809523799</v>
      </c>
    </row>
    <row r="4099" spans="1:17" hidden="1" x14ac:dyDescent="0.3">
      <c r="A4099" t="s">
        <v>8430</v>
      </c>
      <c r="B4099" t="s">
        <v>8431</v>
      </c>
      <c r="C4099" t="str">
        <f>IFERROR(VLOOKUP(Table1[[#This Row],[Ticker]],[1]!Table2[[Symbol]:[Industry]],2,FALSE),"-")</f>
        <v>-</v>
      </c>
      <c r="D4099" t="s">
        <v>551</v>
      </c>
      <c r="E4099">
        <v>18.456338159999898</v>
      </c>
      <c r="F4099">
        <v>4.9800000000000004</v>
      </c>
      <c r="G4099">
        <v>3.6614713934359302</v>
      </c>
      <c r="H4099">
        <v>4.45165522845463</v>
      </c>
      <c r="I4099">
        <v>-10.870869676810401</v>
      </c>
      <c r="J4099">
        <v>5.4834481792628598</v>
      </c>
      <c r="K4099">
        <v>4.7956703718775504</v>
      </c>
      <c r="L4099">
        <v>4.7600289283118498</v>
      </c>
      <c r="M4099">
        <v>60.190725709008603</v>
      </c>
      <c r="N4099">
        <v>0.35274898260576298</v>
      </c>
      <c r="O4099">
        <v>37.550200803212803</v>
      </c>
      <c r="P4099">
        <v>54.658385093167702</v>
      </c>
      <c r="Q4099">
        <v>-1.4649543339904999E-2</v>
      </c>
    </row>
    <row r="4100" spans="1:17" hidden="1" x14ac:dyDescent="0.3">
      <c r="A4100" t="s">
        <v>8432</v>
      </c>
      <c r="B4100" t="s">
        <v>8433</v>
      </c>
      <c r="C4100" t="str">
        <f>IFERROR(VLOOKUP(Table1[[#This Row],[Ticker]],[1]!Table2[[Symbol]:[Industry]],2,FALSE),"-")</f>
        <v>-</v>
      </c>
      <c r="E4100">
        <v>18.409692</v>
      </c>
      <c r="F4100">
        <v>33.46</v>
      </c>
      <c r="G4100">
        <v>117.897527790647</v>
      </c>
      <c r="H4100">
        <v>-3.8269743921238</v>
      </c>
      <c r="I4100">
        <v>52.623275809672201</v>
      </c>
      <c r="J4100">
        <v>14.7716703305555</v>
      </c>
      <c r="K4100">
        <v>28.421355474898199</v>
      </c>
      <c r="L4100">
        <v>22.715578260662301</v>
      </c>
      <c r="M4100">
        <v>72.389095072240096</v>
      </c>
      <c r="N4100">
        <v>0.86815246426160197</v>
      </c>
      <c r="O4100">
        <v>11.177525403466801</v>
      </c>
      <c r="P4100">
        <v>207.254361799816</v>
      </c>
      <c r="Q4100">
        <v>4.5856305641690999E-2</v>
      </c>
    </row>
    <row r="4101" spans="1:17" hidden="1" x14ac:dyDescent="0.3">
      <c r="A4101" t="s">
        <v>8434</v>
      </c>
      <c r="B4101" t="s">
        <v>8435</v>
      </c>
      <c r="C4101" t="str">
        <f>IFERROR(VLOOKUP(Table1[[#This Row],[Ticker]],[1]!Table2[[Symbol]:[Industry]],2,FALSE),"-")</f>
        <v>-</v>
      </c>
      <c r="D4101" t="s">
        <v>136</v>
      </c>
      <c r="E4101">
        <v>18.372243999999998</v>
      </c>
      <c r="F4101">
        <v>31.24</v>
      </c>
      <c r="G4101">
        <v>-1.67823451313259</v>
      </c>
      <c r="H4101">
        <v>20.727639306296201</v>
      </c>
      <c r="I4101">
        <v>107.44435501564401</v>
      </c>
      <c r="J4101">
        <v>14.7768954727101</v>
      </c>
      <c r="K4101">
        <v>25.542331041631599</v>
      </c>
      <c r="L4101">
        <v>21.8137551746639</v>
      </c>
      <c r="M4101">
        <v>86.234760956995302</v>
      </c>
      <c r="N4101">
        <v>0.83038803247109205</v>
      </c>
      <c r="O4101">
        <v>0</v>
      </c>
      <c r="P4101">
        <v>139.938556067588</v>
      </c>
      <c r="Q4101">
        <v>7.3878300865224997E-2</v>
      </c>
    </row>
    <row r="4102" spans="1:17" hidden="1" x14ac:dyDescent="0.3">
      <c r="A4102" t="s">
        <v>8436</v>
      </c>
      <c r="B4102" t="s">
        <v>8437</v>
      </c>
      <c r="C4102" t="str">
        <f>IFERROR(VLOOKUP(Table1[[#This Row],[Ticker]],[1]!Table2[[Symbol]:[Industry]],2,FALSE),"-")</f>
        <v>-</v>
      </c>
      <c r="D4102" t="s">
        <v>315</v>
      </c>
      <c r="E4102">
        <v>18.257390447999999</v>
      </c>
      <c r="F4102">
        <v>8.16</v>
      </c>
      <c r="G4102">
        <v>-34.141395990076497</v>
      </c>
      <c r="H4102">
        <v>1.8298064889588199</v>
      </c>
      <c r="I4102">
        <v>-44.462958497657397</v>
      </c>
      <c r="J4102">
        <v>-3.7839510881364098</v>
      </c>
      <c r="K4102">
        <v>8.4221838294170297</v>
      </c>
      <c r="L4102">
        <v>9.5452899747066198</v>
      </c>
      <c r="M4102">
        <v>48.648467811836703</v>
      </c>
      <c r="N4102">
        <v>0.35778841492747998</v>
      </c>
      <c r="O4102">
        <v>74.019607843137194</v>
      </c>
      <c r="P4102">
        <v>12.087912087912001</v>
      </c>
      <c r="Q4102">
        <v>4.778122522784E-2</v>
      </c>
    </row>
    <row r="4103" spans="1:17" hidden="1" x14ac:dyDescent="0.3">
      <c r="A4103" t="s">
        <v>8438</v>
      </c>
      <c r="B4103" t="s">
        <v>8439</v>
      </c>
      <c r="C4103" t="str">
        <f>IFERROR(VLOOKUP(Table1[[#This Row],[Ticker]],[1]!Table2[[Symbol]:[Industry]],2,FALSE),"-")</f>
        <v>-</v>
      </c>
      <c r="D4103" t="s">
        <v>1547</v>
      </c>
      <c r="E4103">
        <v>18.226909590000002</v>
      </c>
      <c r="F4103">
        <v>6.9</v>
      </c>
      <c r="G4103">
        <v>49.670569821889202</v>
      </c>
      <c r="H4103">
        <v>-34.283253939890997</v>
      </c>
      <c r="I4103">
        <v>-3.7750436920955299</v>
      </c>
      <c r="J4103">
        <v>-8.9540191153472897</v>
      </c>
      <c r="K4103">
        <v>7.4495580454165502</v>
      </c>
      <c r="L4103">
        <v>6.1625641015151</v>
      </c>
      <c r="M4103">
        <v>12.7864884780843</v>
      </c>
      <c r="N4103">
        <v>0.10638080673715999</v>
      </c>
      <c r="O4103">
        <v>48.695652173912997</v>
      </c>
      <c r="Q4103">
        <v>7.6350365814036994E-2</v>
      </c>
    </row>
    <row r="4104" spans="1:17" hidden="1" x14ac:dyDescent="0.3">
      <c r="A4104" t="s">
        <v>8440</v>
      </c>
      <c r="B4104" t="s">
        <v>8441</v>
      </c>
      <c r="C4104" t="str">
        <f>IFERROR(VLOOKUP(Table1[[#This Row],[Ticker]],[1]!Table2[[Symbol]:[Industry]],2,FALSE),"-")</f>
        <v>-</v>
      </c>
      <c r="D4104" t="s">
        <v>420</v>
      </c>
      <c r="E4104">
        <v>18.172000000000001</v>
      </c>
      <c r="F4104">
        <v>33.04</v>
      </c>
      <c r="G4104">
        <v>125.411115425448</v>
      </c>
      <c r="H4104">
        <v>17.745580935782499</v>
      </c>
      <c r="I4104">
        <v>62.020345023001198</v>
      </c>
      <c r="J4104">
        <v>-1.2285583818686301</v>
      </c>
      <c r="K4104">
        <v>30.089081617381201</v>
      </c>
      <c r="L4104">
        <v>23.9180226201122</v>
      </c>
      <c r="M4104">
        <v>51.906142878375299</v>
      </c>
      <c r="N4104">
        <v>0.16349860039019401</v>
      </c>
      <c r="O4104">
        <v>18.6743341404358</v>
      </c>
      <c r="P4104">
        <v>175.10407993338799</v>
      </c>
      <c r="Q4104">
        <v>9.0061908749472994E-2</v>
      </c>
    </row>
    <row r="4105" spans="1:17" hidden="1" x14ac:dyDescent="0.3">
      <c r="A4105" t="s">
        <v>8442</v>
      </c>
      <c r="B4105" t="s">
        <v>8443</v>
      </c>
      <c r="C4105" t="str">
        <f>IFERROR(VLOOKUP(Table1[[#This Row],[Ticker]],[1]!Table2[[Symbol]:[Industry]],2,FALSE),"-")</f>
        <v>-</v>
      </c>
      <c r="D4105" t="s">
        <v>729</v>
      </c>
      <c r="E4105">
        <v>18.095091273000001</v>
      </c>
      <c r="F4105">
        <v>952.63</v>
      </c>
      <c r="G4105">
        <v>25.2878845658792</v>
      </c>
      <c r="H4105">
        <v>1.30241469851001</v>
      </c>
      <c r="I4105">
        <v>1.5609974890700899</v>
      </c>
      <c r="J4105">
        <v>-0.123964959962551</v>
      </c>
      <c r="K4105">
        <v>939.88053461581796</v>
      </c>
      <c r="L4105">
        <v>845.43871244855802</v>
      </c>
      <c r="M4105">
        <v>55.6599041266266</v>
      </c>
      <c r="N4105">
        <v>1.4293127217609101</v>
      </c>
      <c r="O4105">
        <v>9.6805685313290493</v>
      </c>
      <c r="P4105">
        <v>55.148938942362498</v>
      </c>
      <c r="Q4105">
        <v>1.8114824755041999E-2</v>
      </c>
    </row>
    <row r="4106" spans="1:17" hidden="1" x14ac:dyDescent="0.3">
      <c r="A4106" t="s">
        <v>8444</v>
      </c>
      <c r="B4106" t="s">
        <v>8445</v>
      </c>
      <c r="C4106" t="str">
        <f>IFERROR(VLOOKUP(Table1[[#This Row],[Ticker]],[1]!Table2[[Symbol]:[Industry]],2,FALSE),"-")</f>
        <v>-</v>
      </c>
      <c r="D4106" t="s">
        <v>551</v>
      </c>
      <c r="E4106">
        <v>18.068655473</v>
      </c>
      <c r="F4106">
        <v>3.31</v>
      </c>
      <c r="G4106">
        <v>-72.028626504172706</v>
      </c>
      <c r="H4106">
        <v>-5.05525098230554</v>
      </c>
      <c r="I4106">
        <v>-28.650888419425399</v>
      </c>
      <c r="J4106">
        <v>-3.2866902368932598</v>
      </c>
      <c r="K4106">
        <v>3.5173695806074199</v>
      </c>
      <c r="L4106">
        <v>4.7161427688337199</v>
      </c>
      <c r="M4106">
        <v>33.835373151556198</v>
      </c>
      <c r="N4106">
        <v>0.69028781206724399</v>
      </c>
      <c r="O4106">
        <v>91.842900302114799</v>
      </c>
      <c r="P4106">
        <v>18.214285714285701</v>
      </c>
      <c r="Q4106">
        <v>-0.14176117841135999</v>
      </c>
    </row>
    <row r="4107" spans="1:17" hidden="1" x14ac:dyDescent="0.3">
      <c r="A4107" t="s">
        <v>8446</v>
      </c>
      <c r="B4107" t="s">
        <v>8447</v>
      </c>
      <c r="C4107" t="str">
        <f>IFERROR(VLOOKUP(Table1[[#This Row],[Ticker]],[1]!Table2[[Symbol]:[Industry]],2,FALSE),"-")</f>
        <v>-</v>
      </c>
      <c r="D4107" t="s">
        <v>632</v>
      </c>
      <c r="E4107">
        <v>18.011500000000002</v>
      </c>
      <c r="F4107">
        <v>11.05</v>
      </c>
      <c r="G4107">
        <v>0.394551722341695</v>
      </c>
      <c r="H4107">
        <v>2.6205041633774302</v>
      </c>
      <c r="I4107">
        <v>25.0588771619006</v>
      </c>
      <c r="J4107">
        <v>-2.0895989286679599</v>
      </c>
      <c r="K4107">
        <v>10.731155592371</v>
      </c>
      <c r="L4107">
        <v>9.8643209554415492</v>
      </c>
      <c r="M4107">
        <v>61.232279606724703</v>
      </c>
      <c r="N4107">
        <v>0.66628243604465998</v>
      </c>
      <c r="O4107">
        <v>30.045248868778199</v>
      </c>
      <c r="P4107">
        <v>78.802588996763703</v>
      </c>
      <c r="Q4107">
        <v>7.9453167565435995E-2</v>
      </c>
    </row>
    <row r="4108" spans="1:17" hidden="1" x14ac:dyDescent="0.3">
      <c r="A4108" t="s">
        <v>8448</v>
      </c>
      <c r="B4108" t="s">
        <v>8449</v>
      </c>
      <c r="C4108" t="str">
        <f>IFERROR(VLOOKUP(Table1[[#This Row],[Ticker]],[1]!Table2[[Symbol]:[Industry]],2,FALSE),"-")</f>
        <v>-</v>
      </c>
      <c r="D4108" t="s">
        <v>124</v>
      </c>
      <c r="E4108">
        <v>17.954999999999998</v>
      </c>
      <c r="F4108">
        <v>1.89</v>
      </c>
      <c r="G4108">
        <v>-11.3988485646023</v>
      </c>
      <c r="H4108">
        <v>-3.7416220824697501</v>
      </c>
      <c r="I4108">
        <v>-28.467935341508898</v>
      </c>
      <c r="J4108">
        <v>-1.45312402046724</v>
      </c>
      <c r="K4108">
        <v>1.9525147408247101</v>
      </c>
      <c r="L4108">
        <v>2.0895709566534602</v>
      </c>
      <c r="M4108">
        <v>44.2468800875155</v>
      </c>
      <c r="N4108">
        <v>0.72460040709808105</v>
      </c>
      <c r="O4108">
        <v>58.730158730158699</v>
      </c>
      <c r="P4108">
        <v>18.124999999999901</v>
      </c>
      <c r="Q4108">
        <v>-1.1681221377113001E-2</v>
      </c>
    </row>
    <row r="4109" spans="1:17" hidden="1" x14ac:dyDescent="0.3">
      <c r="A4109" t="s">
        <v>8450</v>
      </c>
      <c r="B4109" t="s">
        <v>8451</v>
      </c>
      <c r="C4109" t="str">
        <f>IFERROR(VLOOKUP(Table1[[#This Row],[Ticker]],[1]!Table2[[Symbol]:[Industry]],2,FALSE),"-")</f>
        <v>-</v>
      </c>
      <c r="D4109" t="s">
        <v>516</v>
      </c>
      <c r="E4109">
        <v>17.952000000000002</v>
      </c>
      <c r="F4109">
        <v>119.68</v>
      </c>
      <c r="G4109">
        <v>229.36251077723799</v>
      </c>
      <c r="H4109">
        <v>19.032993739954801</v>
      </c>
      <c r="I4109">
        <v>106.523369006317</v>
      </c>
      <c r="J4109">
        <v>-6.8017590764516704</v>
      </c>
      <c r="K4109">
        <v>105.672396025118</v>
      </c>
      <c r="L4109">
        <v>76.806379813230905</v>
      </c>
      <c r="M4109">
        <v>59.427580422141197</v>
      </c>
      <c r="N4109">
        <v>0.352851161020175</v>
      </c>
      <c r="O4109">
        <v>18.006350267379599</v>
      </c>
      <c r="P4109">
        <v>264.10100395497398</v>
      </c>
      <c r="Q4109">
        <v>8.8637323938385998E-2</v>
      </c>
    </row>
    <row r="4110" spans="1:17" hidden="1" x14ac:dyDescent="0.3">
      <c r="A4110" t="s">
        <v>8452</v>
      </c>
      <c r="B4110" t="s">
        <v>8453</v>
      </c>
      <c r="C4110" t="str">
        <f>IFERROR(VLOOKUP(Table1[[#This Row],[Ticker]],[1]!Table2[[Symbol]:[Industry]],2,FALSE),"-")</f>
        <v>-</v>
      </c>
      <c r="D4110" t="s">
        <v>57</v>
      </c>
      <c r="E4110">
        <v>17.924479040000001</v>
      </c>
      <c r="F4110">
        <v>15.28</v>
      </c>
      <c r="G4110">
        <v>-64.888587972105199</v>
      </c>
      <c r="H4110">
        <v>-5.5571904150659401</v>
      </c>
      <c r="I4110">
        <v>-58.034302951354803</v>
      </c>
      <c r="J4110">
        <v>-3.0408376992831099</v>
      </c>
      <c r="K4110">
        <v>16.801744608364899</v>
      </c>
      <c r="L4110">
        <v>22.203919453445302</v>
      </c>
      <c r="M4110">
        <v>44.327943319670503</v>
      </c>
      <c r="N4110">
        <v>0.39999629504238299</v>
      </c>
      <c r="O4110">
        <v>142.08115183245999</v>
      </c>
      <c r="P4110">
        <v>5.5248618784530201</v>
      </c>
      <c r="Q4110">
        <v>-6.0786593219430002E-2</v>
      </c>
    </row>
    <row r="4111" spans="1:17" hidden="1" x14ac:dyDescent="0.3">
      <c r="A4111" t="s">
        <v>8454</v>
      </c>
      <c r="B4111" t="s">
        <v>8455</v>
      </c>
      <c r="C4111" t="str">
        <f>IFERROR(VLOOKUP(Table1[[#This Row],[Ticker]],[1]!Table2[[Symbol]:[Industry]],2,FALSE),"-")</f>
        <v>-</v>
      </c>
      <c r="D4111" t="s">
        <v>136</v>
      </c>
      <c r="E4111">
        <v>17.8718158</v>
      </c>
      <c r="F4111">
        <v>9.11</v>
      </c>
      <c r="G4111">
        <v>-4.7820734612402704</v>
      </c>
      <c r="H4111">
        <v>6.1308566639879798</v>
      </c>
      <c r="I4111">
        <v>-5.6467667402891601</v>
      </c>
      <c r="J4111">
        <v>1.8948621979003399</v>
      </c>
      <c r="K4111">
        <v>8.48432391308984</v>
      </c>
      <c r="L4111">
        <v>8.3501265131714</v>
      </c>
      <c r="M4111">
        <v>62.227738751994302</v>
      </c>
      <c r="N4111">
        <v>1.8823389207100201</v>
      </c>
      <c r="O4111">
        <v>74.5334796926454</v>
      </c>
      <c r="P4111">
        <v>45.76</v>
      </c>
      <c r="Q4111">
        <v>8.2317507251943006E-2</v>
      </c>
    </row>
    <row r="4112" spans="1:17" hidden="1" x14ac:dyDescent="0.3">
      <c r="A4112" t="s">
        <v>8456</v>
      </c>
      <c r="B4112" t="s">
        <v>8457</v>
      </c>
      <c r="C4112" t="str">
        <f>IFERROR(VLOOKUP(Table1[[#This Row],[Ticker]],[1]!Table2[[Symbol]:[Industry]],2,FALSE),"-")</f>
        <v>-</v>
      </c>
      <c r="D4112" t="s">
        <v>95</v>
      </c>
      <c r="E4112">
        <v>17.867304000000001</v>
      </c>
      <c r="F4112">
        <v>6.06</v>
      </c>
      <c r="G4112">
        <v>-23.523693541865601</v>
      </c>
      <c r="H4112">
        <v>6.7081133672656899</v>
      </c>
      <c r="I4112">
        <v>-29.4766309936828</v>
      </c>
      <c r="J4112">
        <v>-9.4861475585906602E-2</v>
      </c>
      <c r="K4112">
        <v>5.9933118991318999</v>
      </c>
      <c r="L4112">
        <v>6.0223650863647702</v>
      </c>
      <c r="M4112">
        <v>51.189222770327497</v>
      </c>
      <c r="N4112">
        <v>2.8452791642458202</v>
      </c>
      <c r="O4112">
        <v>45.214521452145199</v>
      </c>
      <c r="P4112">
        <v>28.936170212765902</v>
      </c>
      <c r="Q4112">
        <v>3.7553563493373E-2</v>
      </c>
    </row>
    <row r="4113" spans="1:17" hidden="1" x14ac:dyDescent="0.3">
      <c r="A4113" t="s">
        <v>8458</v>
      </c>
      <c r="B4113" t="s">
        <v>8459</v>
      </c>
      <c r="C4113" t="str">
        <f>IFERROR(VLOOKUP(Table1[[#This Row],[Ticker]],[1]!Table2[[Symbol]:[Industry]],2,FALSE),"-")</f>
        <v>-</v>
      </c>
      <c r="D4113" t="s">
        <v>516</v>
      </c>
      <c r="E4113">
        <v>17.85624</v>
      </c>
      <c r="F4113">
        <v>0.94</v>
      </c>
      <c r="G4113">
        <v>-76.441696290376896</v>
      </c>
      <c r="H4113">
        <v>-4.2518261641024004</v>
      </c>
      <c r="I4113">
        <v>-16.1271360441878</v>
      </c>
      <c r="J4113">
        <v>-3.0101415643268901</v>
      </c>
      <c r="K4113">
        <v>0.95859733006564496</v>
      </c>
      <c r="L4113">
        <v>1.1078832087574999</v>
      </c>
      <c r="M4113">
        <v>47.436016995140498</v>
      </c>
      <c r="N4113">
        <v>0.946250376801958</v>
      </c>
      <c r="O4113">
        <v>96.808510638297804</v>
      </c>
      <c r="P4113">
        <v>25.3333333333333</v>
      </c>
      <c r="Q4113">
        <v>-7.0359669802039998E-3</v>
      </c>
    </row>
    <row r="4114" spans="1:17" hidden="1" x14ac:dyDescent="0.3">
      <c r="A4114" t="s">
        <v>8460</v>
      </c>
      <c r="B4114" t="s">
        <v>8461</v>
      </c>
      <c r="C4114" t="str">
        <f>IFERROR(VLOOKUP(Table1[[#This Row],[Ticker]],[1]!Table2[[Symbol]:[Industry]],2,FALSE),"-")</f>
        <v>-</v>
      </c>
      <c r="D4114" t="s">
        <v>420</v>
      </c>
      <c r="E4114">
        <v>17.835867499999999</v>
      </c>
      <c r="F4114">
        <v>17.93</v>
      </c>
      <c r="G4114">
        <v>25.289865780168199</v>
      </c>
      <c r="H4114">
        <v>-9.8427375916457098</v>
      </c>
      <c r="I4114">
        <v>-0.102524951759278</v>
      </c>
      <c r="J4114">
        <v>12.8422273020013</v>
      </c>
      <c r="K4114">
        <v>18.490823622731099</v>
      </c>
      <c r="L4114">
        <v>17.963118393577901</v>
      </c>
      <c r="M4114">
        <v>56.530504485475703</v>
      </c>
      <c r="N4114">
        <v>0.40612088061118301</v>
      </c>
      <c r="O4114">
        <v>25.9341885108756</v>
      </c>
      <c r="P4114">
        <v>51.949152542372801</v>
      </c>
      <c r="Q4114">
        <v>3.8952126012688999E-2</v>
      </c>
    </row>
    <row r="4115" spans="1:17" hidden="1" x14ac:dyDescent="0.3">
      <c r="A4115" t="s">
        <v>8462</v>
      </c>
      <c r="B4115" t="s">
        <v>8463</v>
      </c>
      <c r="C4115" t="str">
        <f>IFERROR(VLOOKUP(Table1[[#This Row],[Ticker]],[1]!Table2[[Symbol]:[Industry]],2,FALSE),"-")</f>
        <v>-</v>
      </c>
      <c r="D4115" t="s">
        <v>372</v>
      </c>
      <c r="E4115">
        <v>17.821085</v>
      </c>
      <c r="F4115">
        <v>89.15</v>
      </c>
      <c r="G4115">
        <v>-9.5191737678543795</v>
      </c>
      <c r="H4115">
        <v>35.4397851929442</v>
      </c>
      <c r="I4115">
        <v>169.24082932377701</v>
      </c>
      <c r="J4115">
        <v>-0.75826890515085399</v>
      </c>
      <c r="K4115">
        <v>73.835923895309406</v>
      </c>
      <c r="L4115">
        <v>60.7578741748829</v>
      </c>
      <c r="M4115">
        <v>61.657814683941503</v>
      </c>
      <c r="N4115">
        <v>0.42</v>
      </c>
      <c r="O4115">
        <v>8.9063376332024493</v>
      </c>
      <c r="P4115">
        <v>200.979068197164</v>
      </c>
    </row>
    <row r="4116" spans="1:17" hidden="1" x14ac:dyDescent="0.3">
      <c r="A4116" t="s">
        <v>8464</v>
      </c>
      <c r="B4116" t="s">
        <v>8465</v>
      </c>
      <c r="C4116" t="str">
        <f>IFERROR(VLOOKUP(Table1[[#This Row],[Ticker]],[1]!Table2[[Symbol]:[Industry]],2,FALSE),"-")</f>
        <v>-</v>
      </c>
      <c r="E4116">
        <v>17.8199568</v>
      </c>
      <c r="F4116">
        <v>22.79</v>
      </c>
      <c r="G4116">
        <v>-35.8944824098296</v>
      </c>
      <c r="H4116">
        <v>-1.7252691049936499</v>
      </c>
      <c r="I4116">
        <v>-19.718606302324801</v>
      </c>
      <c r="J4116">
        <v>0.22720863540678801</v>
      </c>
      <c r="O4116">
        <v>13.207547169811299</v>
      </c>
      <c r="P4116">
        <v>6.2470862470862496</v>
      </c>
    </row>
    <row r="4117" spans="1:17" hidden="1" x14ac:dyDescent="0.3">
      <c r="A4117" t="s">
        <v>8466</v>
      </c>
      <c r="B4117" t="s">
        <v>8467</v>
      </c>
      <c r="C4117" t="str">
        <f>IFERROR(VLOOKUP(Table1[[#This Row],[Ticker]],[1]!Table2[[Symbol]:[Industry]],2,FALSE),"-")</f>
        <v>-</v>
      </c>
      <c r="D4117" t="s">
        <v>516</v>
      </c>
      <c r="E4117">
        <v>17.7872734</v>
      </c>
      <c r="F4117">
        <v>18.190000000000001</v>
      </c>
      <c r="G4117">
        <v>11.4965394281791</v>
      </c>
      <c r="H4117">
        <v>-0.170193511041176</v>
      </c>
      <c r="I4117">
        <v>-6.1141382066083798</v>
      </c>
      <c r="J4117">
        <v>-0.92680823099355703</v>
      </c>
      <c r="K4117">
        <v>18.166050987154801</v>
      </c>
      <c r="L4117">
        <v>17.0748824076605</v>
      </c>
      <c r="M4117">
        <v>100</v>
      </c>
      <c r="O4117">
        <v>0</v>
      </c>
      <c r="P4117">
        <v>38.7490465293669</v>
      </c>
    </row>
    <row r="4118" spans="1:17" hidden="1" x14ac:dyDescent="0.3">
      <c r="A4118" t="s">
        <v>8468</v>
      </c>
      <c r="B4118" t="s">
        <v>8469</v>
      </c>
      <c r="C4118" t="str">
        <f>IFERROR(VLOOKUP(Table1[[#This Row],[Ticker]],[1]!Table2[[Symbol]:[Industry]],2,FALSE),"-")</f>
        <v>-</v>
      </c>
      <c r="D4118" t="s">
        <v>54</v>
      </c>
      <c r="E4118">
        <v>17.786100000000001</v>
      </c>
      <c r="F4118">
        <v>17.61</v>
      </c>
      <c r="G4118">
        <v>-16.268380117060701</v>
      </c>
      <c r="H4118">
        <v>3.9693688780776801</v>
      </c>
      <c r="I4118">
        <v>-15.765834919527901</v>
      </c>
      <c r="J4118">
        <v>-0.29823680242213202</v>
      </c>
      <c r="K4118">
        <v>17.493100846993201</v>
      </c>
      <c r="L4118">
        <v>17.861749459127701</v>
      </c>
      <c r="M4118">
        <v>53.281385091542603</v>
      </c>
      <c r="N4118">
        <v>0.40502094088905499</v>
      </c>
      <c r="O4118">
        <v>46.223736513344697</v>
      </c>
      <c r="P4118">
        <v>21.9529085872576</v>
      </c>
      <c r="Q4118">
        <v>-1.7118346348803999E-2</v>
      </c>
    </row>
    <row r="4119" spans="1:17" hidden="1" x14ac:dyDescent="0.3">
      <c r="A4119" t="s">
        <v>8470</v>
      </c>
      <c r="B4119" t="s">
        <v>8471</v>
      </c>
      <c r="C4119" t="str">
        <f>IFERROR(VLOOKUP(Table1[[#This Row],[Ticker]],[1]!Table2[[Symbol]:[Industry]],2,FALSE),"-")</f>
        <v>-</v>
      </c>
      <c r="D4119" t="s">
        <v>136</v>
      </c>
      <c r="E4119">
        <v>17.765000000000001</v>
      </c>
      <c r="F4119">
        <v>46.75</v>
      </c>
      <c r="G4119">
        <v>329.73674021063999</v>
      </c>
      <c r="H4119">
        <v>48.336795053126501</v>
      </c>
      <c r="I4119">
        <v>33.050559142592299</v>
      </c>
      <c r="J4119">
        <v>-15.162728245669699</v>
      </c>
      <c r="K4119">
        <v>36.939515223311503</v>
      </c>
      <c r="L4119">
        <v>29.228507894735401</v>
      </c>
      <c r="M4119">
        <v>55.339148317559598</v>
      </c>
      <c r="N4119">
        <v>2.2353405203324601</v>
      </c>
      <c r="O4119">
        <v>22.417112299465199</v>
      </c>
      <c r="P4119">
        <v>391.58780231335402</v>
      </c>
    </row>
    <row r="4120" spans="1:17" hidden="1" x14ac:dyDescent="0.3">
      <c r="A4120" t="s">
        <v>8472</v>
      </c>
      <c r="B4120" t="s">
        <v>8473</v>
      </c>
      <c r="C4120" t="str">
        <f>IFERROR(VLOOKUP(Table1[[#This Row],[Ticker]],[1]!Table2[[Symbol]:[Industry]],2,FALSE),"-")</f>
        <v>-</v>
      </c>
      <c r="D4120" t="s">
        <v>116</v>
      </c>
      <c r="E4120">
        <v>17.738582399999999</v>
      </c>
      <c r="F4120">
        <v>33.44</v>
      </c>
      <c r="G4120">
        <v>-44.9285287653925</v>
      </c>
      <c r="H4120">
        <v>-3.8568294557416398</v>
      </c>
      <c r="I4120">
        <v>-24.219488136539901</v>
      </c>
      <c r="J4120">
        <v>-0.92680823099355703</v>
      </c>
      <c r="K4120">
        <v>34.175982038187797</v>
      </c>
      <c r="L4120">
        <v>34.649536190409698</v>
      </c>
      <c r="M4120">
        <v>14.8243418330004</v>
      </c>
      <c r="N4120">
        <v>0.107142857142857</v>
      </c>
      <c r="O4120">
        <v>21.4712918660287</v>
      </c>
      <c r="P4120">
        <v>18.079096045197701</v>
      </c>
    </row>
    <row r="4121" spans="1:17" hidden="1" x14ac:dyDescent="0.3">
      <c r="A4121" t="s">
        <v>8474</v>
      </c>
      <c r="B4121" t="s">
        <v>8475</v>
      </c>
      <c r="C4121" t="str">
        <f>IFERROR(VLOOKUP(Table1[[#This Row],[Ticker]],[1]!Table2[[Symbol]:[Industry]],2,FALSE),"-")</f>
        <v>-</v>
      </c>
      <c r="D4121" t="s">
        <v>420</v>
      </c>
      <c r="E4121">
        <v>17.713317499999999</v>
      </c>
      <c r="F4121">
        <v>27.25</v>
      </c>
      <c r="G4121">
        <v>23.717021984684798</v>
      </c>
      <c r="H4121">
        <v>-5.08994228982694</v>
      </c>
      <c r="I4121">
        <v>-48.904602702558002</v>
      </c>
      <c r="J4121">
        <v>-5.8465570097793202</v>
      </c>
      <c r="K4121">
        <v>31.3112282705467</v>
      </c>
      <c r="L4121">
        <v>34.245757142161096</v>
      </c>
      <c r="M4121">
        <v>4.0868257539999996E-6</v>
      </c>
      <c r="N4121">
        <v>1.0278745644599301</v>
      </c>
      <c r="O4121">
        <v>60.844036697247603</v>
      </c>
      <c r="P4121">
        <v>58.892128279883302</v>
      </c>
    </row>
    <row r="4122" spans="1:17" hidden="1" x14ac:dyDescent="0.3">
      <c r="A4122" t="s">
        <v>8476</v>
      </c>
      <c r="B4122" t="s">
        <v>8477</v>
      </c>
      <c r="C4122" t="str">
        <f>IFERROR(VLOOKUP(Table1[[#This Row],[Ticker]],[1]!Table2[[Symbol]:[Industry]],2,FALSE),"-")</f>
        <v>-</v>
      </c>
      <c r="D4122" t="s">
        <v>207</v>
      </c>
      <c r="E4122">
        <v>17.63775</v>
      </c>
      <c r="F4122">
        <v>4.05</v>
      </c>
      <c r="G4122">
        <v>-2.6371224858031002</v>
      </c>
      <c r="I4122">
        <v>-1.6171715342233799</v>
      </c>
      <c r="K4122">
        <v>4.4249445457001002</v>
      </c>
      <c r="L4122">
        <v>4.0278917604158799</v>
      </c>
      <c r="M4122">
        <v>29.723467083117001</v>
      </c>
      <c r="N4122">
        <v>1</v>
      </c>
      <c r="O4122">
        <v>33.3333333333333</v>
      </c>
      <c r="P4122">
        <v>32.786885245901601</v>
      </c>
      <c r="Q4122">
        <v>-2.0192540060606001E-2</v>
      </c>
    </row>
    <row r="4123" spans="1:17" hidden="1" x14ac:dyDescent="0.3">
      <c r="A4123" t="s">
        <v>8478</v>
      </c>
      <c r="B4123" t="s">
        <v>8479</v>
      </c>
      <c r="C4123" t="str">
        <f>IFERROR(VLOOKUP(Table1[[#This Row],[Ticker]],[1]!Table2[[Symbol]:[Industry]],2,FALSE),"-")</f>
        <v>-</v>
      </c>
      <c r="E4123">
        <v>17.619786000000001</v>
      </c>
      <c r="F4123">
        <v>24.33</v>
      </c>
      <c r="G4123">
        <v>-29.8176705269221</v>
      </c>
      <c r="H4123">
        <v>-14.5614672619208</v>
      </c>
      <c r="I4123">
        <v>-14.322317107076399</v>
      </c>
      <c r="J4123">
        <v>3.94388142417885</v>
      </c>
      <c r="K4123">
        <v>26.629643209240999</v>
      </c>
      <c r="L4123">
        <v>23.418904740490799</v>
      </c>
      <c r="M4123">
        <v>37.7632785441563</v>
      </c>
      <c r="N4123">
        <v>0.71831806950398902</v>
      </c>
      <c r="O4123">
        <v>64.406083025071894</v>
      </c>
      <c r="P4123">
        <v>49.723076923076903</v>
      </c>
      <c r="Q4123">
        <v>0.10585303552530299</v>
      </c>
    </row>
    <row r="4124" spans="1:17" hidden="1" x14ac:dyDescent="0.3">
      <c r="A4124" t="s">
        <v>8480</v>
      </c>
      <c r="B4124" t="s">
        <v>8481</v>
      </c>
      <c r="C4124" t="str">
        <f>IFERROR(VLOOKUP(Table1[[#This Row],[Ticker]],[1]!Table2[[Symbol]:[Industry]],2,FALSE),"-")</f>
        <v>-</v>
      </c>
      <c r="D4124" t="s">
        <v>420</v>
      </c>
      <c r="E4124">
        <v>17.534400000000002</v>
      </c>
      <c r="F4124">
        <v>16.86</v>
      </c>
      <c r="G4124">
        <v>94.549059478446694</v>
      </c>
      <c r="H4124">
        <v>9.6669400394474199</v>
      </c>
      <c r="I4124">
        <v>50.887144030149301</v>
      </c>
      <c r="J4124">
        <v>-9.7423842180135605</v>
      </c>
      <c r="K4124">
        <v>15.3637559220819</v>
      </c>
      <c r="L4124">
        <v>12.683405426417</v>
      </c>
      <c r="M4124">
        <v>52.003888843050099</v>
      </c>
      <c r="N4124">
        <v>2.34574792068944</v>
      </c>
      <c r="O4124">
        <v>28.944246737840999</v>
      </c>
      <c r="P4124">
        <v>132.55172413793099</v>
      </c>
      <c r="Q4124">
        <v>0.117986283931884</v>
      </c>
    </row>
    <row r="4125" spans="1:17" hidden="1" x14ac:dyDescent="0.3">
      <c r="A4125" t="s">
        <v>8482</v>
      </c>
      <c r="B4125" t="s">
        <v>8483</v>
      </c>
      <c r="C4125" t="str">
        <f>IFERROR(VLOOKUP(Table1[[#This Row],[Ticker]],[1]!Table2[[Symbol]:[Industry]],2,FALSE),"-")</f>
        <v>-</v>
      </c>
      <c r="D4125" t="s">
        <v>57</v>
      </c>
      <c r="E4125">
        <v>17.523042768</v>
      </c>
      <c r="F4125">
        <v>7.92</v>
      </c>
      <c r="G4125">
        <v>56.933539410440098</v>
      </c>
      <c r="H4125">
        <v>22.811172948586101</v>
      </c>
      <c r="I4125">
        <v>44.250471810055501</v>
      </c>
      <c r="J4125">
        <v>33.538387015186402</v>
      </c>
      <c r="K4125">
        <v>6.0468585452654802</v>
      </c>
      <c r="L4125">
        <v>5.5026009411999901</v>
      </c>
      <c r="M4125">
        <v>87.127164724005397</v>
      </c>
      <c r="N4125">
        <v>1.9794301495011299</v>
      </c>
      <c r="O4125">
        <v>0</v>
      </c>
      <c r="Q4125">
        <v>8.8896654965110997E-2</v>
      </c>
    </row>
    <row r="4126" spans="1:17" hidden="1" x14ac:dyDescent="0.3">
      <c r="A4126" t="s">
        <v>8484</v>
      </c>
      <c r="B4126" t="s">
        <v>8485</v>
      </c>
      <c r="C4126" t="str">
        <f>IFERROR(VLOOKUP(Table1[[#This Row],[Ticker]],[1]!Table2[[Symbol]:[Industry]],2,FALSE),"-")</f>
        <v>-</v>
      </c>
      <c r="D4126" t="s">
        <v>1177</v>
      </c>
      <c r="E4126">
        <v>17.500489999999999</v>
      </c>
      <c r="F4126">
        <v>7</v>
      </c>
      <c r="G4126">
        <v>-91.725514813269896</v>
      </c>
      <c r="H4126">
        <v>3.6873732545374498</v>
      </c>
      <c r="I4126">
        <v>-55.170482126368903</v>
      </c>
      <c r="J4126">
        <v>-2.8875925447190398</v>
      </c>
      <c r="K4126">
        <v>6.79622060372881</v>
      </c>
      <c r="L4126">
        <v>10.649940807358</v>
      </c>
      <c r="M4126">
        <v>67.469738842005995</v>
      </c>
      <c r="N4126">
        <v>0.87540177850107304</v>
      </c>
      <c r="O4126">
        <v>189.28571428571399</v>
      </c>
      <c r="P4126">
        <v>48.936170212765902</v>
      </c>
      <c r="Q4126">
        <v>-6.5876908693559997E-3</v>
      </c>
    </row>
    <row r="4127" spans="1:17" hidden="1" x14ac:dyDescent="0.3">
      <c r="A4127" t="s">
        <v>8486</v>
      </c>
      <c r="B4127" t="s">
        <v>8487</v>
      </c>
      <c r="C4127" t="str">
        <f>IFERROR(VLOOKUP(Table1[[#This Row],[Ticker]],[1]!Table2[[Symbol]:[Industry]],2,FALSE),"-")</f>
        <v>-</v>
      </c>
      <c r="D4127" t="s">
        <v>655</v>
      </c>
      <c r="E4127">
        <v>17.468499999999999</v>
      </c>
      <c r="F4127">
        <v>15.5</v>
      </c>
      <c r="G4127">
        <v>95.769075632625203</v>
      </c>
      <c r="H4127">
        <v>3.8566521265427101</v>
      </c>
      <c r="I4127">
        <v>27.9368219211153</v>
      </c>
      <c r="J4127">
        <v>-0.60318363552429699</v>
      </c>
      <c r="K4127">
        <v>15.481994142845901</v>
      </c>
      <c r="L4127">
        <v>12.984733625226401</v>
      </c>
      <c r="M4127">
        <v>40.161600636565502</v>
      </c>
      <c r="N4127">
        <v>0.88536919249433499</v>
      </c>
      <c r="O4127">
        <v>28.064516129032199</v>
      </c>
      <c r="Q4127">
        <v>6.1071394580955E-2</v>
      </c>
    </row>
    <row r="4128" spans="1:17" hidden="1" x14ac:dyDescent="0.3">
      <c r="A4128" t="s">
        <v>8488</v>
      </c>
      <c r="B4128" t="s">
        <v>8489</v>
      </c>
      <c r="C4128" t="str">
        <f>IFERROR(VLOOKUP(Table1[[#This Row],[Ticker]],[1]!Table2[[Symbol]:[Industry]],2,FALSE),"-")</f>
        <v>-</v>
      </c>
      <c r="D4128" t="s">
        <v>372</v>
      </c>
      <c r="E4128">
        <v>17.4621982</v>
      </c>
      <c r="F4128">
        <v>9.85</v>
      </c>
      <c r="G4128">
        <v>81.080826232145597</v>
      </c>
      <c r="H4128">
        <v>3.2961930435806699</v>
      </c>
      <c r="I4128">
        <v>-39.968846562545103</v>
      </c>
      <c r="J4128">
        <v>2.97614535550432</v>
      </c>
      <c r="K4128">
        <v>9.8828877504055193</v>
      </c>
      <c r="L4128">
        <v>9.6565821879281195</v>
      </c>
      <c r="M4128">
        <v>52.365884420464901</v>
      </c>
      <c r="N4128">
        <v>0.53979021302157904</v>
      </c>
      <c r="O4128">
        <v>88.527918781725901</v>
      </c>
      <c r="P4128">
        <v>125.40045766590301</v>
      </c>
      <c r="Q4128">
        <v>5.8463680435162001E-2</v>
      </c>
    </row>
    <row r="4129" spans="1:17" hidden="1" x14ac:dyDescent="0.3">
      <c r="A4129" t="s">
        <v>8490</v>
      </c>
      <c r="B4129" t="s">
        <v>8491</v>
      </c>
      <c r="C4129" t="str">
        <f>IFERROR(VLOOKUP(Table1[[#This Row],[Ticker]],[1]!Table2[[Symbol]:[Industry]],2,FALSE),"-")</f>
        <v>-</v>
      </c>
      <c r="D4129" t="s">
        <v>21</v>
      </c>
      <c r="E4129">
        <v>17.451000000000001</v>
      </c>
      <c r="F4129">
        <v>42</v>
      </c>
      <c r="G4129">
        <v>-59.744620665856402</v>
      </c>
      <c r="H4129">
        <v>13.5276949567444</v>
      </c>
      <c r="I4129">
        <v>-28.0665456562119</v>
      </c>
      <c r="J4129">
        <v>-1.5890598866226899</v>
      </c>
      <c r="K4129">
        <v>38.193414183061499</v>
      </c>
      <c r="L4129">
        <v>44.288451605241001</v>
      </c>
      <c r="M4129">
        <v>72.836573758286406</v>
      </c>
      <c r="N4129">
        <v>0.22818747489799099</v>
      </c>
      <c r="O4129">
        <v>66.428571428571402</v>
      </c>
      <c r="P4129">
        <v>48.409893992932801</v>
      </c>
      <c r="Q4129">
        <v>8.9733953951717002E-2</v>
      </c>
    </row>
    <row r="4130" spans="1:17" hidden="1" x14ac:dyDescent="0.3">
      <c r="A4130" t="s">
        <v>8492</v>
      </c>
      <c r="B4130" t="s">
        <v>8493</v>
      </c>
      <c r="C4130" t="str">
        <f>IFERROR(VLOOKUP(Table1[[#This Row],[Ticker]],[1]!Table2[[Symbol]:[Industry]],2,FALSE),"-")</f>
        <v>-</v>
      </c>
      <c r="D4130" t="s">
        <v>57</v>
      </c>
      <c r="E4130">
        <v>17.358047333999998</v>
      </c>
      <c r="F4130">
        <v>32.58</v>
      </c>
      <c r="G4130">
        <v>64.364259365878098</v>
      </c>
      <c r="H4130">
        <v>-0.23154320429271899</v>
      </c>
      <c r="I4130">
        <v>19.5356139042763</v>
      </c>
      <c r="J4130">
        <v>-0.371252675438002</v>
      </c>
      <c r="K4130">
        <v>30.5234586892647</v>
      </c>
      <c r="L4130">
        <v>24.679781845160001</v>
      </c>
      <c r="M4130">
        <v>55.013205393937497</v>
      </c>
      <c r="N4130">
        <v>0.1993429201402</v>
      </c>
      <c r="O4130">
        <v>20.319214241866199</v>
      </c>
      <c r="P4130">
        <v>124.689655172413</v>
      </c>
      <c r="Q4130">
        <v>7.1926591074238003E-2</v>
      </c>
    </row>
    <row r="4131" spans="1:17" hidden="1" x14ac:dyDescent="0.3">
      <c r="A4131" t="s">
        <v>8494</v>
      </c>
      <c r="B4131" t="s">
        <v>8495</v>
      </c>
      <c r="C4131" t="str">
        <f>IFERROR(VLOOKUP(Table1[[#This Row],[Ticker]],[1]!Table2[[Symbol]:[Industry]],2,FALSE),"-")</f>
        <v>-</v>
      </c>
      <c r="D4131" t="s">
        <v>5274</v>
      </c>
      <c r="E4131">
        <v>17.312580000000001</v>
      </c>
      <c r="F4131">
        <v>7.2</v>
      </c>
      <c r="G4131">
        <v>-86.891285630682304</v>
      </c>
      <c r="H4131">
        <v>-6.7849795032590698</v>
      </c>
      <c r="I4131">
        <v>-55.941495858547697</v>
      </c>
      <c r="J4131">
        <v>-0.92680823099355703</v>
      </c>
      <c r="K4131">
        <v>7.8401831423603801</v>
      </c>
      <c r="L4131">
        <v>9.9673294856682109</v>
      </c>
      <c r="M4131">
        <v>38.852718915213899</v>
      </c>
      <c r="N4131">
        <v>0.75279138099901999</v>
      </c>
      <c r="O4131">
        <v>234.938823185866</v>
      </c>
      <c r="P4131">
        <v>2.8571428571428599</v>
      </c>
    </row>
    <row r="4132" spans="1:17" hidden="1" x14ac:dyDescent="0.3">
      <c r="A4132" t="s">
        <v>8496</v>
      </c>
      <c r="B4132" t="s">
        <v>8497</v>
      </c>
      <c r="C4132" t="str">
        <f>IFERROR(VLOOKUP(Table1[[#This Row],[Ticker]],[1]!Table2[[Symbol]:[Industry]],2,FALSE),"-")</f>
        <v>-</v>
      </c>
      <c r="D4132" t="s">
        <v>300</v>
      </c>
      <c r="E4132">
        <v>17.302576479999999</v>
      </c>
      <c r="F4132">
        <v>26.6</v>
      </c>
      <c r="G4132">
        <v>0.39014958730620802</v>
      </c>
      <c r="H4132">
        <v>-7.2606580587184304</v>
      </c>
      <c r="I4132">
        <v>-19.4994497856291</v>
      </c>
      <c r="J4132">
        <v>-1.9316463404092601</v>
      </c>
      <c r="K4132">
        <v>27.658461525130701</v>
      </c>
      <c r="L4132">
        <v>27.446933501516199</v>
      </c>
      <c r="M4132">
        <v>45.051984931452097</v>
      </c>
      <c r="N4132">
        <v>0.71795142555438196</v>
      </c>
      <c r="O4132">
        <v>50.375939849623997</v>
      </c>
      <c r="P4132">
        <v>30.905511811023601</v>
      </c>
      <c r="Q4132">
        <v>1.0135489035779001E-2</v>
      </c>
    </row>
    <row r="4133" spans="1:17" hidden="1" x14ac:dyDescent="0.3">
      <c r="A4133" t="s">
        <v>8498</v>
      </c>
      <c r="B4133" t="s">
        <v>8499</v>
      </c>
      <c r="C4133" t="str">
        <f>IFERROR(VLOOKUP(Table1[[#This Row],[Ticker]],[1]!Table2[[Symbol]:[Industry]],2,FALSE),"-")</f>
        <v>-</v>
      </c>
      <c r="D4133" t="s">
        <v>632</v>
      </c>
      <c r="E4133">
        <v>17.296972499999999</v>
      </c>
      <c r="F4133">
        <v>51.9</v>
      </c>
      <c r="G4133">
        <v>7.7279870470567396</v>
      </c>
      <c r="H4133">
        <v>21.861313660367198</v>
      </c>
      <c r="I4133">
        <v>35.844812743047498</v>
      </c>
      <c r="J4133">
        <v>16.653617686541502</v>
      </c>
      <c r="K4133">
        <v>44.454781427289703</v>
      </c>
      <c r="L4133">
        <v>42.799383873789402</v>
      </c>
      <c r="M4133">
        <v>69.428077250007803</v>
      </c>
      <c r="N4133">
        <v>2.4613300318774698</v>
      </c>
      <c r="O4133">
        <v>11.7533718689788</v>
      </c>
      <c r="P4133">
        <v>50.784427658338103</v>
      </c>
      <c r="Q4133">
        <v>7.7814351756390995E-2</v>
      </c>
    </row>
    <row r="4134" spans="1:17" hidden="1" x14ac:dyDescent="0.3">
      <c r="A4134" t="s">
        <v>8500</v>
      </c>
      <c r="B4134" t="s">
        <v>8501</v>
      </c>
      <c r="C4134" t="str">
        <f>IFERROR(VLOOKUP(Table1[[#This Row],[Ticker]],[1]!Table2[[Symbol]:[Industry]],2,FALSE),"-")</f>
        <v>-</v>
      </c>
      <c r="D4134" t="s">
        <v>186</v>
      </c>
      <c r="E4134">
        <v>17.283094834</v>
      </c>
      <c r="F4134">
        <v>36.979999999999997</v>
      </c>
      <c r="G4134">
        <v>-16.840742395305298</v>
      </c>
      <c r="H4134">
        <v>13.930392727774001</v>
      </c>
      <c r="I4134">
        <v>-14.7955332763194</v>
      </c>
      <c r="J4134">
        <v>0.94647000592104202</v>
      </c>
      <c r="K4134">
        <v>35.177441328286001</v>
      </c>
      <c r="L4134">
        <v>37.338205968485099</v>
      </c>
      <c r="M4134">
        <v>61.987393503042298</v>
      </c>
      <c r="N4134">
        <v>1.3033156462951401</v>
      </c>
      <c r="O4134">
        <v>20.470524607896099</v>
      </c>
      <c r="P4134">
        <v>24.260752688172001</v>
      </c>
      <c r="Q4134">
        <v>-8.5349676857453996E-2</v>
      </c>
    </row>
    <row r="4135" spans="1:17" hidden="1" x14ac:dyDescent="0.3">
      <c r="A4135" t="s">
        <v>8502</v>
      </c>
      <c r="B4135" t="s">
        <v>8503</v>
      </c>
      <c r="C4135" t="str">
        <f>IFERROR(VLOOKUP(Table1[[#This Row],[Ticker]],[1]!Table2[[Symbol]:[Industry]],2,FALSE),"-")</f>
        <v>-</v>
      </c>
      <c r="D4135" t="s">
        <v>372</v>
      </c>
      <c r="E4135">
        <v>17.277417</v>
      </c>
      <c r="F4135">
        <v>46.11</v>
      </c>
      <c r="G4135">
        <v>-29.421384759642098</v>
      </c>
      <c r="H4135">
        <v>-9.7584288051588199</v>
      </c>
      <c r="I4135">
        <v>-10.904142852242501</v>
      </c>
      <c r="J4135">
        <v>-7.5678286804772599</v>
      </c>
      <c r="K4135">
        <v>48.675266261712302</v>
      </c>
      <c r="L4135">
        <v>48.560333712703802</v>
      </c>
      <c r="M4135">
        <v>40.539483119135397</v>
      </c>
      <c r="N4135">
        <v>0.50455119844504104</v>
      </c>
      <c r="O4135">
        <v>49.230101930166903</v>
      </c>
      <c r="P4135">
        <v>19.7662337662337</v>
      </c>
      <c r="Q4135">
        <v>-4.3604956118412003E-2</v>
      </c>
    </row>
    <row r="4136" spans="1:17" hidden="1" x14ac:dyDescent="0.3">
      <c r="A4136" t="s">
        <v>8504</v>
      </c>
      <c r="B4136" t="s">
        <v>8505</v>
      </c>
      <c r="C4136" t="str">
        <f>IFERROR(VLOOKUP(Table1[[#This Row],[Ticker]],[1]!Table2[[Symbol]:[Industry]],2,FALSE),"-")</f>
        <v>-</v>
      </c>
      <c r="D4136" t="s">
        <v>300</v>
      </c>
      <c r="E4136">
        <v>17.258495100000001</v>
      </c>
      <c r="F4136">
        <v>13.81</v>
      </c>
      <c r="G4136">
        <v>-37.396486158779297</v>
      </c>
      <c r="H4136">
        <v>-5.1254584800707601</v>
      </c>
      <c r="I4136">
        <v>-36.335204755250601</v>
      </c>
      <c r="J4136">
        <v>-5.3558739749381798</v>
      </c>
      <c r="K4136">
        <v>14.8715315087319</v>
      </c>
      <c r="L4136">
        <v>16.0177973039508</v>
      </c>
      <c r="M4136">
        <v>43.6423985918018</v>
      </c>
      <c r="N4136">
        <v>0.74219095482990305</v>
      </c>
      <c r="O4136">
        <v>76.321506154960105</v>
      </c>
      <c r="P4136">
        <v>12.459283387622101</v>
      </c>
      <c r="Q4136">
        <v>9.3223454973085998E-2</v>
      </c>
    </row>
    <row r="4137" spans="1:17" hidden="1" x14ac:dyDescent="0.3">
      <c r="A4137" t="s">
        <v>8506</v>
      </c>
      <c r="B4137" t="s">
        <v>8507</v>
      </c>
      <c r="C4137" t="str">
        <f>IFERROR(VLOOKUP(Table1[[#This Row],[Ticker]],[1]!Table2[[Symbol]:[Industry]],2,FALSE),"-")</f>
        <v>-</v>
      </c>
      <c r="D4137" t="s">
        <v>632</v>
      </c>
      <c r="E4137">
        <v>17.255700000000001</v>
      </c>
      <c r="F4137">
        <v>46.2</v>
      </c>
      <c r="G4137">
        <v>-10.323373242920001</v>
      </c>
      <c r="H4137">
        <v>0.28642749352503499</v>
      </c>
      <c r="I4137">
        <v>-34.093738303169602</v>
      </c>
      <c r="J4137">
        <v>6.8911614306167097</v>
      </c>
      <c r="K4137">
        <v>47.300307712631998</v>
      </c>
      <c r="L4137">
        <v>48.319539528159602</v>
      </c>
      <c r="M4137">
        <v>61.474036686659304</v>
      </c>
      <c r="N4137">
        <v>2.1062062937062902</v>
      </c>
      <c r="O4137">
        <v>31.428571428571399</v>
      </c>
      <c r="P4137">
        <v>26.229508196721302</v>
      </c>
      <c r="Q4137">
        <v>0.116714403072517</v>
      </c>
    </row>
    <row r="4138" spans="1:17" hidden="1" x14ac:dyDescent="0.3">
      <c r="A4138" t="s">
        <v>8508</v>
      </c>
      <c r="B4138" t="s">
        <v>8509</v>
      </c>
      <c r="C4138" t="str">
        <f>IFERROR(VLOOKUP(Table1[[#This Row],[Ticker]],[1]!Table2[[Symbol]:[Industry]],2,FALSE),"-")</f>
        <v>-</v>
      </c>
      <c r="D4138" t="s">
        <v>124</v>
      </c>
      <c r="E4138">
        <v>17.253846899999999</v>
      </c>
      <c r="F4138">
        <v>48.81</v>
      </c>
      <c r="G4138">
        <v>-11.2305290792096</v>
      </c>
      <c r="H4138">
        <v>-3.9359663817036301</v>
      </c>
      <c r="I4138">
        <v>2.5235411603950602</v>
      </c>
      <c r="J4138">
        <v>-8.8324686083520394</v>
      </c>
      <c r="K4138">
        <v>51.783675706998999</v>
      </c>
      <c r="L4138">
        <v>49.497021047946703</v>
      </c>
      <c r="M4138">
        <v>37.5112480753941</v>
      </c>
      <c r="N4138">
        <v>2.0363973182780502</v>
      </c>
      <c r="O4138">
        <v>39.315713993034201</v>
      </c>
      <c r="P4138">
        <v>40.258620689655203</v>
      </c>
      <c r="Q4138">
        <v>8.1690053612749003E-2</v>
      </c>
    </row>
    <row r="4139" spans="1:17" hidden="1" x14ac:dyDescent="0.3">
      <c r="A4139" t="s">
        <v>8510</v>
      </c>
      <c r="B4139" t="s">
        <v>8511</v>
      </c>
      <c r="C4139" t="str">
        <f>IFERROR(VLOOKUP(Table1[[#This Row],[Ticker]],[1]!Table2[[Symbol]:[Industry]],2,FALSE),"-")</f>
        <v>-</v>
      </c>
      <c r="D4139" t="s">
        <v>196</v>
      </c>
      <c r="E4139">
        <v>17.246088359999899</v>
      </c>
      <c r="F4139">
        <v>3.05</v>
      </c>
      <c r="G4139">
        <v>-40.1096499583305</v>
      </c>
      <c r="H4139">
        <v>15.360109519261799</v>
      </c>
      <c r="I4139">
        <v>-23.933773850825698</v>
      </c>
      <c r="J4139">
        <v>-0.92680823099355703</v>
      </c>
      <c r="K4139">
        <v>2.9327737966630401</v>
      </c>
      <c r="L4139">
        <v>2.3876871730923099</v>
      </c>
      <c r="M4139">
        <v>47.179376788340598</v>
      </c>
      <c r="N4139">
        <v>0.85205250031707702</v>
      </c>
      <c r="O4139">
        <v>47.540983606557297</v>
      </c>
      <c r="P4139">
        <v>43.1924882629108</v>
      </c>
    </row>
    <row r="4140" spans="1:17" hidden="1" x14ac:dyDescent="0.3">
      <c r="A4140" t="s">
        <v>8512</v>
      </c>
      <c r="B4140" t="s">
        <v>8513</v>
      </c>
      <c r="C4140" t="str">
        <f>IFERROR(VLOOKUP(Table1[[#This Row],[Ticker]],[1]!Table2[[Symbol]:[Industry]],2,FALSE),"-")</f>
        <v>-</v>
      </c>
      <c r="D4140" t="s">
        <v>729</v>
      </c>
      <c r="E4140">
        <v>17.228399594999999</v>
      </c>
      <c r="F4140">
        <v>85.03</v>
      </c>
      <c r="G4140">
        <v>-7.9377792758215797</v>
      </c>
      <c r="H4140">
        <v>-5.2750653343682101</v>
      </c>
      <c r="I4140">
        <v>8.3535999563932197</v>
      </c>
      <c r="J4140">
        <v>2.2340073076721398</v>
      </c>
      <c r="K4140">
        <v>86.257293081308404</v>
      </c>
      <c r="L4140">
        <v>81.728250381416203</v>
      </c>
      <c r="M4140">
        <v>59.689646094536798</v>
      </c>
      <c r="N4140">
        <v>1.2374800706798299</v>
      </c>
      <c r="O4140">
        <v>13.9362577913677</v>
      </c>
      <c r="P4140">
        <v>23.770014556040699</v>
      </c>
    </row>
    <row r="4141" spans="1:17" hidden="1" x14ac:dyDescent="0.3">
      <c r="A4141" t="s">
        <v>8514</v>
      </c>
      <c r="B4141" t="s">
        <v>8515</v>
      </c>
      <c r="C4141" t="str">
        <f>IFERROR(VLOOKUP(Table1[[#This Row],[Ticker]],[1]!Table2[[Symbol]:[Industry]],2,FALSE),"-")</f>
        <v>-</v>
      </c>
      <c r="D4141" t="s">
        <v>360</v>
      </c>
      <c r="E4141">
        <v>17.228104800000001</v>
      </c>
      <c r="F4141">
        <v>36.03</v>
      </c>
      <c r="G4141">
        <v>-17.875540455498601</v>
      </c>
      <c r="H4141">
        <v>-13.4136319892497</v>
      </c>
      <c r="I4141">
        <v>-21.489002127703401</v>
      </c>
      <c r="J4141">
        <v>-2.2144794638702598</v>
      </c>
      <c r="K4141">
        <v>39.8926937184536</v>
      </c>
      <c r="L4141">
        <v>39.338308679270703</v>
      </c>
      <c r="M4141">
        <v>29.976596247380002</v>
      </c>
      <c r="N4141">
        <v>0.74117647058823499</v>
      </c>
      <c r="O4141">
        <v>27.671384956980202</v>
      </c>
      <c r="P4141">
        <v>16.2258064516129</v>
      </c>
      <c r="Q4141">
        <v>-1.6534587914057999E-2</v>
      </c>
    </row>
    <row r="4142" spans="1:17" hidden="1" x14ac:dyDescent="0.3">
      <c r="A4142" t="s">
        <v>8516</v>
      </c>
      <c r="B4142" t="s">
        <v>8517</v>
      </c>
      <c r="C4142" t="str">
        <f>IFERROR(VLOOKUP(Table1[[#This Row],[Ticker]],[1]!Table2[[Symbol]:[Industry]],2,FALSE),"-")</f>
        <v>-</v>
      </c>
      <c r="D4142" t="s">
        <v>3250</v>
      </c>
      <c r="E4142">
        <v>17.217666000000001</v>
      </c>
      <c r="F4142">
        <v>16.89</v>
      </c>
      <c r="G4142">
        <v>-89.823935672616201</v>
      </c>
      <c r="H4142">
        <v>-12.2472367177043</v>
      </c>
      <c r="I4142">
        <v>-75.4564678478974</v>
      </c>
      <c r="J4142">
        <v>-2.67200892907384</v>
      </c>
      <c r="K4142">
        <v>19.9644712597633</v>
      </c>
      <c r="L4142">
        <v>30.496982593859901</v>
      </c>
      <c r="M4142">
        <v>24.279204833505499</v>
      </c>
      <c r="N4142">
        <v>0.69471813851412201</v>
      </c>
      <c r="O4142">
        <v>328.24156305506199</v>
      </c>
      <c r="P4142">
        <v>2.3636363636363602</v>
      </c>
    </row>
    <row r="4143" spans="1:17" hidden="1" x14ac:dyDescent="0.3">
      <c r="A4143" t="s">
        <v>8518</v>
      </c>
      <c r="B4143" t="s">
        <v>8519</v>
      </c>
      <c r="C4143" t="str">
        <f>IFERROR(VLOOKUP(Table1[[#This Row],[Ticker]],[1]!Table2[[Symbol]:[Industry]],2,FALSE),"-")</f>
        <v>-</v>
      </c>
      <c r="D4143" t="s">
        <v>729</v>
      </c>
      <c r="E4143">
        <v>17.1837348</v>
      </c>
      <c r="F4143">
        <v>142.09</v>
      </c>
      <c r="G4143">
        <v>19.181561652018999</v>
      </c>
      <c r="H4143">
        <v>9.2532505515781391</v>
      </c>
      <c r="I4143">
        <v>4.7983182552006198</v>
      </c>
      <c r="J4143">
        <v>-0.54852451820897397</v>
      </c>
      <c r="K4143">
        <v>134.11714055399199</v>
      </c>
      <c r="L4143">
        <v>120.11183517633501</v>
      </c>
      <c r="M4143">
        <v>42.376869448986099</v>
      </c>
      <c r="N4143">
        <v>0.89713697123948299</v>
      </c>
      <c r="O4143">
        <v>3.3148004785699299</v>
      </c>
      <c r="P4143">
        <v>54.210983286303403</v>
      </c>
    </row>
    <row r="4144" spans="1:17" hidden="1" x14ac:dyDescent="0.3">
      <c r="A4144" t="s">
        <v>8520</v>
      </c>
      <c r="B4144" t="s">
        <v>8521</v>
      </c>
      <c r="C4144" t="str">
        <f>IFERROR(VLOOKUP(Table1[[#This Row],[Ticker]],[1]!Table2[[Symbol]:[Industry]],2,FALSE),"-")</f>
        <v>-</v>
      </c>
      <c r="D4144" t="s">
        <v>72</v>
      </c>
      <c r="E4144">
        <v>17.122</v>
      </c>
      <c r="F4144">
        <v>12.23</v>
      </c>
      <c r="G4144">
        <v>48.718715920394999</v>
      </c>
      <c r="H4144">
        <v>11.621396982560199</v>
      </c>
      <c r="I4144">
        <v>45.5007846058514</v>
      </c>
      <c r="J4144">
        <v>7.3032802645816597</v>
      </c>
      <c r="K4144">
        <v>11.4020491938769</v>
      </c>
      <c r="L4144">
        <v>10.0937052433987</v>
      </c>
      <c r="M4144">
        <v>79.999720345834902</v>
      </c>
      <c r="N4144">
        <v>0.88768125182096203</v>
      </c>
      <c r="O4144">
        <v>50.367947669664701</v>
      </c>
      <c r="P4144">
        <v>95.367412140575098</v>
      </c>
      <c r="Q4144">
        <v>1.2087959545699E-2</v>
      </c>
    </row>
    <row r="4145" spans="1:17" hidden="1" x14ac:dyDescent="0.3">
      <c r="A4145" t="s">
        <v>8522</v>
      </c>
      <c r="B4145" t="s">
        <v>8523</v>
      </c>
      <c r="C4145" t="str">
        <f>IFERROR(VLOOKUP(Table1[[#This Row],[Ticker]],[1]!Table2[[Symbol]:[Industry]],2,FALSE),"-")</f>
        <v>-</v>
      </c>
      <c r="D4145" t="s">
        <v>516</v>
      </c>
      <c r="E4145">
        <v>17.106000000000002</v>
      </c>
      <c r="F4145">
        <v>57.02</v>
      </c>
      <c r="G4145">
        <v>-1.1573091230916699</v>
      </c>
      <c r="H4145">
        <v>10.720510495181999</v>
      </c>
      <c r="I4145">
        <v>-38.224355500862202</v>
      </c>
      <c r="J4145">
        <v>20.5732983106642</v>
      </c>
      <c r="K4145">
        <v>51.823979782980402</v>
      </c>
      <c r="L4145">
        <v>53.933235823147697</v>
      </c>
      <c r="M4145">
        <v>78.805895052171607</v>
      </c>
      <c r="N4145">
        <v>3.2532558983666</v>
      </c>
      <c r="O4145">
        <v>79.761487197474494</v>
      </c>
      <c r="P4145">
        <v>71.179825878114599</v>
      </c>
    </row>
    <row r="4146" spans="1:17" hidden="1" x14ac:dyDescent="0.3">
      <c r="A4146" t="s">
        <v>8524</v>
      </c>
      <c r="B4146" t="s">
        <v>8525</v>
      </c>
      <c r="C4146" t="str">
        <f>IFERROR(VLOOKUP(Table1[[#This Row],[Ticker]],[1]!Table2[[Symbol]:[Industry]],2,FALSE),"-")</f>
        <v>-</v>
      </c>
      <c r="D4146" t="s">
        <v>420</v>
      </c>
      <c r="E4146">
        <v>17.095680000000002</v>
      </c>
      <c r="F4146">
        <v>12.72</v>
      </c>
      <c r="G4146">
        <v>-22.302012051682699</v>
      </c>
      <c r="H4146">
        <v>-0.170193511041176</v>
      </c>
      <c r="I4146">
        <v>-11.0766309936828</v>
      </c>
      <c r="J4146">
        <v>-0.92680823099355703</v>
      </c>
      <c r="K4146">
        <v>12.7181853397688</v>
      </c>
      <c r="L4146">
        <v>12.611034583966999</v>
      </c>
      <c r="M4146">
        <v>100</v>
      </c>
      <c r="O4146">
        <v>0</v>
      </c>
      <c r="P4146">
        <v>4.9504950495049496</v>
      </c>
    </row>
    <row r="4147" spans="1:17" hidden="1" x14ac:dyDescent="0.3">
      <c r="A4147" t="s">
        <v>8526</v>
      </c>
      <c r="B4147" t="s">
        <v>8527</v>
      </c>
      <c r="C4147" t="str">
        <f>IFERROR(VLOOKUP(Table1[[#This Row],[Ticker]],[1]!Table2[[Symbol]:[Industry]],2,FALSE),"-")</f>
        <v>-</v>
      </c>
      <c r="D4147" t="s">
        <v>1887</v>
      </c>
      <c r="E4147">
        <v>17.0505</v>
      </c>
      <c r="F4147">
        <v>21.05</v>
      </c>
      <c r="G4147">
        <v>-16.928182776863299</v>
      </c>
      <c r="H4147">
        <v>4.0377272810380296</v>
      </c>
      <c r="I4147">
        <v>-11.6611414661621</v>
      </c>
      <c r="J4147">
        <v>8.4238411196557905</v>
      </c>
      <c r="K4147">
        <v>19.944466878664802</v>
      </c>
      <c r="L4147">
        <v>19.3973280706902</v>
      </c>
      <c r="M4147">
        <v>63.495410359635798</v>
      </c>
      <c r="N4147">
        <v>1.1256290255317101</v>
      </c>
      <c r="O4147">
        <v>9.64370546318289</v>
      </c>
      <c r="P4147">
        <v>30.259900990098998</v>
      </c>
      <c r="Q4147">
        <v>1.685283218823E-3</v>
      </c>
    </row>
    <row r="4148" spans="1:17" hidden="1" x14ac:dyDescent="0.3">
      <c r="A4148" t="s">
        <v>8528</v>
      </c>
      <c r="B4148" t="s">
        <v>8529</v>
      </c>
      <c r="C4148" t="str">
        <f>IFERROR(VLOOKUP(Table1[[#This Row],[Ticker]],[1]!Table2[[Symbol]:[Industry]],2,FALSE),"-")</f>
        <v>-</v>
      </c>
      <c r="D4148" t="s">
        <v>718</v>
      </c>
      <c r="E4148">
        <v>17.047777499999999</v>
      </c>
      <c r="F4148">
        <v>9.75</v>
      </c>
      <c r="G4148">
        <v>-98.139338991304101</v>
      </c>
      <c r="H4148">
        <v>9.5035972651117895</v>
      </c>
      <c r="I4148">
        <v>-81.963462883799295</v>
      </c>
      <c r="J4148">
        <v>-3.3292106333959599</v>
      </c>
      <c r="K4148">
        <v>10.406317579757699</v>
      </c>
      <c r="M4148">
        <v>60.880674725582601</v>
      </c>
      <c r="N4148">
        <v>0.55616717635066204</v>
      </c>
      <c r="O4148">
        <v>261.53846153846098</v>
      </c>
      <c r="P4148">
        <v>36.1731843575418</v>
      </c>
    </row>
    <row r="4149" spans="1:17" hidden="1" x14ac:dyDescent="0.3">
      <c r="A4149" t="s">
        <v>8530</v>
      </c>
      <c r="B4149" t="s">
        <v>8531</v>
      </c>
      <c r="C4149" t="str">
        <f>IFERROR(VLOOKUP(Table1[[#This Row],[Ticker]],[1]!Table2[[Symbol]:[Industry]],2,FALSE),"-")</f>
        <v>-</v>
      </c>
      <c r="D4149" t="s">
        <v>729</v>
      </c>
      <c r="E4149">
        <v>17.035611191999902</v>
      </c>
      <c r="F4149">
        <v>25.95</v>
      </c>
      <c r="G4149">
        <v>38.1289217433728</v>
      </c>
      <c r="H4149">
        <v>2.9498696801120499</v>
      </c>
      <c r="I4149">
        <v>14.9746014857758</v>
      </c>
      <c r="J4149">
        <v>0.35325383262164101</v>
      </c>
      <c r="K4149">
        <v>25.4883982260545</v>
      </c>
      <c r="L4149">
        <v>22.151010854485101</v>
      </c>
      <c r="M4149">
        <v>32.576819102165203</v>
      </c>
      <c r="N4149">
        <v>1.36050932426403</v>
      </c>
      <c r="O4149">
        <v>5.8959537572254401</v>
      </c>
      <c r="P4149">
        <v>67.246713070378902</v>
      </c>
    </row>
    <row r="4150" spans="1:17" hidden="1" x14ac:dyDescent="0.3">
      <c r="A4150" t="s">
        <v>8532</v>
      </c>
      <c r="B4150" t="s">
        <v>8533</v>
      </c>
      <c r="C4150" t="str">
        <f>IFERROR(VLOOKUP(Table1[[#This Row],[Ticker]],[1]!Table2[[Symbol]:[Industry]],2,FALSE),"-")</f>
        <v>-</v>
      </c>
      <c r="D4150" t="s">
        <v>516</v>
      </c>
      <c r="E4150">
        <v>17.031510084000001</v>
      </c>
      <c r="F4150">
        <v>54.62</v>
      </c>
      <c r="G4150">
        <v>-44.589855815635303</v>
      </c>
      <c r="H4150">
        <v>-18.2162401389993</v>
      </c>
      <c r="I4150">
        <v>-25.229292300708099</v>
      </c>
      <c r="J4150">
        <v>-14.5300983290637</v>
      </c>
      <c r="K4150">
        <v>64.129079194125396</v>
      </c>
      <c r="L4150">
        <v>63.403736942115899</v>
      </c>
      <c r="M4150">
        <v>24.721765529923701</v>
      </c>
      <c r="N4150">
        <v>4.6620241702022902</v>
      </c>
      <c r="O4150">
        <v>42.145734163310102</v>
      </c>
      <c r="P4150">
        <v>0.84933530280650804</v>
      </c>
      <c r="Q4150">
        <v>8.5945510407053005E-2</v>
      </c>
    </row>
    <row r="4151" spans="1:17" hidden="1" x14ac:dyDescent="0.3">
      <c r="A4151" t="s">
        <v>8534</v>
      </c>
      <c r="B4151" t="s">
        <v>8535</v>
      </c>
      <c r="C4151" t="str">
        <f>IFERROR(VLOOKUP(Table1[[#This Row],[Ticker]],[1]!Table2[[Symbol]:[Industry]],2,FALSE),"-")</f>
        <v>-</v>
      </c>
      <c r="D4151" t="s">
        <v>124</v>
      </c>
      <c r="E4151">
        <v>17.031163470999999</v>
      </c>
      <c r="F4151">
        <v>11.89</v>
      </c>
      <c r="G4151">
        <v>-56.055283272384898</v>
      </c>
      <c r="H4151">
        <v>1.02129585066095</v>
      </c>
      <c r="I4151">
        <v>-35.182672917234001</v>
      </c>
      <c r="J4151">
        <v>2.73491801137784</v>
      </c>
      <c r="K4151">
        <v>11.8743977344276</v>
      </c>
      <c r="L4151">
        <v>14.099581995065</v>
      </c>
      <c r="M4151">
        <v>66.05020308361</v>
      </c>
      <c r="N4151">
        <v>0.91801498793376901</v>
      </c>
      <c r="O4151">
        <v>153.99495374264001</v>
      </c>
      <c r="P4151">
        <v>20.1010101010101</v>
      </c>
      <c r="Q4151">
        <v>2.4032772565220999E-2</v>
      </c>
    </row>
    <row r="4152" spans="1:17" hidden="1" x14ac:dyDescent="0.3">
      <c r="A4152" t="s">
        <v>8536</v>
      </c>
      <c r="B4152" t="s">
        <v>8537</v>
      </c>
      <c r="C4152" t="str">
        <f>IFERROR(VLOOKUP(Table1[[#This Row],[Ticker]],[1]!Table2[[Symbol]:[Industry]],2,FALSE),"-")</f>
        <v>-</v>
      </c>
      <c r="D4152" t="s">
        <v>219</v>
      </c>
      <c r="E4152">
        <v>16.985849999999999</v>
      </c>
      <c r="F4152">
        <v>69.33</v>
      </c>
      <c r="G4152">
        <v>-1.0832623332168401</v>
      </c>
      <c r="H4152">
        <v>-11.285578126425699</v>
      </c>
      <c r="I4152">
        <v>-13.4287436697391</v>
      </c>
      <c r="J4152">
        <v>1.7690886731687701</v>
      </c>
      <c r="K4152">
        <v>75.275787639819598</v>
      </c>
      <c r="L4152">
        <v>72.342837287051907</v>
      </c>
      <c r="M4152">
        <v>45.991282747627302</v>
      </c>
      <c r="N4152">
        <v>0.84655138558209098</v>
      </c>
      <c r="O4152">
        <v>41.352949661041301</v>
      </c>
      <c r="P4152">
        <v>60.2635228848821</v>
      </c>
      <c r="Q4152">
        <v>6.2573655141352005E-2</v>
      </c>
    </row>
    <row r="4153" spans="1:17" hidden="1" x14ac:dyDescent="0.3">
      <c r="A4153" t="s">
        <v>8538</v>
      </c>
      <c r="B4153" t="s">
        <v>8539</v>
      </c>
      <c r="C4153" t="str">
        <f>IFERROR(VLOOKUP(Table1[[#This Row],[Ticker]],[1]!Table2[[Symbol]:[Industry]],2,FALSE),"-")</f>
        <v>-</v>
      </c>
      <c r="D4153" t="s">
        <v>392</v>
      </c>
      <c r="E4153">
        <v>16.956422272000001</v>
      </c>
      <c r="F4153">
        <v>11.86</v>
      </c>
      <c r="G4153">
        <v>-103.53250710118699</v>
      </c>
      <c r="H4153">
        <v>-12.7715199664575</v>
      </c>
      <c r="I4153">
        <v>-60.392870309922102</v>
      </c>
      <c r="K4153">
        <v>18.245312885343001</v>
      </c>
      <c r="L4153">
        <v>36.403654256143597</v>
      </c>
      <c r="M4153">
        <v>0.29829843312424498</v>
      </c>
      <c r="N4153">
        <v>0.62233384744152798</v>
      </c>
      <c r="O4153">
        <v>424.45193929173701</v>
      </c>
      <c r="P4153">
        <v>0.33840947546530598</v>
      </c>
      <c r="Q4153">
        <v>-7.8602954016769006E-2</v>
      </c>
    </row>
    <row r="4154" spans="1:17" hidden="1" x14ac:dyDescent="0.3">
      <c r="A4154" t="s">
        <v>8540</v>
      </c>
      <c r="B4154" t="s">
        <v>8541</v>
      </c>
      <c r="C4154" t="str">
        <f>IFERROR(VLOOKUP(Table1[[#This Row],[Ticker]],[1]!Table2[[Symbol]:[Industry]],2,FALSE),"-")</f>
        <v>-</v>
      </c>
      <c r="D4154" t="s">
        <v>293</v>
      </c>
      <c r="E4154">
        <v>16.889990000000001</v>
      </c>
      <c r="F4154">
        <v>75.099999999999994</v>
      </c>
      <c r="G4154">
        <v>-6.3373683700502896</v>
      </c>
      <c r="H4154">
        <v>3.4160133855105301</v>
      </c>
      <c r="I4154">
        <v>-13.0368993794215</v>
      </c>
      <c r="J4154">
        <v>-3.5713506214524702</v>
      </c>
      <c r="K4154">
        <v>73.670768212139293</v>
      </c>
      <c r="L4154">
        <v>73.310440804590598</v>
      </c>
      <c r="M4154">
        <v>47.850898255227399</v>
      </c>
      <c r="N4154">
        <v>1.27593743790627</v>
      </c>
      <c r="O4154">
        <v>16.005326231691001</v>
      </c>
      <c r="P4154">
        <v>33.6298932384341</v>
      </c>
      <c r="Q4154">
        <v>-9.0603710146499993E-3</v>
      </c>
    </row>
    <row r="4155" spans="1:17" hidden="1" x14ac:dyDescent="0.3">
      <c r="A4155" t="s">
        <v>8542</v>
      </c>
      <c r="B4155" t="s">
        <v>8543</v>
      </c>
      <c r="C4155" t="str">
        <f>IFERROR(VLOOKUP(Table1[[#This Row],[Ticker]],[1]!Table2[[Symbol]:[Industry]],2,FALSE),"-")</f>
        <v>-</v>
      </c>
      <c r="E4155">
        <v>16.859175839999999</v>
      </c>
      <c r="F4155">
        <v>37.880000000000003</v>
      </c>
      <c r="G4155">
        <v>787.27951260324505</v>
      </c>
      <c r="H4155">
        <v>4.6444163395398999</v>
      </c>
      <c r="I4155">
        <v>-24.828082793915101</v>
      </c>
      <c r="J4155">
        <v>-6.7682201126738804</v>
      </c>
      <c r="K4155">
        <v>38.610910441040701</v>
      </c>
      <c r="L4155">
        <v>31.515438686407801</v>
      </c>
      <c r="M4155">
        <v>30.7586845796361</v>
      </c>
      <c r="N4155">
        <v>0.33025792562836398</v>
      </c>
      <c r="O4155">
        <v>82.391763463569106</v>
      </c>
      <c r="P4155">
        <v>833.00492610837398</v>
      </c>
    </row>
    <row r="4156" spans="1:17" hidden="1" x14ac:dyDescent="0.3">
      <c r="A4156" t="s">
        <v>8544</v>
      </c>
      <c r="B4156" t="s">
        <v>8545</v>
      </c>
      <c r="C4156" t="str">
        <f>IFERROR(VLOOKUP(Table1[[#This Row],[Ticker]],[1]!Table2[[Symbol]:[Industry]],2,FALSE),"-")</f>
        <v>-</v>
      </c>
      <c r="D4156" t="s">
        <v>141</v>
      </c>
      <c r="E4156">
        <v>16.8144548</v>
      </c>
      <c r="F4156">
        <v>31.72</v>
      </c>
      <c r="G4156">
        <v>39.907397433418502</v>
      </c>
      <c r="H4156">
        <v>13.8484980777438</v>
      </c>
      <c r="I4156">
        <v>-21.396733426461299</v>
      </c>
      <c r="J4156">
        <v>3.9673716631863298</v>
      </c>
      <c r="K4156">
        <v>30.543904268682301</v>
      </c>
      <c r="L4156">
        <v>30.3613985376976</v>
      </c>
      <c r="M4156">
        <v>59.332353634612097</v>
      </c>
      <c r="N4156">
        <v>1.65504759581931</v>
      </c>
      <c r="O4156">
        <v>40.447667087011297</v>
      </c>
      <c r="P4156">
        <v>68.186638388123001</v>
      </c>
      <c r="Q4156">
        <v>9.9798029374977004E-2</v>
      </c>
    </row>
    <row r="4157" spans="1:17" hidden="1" x14ac:dyDescent="0.3">
      <c r="A4157" t="s">
        <v>8546</v>
      </c>
      <c r="B4157" t="s">
        <v>8547</v>
      </c>
      <c r="C4157" t="str">
        <f>IFERROR(VLOOKUP(Table1[[#This Row],[Ticker]],[1]!Table2[[Symbol]:[Industry]],2,FALSE),"-")</f>
        <v>-</v>
      </c>
      <c r="D4157" t="s">
        <v>136</v>
      </c>
      <c r="E4157">
        <v>16.7184864</v>
      </c>
      <c r="F4157">
        <v>21.6</v>
      </c>
      <c r="G4157">
        <v>97.747492898812297</v>
      </c>
      <c r="H4157">
        <v>-0.170193511041176</v>
      </c>
      <c r="I4157">
        <v>-11.7662861660966</v>
      </c>
      <c r="K4157">
        <v>20.341677027107501</v>
      </c>
      <c r="L4157">
        <v>15.082294379876499</v>
      </c>
      <c r="M4157">
        <v>5.7938228146950004E-3</v>
      </c>
      <c r="N4157">
        <v>0.6</v>
      </c>
      <c r="O4157">
        <v>34.0277777777777</v>
      </c>
      <c r="P4157">
        <v>149.71098265895901</v>
      </c>
    </row>
    <row r="4158" spans="1:17" hidden="1" x14ac:dyDescent="0.3">
      <c r="A4158" t="s">
        <v>8548</v>
      </c>
      <c r="B4158" t="s">
        <v>8549</v>
      </c>
      <c r="C4158" t="str">
        <f>IFERROR(VLOOKUP(Table1[[#This Row],[Ticker]],[1]!Table2[[Symbol]:[Industry]],2,FALSE),"-")</f>
        <v>-</v>
      </c>
      <c r="D4158" t="s">
        <v>141</v>
      </c>
      <c r="E4158">
        <v>16.694679300000001</v>
      </c>
      <c r="F4158">
        <v>53.71</v>
      </c>
      <c r="G4158">
        <v>35.600434075282799</v>
      </c>
      <c r="H4158">
        <v>12.665940942740299</v>
      </c>
      <c r="I4158">
        <v>1.00838924923214</v>
      </c>
      <c r="J4158">
        <v>-17.835842884458899</v>
      </c>
      <c r="K4158">
        <v>51.4741974582032</v>
      </c>
      <c r="L4158">
        <v>45.250923551029601</v>
      </c>
      <c r="M4158">
        <v>41.683589802860503</v>
      </c>
      <c r="N4158">
        <v>4.2388245426816002</v>
      </c>
      <c r="O4158">
        <v>48.5756842301247</v>
      </c>
      <c r="P4158">
        <v>73.258064516128997</v>
      </c>
      <c r="Q4158">
        <v>5.9404018986977003E-2</v>
      </c>
    </row>
    <row r="4159" spans="1:17" hidden="1" x14ac:dyDescent="0.3">
      <c r="A4159" t="s">
        <v>8550</v>
      </c>
      <c r="B4159" t="s">
        <v>8551</v>
      </c>
      <c r="C4159" t="str">
        <f>IFERROR(VLOOKUP(Table1[[#This Row],[Ticker]],[1]!Table2[[Symbol]:[Industry]],2,FALSE),"-")</f>
        <v>-</v>
      </c>
      <c r="D4159" t="s">
        <v>7173</v>
      </c>
      <c r="E4159">
        <v>16.674906268144301</v>
      </c>
      <c r="F4159">
        <v>9</v>
      </c>
      <c r="G4159">
        <v>-20.1096499583305</v>
      </c>
      <c r="H4159">
        <v>-24.5399414102008</v>
      </c>
      <c r="I4159">
        <v>-37.366557283609097</v>
      </c>
      <c r="J4159">
        <v>-0.92680823099355703</v>
      </c>
      <c r="K4159">
        <v>10.548476886382501</v>
      </c>
      <c r="L4159">
        <v>10.205969875285501</v>
      </c>
      <c r="M4159">
        <v>21.396113949446001</v>
      </c>
      <c r="N4159">
        <v>0.59800664451827201</v>
      </c>
      <c r="O4159">
        <v>97.7777777777777</v>
      </c>
      <c r="P4159">
        <v>19.999999999999901</v>
      </c>
    </row>
    <row r="4160" spans="1:17" hidden="1" x14ac:dyDescent="0.3">
      <c r="A4160" t="s">
        <v>8552</v>
      </c>
      <c r="B4160" t="s">
        <v>8553</v>
      </c>
      <c r="C4160" t="str">
        <f>IFERROR(VLOOKUP(Table1[[#This Row],[Ticker]],[1]!Table2[[Symbol]:[Industry]],2,FALSE),"-")</f>
        <v>-</v>
      </c>
      <c r="D4160" t="s">
        <v>516</v>
      </c>
      <c r="E4160">
        <v>16.670652499999999</v>
      </c>
      <c r="F4160">
        <v>39.25</v>
      </c>
      <c r="G4160">
        <v>134.56451958241999</v>
      </c>
      <c r="H4160">
        <v>13.7299806038746</v>
      </c>
      <c r="I4160">
        <v>-14.678970174969299</v>
      </c>
      <c r="J4160">
        <v>14.6843846997869</v>
      </c>
      <c r="K4160">
        <v>35.135384208800197</v>
      </c>
      <c r="L4160">
        <v>33.5254327349409</v>
      </c>
      <c r="M4160">
        <v>75.412596951238399</v>
      </c>
      <c r="N4160">
        <v>1.5077009890747199</v>
      </c>
      <c r="O4160">
        <v>32.433121019108199</v>
      </c>
      <c r="P4160">
        <v>162.36631016042699</v>
      </c>
      <c r="Q4160">
        <v>0.13700083209544101</v>
      </c>
    </row>
    <row r="4161" spans="1:17" hidden="1" x14ac:dyDescent="0.3">
      <c r="A4161" t="s">
        <v>8554</v>
      </c>
      <c r="B4161" t="s">
        <v>8555</v>
      </c>
      <c r="C4161" t="str">
        <f>IFERROR(VLOOKUP(Table1[[#This Row],[Ticker]],[1]!Table2[[Symbol]:[Industry]],2,FALSE),"-")</f>
        <v>-</v>
      </c>
      <c r="D4161" t="s">
        <v>372</v>
      </c>
      <c r="E4161">
        <v>16.636787999999999</v>
      </c>
      <c r="F4161">
        <v>14.98</v>
      </c>
      <c r="G4161">
        <v>-32.0295771648819</v>
      </c>
      <c r="H4161">
        <v>-5.3000225167409702</v>
      </c>
      <c r="I4161">
        <v>-60.8245301533467</v>
      </c>
      <c r="J4161">
        <v>-3.3372316837622802</v>
      </c>
      <c r="K4161">
        <v>15.573193936353899</v>
      </c>
      <c r="L4161">
        <v>17.027051497388999</v>
      </c>
      <c r="M4161">
        <v>39.864952859516897</v>
      </c>
      <c r="N4161">
        <v>0.58712499459312495</v>
      </c>
      <c r="O4161">
        <v>129.639519359145</v>
      </c>
      <c r="P4161">
        <v>10.9629629629629</v>
      </c>
      <c r="Q4161">
        <v>-4.0424699898700001E-3</v>
      </c>
    </row>
    <row r="4162" spans="1:17" hidden="1" x14ac:dyDescent="0.3">
      <c r="A4162" t="s">
        <v>8556</v>
      </c>
      <c r="B4162" t="s">
        <v>8557</v>
      </c>
      <c r="C4162" t="str">
        <f>IFERROR(VLOOKUP(Table1[[#This Row],[Ticker]],[1]!Table2[[Symbol]:[Industry]],2,FALSE),"-")</f>
        <v>-</v>
      </c>
      <c r="D4162" t="s">
        <v>141</v>
      </c>
      <c r="E4162">
        <v>16.582170000000001</v>
      </c>
      <c r="F4162">
        <v>50.71</v>
      </c>
      <c r="G4162">
        <v>29.569809454300401</v>
      </c>
      <c r="H4162">
        <v>19.147453547782298</v>
      </c>
      <c r="I4162">
        <v>149.34632973139199</v>
      </c>
      <c r="J4162">
        <v>5.16105787779306</v>
      </c>
      <c r="K4162">
        <v>37.523242725961801</v>
      </c>
      <c r="L4162">
        <v>27.396251042339799</v>
      </c>
      <c r="M4162">
        <v>99.482262375949105</v>
      </c>
      <c r="N4162">
        <v>2.1202997803333701</v>
      </c>
      <c r="O4162">
        <v>0</v>
      </c>
      <c r="P4162">
        <v>233.61842105263099</v>
      </c>
    </row>
    <row r="4163" spans="1:17" hidden="1" x14ac:dyDescent="0.3">
      <c r="A4163" t="s">
        <v>8558</v>
      </c>
      <c r="B4163" t="s">
        <v>8559</v>
      </c>
      <c r="C4163" t="str">
        <f>IFERROR(VLOOKUP(Table1[[#This Row],[Ticker]],[1]!Table2[[Symbol]:[Industry]],2,FALSE),"-")</f>
        <v>-</v>
      </c>
      <c r="D4163" t="s">
        <v>130</v>
      </c>
      <c r="E4163">
        <v>16.573440000000002</v>
      </c>
      <c r="F4163">
        <v>24.96</v>
      </c>
      <c r="G4163">
        <v>-20.871280258865699</v>
      </c>
      <c r="H4163">
        <v>-1.6697988780498501</v>
      </c>
      <c r="I4163">
        <v>-31.958443608502101</v>
      </c>
      <c r="J4163">
        <v>-4.7418371327276496</v>
      </c>
      <c r="K4163">
        <v>25.3947261084509</v>
      </c>
      <c r="L4163">
        <v>26.3412327407693</v>
      </c>
      <c r="M4163">
        <v>46.254516017411497</v>
      </c>
      <c r="N4163">
        <v>4.5164310513158403</v>
      </c>
      <c r="O4163">
        <v>64.262820512820497</v>
      </c>
      <c r="P4163">
        <v>22.233104799216399</v>
      </c>
      <c r="Q4163">
        <v>7.2536842947363997E-2</v>
      </c>
    </row>
    <row r="4164" spans="1:17" hidden="1" x14ac:dyDescent="0.3">
      <c r="A4164" t="s">
        <v>8560</v>
      </c>
      <c r="B4164" t="s">
        <v>8561</v>
      </c>
      <c r="C4164" t="str">
        <f>IFERROR(VLOOKUP(Table1[[#This Row],[Ticker]],[1]!Table2[[Symbol]:[Industry]],2,FALSE),"-")</f>
        <v>-</v>
      </c>
      <c r="D4164" t="s">
        <v>186</v>
      </c>
      <c r="E4164">
        <v>16.568750000000001</v>
      </c>
      <c r="F4164">
        <v>265.10000000000002</v>
      </c>
      <c r="G4164">
        <v>15.7588258723686</v>
      </c>
      <c r="H4164">
        <v>3.6074537780565001</v>
      </c>
      <c r="I4164">
        <v>15.264251008700899</v>
      </c>
      <c r="J4164">
        <v>-1.41479621898152</v>
      </c>
      <c r="K4164">
        <v>273.12466808532702</v>
      </c>
      <c r="L4164">
        <v>239.45417417068401</v>
      </c>
      <c r="M4164">
        <v>44.245318733278197</v>
      </c>
      <c r="N4164">
        <v>0.60715137067937996</v>
      </c>
      <c r="O4164">
        <v>29.007921539041799</v>
      </c>
      <c r="P4164">
        <v>59.458646616541301</v>
      </c>
      <c r="Q4164">
        <v>6.0342313427856002E-2</v>
      </c>
    </row>
    <row r="4165" spans="1:17" hidden="1" x14ac:dyDescent="0.3">
      <c r="A4165" t="s">
        <v>8562</v>
      </c>
      <c r="B4165" t="s">
        <v>8563</v>
      </c>
      <c r="C4165" t="str">
        <f>IFERROR(VLOOKUP(Table1[[#This Row],[Ticker]],[1]!Table2[[Symbol]:[Industry]],2,FALSE),"-")</f>
        <v>-</v>
      </c>
      <c r="D4165" t="s">
        <v>5760</v>
      </c>
      <c r="E4165">
        <v>16.5642</v>
      </c>
      <c r="F4165">
        <v>38</v>
      </c>
      <c r="G4165">
        <v>-17.472892776118801</v>
      </c>
      <c r="H4165">
        <v>-17.291240403080401</v>
      </c>
      <c r="I4165">
        <v>-26.271353275019202</v>
      </c>
      <c r="J4165">
        <v>-5.3052682209281299</v>
      </c>
      <c r="K4165">
        <v>39.130392171666799</v>
      </c>
      <c r="L4165">
        <v>38.0544753024502</v>
      </c>
      <c r="M4165">
        <v>46.362603146862703</v>
      </c>
      <c r="N4165">
        <v>1.3560199402633399</v>
      </c>
      <c r="O4165">
        <v>50.394736842105203</v>
      </c>
      <c r="P4165">
        <v>34.560906515580697</v>
      </c>
      <c r="Q4165">
        <v>0.181235957529682</v>
      </c>
    </row>
    <row r="4166" spans="1:17" hidden="1" x14ac:dyDescent="0.3">
      <c r="A4166" t="s">
        <v>8564</v>
      </c>
      <c r="B4166" t="s">
        <v>8565</v>
      </c>
      <c r="C4166" t="str">
        <f>IFERROR(VLOOKUP(Table1[[#This Row],[Ticker]],[1]!Table2[[Symbol]:[Industry]],2,FALSE),"-")</f>
        <v>-</v>
      </c>
      <c r="D4166" t="s">
        <v>2151</v>
      </c>
      <c r="E4166">
        <v>16.537500000000001</v>
      </c>
      <c r="F4166">
        <v>42</v>
      </c>
      <c r="G4166">
        <v>-27.346536250223899</v>
      </c>
      <c r="H4166">
        <v>4.8298064889588197</v>
      </c>
      <c r="I4166">
        <v>26.0643822363913</v>
      </c>
      <c r="J4166">
        <v>-0.92680823099355703</v>
      </c>
      <c r="K4166">
        <v>38.981782701749601</v>
      </c>
      <c r="L4166">
        <v>33.377238053293397</v>
      </c>
      <c r="M4166">
        <v>55.819585306295501</v>
      </c>
      <c r="N4166">
        <v>0.71021671826625299</v>
      </c>
      <c r="O4166">
        <v>4.7380952380952497</v>
      </c>
      <c r="P4166">
        <v>86.252771618625204</v>
      </c>
    </row>
    <row r="4167" spans="1:17" hidden="1" x14ac:dyDescent="0.3">
      <c r="A4167" t="s">
        <v>8566</v>
      </c>
      <c r="B4167" t="s">
        <v>8567</v>
      </c>
      <c r="C4167" t="str">
        <f>IFERROR(VLOOKUP(Table1[[#This Row],[Ticker]],[1]!Table2[[Symbol]:[Industry]],2,FALSE),"-")</f>
        <v>-</v>
      </c>
      <c r="D4167" t="s">
        <v>632</v>
      </c>
      <c r="E4167">
        <v>16.532399999999999</v>
      </c>
      <c r="F4167">
        <v>11.98</v>
      </c>
      <c r="G4167">
        <v>50.792605680767103</v>
      </c>
      <c r="H4167">
        <v>8.8379957519251509</v>
      </c>
      <c r="I4167">
        <v>51.337635124286898</v>
      </c>
      <c r="J4167">
        <v>-8.4171557213410395</v>
      </c>
      <c r="K4167">
        <v>10.7513539563507</v>
      </c>
      <c r="L4167">
        <v>8.6982543933148495</v>
      </c>
      <c r="M4167">
        <v>49.369829297677299</v>
      </c>
      <c r="N4167">
        <v>2.1640624080827502</v>
      </c>
      <c r="O4167">
        <v>23.873121869782899</v>
      </c>
      <c r="P4167">
        <v>99.334442595673906</v>
      </c>
      <c r="Q4167">
        <v>0.130917597387819</v>
      </c>
    </row>
    <row r="4168" spans="1:17" hidden="1" x14ac:dyDescent="0.3">
      <c r="A4168" t="s">
        <v>8568</v>
      </c>
      <c r="B4168" t="s">
        <v>8569</v>
      </c>
      <c r="C4168" t="str">
        <f>IFERROR(VLOOKUP(Table1[[#This Row],[Ticker]],[1]!Table2[[Symbol]:[Industry]],2,FALSE),"-")</f>
        <v>-</v>
      </c>
      <c r="D4168" t="s">
        <v>420</v>
      </c>
      <c r="E4168">
        <v>16.463918546999999</v>
      </c>
      <c r="F4168">
        <v>12.79</v>
      </c>
      <c r="G4168">
        <v>279.09669924801801</v>
      </c>
      <c r="H4168">
        <v>-10.7222550064988</v>
      </c>
      <c r="I4168">
        <v>107.726787809736</v>
      </c>
      <c r="J4168">
        <v>2.5493437496046698</v>
      </c>
      <c r="K4168">
        <v>12.6881465359612</v>
      </c>
      <c r="L4168">
        <v>8.4644945639529094</v>
      </c>
      <c r="M4168">
        <v>41.156506470375</v>
      </c>
      <c r="N4168">
        <v>0.76731425994431501</v>
      </c>
      <c r="O4168">
        <v>37.451133698201701</v>
      </c>
      <c r="P4168">
        <v>348.77192982456103</v>
      </c>
      <c r="Q4168">
        <v>8.2772556058154007E-2</v>
      </c>
    </row>
    <row r="4169" spans="1:17" hidden="1" x14ac:dyDescent="0.3">
      <c r="A4169" t="s">
        <v>8570</v>
      </c>
      <c r="B4169" t="s">
        <v>8571</v>
      </c>
      <c r="C4169" t="str">
        <f>IFERROR(VLOOKUP(Table1[[#This Row],[Ticker]],[1]!Table2[[Symbol]:[Industry]],2,FALSE),"-")</f>
        <v>-</v>
      </c>
      <c r="D4169" t="s">
        <v>420</v>
      </c>
      <c r="E4169">
        <v>16.394939999999998</v>
      </c>
      <c r="F4169">
        <v>48.5</v>
      </c>
      <c r="G4169">
        <v>43.806396541985499</v>
      </c>
      <c r="H4169">
        <v>17.177979728736201</v>
      </c>
      <c r="I4169">
        <v>19.2138254378524</v>
      </c>
      <c r="J4169">
        <v>4.5538355271621596</v>
      </c>
      <c r="K4169">
        <v>41.584249130780201</v>
      </c>
      <c r="L4169">
        <v>36.303427403951503</v>
      </c>
      <c r="M4169">
        <v>77.024181929003802</v>
      </c>
      <c r="N4169">
        <v>1.4165608749913301</v>
      </c>
      <c r="O4169">
        <v>9.6907216494845407</v>
      </c>
      <c r="P4169">
        <v>78.243292907019395</v>
      </c>
      <c r="Q4169">
        <v>5.9343930768257003E-2</v>
      </c>
    </row>
    <row r="4170" spans="1:17" hidden="1" x14ac:dyDescent="0.3">
      <c r="A4170" t="s">
        <v>8572</v>
      </c>
      <c r="B4170" t="s">
        <v>8573</v>
      </c>
      <c r="C4170" t="str">
        <f>IFERROR(VLOOKUP(Table1[[#This Row],[Ticker]],[1]!Table2[[Symbol]:[Industry]],2,FALSE),"-")</f>
        <v>-</v>
      </c>
      <c r="D4170" t="s">
        <v>729</v>
      </c>
      <c r="E4170">
        <v>16.390346701999999</v>
      </c>
      <c r="F4170">
        <v>120.59</v>
      </c>
      <c r="G4170">
        <v>16.186406925961499</v>
      </c>
      <c r="H4170">
        <v>4.6538071707963704</v>
      </c>
      <c r="I4170">
        <v>8.6054355736296202</v>
      </c>
      <c r="J4170">
        <v>1.3092682444844099</v>
      </c>
      <c r="K4170">
        <v>115.869044377048</v>
      </c>
      <c r="L4170">
        <v>104.555337969671</v>
      </c>
      <c r="M4170">
        <v>36.790095614213499</v>
      </c>
      <c r="N4170">
        <v>0.98878088845616097</v>
      </c>
      <c r="O4170">
        <v>10.291068911186599</v>
      </c>
      <c r="P4170">
        <v>45.640096618357497</v>
      </c>
    </row>
    <row r="4171" spans="1:17" hidden="1" x14ac:dyDescent="0.3">
      <c r="A4171" t="s">
        <v>8574</v>
      </c>
      <c r="B4171" t="s">
        <v>8575</v>
      </c>
      <c r="C4171" t="str">
        <f>IFERROR(VLOOKUP(Table1[[#This Row],[Ticker]],[1]!Table2[[Symbol]:[Industry]],2,FALSE),"-")</f>
        <v>-</v>
      </c>
      <c r="D4171" t="s">
        <v>98</v>
      </c>
      <c r="E4171">
        <v>16.353300000000001</v>
      </c>
      <c r="F4171">
        <v>18.05</v>
      </c>
      <c r="G4171">
        <v>281.11853362279402</v>
      </c>
      <c r="H4171">
        <v>16.1313528807114</v>
      </c>
      <c r="I4171">
        <v>-51.578985781751904</v>
      </c>
      <c r="J4171">
        <v>-0.64903045321577502</v>
      </c>
      <c r="K4171">
        <v>17.7937590775994</v>
      </c>
      <c r="L4171">
        <v>18.207558036632602</v>
      </c>
      <c r="M4171">
        <v>60.293169211948197</v>
      </c>
      <c r="N4171">
        <v>0.97285689414264598</v>
      </c>
      <c r="O4171">
        <v>119.05817174515199</v>
      </c>
      <c r="P4171">
        <v>308.37104072398103</v>
      </c>
      <c r="Q4171">
        <v>0.15055774458500201</v>
      </c>
    </row>
    <row r="4172" spans="1:17" hidden="1" x14ac:dyDescent="0.3">
      <c r="A4172" t="s">
        <v>8576</v>
      </c>
      <c r="B4172" t="s">
        <v>8577</v>
      </c>
      <c r="C4172" t="str">
        <f>IFERROR(VLOOKUP(Table1[[#This Row],[Ticker]],[1]!Table2[[Symbol]:[Industry]],2,FALSE),"-")</f>
        <v>-</v>
      </c>
      <c r="D4172" t="s">
        <v>95</v>
      </c>
      <c r="E4172">
        <v>16.250731928</v>
      </c>
      <c r="F4172">
        <v>16.190000000000001</v>
      </c>
      <c r="G4172">
        <v>-11.5117663604469</v>
      </c>
      <c r="H4172">
        <v>-5.7127839427797902</v>
      </c>
      <c r="I4172">
        <v>-28.379429975871101</v>
      </c>
      <c r="J4172">
        <v>-2.2072960358715901</v>
      </c>
      <c r="K4172">
        <v>17.006025117370999</v>
      </c>
      <c r="L4172">
        <v>18.571269397871301</v>
      </c>
      <c r="M4172">
        <v>43.1984619826667</v>
      </c>
      <c r="N4172">
        <v>0.70930803760480998</v>
      </c>
      <c r="O4172">
        <v>47.498455836936301</v>
      </c>
      <c r="P4172">
        <v>17.7454545454545</v>
      </c>
      <c r="Q4172">
        <v>-0.118289121694078</v>
      </c>
    </row>
    <row r="4173" spans="1:17" hidden="1" x14ac:dyDescent="0.3">
      <c r="A4173" t="s">
        <v>8578</v>
      </c>
      <c r="B4173" t="s">
        <v>8579</v>
      </c>
      <c r="C4173" t="str">
        <f>IFERROR(VLOOKUP(Table1[[#This Row],[Ticker]],[1]!Table2[[Symbol]:[Industry]],2,FALSE),"-")</f>
        <v>-</v>
      </c>
      <c r="D4173" t="s">
        <v>632</v>
      </c>
      <c r="E4173">
        <v>16.2323515</v>
      </c>
      <c r="F4173">
        <v>4.1500000000000004</v>
      </c>
      <c r="G4173">
        <v>114.414159565478</v>
      </c>
      <c r="H4173">
        <v>19.082680052177199</v>
      </c>
      <c r="I4173">
        <v>78.053803788925805</v>
      </c>
      <c r="J4173">
        <v>7.7119352245038302</v>
      </c>
      <c r="K4173">
        <v>3.51930196496438</v>
      </c>
      <c r="L4173">
        <v>2.91005310907688</v>
      </c>
      <c r="M4173">
        <v>85.748334166384495</v>
      </c>
      <c r="N4173">
        <v>2.2090409017396002</v>
      </c>
      <c r="O4173">
        <v>4.8192771084337203</v>
      </c>
      <c r="P4173">
        <v>137.142857142857</v>
      </c>
      <c r="Q4173">
        <v>7.6546673167262005E-2</v>
      </c>
    </row>
    <row r="4174" spans="1:17" hidden="1" x14ac:dyDescent="0.3">
      <c r="A4174" t="s">
        <v>8580</v>
      </c>
      <c r="B4174" t="s">
        <v>8581</v>
      </c>
      <c r="C4174" t="str">
        <f>IFERROR(VLOOKUP(Table1[[#This Row],[Ticker]],[1]!Table2[[Symbol]:[Industry]],2,FALSE),"-")</f>
        <v>-</v>
      </c>
      <c r="D4174" t="s">
        <v>54</v>
      </c>
      <c r="E4174">
        <v>16.2</v>
      </c>
      <c r="F4174">
        <v>4.05</v>
      </c>
      <c r="G4174">
        <v>-90.864366939462599</v>
      </c>
      <c r="H4174">
        <v>-16.145297245481</v>
      </c>
      <c r="I4174">
        <v>-59.728591777996499</v>
      </c>
      <c r="J4174">
        <v>-10.926808230993499</v>
      </c>
      <c r="K4174">
        <v>5.1019459334586799</v>
      </c>
      <c r="L4174">
        <v>7.4596835208579702</v>
      </c>
      <c r="M4174">
        <v>27.419366566290702</v>
      </c>
      <c r="N4174">
        <v>0.83991085928864095</v>
      </c>
      <c r="O4174">
        <v>260.49382716049303</v>
      </c>
      <c r="P4174">
        <v>9.4594594594594508</v>
      </c>
      <c r="Q4174">
        <v>-5.0033393148344998E-2</v>
      </c>
    </row>
    <row r="4175" spans="1:17" hidden="1" x14ac:dyDescent="0.3">
      <c r="A4175" t="s">
        <v>8582</v>
      </c>
      <c r="B4175" t="s">
        <v>8583</v>
      </c>
      <c r="C4175" t="str">
        <f>IFERROR(VLOOKUP(Table1[[#This Row],[Ticker]],[1]!Table2[[Symbol]:[Industry]],2,FALSE),"-")</f>
        <v>-</v>
      </c>
      <c r="D4175" t="s">
        <v>729</v>
      </c>
      <c r="E4175">
        <v>16.197496464</v>
      </c>
      <c r="F4175">
        <v>253.52</v>
      </c>
      <c r="G4175">
        <v>10.824250121753201</v>
      </c>
      <c r="H4175">
        <v>4.09996777928139</v>
      </c>
      <c r="I4175">
        <v>9.1467697666306904</v>
      </c>
      <c r="J4175">
        <v>1.6882711340857901</v>
      </c>
      <c r="K4175">
        <v>248.431476771588</v>
      </c>
      <c r="L4175">
        <v>223.40691463408001</v>
      </c>
      <c r="M4175">
        <v>41.917729329093497</v>
      </c>
      <c r="N4175">
        <v>3.34955515166101</v>
      </c>
      <c r="O4175">
        <v>4.0943515304512301</v>
      </c>
      <c r="P4175">
        <v>40.221238938052998</v>
      </c>
    </row>
    <row r="4176" spans="1:17" hidden="1" x14ac:dyDescent="0.3">
      <c r="A4176" t="s">
        <v>8584</v>
      </c>
      <c r="B4176" t="s">
        <v>8585</v>
      </c>
      <c r="C4176" t="str">
        <f>IFERROR(VLOOKUP(Table1[[#This Row],[Ticker]],[1]!Table2[[Symbol]:[Industry]],2,FALSE),"-")</f>
        <v>-</v>
      </c>
      <c r="D4176" t="s">
        <v>471</v>
      </c>
      <c r="E4176">
        <v>16.159500000000001</v>
      </c>
      <c r="F4176">
        <v>11.97</v>
      </c>
      <c r="G4176">
        <v>278.06310751675198</v>
      </c>
      <c r="H4176">
        <v>60.500947428556103</v>
      </c>
      <c r="I4176">
        <v>-17.946860001316399</v>
      </c>
      <c r="J4176">
        <v>5.0962209984130098</v>
      </c>
      <c r="K4176">
        <v>8.9673383701210305</v>
      </c>
      <c r="L4176">
        <v>8.29160035906229</v>
      </c>
      <c r="M4176">
        <v>99.116940242353607</v>
      </c>
      <c r="N4176">
        <v>1.8785545023696601E-2</v>
      </c>
      <c r="O4176">
        <v>52.464494569757697</v>
      </c>
      <c r="P4176">
        <v>369.41176470588198</v>
      </c>
      <c r="Q4176">
        <v>0.13702603627134299</v>
      </c>
    </row>
    <row r="4177" spans="1:17" hidden="1" x14ac:dyDescent="0.3">
      <c r="A4177" t="s">
        <v>8586</v>
      </c>
      <c r="B4177" t="s">
        <v>8587</v>
      </c>
      <c r="C4177" t="str">
        <f>IFERROR(VLOOKUP(Table1[[#This Row],[Ticker]],[1]!Table2[[Symbol]:[Industry]],2,FALSE),"-")</f>
        <v>-</v>
      </c>
      <c r="D4177" t="s">
        <v>136</v>
      </c>
      <c r="E4177">
        <v>16.140372092</v>
      </c>
      <c r="F4177">
        <v>40.69</v>
      </c>
      <c r="G4177">
        <v>343.03051176673603</v>
      </c>
      <c r="H4177">
        <v>18.806414676093301</v>
      </c>
      <c r="I4177">
        <v>359.20638787424099</v>
      </c>
      <c r="J4177">
        <v>-0.92680823099355703</v>
      </c>
      <c r="M4177">
        <v>51.842846393460398</v>
      </c>
      <c r="O4177">
        <v>11.452445318260001</v>
      </c>
      <c r="P4177">
        <v>379.83490566037699</v>
      </c>
    </row>
    <row r="4178" spans="1:17" hidden="1" x14ac:dyDescent="0.3">
      <c r="A4178" t="s">
        <v>8588</v>
      </c>
      <c r="B4178" t="s">
        <v>8589</v>
      </c>
      <c r="C4178" t="str">
        <f>IFERROR(VLOOKUP(Table1[[#This Row],[Ticker]],[1]!Table2[[Symbol]:[Industry]],2,FALSE),"-")</f>
        <v>-</v>
      </c>
      <c r="D4178" t="s">
        <v>929</v>
      </c>
      <c r="E4178">
        <v>16.069315199999998</v>
      </c>
      <c r="F4178">
        <v>44.04</v>
      </c>
      <c r="G4178">
        <v>-21.1199883041952</v>
      </c>
      <c r="H4178">
        <v>-7.4544040373569604</v>
      </c>
      <c r="I4178">
        <v>-18.892957524294999</v>
      </c>
      <c r="J4178">
        <v>-4.1355994397847597</v>
      </c>
      <c r="K4178">
        <v>43.610955887462502</v>
      </c>
      <c r="L4178">
        <v>43.5720578935913</v>
      </c>
      <c r="M4178">
        <v>53.084771342943</v>
      </c>
      <c r="N4178">
        <v>0.81670844086530003</v>
      </c>
      <c r="O4178">
        <v>36.217075386012702</v>
      </c>
      <c r="P4178">
        <v>33.3333333333333</v>
      </c>
      <c r="Q4178">
        <v>2.9322367310300999E-2</v>
      </c>
    </row>
    <row r="4179" spans="1:17" hidden="1" x14ac:dyDescent="0.3">
      <c r="A4179" t="s">
        <v>8590</v>
      </c>
      <c r="B4179" t="s">
        <v>8591</v>
      </c>
      <c r="C4179" t="str">
        <f>IFERROR(VLOOKUP(Table1[[#This Row],[Ticker]],[1]!Table2[[Symbol]:[Industry]],2,FALSE),"-")</f>
        <v>-</v>
      </c>
      <c r="D4179" t="s">
        <v>745</v>
      </c>
      <c r="E4179">
        <v>16.046571180979601</v>
      </c>
      <c r="F4179">
        <v>30.99</v>
      </c>
      <c r="G4179">
        <v>-33.502507101187703</v>
      </c>
      <c r="H4179">
        <v>3.1298064889588102</v>
      </c>
      <c r="I4179">
        <v>-20.167540084591899</v>
      </c>
      <c r="J4179">
        <v>-0.92680823099355703</v>
      </c>
      <c r="K4179">
        <v>30.559086661857201</v>
      </c>
      <c r="L4179">
        <v>31.493016163342499</v>
      </c>
      <c r="M4179">
        <v>57.198666786933202</v>
      </c>
      <c r="N4179">
        <v>0.19047619047618999</v>
      </c>
      <c r="O4179">
        <v>38.5285575992255</v>
      </c>
      <c r="P4179">
        <v>22.9761904761904</v>
      </c>
    </row>
    <row r="4180" spans="1:17" hidden="1" x14ac:dyDescent="0.3">
      <c r="A4180" t="s">
        <v>8592</v>
      </c>
      <c r="B4180" t="s">
        <v>8593</v>
      </c>
      <c r="C4180" t="str">
        <f>IFERROR(VLOOKUP(Table1[[#This Row],[Ticker]],[1]!Table2[[Symbol]:[Industry]],2,FALSE),"-")</f>
        <v>-</v>
      </c>
      <c r="D4180" t="s">
        <v>929</v>
      </c>
      <c r="E4180">
        <v>16.034759999999999</v>
      </c>
      <c r="F4180">
        <v>4.9000000000000004</v>
      </c>
      <c r="G4180">
        <v>-48.220249036671497</v>
      </c>
      <c r="H4180">
        <v>-2.5606317580531099</v>
      </c>
      <c r="I4180">
        <v>-50.8060282876557</v>
      </c>
      <c r="J4180">
        <v>0.73294280635084197</v>
      </c>
      <c r="K4180">
        <v>5.2652269566101202</v>
      </c>
      <c r="L4180">
        <v>10.288658209738401</v>
      </c>
      <c r="M4180">
        <v>55.4548318810849</v>
      </c>
      <c r="N4180">
        <v>0.48892989589734598</v>
      </c>
      <c r="O4180">
        <v>85.510204081632594</v>
      </c>
      <c r="P4180">
        <v>11.363636363636299</v>
      </c>
      <c r="Q4180">
        <v>-0.13379858563942901</v>
      </c>
    </row>
    <row r="4181" spans="1:17" hidden="1" x14ac:dyDescent="0.3">
      <c r="A4181" t="s">
        <v>8594</v>
      </c>
      <c r="B4181" t="s">
        <v>8595</v>
      </c>
      <c r="C4181" t="str">
        <f>IFERROR(VLOOKUP(Table1[[#This Row],[Ticker]],[1]!Table2[[Symbol]:[Industry]],2,FALSE),"-")</f>
        <v>-</v>
      </c>
      <c r="D4181" t="s">
        <v>729</v>
      </c>
      <c r="E4181">
        <v>15.966448</v>
      </c>
      <c r="F4181">
        <v>144.24</v>
      </c>
      <c r="G4181">
        <v>15.3194015673899</v>
      </c>
      <c r="H4181">
        <v>1.5903698692405099</v>
      </c>
      <c r="I4181">
        <v>3.0015371863408302</v>
      </c>
      <c r="J4181">
        <v>0.30620283808307802</v>
      </c>
      <c r="K4181">
        <v>138.34099436676399</v>
      </c>
      <c r="L4181">
        <v>125.906835750826</v>
      </c>
      <c r="M4181">
        <v>48.680230268627398</v>
      </c>
      <c r="N4181">
        <v>1.7205752433275401</v>
      </c>
      <c r="O4181">
        <v>2.0452024403771301</v>
      </c>
      <c r="P4181">
        <v>43.808574277168503</v>
      </c>
    </row>
    <row r="4182" spans="1:17" hidden="1" x14ac:dyDescent="0.3">
      <c r="A4182" t="s">
        <v>8596</v>
      </c>
      <c r="B4182" t="s">
        <v>8597</v>
      </c>
      <c r="C4182" t="str">
        <f>IFERROR(VLOOKUP(Table1[[#This Row],[Ticker]],[1]!Table2[[Symbol]:[Industry]],2,FALSE),"-")</f>
        <v>-</v>
      </c>
      <c r="D4182" t="s">
        <v>745</v>
      </c>
      <c r="E4182">
        <v>15.949557990000001</v>
      </c>
      <c r="F4182">
        <v>20.43</v>
      </c>
      <c r="G4182">
        <v>384.54110469242403</v>
      </c>
      <c r="H4182">
        <v>47.445413425375001</v>
      </c>
      <c r="I4182">
        <v>198.43302725297301</v>
      </c>
      <c r="J4182">
        <v>5.1479581241466104</v>
      </c>
      <c r="K4182">
        <v>14.749754103569201</v>
      </c>
      <c r="L4182">
        <v>9.4451616995924006</v>
      </c>
      <c r="M4182">
        <v>98.803965999507099</v>
      </c>
      <c r="N4182">
        <v>4.8132769052454699E-2</v>
      </c>
      <c r="O4182">
        <v>0</v>
      </c>
      <c r="P4182">
        <v>624.468085106383</v>
      </c>
      <c r="Q4182">
        <v>0.120143781286776</v>
      </c>
    </row>
    <row r="4183" spans="1:17" hidden="1" x14ac:dyDescent="0.3">
      <c r="A4183" t="s">
        <v>8598</v>
      </c>
      <c r="B4183" t="s">
        <v>8599</v>
      </c>
      <c r="C4183" t="str">
        <f>IFERROR(VLOOKUP(Table1[[#This Row],[Ticker]],[1]!Table2[[Symbol]:[Industry]],2,FALSE),"-")</f>
        <v>-</v>
      </c>
      <c r="D4183" t="s">
        <v>54</v>
      </c>
      <c r="E4183">
        <v>15.929396927999999</v>
      </c>
      <c r="F4183">
        <v>19.59</v>
      </c>
      <c r="G4183">
        <v>-27.097066686679899</v>
      </c>
      <c r="H4183">
        <v>5.4264273970897499</v>
      </c>
      <c r="I4183">
        <v>-19.681831939309301</v>
      </c>
      <c r="J4183">
        <v>-1.1761847895970501</v>
      </c>
      <c r="K4183">
        <v>19.7557078220972</v>
      </c>
      <c r="L4183">
        <v>19.8643267691278</v>
      </c>
      <c r="M4183">
        <v>44.366295041496301</v>
      </c>
      <c r="N4183">
        <v>0.77931932262283998</v>
      </c>
      <c r="O4183">
        <v>34.5074017355793</v>
      </c>
      <c r="P4183">
        <v>20.925925925925899</v>
      </c>
      <c r="Q4183">
        <v>-4.6597155305762E-2</v>
      </c>
    </row>
    <row r="4184" spans="1:17" hidden="1" x14ac:dyDescent="0.3">
      <c r="A4184" t="s">
        <v>8600</v>
      </c>
      <c r="B4184" t="s">
        <v>8601</v>
      </c>
      <c r="C4184" t="str">
        <f>IFERROR(VLOOKUP(Table1[[#This Row],[Ticker]],[1]!Table2[[Symbol]:[Industry]],2,FALSE),"-")</f>
        <v>-</v>
      </c>
      <c r="D4184" t="s">
        <v>551</v>
      </c>
      <c r="E4184">
        <v>15.906048</v>
      </c>
      <c r="F4184">
        <v>4.47</v>
      </c>
      <c r="G4184">
        <v>-24.1275071011877</v>
      </c>
      <c r="H4184">
        <v>13.5702645042259</v>
      </c>
      <c r="I4184">
        <v>-5.4116063631409501</v>
      </c>
      <c r="J4184">
        <v>-3.3285549558843899</v>
      </c>
      <c r="K4184">
        <v>4.2341799088583203</v>
      </c>
      <c r="L4184">
        <v>4.1914747667970902</v>
      </c>
      <c r="M4184">
        <v>56.465257071577298</v>
      </c>
      <c r="N4184">
        <v>1.6095134562972699</v>
      </c>
      <c r="O4184">
        <v>46.979865771812101</v>
      </c>
      <c r="P4184">
        <v>25.210084033613398</v>
      </c>
      <c r="Q4184">
        <v>4.8905485354384999E-2</v>
      </c>
    </row>
    <row r="4185" spans="1:17" hidden="1" x14ac:dyDescent="0.3">
      <c r="A4185" t="s">
        <v>8602</v>
      </c>
      <c r="B4185" t="s">
        <v>8603</v>
      </c>
      <c r="C4185" t="str">
        <f>IFERROR(VLOOKUP(Table1[[#This Row],[Ticker]],[1]!Table2[[Symbol]:[Industry]],2,FALSE),"-")</f>
        <v>-</v>
      </c>
      <c r="D4185" t="s">
        <v>111</v>
      </c>
      <c r="E4185">
        <v>15.8752</v>
      </c>
      <c r="F4185">
        <v>18.04</v>
      </c>
      <c r="G4185">
        <v>-45.036364830325802</v>
      </c>
      <c r="H4185">
        <v>-4.2127467025305396</v>
      </c>
      <c r="I4185">
        <v>-48.341766693056499</v>
      </c>
      <c r="J4185">
        <v>-1.3133350117776501</v>
      </c>
      <c r="K4185">
        <v>19.865101755129999</v>
      </c>
      <c r="L4185">
        <v>21.712216431408201</v>
      </c>
      <c r="M4185">
        <v>36.144480601073198</v>
      </c>
      <c r="N4185">
        <v>1.36321185607739</v>
      </c>
      <c r="O4185">
        <v>104.43458980044301</v>
      </c>
      <c r="P4185">
        <v>6.1176470588235103</v>
      </c>
      <c r="Q4185">
        <v>2.6448344923714999E-2</v>
      </c>
    </row>
    <row r="4186" spans="1:17" hidden="1" x14ac:dyDescent="0.3">
      <c r="A4186" t="s">
        <v>8604</v>
      </c>
      <c r="B4186" t="s">
        <v>8605</v>
      </c>
      <c r="C4186" t="str">
        <f>IFERROR(VLOOKUP(Table1[[#This Row],[Ticker]],[1]!Table2[[Symbol]:[Industry]],2,FALSE),"-")</f>
        <v>-</v>
      </c>
      <c r="D4186" t="s">
        <v>2849</v>
      </c>
      <c r="E4186">
        <v>15.8466</v>
      </c>
      <c r="F4186">
        <v>44</v>
      </c>
      <c r="G4186">
        <v>-71.294221459575098</v>
      </c>
      <c r="H4186">
        <v>0.28642749352503899</v>
      </c>
      <c r="I4186">
        <v>-55.1183453520702</v>
      </c>
      <c r="J4186">
        <v>-4.7519448430154103</v>
      </c>
      <c r="K4186">
        <v>46.390421965389599</v>
      </c>
      <c r="M4186">
        <v>43.200446306834799</v>
      </c>
      <c r="N4186">
        <v>0.253173828125</v>
      </c>
      <c r="O4186">
        <v>78.977272727272705</v>
      </c>
      <c r="P4186">
        <v>18.598382749326099</v>
      </c>
    </row>
    <row r="4187" spans="1:17" hidden="1" x14ac:dyDescent="0.3">
      <c r="A4187" t="s">
        <v>8606</v>
      </c>
      <c r="B4187" t="s">
        <v>8607</v>
      </c>
      <c r="C4187" t="str">
        <f>IFERROR(VLOOKUP(Table1[[#This Row],[Ticker]],[1]!Table2[[Symbol]:[Industry]],2,FALSE),"-")</f>
        <v>-</v>
      </c>
      <c r="D4187" t="s">
        <v>57</v>
      </c>
      <c r="E4187">
        <v>15.797158776</v>
      </c>
      <c r="F4187">
        <v>10.98</v>
      </c>
      <c r="G4187">
        <v>42.544050019312998</v>
      </c>
      <c r="H4187">
        <v>-3.6002726667139799</v>
      </c>
      <c r="I4187">
        <v>-16.974289276423502</v>
      </c>
      <c r="J4187">
        <v>-7.0003753824050099</v>
      </c>
      <c r="K4187">
        <v>11.3941189624095</v>
      </c>
      <c r="L4187">
        <v>10.516993082499599</v>
      </c>
      <c r="M4187">
        <v>42.834676628173497</v>
      </c>
      <c r="N4187">
        <v>0.85064076961541202</v>
      </c>
      <c r="O4187">
        <v>56.557377049180303</v>
      </c>
      <c r="P4187">
        <v>86.4176570458404</v>
      </c>
      <c r="Q4187">
        <v>9.5992167651370003E-2</v>
      </c>
    </row>
    <row r="4188" spans="1:17" hidden="1" x14ac:dyDescent="0.3">
      <c r="A4188" t="s">
        <v>8608</v>
      </c>
      <c r="B4188" t="s">
        <v>8609</v>
      </c>
      <c r="C4188" t="str">
        <f>IFERROR(VLOOKUP(Table1[[#This Row],[Ticker]],[1]!Table2[[Symbol]:[Industry]],2,FALSE),"-")</f>
        <v>-</v>
      </c>
      <c r="D4188" t="s">
        <v>226</v>
      </c>
      <c r="E4188">
        <v>15.792</v>
      </c>
      <c r="F4188">
        <v>13.44</v>
      </c>
      <c r="G4188">
        <v>46.760231752315399</v>
      </c>
      <c r="H4188">
        <v>9.3652588116972098</v>
      </c>
      <c r="I4188">
        <v>12.543278508579601</v>
      </c>
      <c r="J4188">
        <v>-11.920185714437199</v>
      </c>
      <c r="K4188">
        <v>12.9016267237881</v>
      </c>
      <c r="L4188">
        <v>12.095610215752201</v>
      </c>
      <c r="M4188">
        <v>51.891449972512298</v>
      </c>
      <c r="N4188">
        <v>3.0095560268348698</v>
      </c>
      <c r="O4188">
        <v>18.675595238095202</v>
      </c>
      <c r="Q4188">
        <v>6.0714647950277999E-2</v>
      </c>
    </row>
    <row r="4189" spans="1:17" hidden="1" x14ac:dyDescent="0.3">
      <c r="A4189" t="s">
        <v>8610</v>
      </c>
      <c r="B4189" t="s">
        <v>8611</v>
      </c>
      <c r="C4189" t="str">
        <f>IFERROR(VLOOKUP(Table1[[#This Row],[Ticker]],[1]!Table2[[Symbol]:[Industry]],2,FALSE),"-")</f>
        <v>-</v>
      </c>
      <c r="D4189" t="s">
        <v>95</v>
      </c>
      <c r="E4189">
        <v>15.720213432</v>
      </c>
      <c r="F4189">
        <v>27.16</v>
      </c>
      <c r="G4189">
        <v>-8.6276158914401009</v>
      </c>
      <c r="H4189">
        <v>-1.97785800851044</v>
      </c>
      <c r="I4189">
        <v>-21.8166440912597</v>
      </c>
      <c r="J4189">
        <v>-1.6215065856553501</v>
      </c>
      <c r="K4189">
        <v>28.105236858071201</v>
      </c>
      <c r="L4189">
        <v>27.3488264542008</v>
      </c>
      <c r="M4189">
        <v>40.3481634270086</v>
      </c>
      <c r="N4189">
        <v>0.98531862047862995</v>
      </c>
      <c r="O4189">
        <v>39.1384388807069</v>
      </c>
      <c r="P4189">
        <v>23.4545454545454</v>
      </c>
      <c r="Q4189">
        <v>9.5567102820467001E-2</v>
      </c>
    </row>
    <row r="4190" spans="1:17" hidden="1" x14ac:dyDescent="0.3">
      <c r="A4190" t="s">
        <v>8612</v>
      </c>
      <c r="B4190" t="s">
        <v>8613</v>
      </c>
      <c r="C4190" t="str">
        <f>IFERROR(VLOOKUP(Table1[[#This Row],[Ticker]],[1]!Table2[[Symbol]:[Industry]],2,FALSE),"-")</f>
        <v>-</v>
      </c>
      <c r="D4190" t="s">
        <v>95</v>
      </c>
      <c r="E4190">
        <v>15.70008</v>
      </c>
      <c r="F4190">
        <v>3.8</v>
      </c>
      <c r="G4190">
        <v>-37.300353991139801</v>
      </c>
      <c r="H4190">
        <v>-1.4688948097424801</v>
      </c>
      <c r="I4190">
        <v>-24.838098883591101</v>
      </c>
      <c r="J4190">
        <v>0.40652510233977102</v>
      </c>
      <c r="K4190">
        <v>3.8461563839778101</v>
      </c>
      <c r="L4190">
        <v>4.12266004227188</v>
      </c>
      <c r="M4190">
        <v>51.377231143182499</v>
      </c>
      <c r="N4190">
        <v>0.44983975227404599</v>
      </c>
      <c r="O4190">
        <v>62.894736842105203</v>
      </c>
      <c r="P4190">
        <v>18.749999999999901</v>
      </c>
      <c r="Q4190">
        <v>1.8574222285166E-2</v>
      </c>
    </row>
    <row r="4191" spans="1:17" hidden="1" x14ac:dyDescent="0.3">
      <c r="A4191" t="s">
        <v>8614</v>
      </c>
      <c r="B4191" t="s">
        <v>8615</v>
      </c>
      <c r="C4191" t="str">
        <f>IFERROR(VLOOKUP(Table1[[#This Row],[Ticker]],[1]!Table2[[Symbol]:[Industry]],2,FALSE),"-")</f>
        <v>-</v>
      </c>
      <c r="D4191" t="s">
        <v>54</v>
      </c>
      <c r="E4191">
        <v>15.641999999999999</v>
      </c>
      <c r="F4191">
        <v>35.549999999999997</v>
      </c>
      <c r="G4191">
        <v>43.212609177882001</v>
      </c>
      <c r="H4191">
        <v>3.47412135776348</v>
      </c>
      <c r="I4191">
        <v>-18.0563264251549</v>
      </c>
      <c r="J4191">
        <v>-9.7729620771474099</v>
      </c>
      <c r="K4191">
        <v>33.476506936819597</v>
      </c>
      <c r="L4191">
        <v>30.896723232618701</v>
      </c>
      <c r="M4191">
        <v>53.647226235042503</v>
      </c>
      <c r="N4191">
        <v>2.8564223159260398</v>
      </c>
      <c r="O4191">
        <v>16.652601969057599</v>
      </c>
      <c r="P4191">
        <v>76.865671641790996</v>
      </c>
      <c r="Q4191">
        <v>0.13289569042177499</v>
      </c>
    </row>
    <row r="4192" spans="1:17" hidden="1" x14ac:dyDescent="0.3">
      <c r="A4192" t="s">
        <v>8616</v>
      </c>
      <c r="B4192" t="s">
        <v>8617</v>
      </c>
      <c r="C4192" t="str">
        <f>IFERROR(VLOOKUP(Table1[[#This Row],[Ticker]],[1]!Table2[[Symbol]:[Industry]],2,FALSE),"-")</f>
        <v>-</v>
      </c>
      <c r="D4192" t="s">
        <v>46</v>
      </c>
      <c r="E4192">
        <v>15.62026</v>
      </c>
      <c r="F4192">
        <v>22.85</v>
      </c>
      <c r="G4192">
        <v>-6.3530362017167903</v>
      </c>
      <c r="H4192">
        <v>18.2235888723785</v>
      </c>
      <c r="I4192">
        <v>-9.0677024222542499</v>
      </c>
      <c r="K4192">
        <v>19.083281477934399</v>
      </c>
      <c r="L4192">
        <v>11.903343096853201</v>
      </c>
      <c r="M4192">
        <v>85.826546996053594</v>
      </c>
      <c r="N4192">
        <v>1</v>
      </c>
      <c r="O4192">
        <v>2.8446389496717699</v>
      </c>
      <c r="P4192">
        <v>82.8</v>
      </c>
    </row>
    <row r="4193" spans="1:17" hidden="1" x14ac:dyDescent="0.3">
      <c r="A4193" t="s">
        <v>8618</v>
      </c>
      <c r="B4193" t="s">
        <v>8619</v>
      </c>
      <c r="C4193" t="str">
        <f>IFERROR(VLOOKUP(Table1[[#This Row],[Ticker]],[1]!Table2[[Symbol]:[Industry]],2,FALSE),"-")</f>
        <v>-</v>
      </c>
      <c r="D4193" t="s">
        <v>72</v>
      </c>
      <c r="E4193">
        <v>15.62025</v>
      </c>
      <c r="F4193">
        <v>10.59</v>
      </c>
      <c r="G4193">
        <v>53.437148071225998</v>
      </c>
      <c r="H4193">
        <v>6.04846245686252</v>
      </c>
      <c r="I4193">
        <v>-52.398019571510297</v>
      </c>
      <c r="J4193">
        <v>-8.6794214714116809</v>
      </c>
      <c r="K4193">
        <v>10.637538994524499</v>
      </c>
      <c r="L4193">
        <v>10.367111174605601</v>
      </c>
      <c r="M4193">
        <v>52.803557045514502</v>
      </c>
      <c r="N4193">
        <v>1.0470890162323501</v>
      </c>
      <c r="O4193">
        <v>97.828139754485306</v>
      </c>
      <c r="P4193">
        <v>110.956175298804</v>
      </c>
      <c r="Q4193">
        <v>6.1840658603389996E-3</v>
      </c>
    </row>
    <row r="4194" spans="1:17" hidden="1" x14ac:dyDescent="0.3">
      <c r="A4194" t="s">
        <v>8620</v>
      </c>
      <c r="B4194" t="s">
        <v>8621</v>
      </c>
      <c r="C4194" t="str">
        <f>IFERROR(VLOOKUP(Table1[[#This Row],[Ticker]],[1]!Table2[[Symbol]:[Industry]],2,FALSE),"-")</f>
        <v>-</v>
      </c>
      <c r="D4194" t="s">
        <v>516</v>
      </c>
      <c r="E4194">
        <v>15.580562799999999</v>
      </c>
      <c r="F4194">
        <v>11.09</v>
      </c>
      <c r="G4194">
        <v>-34.476179860108502</v>
      </c>
      <c r="H4194">
        <v>11.7369709692817</v>
      </c>
      <c r="I4194">
        <v>-32.981392898444703</v>
      </c>
      <c r="J4194">
        <v>4.5917455273318399</v>
      </c>
      <c r="K4194">
        <v>10.2906886859056</v>
      </c>
      <c r="L4194">
        <v>11.1440704857025</v>
      </c>
      <c r="M4194">
        <v>76.724774164201904</v>
      </c>
      <c r="N4194">
        <v>0.91154767838856399</v>
      </c>
      <c r="O4194">
        <v>51.577998196573397</v>
      </c>
      <c r="P4194">
        <v>28.803716608594598</v>
      </c>
      <c r="Q4194">
        <v>2.9372065503887001E-2</v>
      </c>
    </row>
    <row r="4195" spans="1:17" hidden="1" x14ac:dyDescent="0.3">
      <c r="A4195" t="s">
        <v>8622</v>
      </c>
      <c r="B4195" t="s">
        <v>8623</v>
      </c>
      <c r="C4195" t="str">
        <f>IFERROR(VLOOKUP(Table1[[#This Row],[Ticker]],[1]!Table2[[Symbol]:[Industry]],2,FALSE),"-")</f>
        <v>-</v>
      </c>
      <c r="D4195" t="s">
        <v>57</v>
      </c>
      <c r="E4195">
        <v>15.566970400000001</v>
      </c>
      <c r="F4195">
        <v>25.99</v>
      </c>
      <c r="G4195">
        <v>69.952461842911603</v>
      </c>
      <c r="H4195">
        <v>20.489045114771201</v>
      </c>
      <c r="I4195">
        <v>-4.7559947442060704</v>
      </c>
      <c r="J4195">
        <v>9.9047482722047295</v>
      </c>
      <c r="K4195">
        <v>22.369494945343</v>
      </c>
      <c r="L4195">
        <v>19.869560843622299</v>
      </c>
      <c r="M4195">
        <v>71.898453997473297</v>
      </c>
      <c r="N4195">
        <v>1.1727284224504499</v>
      </c>
      <c r="O4195">
        <v>4.61716044632551</v>
      </c>
      <c r="P4195">
        <v>113.032786885245</v>
      </c>
      <c r="Q4195">
        <v>6.2876778493353006E-2</v>
      </c>
    </row>
    <row r="4196" spans="1:17" hidden="1" x14ac:dyDescent="0.3">
      <c r="A4196" t="s">
        <v>8624</v>
      </c>
      <c r="B4196" t="s">
        <v>8625</v>
      </c>
      <c r="C4196" t="str">
        <f>IFERROR(VLOOKUP(Table1[[#This Row],[Ticker]],[1]!Table2[[Symbol]:[Industry]],2,FALSE),"-")</f>
        <v>-</v>
      </c>
      <c r="D4196" t="s">
        <v>7667</v>
      </c>
      <c r="E4196">
        <v>15.520592794999899</v>
      </c>
      <c r="F4196">
        <v>37.43</v>
      </c>
      <c r="G4196">
        <v>-10.2471929405124</v>
      </c>
      <c r="H4196">
        <v>4.2661904175302396</v>
      </c>
      <c r="I4196">
        <v>-21.208683814811199</v>
      </c>
      <c r="J4196">
        <v>-0.92680823099355703</v>
      </c>
      <c r="K4196">
        <v>35.388997390275101</v>
      </c>
      <c r="L4196">
        <v>34.696504670001303</v>
      </c>
      <c r="M4196">
        <v>29.2961231166631</v>
      </c>
      <c r="N4196">
        <v>0.25248344370860898</v>
      </c>
      <c r="O4196">
        <v>48.089767566123399</v>
      </c>
      <c r="P4196">
        <v>78.238095238095198</v>
      </c>
      <c r="Q4196">
        <v>0.109830997225354</v>
      </c>
    </row>
    <row r="4197" spans="1:17" hidden="1" x14ac:dyDescent="0.3">
      <c r="A4197" t="s">
        <v>8626</v>
      </c>
      <c r="B4197" t="s">
        <v>8627</v>
      </c>
      <c r="C4197" t="str">
        <f>IFERROR(VLOOKUP(Table1[[#This Row],[Ticker]],[1]!Table2[[Symbol]:[Industry]],2,FALSE),"-")</f>
        <v>-</v>
      </c>
      <c r="D4197" t="s">
        <v>729</v>
      </c>
      <c r="E4197">
        <v>15.501888424000001</v>
      </c>
      <c r="F4197">
        <v>94.68</v>
      </c>
      <c r="G4197">
        <v>23.824563267409701</v>
      </c>
      <c r="H4197">
        <v>7.3767628139192203</v>
      </c>
      <c r="I4197">
        <v>8.4334192575734406</v>
      </c>
      <c r="J4197">
        <v>2.6699220142380402</v>
      </c>
      <c r="K4197">
        <v>88.165197605568196</v>
      </c>
      <c r="L4197">
        <v>79.374992341590101</v>
      </c>
      <c r="M4197">
        <v>40.888200527429397</v>
      </c>
      <c r="N4197">
        <v>0.89428787385585395</v>
      </c>
      <c r="O4197">
        <v>0.33798056611744598</v>
      </c>
      <c r="P4197">
        <v>52.931675012114297</v>
      </c>
    </row>
    <row r="4198" spans="1:17" hidden="1" x14ac:dyDescent="0.3">
      <c r="A4198" t="s">
        <v>8628</v>
      </c>
      <c r="B4198" t="s">
        <v>8629</v>
      </c>
      <c r="C4198" t="str">
        <f>IFERROR(VLOOKUP(Table1[[#This Row],[Ticker]],[1]!Table2[[Symbol]:[Industry]],2,FALSE),"-")</f>
        <v>-</v>
      </c>
      <c r="D4198" t="s">
        <v>632</v>
      </c>
      <c r="E4198">
        <v>15.445340399999999</v>
      </c>
      <c r="F4198">
        <v>45.93</v>
      </c>
      <c r="G4198">
        <v>-15.1129722174667</v>
      </c>
      <c r="H4198">
        <v>10.852286546971801</v>
      </c>
      <c r="I4198">
        <v>-7.1542172005793798</v>
      </c>
      <c r="J4198">
        <v>14.7950360622793</v>
      </c>
      <c r="K4198">
        <v>39.328805077648902</v>
      </c>
      <c r="L4198">
        <v>40.783310584205502</v>
      </c>
      <c r="M4198">
        <v>89.005945351092606</v>
      </c>
      <c r="N4198">
        <v>1.84985622211204</v>
      </c>
      <c r="O4198">
        <v>10.8208142826039</v>
      </c>
      <c r="P4198">
        <v>31.5292096219931</v>
      </c>
      <c r="Q4198">
        <v>8.0695024502865004E-2</v>
      </c>
    </row>
    <row r="4199" spans="1:17" hidden="1" x14ac:dyDescent="0.3">
      <c r="A4199" t="s">
        <v>8630</v>
      </c>
      <c r="B4199" t="s">
        <v>8631</v>
      </c>
      <c r="C4199" t="str">
        <f>IFERROR(VLOOKUP(Table1[[#This Row],[Ticker]],[1]!Table2[[Symbol]:[Industry]],2,FALSE),"-")</f>
        <v>-</v>
      </c>
      <c r="D4199" t="s">
        <v>5665</v>
      </c>
      <c r="E4199">
        <v>15.419</v>
      </c>
      <c r="F4199">
        <v>9.07</v>
      </c>
      <c r="G4199">
        <v>-49.369546688106801</v>
      </c>
      <c r="H4199">
        <v>11.8051151309341</v>
      </c>
      <c r="I4199">
        <v>-31.2001967483165</v>
      </c>
      <c r="J4199">
        <v>15.3552430510577</v>
      </c>
      <c r="K4199">
        <v>8.3931114006976308</v>
      </c>
      <c r="L4199">
        <v>9.4984360411458493</v>
      </c>
      <c r="M4199">
        <v>73.129507484751699</v>
      </c>
      <c r="N4199">
        <v>1.0698405300976099</v>
      </c>
      <c r="O4199">
        <v>47.1885336273428</v>
      </c>
      <c r="P4199">
        <v>20.933333333333302</v>
      </c>
      <c r="Q4199">
        <v>9.2073066765462994E-2</v>
      </c>
    </row>
    <row r="4200" spans="1:17" hidden="1" x14ac:dyDescent="0.3">
      <c r="A4200" t="s">
        <v>8632</v>
      </c>
      <c r="B4200" t="s">
        <v>8633</v>
      </c>
      <c r="C4200" t="str">
        <f>IFERROR(VLOOKUP(Table1[[#This Row],[Ticker]],[1]!Table2[[Symbol]:[Industry]],2,FALSE),"-")</f>
        <v>-</v>
      </c>
      <c r="D4200" t="s">
        <v>632</v>
      </c>
      <c r="E4200">
        <v>15.295588091999999</v>
      </c>
      <c r="F4200">
        <v>13.14</v>
      </c>
      <c r="G4200">
        <v>-9.2809768520773908</v>
      </c>
      <c r="H4200">
        <v>0.98454090004427597</v>
      </c>
      <c r="I4200">
        <v>-8.9981090537290296</v>
      </c>
      <c r="J4200">
        <v>-6.2582203347399501</v>
      </c>
      <c r="K4200">
        <v>13.118538630147601</v>
      </c>
      <c r="L4200">
        <v>12.610854517363499</v>
      </c>
      <c r="M4200">
        <v>49.199684569927797</v>
      </c>
      <c r="N4200">
        <v>1.8469489507367101</v>
      </c>
      <c r="O4200">
        <v>20.1674277016742</v>
      </c>
      <c r="P4200">
        <v>31.268731268731202</v>
      </c>
      <c r="Q4200">
        <v>4.4630400184686003E-2</v>
      </c>
    </row>
    <row r="4201" spans="1:17" hidden="1" x14ac:dyDescent="0.3">
      <c r="A4201" t="s">
        <v>8634</v>
      </c>
      <c r="B4201" t="s">
        <v>8635</v>
      </c>
      <c r="C4201" t="str">
        <f>IFERROR(VLOOKUP(Table1[[#This Row],[Ticker]],[1]!Table2[[Symbol]:[Industry]],2,FALSE),"-")</f>
        <v>-</v>
      </c>
      <c r="D4201" t="s">
        <v>4392</v>
      </c>
      <c r="E4201">
        <v>15.263999999999999</v>
      </c>
      <c r="F4201">
        <v>2.12</v>
      </c>
      <c r="G4201">
        <v>9.7845299358493207</v>
      </c>
      <c r="H4201">
        <v>18.9309300844644</v>
      </c>
      <c r="I4201">
        <v>-21.920004487658701</v>
      </c>
      <c r="J4201">
        <v>8.9177513544986802</v>
      </c>
      <c r="K4201">
        <v>1.89362933455883</v>
      </c>
      <c r="L4201">
        <v>1.8930097871073901</v>
      </c>
      <c r="M4201">
        <v>84.236826115113502</v>
      </c>
      <c r="N4201">
        <v>0.96857710556363097</v>
      </c>
      <c r="O4201">
        <v>44.811320754716903</v>
      </c>
      <c r="P4201">
        <v>51.428571428571402</v>
      </c>
      <c r="Q4201">
        <v>5.663948148313E-2</v>
      </c>
    </row>
    <row r="4202" spans="1:17" hidden="1" x14ac:dyDescent="0.3">
      <c r="A4202" t="s">
        <v>8636</v>
      </c>
      <c r="B4202" t="s">
        <v>8637</v>
      </c>
      <c r="C4202" t="str">
        <f>IFERROR(VLOOKUP(Table1[[#This Row],[Ticker]],[1]!Table2[[Symbol]:[Industry]],2,FALSE),"-")</f>
        <v>-</v>
      </c>
      <c r="D4202" t="s">
        <v>729</v>
      </c>
      <c r="E4202">
        <v>15.224317124999899</v>
      </c>
      <c r="F4202">
        <v>26.17</v>
      </c>
      <c r="G4202">
        <v>7.2401366680375396</v>
      </c>
      <c r="H4202">
        <v>2.0164523304270001</v>
      </c>
      <c r="I4202">
        <v>3.3644303373306399</v>
      </c>
      <c r="J4202">
        <v>0.23283614473122199</v>
      </c>
      <c r="K4202">
        <v>25.520075919679901</v>
      </c>
      <c r="L4202">
        <v>23.4629590552723</v>
      </c>
      <c r="M4202">
        <v>59.890528015670299</v>
      </c>
      <c r="N4202">
        <v>0.86716374954259301</v>
      </c>
      <c r="O4202">
        <v>5.8463889950324699</v>
      </c>
      <c r="P4202">
        <v>38.392384981491197</v>
      </c>
    </row>
    <row r="4203" spans="1:17" hidden="1" x14ac:dyDescent="0.3">
      <c r="A4203" t="s">
        <v>8638</v>
      </c>
      <c r="B4203" t="s">
        <v>8639</v>
      </c>
      <c r="C4203" t="str">
        <f>IFERROR(VLOOKUP(Table1[[#This Row],[Ticker]],[1]!Table2[[Symbol]:[Industry]],2,FALSE),"-")</f>
        <v>-</v>
      </c>
      <c r="D4203" t="s">
        <v>516</v>
      </c>
      <c r="E4203">
        <v>15.216498830000001</v>
      </c>
      <c r="F4203">
        <v>482.95</v>
      </c>
      <c r="G4203">
        <v>39.858219542410801</v>
      </c>
      <c r="H4203">
        <v>6.9140636951672398</v>
      </c>
      <c r="I4203">
        <v>-11.097332784387699</v>
      </c>
      <c r="J4203">
        <v>0.39491630482937501</v>
      </c>
      <c r="K4203">
        <v>467.90425393243402</v>
      </c>
      <c r="L4203">
        <v>435.46450677324202</v>
      </c>
      <c r="M4203">
        <v>63.84764630051</v>
      </c>
      <c r="N4203">
        <v>1.8451123487612799</v>
      </c>
      <c r="O4203">
        <v>27.2906097939745</v>
      </c>
      <c r="P4203">
        <v>86.467181467181405</v>
      </c>
      <c r="Q4203">
        <v>5.9538813790607999E-2</v>
      </c>
    </row>
    <row r="4204" spans="1:17" hidden="1" x14ac:dyDescent="0.3">
      <c r="A4204" t="s">
        <v>8640</v>
      </c>
      <c r="B4204" t="s">
        <v>8641</v>
      </c>
      <c r="C4204" t="str">
        <f>IFERROR(VLOOKUP(Table1[[#This Row],[Ticker]],[1]!Table2[[Symbol]:[Industry]],2,FALSE),"-")</f>
        <v>-</v>
      </c>
      <c r="D4204" t="s">
        <v>21</v>
      </c>
      <c r="E4204">
        <v>15.195468999999999</v>
      </c>
      <c r="F4204">
        <v>82.99</v>
      </c>
      <c r="G4204">
        <v>32.088152239471597</v>
      </c>
      <c r="H4204">
        <v>-1.37257446342213</v>
      </c>
      <c r="I4204">
        <v>37.008475389295803</v>
      </c>
      <c r="J4204">
        <v>-8.7566616294831299</v>
      </c>
      <c r="K4204">
        <v>89.437974577081704</v>
      </c>
      <c r="L4204">
        <v>74.601378307531803</v>
      </c>
      <c r="M4204">
        <v>26.9568965960915</v>
      </c>
      <c r="N4204">
        <v>0.25985513689748402</v>
      </c>
      <c r="O4204">
        <v>50.006024822267698</v>
      </c>
      <c r="P4204">
        <v>83.160450231736903</v>
      </c>
      <c r="Q4204">
        <v>6.8229398472267999E-2</v>
      </c>
    </row>
    <row r="4205" spans="1:17" hidden="1" x14ac:dyDescent="0.3">
      <c r="A4205" t="s">
        <v>8642</v>
      </c>
      <c r="B4205" t="s">
        <v>8643</v>
      </c>
      <c r="C4205" t="str">
        <f>IFERROR(VLOOKUP(Table1[[#This Row],[Ticker]],[1]!Table2[[Symbol]:[Industry]],2,FALSE),"-")</f>
        <v>-</v>
      </c>
      <c r="D4205" t="s">
        <v>929</v>
      </c>
      <c r="E4205">
        <v>15.18888714</v>
      </c>
      <c r="F4205">
        <v>25.05</v>
      </c>
      <c r="G4205">
        <v>-34.687451339105898</v>
      </c>
      <c r="H4205">
        <v>-5.7487837862013702</v>
      </c>
      <c r="I4205">
        <v>-24.618297660349501</v>
      </c>
      <c r="J4205">
        <v>-4.3578028339233903</v>
      </c>
      <c r="K4205">
        <v>25.406099015022502</v>
      </c>
      <c r="L4205">
        <v>25.854384284733602</v>
      </c>
      <c r="M4205">
        <v>38.996481975773797</v>
      </c>
      <c r="N4205">
        <v>0.44268508619105101</v>
      </c>
      <c r="O4205">
        <v>56.487025948103799</v>
      </c>
      <c r="P4205">
        <v>31.427072402937998</v>
      </c>
      <c r="Q4205">
        <v>0.12007167780896701</v>
      </c>
    </row>
    <row r="4206" spans="1:17" hidden="1" x14ac:dyDescent="0.3">
      <c r="A4206" t="s">
        <v>8644</v>
      </c>
      <c r="B4206" t="s">
        <v>8645</v>
      </c>
      <c r="C4206" t="str">
        <f>IFERROR(VLOOKUP(Table1[[#This Row],[Ticker]],[1]!Table2[[Symbol]:[Industry]],2,FALSE),"-")</f>
        <v>-</v>
      </c>
      <c r="D4206" t="s">
        <v>729</v>
      </c>
      <c r="E4206">
        <v>15.1879762019999</v>
      </c>
      <c r="F4206">
        <v>165.64</v>
      </c>
      <c r="G4206">
        <v>22.580147806094001</v>
      </c>
      <c r="H4206">
        <v>4.4821357886014201</v>
      </c>
      <c r="I4206">
        <v>6.5820431953157401</v>
      </c>
      <c r="J4206">
        <v>0.23076752658219701</v>
      </c>
      <c r="K4206">
        <v>160.02357549644</v>
      </c>
      <c r="L4206">
        <v>142.659151353298</v>
      </c>
      <c r="M4206">
        <v>55.3773054855941</v>
      </c>
      <c r="N4206">
        <v>0.957595983629419</v>
      </c>
      <c r="O4206">
        <v>4.47355711180876</v>
      </c>
      <c r="P4206">
        <v>51.145177479696997</v>
      </c>
    </row>
    <row r="4207" spans="1:17" hidden="1" x14ac:dyDescent="0.3">
      <c r="A4207" t="s">
        <v>8646</v>
      </c>
      <c r="B4207" t="s">
        <v>8647</v>
      </c>
      <c r="C4207" t="str">
        <f>IFERROR(VLOOKUP(Table1[[#This Row],[Ticker]],[1]!Table2[[Symbol]:[Industry]],2,FALSE),"-")</f>
        <v>-</v>
      </c>
      <c r="D4207" t="s">
        <v>46</v>
      </c>
      <c r="E4207">
        <v>15.170999999999999</v>
      </c>
      <c r="F4207">
        <v>46.68</v>
      </c>
      <c r="G4207">
        <v>168.414159565478</v>
      </c>
      <c r="H4207">
        <v>-28.188697751596301</v>
      </c>
      <c r="I4207">
        <v>46.4722144770098</v>
      </c>
      <c r="J4207">
        <v>-5.9135780254165198</v>
      </c>
      <c r="K4207">
        <v>54.680408876970397</v>
      </c>
      <c r="L4207">
        <v>37.2857085555369</v>
      </c>
      <c r="M4207">
        <v>5.2607786492333899</v>
      </c>
      <c r="N4207">
        <v>0.19357852065096001</v>
      </c>
      <c r="O4207">
        <v>48.886032562125102</v>
      </c>
      <c r="P4207">
        <v>227.57894736842101</v>
      </c>
    </row>
    <row r="4208" spans="1:17" hidden="1" x14ac:dyDescent="0.3">
      <c r="A4208" t="s">
        <v>8648</v>
      </c>
      <c r="B4208" t="s">
        <v>8649</v>
      </c>
      <c r="C4208" t="str">
        <f>IFERROR(VLOOKUP(Table1[[#This Row],[Ticker]],[1]!Table2[[Symbol]:[Industry]],2,FALSE),"-")</f>
        <v>-</v>
      </c>
      <c r="D4208" t="s">
        <v>632</v>
      </c>
      <c r="E4208">
        <v>15.0801</v>
      </c>
      <c r="F4208">
        <v>35.07</v>
      </c>
      <c r="G4208">
        <v>-20.4473279382849</v>
      </c>
      <c r="H4208">
        <v>-1.6589575559849901</v>
      </c>
      <c r="I4208">
        <v>-9.9360550028074499</v>
      </c>
      <c r="J4208">
        <v>2.1899221424260298</v>
      </c>
      <c r="K4208">
        <v>36.178296490388497</v>
      </c>
      <c r="L4208">
        <v>35.976574227482601</v>
      </c>
      <c r="M4208">
        <v>47.469413922716001</v>
      </c>
      <c r="N4208">
        <v>1.00096790109124</v>
      </c>
      <c r="O4208">
        <v>56.829198745366398</v>
      </c>
      <c r="P4208">
        <v>25.384340364676401</v>
      </c>
      <c r="Q4208">
        <v>-2.730401670296E-2</v>
      </c>
    </row>
    <row r="4209" spans="1:17" hidden="1" x14ac:dyDescent="0.3">
      <c r="A4209" t="s">
        <v>8650</v>
      </c>
      <c r="B4209" t="s">
        <v>8651</v>
      </c>
      <c r="C4209" t="str">
        <f>IFERROR(VLOOKUP(Table1[[#This Row],[Ticker]],[1]!Table2[[Symbol]:[Industry]],2,FALSE),"-")</f>
        <v>-</v>
      </c>
      <c r="D4209" t="s">
        <v>632</v>
      </c>
      <c r="E4209">
        <v>14.9556</v>
      </c>
      <c r="F4209">
        <v>25.75</v>
      </c>
      <c r="G4209">
        <v>42.152970520722697</v>
      </c>
      <c r="H4209">
        <v>7.2109574480914302</v>
      </c>
      <c r="I4209">
        <v>9.6852737682219203</v>
      </c>
      <c r="J4209">
        <v>4.2611002657384596</v>
      </c>
      <c r="K4209">
        <v>21.3205451318548</v>
      </c>
      <c r="L4209">
        <v>19.2391154853944</v>
      </c>
      <c r="M4209">
        <v>71.157826411937904</v>
      </c>
      <c r="N4209">
        <v>1.75419191838431</v>
      </c>
      <c r="O4209">
        <v>1.59223300970874</v>
      </c>
      <c r="P4209">
        <v>145.471877979027</v>
      </c>
    </row>
    <row r="4210" spans="1:17" hidden="1" x14ac:dyDescent="0.3">
      <c r="A4210" t="s">
        <v>8652</v>
      </c>
      <c r="B4210" t="s">
        <v>8653</v>
      </c>
      <c r="C4210" t="str">
        <f>IFERROR(VLOOKUP(Table1[[#This Row],[Ticker]],[1]!Table2[[Symbol]:[Industry]],2,FALSE),"-")</f>
        <v>-</v>
      </c>
      <c r="E4210">
        <v>14.955024099999999</v>
      </c>
      <c r="F4210">
        <v>18.89</v>
      </c>
      <c r="G4210">
        <v>-21.9893492064508</v>
      </c>
      <c r="H4210">
        <v>12.3372513966419</v>
      </c>
      <c r="I4210">
        <v>9.4859945923854792</v>
      </c>
      <c r="J4210">
        <v>9.8649806253114196</v>
      </c>
      <c r="K4210">
        <v>17.832284232013102</v>
      </c>
      <c r="L4210">
        <v>18.887569542149901</v>
      </c>
      <c r="M4210">
        <v>65.131763665362598</v>
      </c>
      <c r="N4210">
        <v>3.8058623586923299</v>
      </c>
      <c r="O4210">
        <v>35.9978824775013</v>
      </c>
      <c r="P4210">
        <v>43.106060606060602</v>
      </c>
      <c r="Q4210">
        <v>8.1806136254287995E-2</v>
      </c>
    </row>
    <row r="4211" spans="1:17" hidden="1" x14ac:dyDescent="0.3">
      <c r="A4211" t="s">
        <v>8654</v>
      </c>
      <c r="B4211" t="s">
        <v>8655</v>
      </c>
      <c r="C4211" t="str">
        <f>IFERROR(VLOOKUP(Table1[[#This Row],[Ticker]],[1]!Table2[[Symbol]:[Industry]],2,FALSE),"-")</f>
        <v>-</v>
      </c>
      <c r="D4211" t="s">
        <v>54</v>
      </c>
      <c r="E4211">
        <v>14.941228199999999</v>
      </c>
      <c r="F4211">
        <v>29.46</v>
      </c>
      <c r="G4211">
        <v>25.4315784095011</v>
      </c>
      <c r="H4211">
        <v>-4.83038768579845</v>
      </c>
      <c r="I4211">
        <v>-30.160216089352499</v>
      </c>
      <c r="J4211">
        <v>-3.7952553130904798</v>
      </c>
      <c r="K4211">
        <v>31.583977726572101</v>
      </c>
      <c r="L4211">
        <v>29.805754612504298</v>
      </c>
      <c r="M4211">
        <v>41.017140230934501</v>
      </c>
      <c r="N4211">
        <v>0.247191252144082</v>
      </c>
      <c r="O4211">
        <v>52.681602172437103</v>
      </c>
      <c r="P4211">
        <v>55.052631578947299</v>
      </c>
      <c r="Q4211">
        <v>8.4116381611838001E-2</v>
      </c>
    </row>
    <row r="4212" spans="1:17" hidden="1" x14ac:dyDescent="0.3">
      <c r="A4212" t="s">
        <v>8656</v>
      </c>
      <c r="B4212" t="s">
        <v>8657</v>
      </c>
      <c r="C4212" t="str">
        <f>IFERROR(VLOOKUP(Table1[[#This Row],[Ticker]],[1]!Table2[[Symbol]:[Industry]],2,FALSE),"-")</f>
        <v>-</v>
      </c>
      <c r="D4212" t="s">
        <v>27</v>
      </c>
      <c r="E4212">
        <v>14.941224999999999</v>
      </c>
      <c r="F4212">
        <v>74.150000000000006</v>
      </c>
      <c r="G4212">
        <v>-54.436973120605103</v>
      </c>
      <c r="H4212">
        <v>-7.5776009184485797</v>
      </c>
      <c r="I4212">
        <v>-29.9955499126017</v>
      </c>
      <c r="J4212">
        <v>0.21951678586415499</v>
      </c>
      <c r="K4212">
        <v>81.878836471186901</v>
      </c>
      <c r="L4212">
        <v>103.091499221552</v>
      </c>
      <c r="M4212">
        <v>26.398440277601502</v>
      </c>
      <c r="N4212">
        <v>0.88888888888888795</v>
      </c>
      <c r="O4212">
        <v>60.755225893459098</v>
      </c>
      <c r="P4212">
        <v>6.5373563218390904</v>
      </c>
      <c r="Q4212">
        <v>-0.13099047817623</v>
      </c>
    </row>
    <row r="4213" spans="1:17" hidden="1" x14ac:dyDescent="0.3">
      <c r="A4213" t="s">
        <v>8658</v>
      </c>
      <c r="B4213" t="s">
        <v>8659</v>
      </c>
      <c r="C4213" t="str">
        <f>IFERROR(VLOOKUP(Table1[[#This Row],[Ticker]],[1]!Table2[[Symbol]:[Industry]],2,FALSE),"-")</f>
        <v>-</v>
      </c>
      <c r="D4213" t="s">
        <v>420</v>
      </c>
      <c r="E4213">
        <v>14.8976811</v>
      </c>
      <c r="F4213">
        <v>29.79</v>
      </c>
      <c r="G4213">
        <v>31.7218518731712</v>
      </c>
      <c r="H4213">
        <v>-3.6687357850936602</v>
      </c>
      <c r="I4213">
        <v>69.3657438607991</v>
      </c>
      <c r="J4213">
        <v>-13.6173123341588</v>
      </c>
      <c r="K4213">
        <v>27.590053112142702</v>
      </c>
      <c r="L4213">
        <v>22.3212788367887</v>
      </c>
      <c r="M4213">
        <v>35.975298977666299</v>
      </c>
      <c r="N4213">
        <v>0.74283681214421204</v>
      </c>
      <c r="O4213">
        <v>15.9113796576032</v>
      </c>
      <c r="P4213">
        <v>98.071808510638306</v>
      </c>
      <c r="Q4213">
        <v>0.108244954208572</v>
      </c>
    </row>
    <row r="4214" spans="1:17" hidden="1" x14ac:dyDescent="0.3">
      <c r="A4214" t="s">
        <v>8660</v>
      </c>
      <c r="B4214" t="s">
        <v>6031</v>
      </c>
      <c r="C4214" t="str">
        <f>IFERROR(VLOOKUP(Table1[[#This Row],[Ticker]],[1]!Table2[[Symbol]:[Industry]],2,FALSE),"-")</f>
        <v>-</v>
      </c>
      <c r="D4214" t="s">
        <v>471</v>
      </c>
      <c r="E4214">
        <v>14.892092999999999</v>
      </c>
      <c r="F4214">
        <v>1.85</v>
      </c>
      <c r="G4214">
        <v>-28.376102606805599</v>
      </c>
      <c r="H4214">
        <v>-12.074955415803</v>
      </c>
      <c r="I4214">
        <v>-15.4244570806393</v>
      </c>
      <c r="J4214">
        <v>-5.0718859512007999</v>
      </c>
      <c r="K4214">
        <v>2.0494824523782</v>
      </c>
      <c r="L4214">
        <v>1.8687995095488199</v>
      </c>
      <c r="M4214">
        <v>35.520861543713799</v>
      </c>
      <c r="N4214">
        <v>1.83621663065449</v>
      </c>
      <c r="O4214">
        <v>43.783783783783697</v>
      </c>
      <c r="P4214">
        <v>31.205673758865199</v>
      </c>
      <c r="Q4214">
        <v>6.8003209705246995E-2</v>
      </c>
    </row>
    <row r="4215" spans="1:17" hidden="1" x14ac:dyDescent="0.3">
      <c r="A4215" t="s">
        <v>8661</v>
      </c>
      <c r="B4215" t="s">
        <v>8662</v>
      </c>
      <c r="C4215" t="str">
        <f>IFERROR(VLOOKUP(Table1[[#This Row],[Ticker]],[1]!Table2[[Symbol]:[Industry]],2,FALSE),"-")</f>
        <v>-</v>
      </c>
      <c r="D4215" t="s">
        <v>136</v>
      </c>
      <c r="E4215">
        <v>14.821949247999999</v>
      </c>
      <c r="F4215">
        <v>34.96</v>
      </c>
      <c r="G4215">
        <v>-31.711105827302301</v>
      </c>
      <c r="H4215">
        <v>16.363139822292101</v>
      </c>
      <c r="I4215">
        <v>-14.716887952997601</v>
      </c>
      <c r="J4215">
        <v>1.8967211807711499</v>
      </c>
      <c r="K4215">
        <v>32.385673584152897</v>
      </c>
      <c r="L4215">
        <v>33.424218731192497</v>
      </c>
      <c r="M4215">
        <v>56.583283013536999</v>
      </c>
      <c r="N4215">
        <v>1.1350751604906799</v>
      </c>
      <c r="O4215">
        <v>42.076659038901603</v>
      </c>
      <c r="P4215">
        <v>30.496453900709199</v>
      </c>
      <c r="Q4215">
        <v>9.5392879155942994E-2</v>
      </c>
    </row>
    <row r="4216" spans="1:17" hidden="1" x14ac:dyDescent="0.3">
      <c r="A4216" t="s">
        <v>8663</v>
      </c>
      <c r="B4216" t="s">
        <v>8664</v>
      </c>
      <c r="C4216" t="str">
        <f>IFERROR(VLOOKUP(Table1[[#This Row],[Ticker]],[1]!Table2[[Symbol]:[Industry]],2,FALSE),"-")</f>
        <v>-</v>
      </c>
      <c r="D4216" t="s">
        <v>57</v>
      </c>
      <c r="E4216">
        <v>14.785232000000001</v>
      </c>
      <c r="F4216">
        <v>48.4</v>
      </c>
      <c r="G4216">
        <v>47.711102796920002</v>
      </c>
      <c r="H4216">
        <v>-2.76628930496349</v>
      </c>
      <c r="I4216">
        <v>47.081263743159198</v>
      </c>
      <c r="J4216">
        <v>0.90361465981224298</v>
      </c>
      <c r="K4216">
        <v>43.857502671688401</v>
      </c>
      <c r="L4216">
        <v>34.860888060868803</v>
      </c>
      <c r="M4216">
        <v>56.366973398758802</v>
      </c>
      <c r="N4216">
        <v>0.265417342916763</v>
      </c>
      <c r="O4216">
        <v>15.165289256198299</v>
      </c>
      <c r="P4216">
        <v>125.116279069767</v>
      </c>
      <c r="Q4216">
        <v>0.106213261256451</v>
      </c>
    </row>
    <row r="4217" spans="1:17" hidden="1" x14ac:dyDescent="0.3">
      <c r="A4217" t="s">
        <v>8665</v>
      </c>
      <c r="B4217" t="s">
        <v>8666</v>
      </c>
      <c r="C4217" t="str">
        <f>IFERROR(VLOOKUP(Table1[[#This Row],[Ticker]],[1]!Table2[[Symbol]:[Industry]],2,FALSE),"-")</f>
        <v>-</v>
      </c>
      <c r="D4217" t="s">
        <v>516</v>
      </c>
      <c r="E4217">
        <v>14.6552238</v>
      </c>
      <c r="F4217">
        <v>48.02</v>
      </c>
      <c r="G4217">
        <v>372.43531808091399</v>
      </c>
      <c r="H4217">
        <v>-14.1590883704357</v>
      </c>
      <c r="I4217">
        <v>174.41682917278499</v>
      </c>
      <c r="J4217">
        <v>-4.8868082309935499</v>
      </c>
      <c r="K4217">
        <v>48.0125341465926</v>
      </c>
      <c r="L4217">
        <v>32.873474400948801</v>
      </c>
      <c r="M4217">
        <v>19.221092675004702</v>
      </c>
      <c r="N4217">
        <v>0.24267973319463801</v>
      </c>
      <c r="O4217">
        <v>26.0099958350687</v>
      </c>
      <c r="P4217">
        <v>504.02515723270398</v>
      </c>
      <c r="Q4217">
        <v>0.13197992693611199</v>
      </c>
    </row>
    <row r="4218" spans="1:17" hidden="1" x14ac:dyDescent="0.3">
      <c r="A4218" t="s">
        <v>8667</v>
      </c>
      <c r="B4218" t="s">
        <v>8668</v>
      </c>
      <c r="C4218" t="str">
        <f>IFERROR(VLOOKUP(Table1[[#This Row],[Ticker]],[1]!Table2[[Symbol]:[Industry]],2,FALSE),"-")</f>
        <v>-</v>
      </c>
      <c r="D4218" t="s">
        <v>57</v>
      </c>
      <c r="E4218">
        <v>14.63721</v>
      </c>
      <c r="F4218">
        <v>21</v>
      </c>
      <c r="G4218">
        <v>39.154351823208202</v>
      </c>
      <c r="H4218">
        <v>-12.2304950185788</v>
      </c>
      <c r="I4218">
        <v>-8.4817246986323607</v>
      </c>
      <c r="J4218">
        <v>-9.6224604049065992</v>
      </c>
      <c r="K4218">
        <v>22.0811687923051</v>
      </c>
      <c r="L4218">
        <v>20.156795169311</v>
      </c>
      <c r="M4218">
        <v>41.0775485219757</v>
      </c>
      <c r="N4218">
        <v>0.312862350744954</v>
      </c>
      <c r="O4218">
        <v>39.476190476190403</v>
      </c>
      <c r="P4218">
        <v>80.102915951972506</v>
      </c>
      <c r="Q4218">
        <v>7.4433725446547E-2</v>
      </c>
    </row>
    <row r="4219" spans="1:17" hidden="1" x14ac:dyDescent="0.3">
      <c r="A4219" t="s">
        <v>8669</v>
      </c>
      <c r="B4219" t="s">
        <v>8670</v>
      </c>
      <c r="C4219" t="str">
        <f>IFERROR(VLOOKUP(Table1[[#This Row],[Ticker]],[1]!Table2[[Symbol]:[Industry]],2,FALSE),"-")</f>
        <v>-</v>
      </c>
      <c r="D4219" t="s">
        <v>46</v>
      </c>
      <c r="E4219">
        <v>14.635225</v>
      </c>
      <c r="F4219">
        <v>522.5</v>
      </c>
      <c r="G4219">
        <v>6.48123902884325</v>
      </c>
      <c r="H4219">
        <v>-5.3512115674788703</v>
      </c>
      <c r="I4219">
        <v>11.0701849773611</v>
      </c>
      <c r="J4219">
        <v>-0.92680823099355703</v>
      </c>
      <c r="K4219">
        <v>534.59068509188501</v>
      </c>
      <c r="L4219">
        <v>467.734075428572</v>
      </c>
      <c r="M4219">
        <v>16.0068159869768</v>
      </c>
      <c r="N4219">
        <v>0.625</v>
      </c>
      <c r="O4219">
        <v>20.373205741626698</v>
      </c>
      <c r="P4219">
        <v>77.298948082796002</v>
      </c>
    </row>
    <row r="4220" spans="1:17" hidden="1" x14ac:dyDescent="0.3">
      <c r="A4220" t="s">
        <v>8671</v>
      </c>
      <c r="B4220" t="s">
        <v>8672</v>
      </c>
      <c r="C4220" t="str">
        <f>IFERROR(VLOOKUP(Table1[[#This Row],[Ticker]],[1]!Table2[[Symbol]:[Industry]],2,FALSE),"-")</f>
        <v>-</v>
      </c>
      <c r="D4220" t="s">
        <v>420</v>
      </c>
      <c r="E4220">
        <v>14.629151999999999</v>
      </c>
      <c r="F4220">
        <v>15.71</v>
      </c>
      <c r="G4220">
        <v>-24.544576733682799</v>
      </c>
      <c r="H4220">
        <v>8.7002153593677001</v>
      </c>
      <c r="I4220">
        <v>-13.645438333132301</v>
      </c>
      <c r="J4220">
        <v>1.82008516338186</v>
      </c>
      <c r="K4220">
        <v>15.0756602852212</v>
      </c>
      <c r="L4220">
        <v>15.448594187004201</v>
      </c>
      <c r="M4220">
        <v>58.433968603179999</v>
      </c>
      <c r="N4220">
        <v>1.1606831556202499</v>
      </c>
      <c r="O4220">
        <v>44.812221514958601</v>
      </c>
      <c r="P4220">
        <v>22.830336200156399</v>
      </c>
      <c r="Q4220">
        <v>-3.357091815517E-2</v>
      </c>
    </row>
    <row r="4221" spans="1:17" hidden="1" x14ac:dyDescent="0.3">
      <c r="A4221" t="s">
        <v>8673</v>
      </c>
      <c r="B4221" t="s">
        <v>8674</v>
      </c>
      <c r="C4221" t="str">
        <f>IFERROR(VLOOKUP(Table1[[#This Row],[Ticker]],[1]!Table2[[Symbol]:[Industry]],2,FALSE),"-")</f>
        <v>-</v>
      </c>
      <c r="D4221" t="s">
        <v>632</v>
      </c>
      <c r="E4221">
        <v>14.49776</v>
      </c>
      <c r="F4221">
        <v>25.1</v>
      </c>
      <c r="G4221">
        <v>-51.586872426265103</v>
      </c>
      <c r="H4221">
        <v>4.3695815826697704</v>
      </c>
      <c r="I4221">
        <v>-10.251548485432</v>
      </c>
      <c r="J4221">
        <v>-5.3077606119459304</v>
      </c>
      <c r="K4221">
        <v>24.402020247627402</v>
      </c>
      <c r="L4221">
        <v>25.596268733103699</v>
      </c>
      <c r="M4221">
        <v>58.599596972476</v>
      </c>
      <c r="N4221">
        <v>1.1963464252440199</v>
      </c>
      <c r="O4221">
        <v>39.2430278884462</v>
      </c>
      <c r="P4221">
        <v>32.105263157894697</v>
      </c>
      <c r="Q4221">
        <v>0.117509112017678</v>
      </c>
    </row>
    <row r="4222" spans="1:17" hidden="1" x14ac:dyDescent="0.3">
      <c r="A4222" t="s">
        <v>8675</v>
      </c>
      <c r="B4222" t="s">
        <v>8676</v>
      </c>
      <c r="C4222" t="str">
        <f>IFERROR(VLOOKUP(Table1[[#This Row],[Ticker]],[1]!Table2[[Symbol]:[Industry]],2,FALSE),"-")</f>
        <v>-</v>
      </c>
      <c r="D4222" t="s">
        <v>95</v>
      </c>
      <c r="E4222">
        <v>14.463745866673699</v>
      </c>
      <c r="F4222">
        <v>43</v>
      </c>
      <c r="M4222" s="1">
        <v>9.8126000000000006E-11</v>
      </c>
      <c r="N4222">
        <v>1</v>
      </c>
    </row>
    <row r="4223" spans="1:17" hidden="1" x14ac:dyDescent="0.3">
      <c r="A4223" t="s">
        <v>8677</v>
      </c>
      <c r="B4223" t="s">
        <v>8678</v>
      </c>
      <c r="C4223" t="str">
        <f>IFERROR(VLOOKUP(Table1[[#This Row],[Ticker]],[1]!Table2[[Symbol]:[Industry]],2,FALSE),"-")</f>
        <v>-</v>
      </c>
      <c r="D4223" t="s">
        <v>399</v>
      </c>
      <c r="E4223">
        <v>14.413909</v>
      </c>
      <c r="F4223">
        <v>82.45</v>
      </c>
      <c r="G4223">
        <v>-20.1745850232656</v>
      </c>
      <c r="H4223">
        <v>4.1968950965537601</v>
      </c>
      <c r="I4223">
        <v>-10.4665028667761</v>
      </c>
      <c r="J4223">
        <v>-1.5894588334031901</v>
      </c>
      <c r="K4223">
        <v>79.103602502210194</v>
      </c>
      <c r="L4223">
        <v>81.751516601965704</v>
      </c>
      <c r="M4223">
        <v>56.680768442663599</v>
      </c>
      <c r="N4223">
        <v>1.0697142857142801</v>
      </c>
      <c r="O4223">
        <v>17.647058823529399</v>
      </c>
      <c r="P4223">
        <v>36.280991735537199</v>
      </c>
    </row>
    <row r="4224" spans="1:17" hidden="1" x14ac:dyDescent="0.3">
      <c r="A4224" t="s">
        <v>8679</v>
      </c>
      <c r="B4224" t="s">
        <v>8680</v>
      </c>
      <c r="C4224" t="str">
        <f>IFERROR(VLOOKUP(Table1[[#This Row],[Ticker]],[1]!Table2[[Symbol]:[Industry]],2,FALSE),"-")</f>
        <v>-</v>
      </c>
      <c r="D4224" t="s">
        <v>420</v>
      </c>
      <c r="E4224">
        <v>14.40476</v>
      </c>
      <c r="F4224">
        <v>109.96</v>
      </c>
      <c r="G4224">
        <v>-13.138766960050299</v>
      </c>
      <c r="H4224">
        <v>-0.170193511041176</v>
      </c>
      <c r="I4224">
        <v>-6.3528214698733096</v>
      </c>
      <c r="J4224">
        <v>-0.92680823099355703</v>
      </c>
      <c r="K4224">
        <v>108.666471981813</v>
      </c>
      <c r="L4224">
        <v>99.070638551917696</v>
      </c>
      <c r="M4224">
        <v>97.628116521938296</v>
      </c>
      <c r="O4224">
        <v>3.6376864314302503E-2</v>
      </c>
      <c r="P4224">
        <v>14.1374299356445</v>
      </c>
    </row>
    <row r="4225" spans="1:17" hidden="1" x14ac:dyDescent="0.3">
      <c r="A4225" t="s">
        <v>8681</v>
      </c>
      <c r="B4225" t="s">
        <v>8682</v>
      </c>
      <c r="C4225" t="str">
        <f>IFERROR(VLOOKUP(Table1[[#This Row],[Ticker]],[1]!Table2[[Symbol]:[Industry]],2,FALSE),"-")</f>
        <v>-</v>
      </c>
      <c r="D4225" t="s">
        <v>2661</v>
      </c>
      <c r="E4225">
        <v>14.3753742</v>
      </c>
      <c r="F4225">
        <v>31.89</v>
      </c>
      <c r="G4225">
        <v>15.781680933000301</v>
      </c>
      <c r="H4225">
        <v>1.2288525938872801</v>
      </c>
      <c r="I4225">
        <v>-31.650907215799499</v>
      </c>
      <c r="J4225">
        <v>-3.2545264545770101</v>
      </c>
      <c r="K4225">
        <v>31.935069343309902</v>
      </c>
      <c r="L4225">
        <v>31.892196677088901</v>
      </c>
      <c r="M4225">
        <v>46.6385736229579</v>
      </c>
      <c r="N4225">
        <v>0.79270365609906601</v>
      </c>
      <c r="O4225">
        <v>60.457823769206598</v>
      </c>
      <c r="P4225">
        <v>51.496437054631798</v>
      </c>
      <c r="Q4225">
        <v>8.4003595881649004E-2</v>
      </c>
    </row>
    <row r="4226" spans="1:17" hidden="1" x14ac:dyDescent="0.3">
      <c r="A4226" t="s">
        <v>8683</v>
      </c>
      <c r="B4226" t="s">
        <v>8684</v>
      </c>
      <c r="C4226" t="str">
        <f>IFERROR(VLOOKUP(Table1[[#This Row],[Ticker]],[1]!Table2[[Symbol]:[Industry]],2,FALSE),"-")</f>
        <v>-</v>
      </c>
      <c r="D4226" t="s">
        <v>729</v>
      </c>
      <c r="E4226">
        <v>14.354740187999999</v>
      </c>
      <c r="F4226">
        <v>13.47</v>
      </c>
      <c r="G4226">
        <v>-32.858673884649498</v>
      </c>
      <c r="H4226">
        <v>-1.69857779051716</v>
      </c>
      <c r="I4226">
        <v>-4.8610527088677298</v>
      </c>
      <c r="J4226">
        <v>-0.25716537385070098</v>
      </c>
      <c r="K4226">
        <v>13.6141417222283</v>
      </c>
      <c r="L4226">
        <v>13.6003878387095</v>
      </c>
      <c r="M4226">
        <v>58.520367008885003</v>
      </c>
      <c r="N4226">
        <v>0.56874408344024696</v>
      </c>
      <c r="O4226">
        <v>18.782479584261299</v>
      </c>
      <c r="P4226">
        <v>15.6223175965665</v>
      </c>
    </row>
    <row r="4227" spans="1:17" hidden="1" x14ac:dyDescent="0.3">
      <c r="A4227" t="s">
        <v>8685</v>
      </c>
      <c r="B4227" t="s">
        <v>8686</v>
      </c>
      <c r="C4227" t="str">
        <f>IFERROR(VLOOKUP(Table1[[#This Row],[Ticker]],[1]!Table2[[Symbol]:[Industry]],2,FALSE),"-")</f>
        <v>-</v>
      </c>
      <c r="D4227" t="s">
        <v>259</v>
      </c>
      <c r="E4227">
        <v>14.343</v>
      </c>
      <c r="F4227">
        <v>20.49</v>
      </c>
      <c r="G4227">
        <v>17.4863271153149</v>
      </c>
      <c r="H4227">
        <v>15.331497582532601</v>
      </c>
      <c r="I4227">
        <v>-17.899243079452798</v>
      </c>
      <c r="J4227">
        <v>8.6453842823754208</v>
      </c>
      <c r="K4227">
        <v>17.6891205780409</v>
      </c>
      <c r="L4227">
        <v>16.453211398008001</v>
      </c>
      <c r="M4227">
        <v>64.019130811855305</v>
      </c>
      <c r="N4227">
        <v>4.4060364484877104</v>
      </c>
      <c r="O4227">
        <v>17.179111761834999</v>
      </c>
      <c r="P4227">
        <v>67.128874388254403</v>
      </c>
      <c r="Q4227">
        <v>5.3519470717791999E-2</v>
      </c>
    </row>
    <row r="4228" spans="1:17" hidden="1" x14ac:dyDescent="0.3">
      <c r="A4228" t="s">
        <v>8687</v>
      </c>
      <c r="B4228" t="s">
        <v>8688</v>
      </c>
      <c r="C4228" t="str">
        <f>IFERROR(VLOOKUP(Table1[[#This Row],[Ticker]],[1]!Table2[[Symbol]:[Industry]],2,FALSE),"-")</f>
        <v>-</v>
      </c>
      <c r="D4228" t="s">
        <v>713</v>
      </c>
      <c r="E4228">
        <v>14.342463772</v>
      </c>
      <c r="F4228">
        <v>14.84</v>
      </c>
      <c r="G4228">
        <v>-64.438654287334899</v>
      </c>
      <c r="H4228">
        <v>-4.4282580271702097</v>
      </c>
      <c r="I4228">
        <v>-40.776243396783599</v>
      </c>
      <c r="J4228">
        <v>-0.99414829833362295</v>
      </c>
      <c r="K4228">
        <v>15.607870707025899</v>
      </c>
      <c r="L4228">
        <v>18.818028376922602</v>
      </c>
      <c r="M4228">
        <v>52.323266666436702</v>
      </c>
      <c r="N4228">
        <v>0.78896792479672495</v>
      </c>
      <c r="O4228">
        <v>75.5390835579514</v>
      </c>
      <c r="P4228">
        <v>6.9935111751982602</v>
      </c>
      <c r="Q4228">
        <v>-5.8193800738848001E-2</v>
      </c>
    </row>
    <row r="4229" spans="1:17" hidden="1" x14ac:dyDescent="0.3">
      <c r="A4229" t="s">
        <v>8689</v>
      </c>
      <c r="B4229" t="s">
        <v>8690</v>
      </c>
      <c r="C4229" t="str">
        <f>IFERROR(VLOOKUP(Table1[[#This Row],[Ticker]],[1]!Table2[[Symbol]:[Industry]],2,FALSE),"-")</f>
        <v>-</v>
      </c>
      <c r="D4229" t="s">
        <v>516</v>
      </c>
      <c r="E4229">
        <v>14.324999999999999</v>
      </c>
      <c r="F4229">
        <v>28.65</v>
      </c>
      <c r="G4229">
        <v>87.919906691915699</v>
      </c>
      <c r="H4229">
        <v>9.5999214314875392</v>
      </c>
      <c r="I4229">
        <v>153.57935392620399</v>
      </c>
      <c r="J4229">
        <v>3.1036928583310499</v>
      </c>
      <c r="K4229">
        <v>25.0155714976121</v>
      </c>
      <c r="L4229">
        <v>17.938376911387799</v>
      </c>
      <c r="M4229">
        <v>61.442657873863503</v>
      </c>
      <c r="N4229">
        <v>0.67327192042502804</v>
      </c>
      <c r="O4229">
        <v>6.59685863874346</v>
      </c>
      <c r="P4229">
        <v>273.046875</v>
      </c>
      <c r="Q4229">
        <v>0.17065394307437101</v>
      </c>
    </row>
    <row r="4230" spans="1:17" hidden="1" x14ac:dyDescent="0.3">
      <c r="A4230" t="s">
        <v>8691</v>
      </c>
      <c r="B4230" t="s">
        <v>8692</v>
      </c>
      <c r="C4230" t="str">
        <f>IFERROR(VLOOKUP(Table1[[#This Row],[Ticker]],[1]!Table2[[Symbol]:[Industry]],2,FALSE),"-")</f>
        <v>-</v>
      </c>
      <c r="D4230" t="s">
        <v>632</v>
      </c>
      <c r="E4230">
        <v>14.3194944</v>
      </c>
      <c r="F4230">
        <v>32.64</v>
      </c>
      <c r="G4230">
        <v>100.20393889184299</v>
      </c>
      <c r="H4230">
        <v>-14.275456668935901</v>
      </c>
      <c r="I4230">
        <v>41.446733492298399</v>
      </c>
      <c r="J4230">
        <v>2.6922393880540598</v>
      </c>
      <c r="K4230">
        <v>30.651744428962498</v>
      </c>
      <c r="L4230">
        <v>24.094037069910399</v>
      </c>
      <c r="M4230">
        <v>49.341896569282</v>
      </c>
      <c r="N4230">
        <v>1.41746794871794</v>
      </c>
      <c r="O4230">
        <v>27.0833333333333</v>
      </c>
      <c r="P4230">
        <v>140</v>
      </c>
    </row>
    <row r="4231" spans="1:17" hidden="1" x14ac:dyDescent="0.3">
      <c r="A4231" t="s">
        <v>8693</v>
      </c>
      <c r="B4231" t="s">
        <v>8694</v>
      </c>
      <c r="C4231" t="str">
        <f>IFERROR(VLOOKUP(Table1[[#This Row],[Ticker]],[1]!Table2[[Symbol]:[Industry]],2,FALSE),"-")</f>
        <v>-</v>
      </c>
      <c r="D4231" t="s">
        <v>5760</v>
      </c>
      <c r="E4231">
        <v>14.3104</v>
      </c>
      <c r="F4231">
        <v>86</v>
      </c>
      <c r="G4231">
        <v>6.0808262321456201</v>
      </c>
      <c r="H4231">
        <v>14.5423581763004</v>
      </c>
      <c r="I4231">
        <v>-8.3287217941607299</v>
      </c>
      <c r="J4231">
        <v>3.1390194553568702</v>
      </c>
      <c r="K4231">
        <v>77.492973996718405</v>
      </c>
      <c r="L4231">
        <v>75.004293079824805</v>
      </c>
      <c r="M4231">
        <v>98.730042580524398</v>
      </c>
      <c r="N4231">
        <v>2.8571428571428501</v>
      </c>
      <c r="O4231">
        <v>0.81395348837209802</v>
      </c>
      <c r="P4231">
        <v>36.075949367088597</v>
      </c>
    </row>
    <row r="4232" spans="1:17" hidden="1" x14ac:dyDescent="0.3">
      <c r="A4232" t="s">
        <v>8695</v>
      </c>
      <c r="B4232" t="s">
        <v>8696</v>
      </c>
      <c r="C4232" t="str">
        <f>IFERROR(VLOOKUP(Table1[[#This Row],[Ticker]],[1]!Table2[[Symbol]:[Industry]],2,FALSE),"-")</f>
        <v>-</v>
      </c>
      <c r="D4232" t="s">
        <v>133</v>
      </c>
      <c r="E4232">
        <v>14.251899999999999</v>
      </c>
      <c r="F4232">
        <v>23.75</v>
      </c>
      <c r="G4232">
        <v>-21.731326710897299</v>
      </c>
      <c r="H4232">
        <v>5.3384693054848</v>
      </c>
      <c r="I4232">
        <v>-26.715900400075501</v>
      </c>
      <c r="J4232">
        <v>2.3340613342238301</v>
      </c>
      <c r="K4232">
        <v>23.794043457319798</v>
      </c>
      <c r="L4232">
        <v>23.884658340945101</v>
      </c>
      <c r="M4232">
        <v>55.750649923489597</v>
      </c>
      <c r="N4232">
        <v>1.0278748076587501</v>
      </c>
      <c r="O4232">
        <v>52.421052631578902</v>
      </c>
      <c r="P4232">
        <v>39.623750734861801</v>
      </c>
      <c r="Q4232">
        <v>5.5871651665592E-2</v>
      </c>
    </row>
    <row r="4233" spans="1:17" hidden="1" x14ac:dyDescent="0.3">
      <c r="A4233" t="s">
        <v>8697</v>
      </c>
      <c r="B4233" t="s">
        <v>8698</v>
      </c>
      <c r="C4233" t="str">
        <f>IFERROR(VLOOKUP(Table1[[#This Row],[Ticker]],[1]!Table2[[Symbol]:[Industry]],2,FALSE),"-")</f>
        <v>-</v>
      </c>
      <c r="D4233" t="s">
        <v>420</v>
      </c>
      <c r="E4233">
        <v>14.2484225</v>
      </c>
      <c r="F4233">
        <v>6.97</v>
      </c>
      <c r="G4233">
        <v>20.416984424235999</v>
      </c>
      <c r="H4233">
        <v>5.2760999836637996</v>
      </c>
      <c r="I4233">
        <v>-23.6086003031457</v>
      </c>
      <c r="J4233">
        <v>4.6792523750670503</v>
      </c>
      <c r="K4233">
        <v>6.6727021977318399</v>
      </c>
      <c r="L4233">
        <v>7.1055317291962901</v>
      </c>
      <c r="M4233">
        <v>84.007211710373397</v>
      </c>
      <c r="N4233">
        <v>1.0221122471917701</v>
      </c>
      <c r="O4233">
        <v>55.380200860832097</v>
      </c>
      <c r="P4233">
        <v>59.496567505720797</v>
      </c>
      <c r="Q4233">
        <v>8.4817611126521003E-2</v>
      </c>
    </row>
    <row r="4234" spans="1:17" hidden="1" x14ac:dyDescent="0.3">
      <c r="A4234" t="s">
        <v>8699</v>
      </c>
      <c r="B4234" t="s">
        <v>8700</v>
      </c>
      <c r="C4234" t="str">
        <f>IFERROR(VLOOKUP(Table1[[#This Row],[Ticker]],[1]!Table2[[Symbol]:[Industry]],2,FALSE),"-")</f>
        <v>-</v>
      </c>
      <c r="E4234">
        <v>14.20069</v>
      </c>
      <c r="F4234">
        <v>27.79</v>
      </c>
      <c r="G4234">
        <v>90.1096389494829</v>
      </c>
      <c r="H4234">
        <v>106.908793076142</v>
      </c>
      <c r="I4234">
        <v>106.28551505698699</v>
      </c>
      <c r="J4234">
        <v>14.8166320022425</v>
      </c>
      <c r="K4234">
        <v>17.136588632432002</v>
      </c>
      <c r="M4234">
        <v>100</v>
      </c>
      <c r="N4234">
        <v>2.79</v>
      </c>
      <c r="O4234">
        <v>0</v>
      </c>
      <c r="P4234">
        <v>107.078986587183</v>
      </c>
    </row>
    <row r="4235" spans="1:17" hidden="1" x14ac:dyDescent="0.3">
      <c r="A4235" t="s">
        <v>8701</v>
      </c>
      <c r="B4235" t="s">
        <v>8547</v>
      </c>
      <c r="C4235" t="str">
        <f>IFERROR(VLOOKUP(Table1[[#This Row],[Ticker]],[1]!Table2[[Symbol]:[Industry]],2,FALSE),"-")</f>
        <v>-</v>
      </c>
      <c r="D4235" t="s">
        <v>3613</v>
      </c>
      <c r="E4235">
        <v>14.133546000000001</v>
      </c>
      <c r="F4235">
        <v>19.32</v>
      </c>
      <c r="G4235">
        <v>109.40229716927399</v>
      </c>
      <c r="H4235">
        <v>2.81488111582448</v>
      </c>
      <c r="I4235">
        <v>-5.18491124845991</v>
      </c>
      <c r="J4235">
        <v>6.1685354497159803</v>
      </c>
      <c r="K4235">
        <v>18.107152912487301</v>
      </c>
      <c r="L4235">
        <v>16.688562183406901</v>
      </c>
      <c r="M4235">
        <v>58.940782196816798</v>
      </c>
      <c r="N4235">
        <v>0.70050429881089904</v>
      </c>
      <c r="O4235">
        <v>16.7701863354037</v>
      </c>
      <c r="P4235">
        <v>138.51851851851799</v>
      </c>
      <c r="Q4235">
        <v>7.9377314034401E-2</v>
      </c>
    </row>
    <row r="4236" spans="1:17" hidden="1" x14ac:dyDescent="0.3">
      <c r="A4236" t="s">
        <v>8702</v>
      </c>
      <c r="B4236" t="s">
        <v>8703</v>
      </c>
      <c r="C4236" t="str">
        <f>IFERROR(VLOOKUP(Table1[[#This Row],[Ticker]],[1]!Table2[[Symbol]:[Industry]],2,FALSE),"-")</f>
        <v>-</v>
      </c>
      <c r="D4236" t="s">
        <v>57</v>
      </c>
      <c r="E4236">
        <v>14.104981199999999</v>
      </c>
      <c r="F4236">
        <v>33.08</v>
      </c>
      <c r="G4236">
        <v>-2.93833949502462</v>
      </c>
      <c r="H4236">
        <v>-4.8662465217009299</v>
      </c>
      <c r="I4236">
        <v>-10.0689974058965</v>
      </c>
      <c r="J4236">
        <v>-0.92680823099355703</v>
      </c>
      <c r="K4236">
        <v>34.690463807449298</v>
      </c>
      <c r="L4236">
        <v>32.838878972424602</v>
      </c>
      <c r="M4236">
        <v>49.9858452174551</v>
      </c>
      <c r="N4236">
        <v>0.85745662200746697</v>
      </c>
      <c r="O4236">
        <v>32.164449818621499</v>
      </c>
      <c r="P4236">
        <v>62.156862745098003</v>
      </c>
      <c r="Q4236">
        <v>0.10521773489208799</v>
      </c>
    </row>
    <row r="4237" spans="1:17" hidden="1" x14ac:dyDescent="0.3">
      <c r="A4237" t="s">
        <v>8704</v>
      </c>
      <c r="B4237" t="s">
        <v>8705</v>
      </c>
      <c r="C4237" t="str">
        <f>IFERROR(VLOOKUP(Table1[[#This Row],[Ticker]],[1]!Table2[[Symbol]:[Industry]],2,FALSE),"-")</f>
        <v>-</v>
      </c>
      <c r="D4237" t="s">
        <v>420</v>
      </c>
      <c r="E4237">
        <v>14.09</v>
      </c>
      <c r="F4237">
        <v>28.18</v>
      </c>
      <c r="G4237">
        <v>14.4267286956951</v>
      </c>
      <c r="H4237">
        <v>-21.012890140254601</v>
      </c>
      <c r="I4237">
        <v>-17.5485858559463</v>
      </c>
      <c r="J4237">
        <v>-10.6641560849333</v>
      </c>
      <c r="K4237">
        <v>33.101289403844902</v>
      </c>
      <c r="L4237">
        <v>29.293392264859801</v>
      </c>
      <c r="M4237">
        <v>5.9092294402538004</v>
      </c>
      <c r="N4237">
        <v>1.0841203097355301</v>
      </c>
      <c r="O4237">
        <v>34.563520227111397</v>
      </c>
      <c r="P4237">
        <v>56.121883656509603</v>
      </c>
      <c r="Q4237">
        <v>0.103883989283252</v>
      </c>
    </row>
    <row r="4238" spans="1:17" hidden="1" x14ac:dyDescent="0.3">
      <c r="A4238" t="s">
        <v>8706</v>
      </c>
      <c r="B4238" t="s">
        <v>8707</v>
      </c>
      <c r="C4238" t="str">
        <f>IFERROR(VLOOKUP(Table1[[#This Row],[Ticker]],[1]!Table2[[Symbol]:[Industry]],2,FALSE),"-")</f>
        <v>-</v>
      </c>
      <c r="D4238" t="s">
        <v>54</v>
      </c>
      <c r="E4238">
        <v>14.00098</v>
      </c>
      <c r="F4238">
        <v>14</v>
      </c>
      <c r="G4238">
        <v>-11.966426827916999</v>
      </c>
      <c r="H4238">
        <v>2.7709829595470601</v>
      </c>
      <c r="I4238">
        <v>-49.963004918535702</v>
      </c>
      <c r="J4238">
        <v>2.0143682395946798</v>
      </c>
      <c r="K4238">
        <v>13.2510738614586</v>
      </c>
      <c r="L4238">
        <v>13.7988688341198</v>
      </c>
      <c r="M4238">
        <v>78.479755026864495</v>
      </c>
      <c r="N4238">
        <v>1.07822960754136</v>
      </c>
      <c r="O4238">
        <v>96.5</v>
      </c>
      <c r="P4238">
        <v>32.5757575757575</v>
      </c>
      <c r="Q4238">
        <v>6.7427934946223997E-2</v>
      </c>
    </row>
    <row r="4239" spans="1:17" hidden="1" x14ac:dyDescent="0.3">
      <c r="A4239" t="s">
        <v>8708</v>
      </c>
      <c r="B4239" t="s">
        <v>8709</v>
      </c>
      <c r="C4239" t="str">
        <f>IFERROR(VLOOKUP(Table1[[#This Row],[Ticker]],[1]!Table2[[Symbol]:[Industry]],2,FALSE),"-")</f>
        <v>-</v>
      </c>
      <c r="D4239" t="s">
        <v>632</v>
      </c>
      <c r="E4239">
        <v>13.965168719999999</v>
      </c>
      <c r="F4239">
        <v>0.76</v>
      </c>
      <c r="G4239">
        <v>-94.209028840318098</v>
      </c>
      <c r="H4239">
        <v>-21.003526844374498</v>
      </c>
      <c r="I4239">
        <v>-54.7803346973865</v>
      </c>
      <c r="J4239">
        <v>-0.92680823099355703</v>
      </c>
      <c r="K4239">
        <v>1.0154530183973201</v>
      </c>
      <c r="L4239">
        <v>1.6017708943023501</v>
      </c>
      <c r="M4239">
        <v>1.6365639195336299</v>
      </c>
      <c r="N4239">
        <v>0.287444296343142</v>
      </c>
      <c r="O4239">
        <v>209.210526315789</v>
      </c>
      <c r="P4239">
        <v>16.923076923076898</v>
      </c>
      <c r="Q4239">
        <v>-8.2557818483352002E-2</v>
      </c>
    </row>
    <row r="4240" spans="1:17" hidden="1" x14ac:dyDescent="0.3">
      <c r="A4240" t="s">
        <v>8710</v>
      </c>
      <c r="B4240" t="s">
        <v>8711</v>
      </c>
      <c r="C4240" t="str">
        <f>IFERROR(VLOOKUP(Table1[[#This Row],[Ticker]],[1]!Table2[[Symbol]:[Industry]],2,FALSE),"-")</f>
        <v>-</v>
      </c>
      <c r="D4240" t="s">
        <v>632</v>
      </c>
      <c r="E4240">
        <v>13.953295744999901</v>
      </c>
      <c r="F4240">
        <v>26</v>
      </c>
      <c r="M4240">
        <v>50</v>
      </c>
      <c r="N4240">
        <v>1</v>
      </c>
    </row>
    <row r="4241" spans="1:17" hidden="1" x14ac:dyDescent="0.3">
      <c r="A4241" t="s">
        <v>8712</v>
      </c>
      <c r="B4241" t="s">
        <v>8713</v>
      </c>
      <c r="C4241" t="str">
        <f>IFERROR(VLOOKUP(Table1[[#This Row],[Ticker]],[1]!Table2[[Symbol]:[Industry]],2,FALSE),"-")</f>
        <v>-</v>
      </c>
      <c r="D4241" t="s">
        <v>372</v>
      </c>
      <c r="E4241">
        <v>13.9503635</v>
      </c>
      <c r="F4241">
        <v>21.53</v>
      </c>
      <c r="G4241">
        <v>70.869558626511804</v>
      </c>
      <c r="H4241">
        <v>44.3264507842608</v>
      </c>
      <c r="I4241">
        <v>57.184932004722199</v>
      </c>
      <c r="J4241">
        <v>-10.0829263744534</v>
      </c>
      <c r="K4241">
        <v>17.661045397401299</v>
      </c>
      <c r="L4241">
        <v>14.2077124696428</v>
      </c>
      <c r="M4241">
        <v>56.964529990077502</v>
      </c>
      <c r="N4241">
        <v>1.8889234416614</v>
      </c>
      <c r="O4241">
        <v>13.283790060380801</v>
      </c>
      <c r="P4241">
        <v>126.155462184873</v>
      </c>
      <c r="Q4241">
        <v>8.5096035318348001E-2</v>
      </c>
    </row>
    <row r="4242" spans="1:17" hidden="1" x14ac:dyDescent="0.3">
      <c r="A4242" t="s">
        <v>8714</v>
      </c>
      <c r="B4242" t="s">
        <v>8715</v>
      </c>
      <c r="C4242" t="str">
        <f>IFERROR(VLOOKUP(Table1[[#This Row],[Ticker]],[1]!Table2[[Symbol]:[Industry]],2,FALSE),"-")</f>
        <v>-</v>
      </c>
      <c r="D4242" t="s">
        <v>471</v>
      </c>
      <c r="E4242">
        <v>13.9307126</v>
      </c>
      <c r="F4242">
        <v>19</v>
      </c>
      <c r="G4242">
        <v>-21.1072557045396</v>
      </c>
      <c r="H4242">
        <v>5.6793886616607701</v>
      </c>
      <c r="I4242">
        <v>-5.52107543812728</v>
      </c>
      <c r="J4242">
        <v>-0.92680823099355703</v>
      </c>
      <c r="K4242">
        <v>17.8800689515373</v>
      </c>
      <c r="L4242">
        <v>17.429192627359601</v>
      </c>
      <c r="M4242">
        <v>99.992826608152697</v>
      </c>
      <c r="N4242">
        <v>2.0714285714285698</v>
      </c>
      <c r="O4242">
        <v>0</v>
      </c>
      <c r="P4242">
        <v>11.111111111111001</v>
      </c>
    </row>
    <row r="4243" spans="1:17" hidden="1" x14ac:dyDescent="0.3">
      <c r="A4243" t="s">
        <v>8716</v>
      </c>
      <c r="B4243" t="s">
        <v>8717</v>
      </c>
      <c r="C4243" t="str">
        <f>IFERROR(VLOOKUP(Table1[[#This Row],[Ticker]],[1]!Table2[[Symbol]:[Industry]],2,FALSE),"-")</f>
        <v>-</v>
      </c>
      <c r="D4243" t="s">
        <v>539</v>
      </c>
      <c r="E4243">
        <v>13.914049800000001</v>
      </c>
      <c r="F4243">
        <v>18.13</v>
      </c>
      <c r="G4243">
        <v>97.592213395706693</v>
      </c>
      <c r="H4243">
        <v>2.4911881424129501</v>
      </c>
      <c r="I4243">
        <v>44.8234551389614</v>
      </c>
      <c r="J4243">
        <v>-7.6654913585655802</v>
      </c>
      <c r="K4243">
        <v>16.376483860474099</v>
      </c>
      <c r="L4243">
        <v>12.563080315521701</v>
      </c>
      <c r="M4243">
        <v>55.748784584580903</v>
      </c>
      <c r="N4243">
        <v>0.87633458996251001</v>
      </c>
      <c r="O4243">
        <v>10.038610038610001</v>
      </c>
      <c r="P4243">
        <v>195.758564437194</v>
      </c>
      <c r="Q4243">
        <v>8.3244285678545998E-2</v>
      </c>
    </row>
    <row r="4244" spans="1:17" hidden="1" x14ac:dyDescent="0.3">
      <c r="A4244" t="s">
        <v>8718</v>
      </c>
      <c r="B4244" t="s">
        <v>8719</v>
      </c>
      <c r="C4244" t="str">
        <f>IFERROR(VLOOKUP(Table1[[#This Row],[Ticker]],[1]!Table2[[Symbol]:[Industry]],2,FALSE),"-")</f>
        <v>-</v>
      </c>
      <c r="D4244" t="s">
        <v>72</v>
      </c>
      <c r="E4244">
        <v>13.900632</v>
      </c>
      <c r="F4244">
        <v>23.16</v>
      </c>
      <c r="G4244">
        <v>-42.989075558726697</v>
      </c>
      <c r="H4244">
        <v>-9.9481444265066994</v>
      </c>
      <c r="I4244">
        <v>-13.8366309936828</v>
      </c>
      <c r="J4244">
        <v>7.8055861352036198</v>
      </c>
      <c r="K4244">
        <v>23.473188121247301</v>
      </c>
      <c r="L4244">
        <v>24.9875201700589</v>
      </c>
      <c r="M4244">
        <v>54.861849422009698</v>
      </c>
      <c r="N4244">
        <v>2.52115940988871</v>
      </c>
      <c r="O4244">
        <v>35.794473229706298</v>
      </c>
      <c r="P4244">
        <v>16.381909547738701</v>
      </c>
      <c r="Q4244">
        <v>8.3808997562016999E-2</v>
      </c>
    </row>
    <row r="4245" spans="1:17" hidden="1" x14ac:dyDescent="0.3">
      <c r="A4245" t="s">
        <v>8720</v>
      </c>
      <c r="B4245" t="s">
        <v>8721</v>
      </c>
      <c r="C4245" t="str">
        <f>IFERROR(VLOOKUP(Table1[[#This Row],[Ticker]],[1]!Table2[[Symbol]:[Industry]],2,FALSE),"-")</f>
        <v>-</v>
      </c>
      <c r="D4245" t="s">
        <v>1387</v>
      </c>
      <c r="E4245">
        <v>13.891699579999999</v>
      </c>
      <c r="F4245">
        <v>13.85</v>
      </c>
      <c r="G4245">
        <v>-11.393476264183301</v>
      </c>
      <c r="H4245">
        <v>-3.4790170404529301</v>
      </c>
      <c r="I4245">
        <v>21.751651834599901</v>
      </c>
      <c r="K4245">
        <v>12.8918983160865</v>
      </c>
      <c r="L4245">
        <v>11.744959242288299</v>
      </c>
      <c r="M4245">
        <v>62.416379699239897</v>
      </c>
      <c r="N4245">
        <v>1</v>
      </c>
      <c r="O4245">
        <v>19.855595667869999</v>
      </c>
      <c r="P4245">
        <v>74.2138364779874</v>
      </c>
      <c r="Q4245">
        <v>0.171539400880694</v>
      </c>
    </row>
    <row r="4246" spans="1:17" hidden="1" x14ac:dyDescent="0.3">
      <c r="A4246" t="s">
        <v>8722</v>
      </c>
      <c r="B4246" t="s">
        <v>8723</v>
      </c>
      <c r="C4246" t="str">
        <f>IFERROR(VLOOKUP(Table1[[#This Row],[Ticker]],[1]!Table2[[Symbol]:[Industry]],2,FALSE),"-")</f>
        <v>-</v>
      </c>
      <c r="D4246" t="s">
        <v>54</v>
      </c>
      <c r="E4246">
        <v>13.8399354</v>
      </c>
      <c r="F4246">
        <v>54.94</v>
      </c>
      <c r="G4246">
        <v>17.466654414533799</v>
      </c>
      <c r="H4246">
        <v>-9.3752835787985696</v>
      </c>
      <c r="I4246">
        <v>21.5588369866127</v>
      </c>
      <c r="J4246">
        <v>-6.7869864352430396</v>
      </c>
      <c r="K4246">
        <v>58.628836307838498</v>
      </c>
      <c r="L4246">
        <v>47.947565034928601</v>
      </c>
      <c r="M4246">
        <v>14.6195590030167</v>
      </c>
      <c r="N4246">
        <v>9.3013979602446201E-2</v>
      </c>
      <c r="O4246">
        <v>53.622133236257703</v>
      </c>
      <c r="P4246">
        <v>56.079545454545404</v>
      </c>
      <c r="Q4246">
        <v>0.10031111915325901</v>
      </c>
    </row>
    <row r="4247" spans="1:17" hidden="1" x14ac:dyDescent="0.3">
      <c r="A4247" t="s">
        <v>8724</v>
      </c>
      <c r="B4247" t="s">
        <v>5315</v>
      </c>
      <c r="C4247" t="str">
        <f>IFERROR(VLOOKUP(Table1[[#This Row],[Ticker]],[1]!Table2[[Symbol]:[Industry]],2,FALSE),"-")</f>
        <v>-</v>
      </c>
      <c r="D4247" t="s">
        <v>136</v>
      </c>
      <c r="E4247">
        <v>13.8222</v>
      </c>
      <c r="F4247">
        <v>43.88</v>
      </c>
      <c r="G4247">
        <v>112.072168223487</v>
      </c>
      <c r="H4247">
        <v>-42.930433531912499</v>
      </c>
      <c r="I4247">
        <v>51.945308142905901</v>
      </c>
      <c r="J4247">
        <v>-15.156675314652601</v>
      </c>
      <c r="K4247">
        <v>63.561041344417298</v>
      </c>
      <c r="L4247">
        <v>46.379490458406202</v>
      </c>
      <c r="M4247">
        <v>2.2753798691563998</v>
      </c>
      <c r="N4247">
        <v>1.03974697217066</v>
      </c>
      <c r="O4247">
        <v>99.521422060163999</v>
      </c>
      <c r="P4247">
        <v>174.25</v>
      </c>
      <c r="Q4247">
        <v>6.2224311199287001E-2</v>
      </c>
    </row>
    <row r="4248" spans="1:17" hidden="1" x14ac:dyDescent="0.3">
      <c r="A4248" t="s">
        <v>8725</v>
      </c>
      <c r="B4248" t="s">
        <v>8726</v>
      </c>
      <c r="C4248" t="str">
        <f>IFERROR(VLOOKUP(Table1[[#This Row],[Ticker]],[1]!Table2[[Symbol]:[Industry]],2,FALSE),"-")</f>
        <v>-</v>
      </c>
      <c r="D4248" t="s">
        <v>729</v>
      </c>
      <c r="E4248">
        <v>13.801773789</v>
      </c>
      <c r="F4248">
        <v>15.59</v>
      </c>
      <c r="G4248">
        <v>13.859006294902001</v>
      </c>
      <c r="H4248">
        <v>2.1689877755085201</v>
      </c>
      <c r="I4248">
        <v>3.4277421841597202</v>
      </c>
      <c r="J4248">
        <v>1.6790549611888499</v>
      </c>
      <c r="K4248">
        <v>14.998792024058</v>
      </c>
      <c r="L4248">
        <v>13.652487828644301</v>
      </c>
      <c r="M4248">
        <v>59.192142314001003</v>
      </c>
      <c r="N4248">
        <v>1.2291576781634901</v>
      </c>
      <c r="O4248">
        <v>4.5542014111610003</v>
      </c>
      <c r="P4248">
        <v>44.218316373728001</v>
      </c>
      <c r="Q4248">
        <v>3.6626942849021002E-2</v>
      </c>
    </row>
    <row r="4249" spans="1:17" hidden="1" x14ac:dyDescent="0.3">
      <c r="A4249" t="s">
        <v>8727</v>
      </c>
      <c r="B4249" t="s">
        <v>8728</v>
      </c>
      <c r="C4249" t="str">
        <f>IFERROR(VLOOKUP(Table1[[#This Row],[Ticker]],[1]!Table2[[Symbol]:[Industry]],2,FALSE),"-")</f>
        <v>-</v>
      </c>
      <c r="D4249" t="s">
        <v>136</v>
      </c>
      <c r="E4249">
        <v>13.80161886</v>
      </c>
      <c r="F4249">
        <v>52.33</v>
      </c>
      <c r="G4249">
        <v>37.633447280564901</v>
      </c>
      <c r="H4249">
        <v>-2.4666834288903199</v>
      </c>
      <c r="I4249">
        <v>26.2733690063171</v>
      </c>
      <c r="J4249">
        <v>-1.1936273657372201</v>
      </c>
      <c r="K4249">
        <v>51.9584695378257</v>
      </c>
      <c r="L4249">
        <v>45.587096890275703</v>
      </c>
      <c r="M4249">
        <v>54.106285513011201</v>
      </c>
      <c r="N4249">
        <v>2.3825260353596498</v>
      </c>
      <c r="O4249">
        <v>12.746034779285299</v>
      </c>
      <c r="P4249">
        <v>87.227191413237904</v>
      </c>
      <c r="Q4249">
        <v>4.3963033293562999E-2</v>
      </c>
    </row>
    <row r="4250" spans="1:17" hidden="1" x14ac:dyDescent="0.3">
      <c r="A4250" t="s">
        <v>8729</v>
      </c>
      <c r="B4250" t="s">
        <v>8730</v>
      </c>
      <c r="C4250" t="str">
        <f>IFERROR(VLOOKUP(Table1[[#This Row],[Ticker]],[1]!Table2[[Symbol]:[Industry]],2,FALSE),"-")</f>
        <v>-</v>
      </c>
      <c r="D4250" t="s">
        <v>1006</v>
      </c>
      <c r="E4250">
        <v>13.801</v>
      </c>
      <c r="F4250">
        <v>7.46</v>
      </c>
      <c r="G4250">
        <v>21.8903500416694</v>
      </c>
      <c r="H4250">
        <v>-41.843375684614202</v>
      </c>
      <c r="I4250">
        <v>2.7315085412008799</v>
      </c>
      <c r="J4250">
        <v>-6.1364651560253201</v>
      </c>
      <c r="K4250">
        <v>10.3371360552247</v>
      </c>
      <c r="L4250">
        <v>8.4689483051793992</v>
      </c>
      <c r="M4250">
        <v>17.408040598284501</v>
      </c>
      <c r="N4250">
        <v>1.1262354114358799</v>
      </c>
      <c r="O4250">
        <v>126.541554959785</v>
      </c>
      <c r="P4250">
        <v>45.988258317025398</v>
      </c>
      <c r="Q4250">
        <v>0.10099877896503</v>
      </c>
    </row>
    <row r="4251" spans="1:17" hidden="1" x14ac:dyDescent="0.3">
      <c r="A4251" t="s">
        <v>8731</v>
      </c>
      <c r="B4251" t="s">
        <v>8732</v>
      </c>
      <c r="C4251" t="str">
        <f>IFERROR(VLOOKUP(Table1[[#This Row],[Ticker]],[1]!Table2[[Symbol]:[Industry]],2,FALSE),"-")</f>
        <v>-</v>
      </c>
      <c r="D4251" t="s">
        <v>226</v>
      </c>
      <c r="E4251">
        <v>13.798882499999999</v>
      </c>
      <c r="F4251">
        <v>46.05</v>
      </c>
      <c r="G4251">
        <v>64.667492898812199</v>
      </c>
      <c r="H4251">
        <v>-1.62536149734547</v>
      </c>
      <c r="I4251">
        <v>29.627181323032602</v>
      </c>
      <c r="J4251">
        <v>-1.89455016647743</v>
      </c>
      <c r="K4251">
        <v>44.813300641733697</v>
      </c>
      <c r="L4251">
        <v>39.805059317408798</v>
      </c>
      <c r="M4251">
        <v>52.857671596750897</v>
      </c>
      <c r="N4251">
        <v>1.7183672735122599</v>
      </c>
      <c r="O4251">
        <v>41.020629750271397</v>
      </c>
      <c r="P4251">
        <v>99.956578376031203</v>
      </c>
      <c r="Q4251">
        <v>0.100793381666926</v>
      </c>
    </row>
    <row r="4252" spans="1:17" hidden="1" x14ac:dyDescent="0.3">
      <c r="A4252" t="s">
        <v>8733</v>
      </c>
      <c r="B4252" t="s">
        <v>8734</v>
      </c>
      <c r="C4252" t="str">
        <f>IFERROR(VLOOKUP(Table1[[#This Row],[Ticker]],[1]!Table2[[Symbol]:[Industry]],2,FALSE),"-")</f>
        <v>-</v>
      </c>
      <c r="D4252" t="s">
        <v>1387</v>
      </c>
      <c r="E4252">
        <v>13.702680000000001</v>
      </c>
      <c r="F4252">
        <v>2</v>
      </c>
      <c r="G4252">
        <v>1.7797509633284101</v>
      </c>
      <c r="K4252">
        <v>1.8164878752898299</v>
      </c>
      <c r="L4252">
        <v>1.8009664774797101</v>
      </c>
      <c r="M4252">
        <v>73.414657253377001</v>
      </c>
      <c r="N4252">
        <v>1</v>
      </c>
      <c r="O4252">
        <v>5</v>
      </c>
      <c r="P4252">
        <v>29.0322580645161</v>
      </c>
      <c r="Q4252">
        <v>-2.1676028175539999E-2</v>
      </c>
    </row>
    <row r="4253" spans="1:17" hidden="1" x14ac:dyDescent="0.3">
      <c r="A4253" t="s">
        <v>8735</v>
      </c>
      <c r="B4253" t="s">
        <v>8736</v>
      </c>
      <c r="C4253" t="str">
        <f>IFERROR(VLOOKUP(Table1[[#This Row],[Ticker]],[1]!Table2[[Symbol]:[Industry]],2,FALSE),"-")</f>
        <v>-</v>
      </c>
      <c r="D4253" t="s">
        <v>516</v>
      </c>
      <c r="E4253">
        <v>13.688353749999999</v>
      </c>
      <c r="F4253">
        <v>46.7</v>
      </c>
      <c r="G4253">
        <v>130.013370186218</v>
      </c>
      <c r="H4253">
        <v>-6.3008467773728203</v>
      </c>
      <c r="I4253">
        <v>45.644680481726901</v>
      </c>
      <c r="J4253">
        <v>-6.2774365244674097</v>
      </c>
      <c r="K4253">
        <v>49.989391099863802</v>
      </c>
      <c r="L4253">
        <v>40.198399634593599</v>
      </c>
      <c r="M4253">
        <v>32.614750907073699</v>
      </c>
      <c r="N4253">
        <v>0.34429911994943302</v>
      </c>
      <c r="O4253">
        <v>48.501070663811497</v>
      </c>
      <c r="P4253">
        <v>165.793966989186</v>
      </c>
      <c r="Q4253">
        <v>0.106365320592687</v>
      </c>
    </row>
    <row r="4254" spans="1:17" hidden="1" x14ac:dyDescent="0.3">
      <c r="A4254" t="s">
        <v>8737</v>
      </c>
      <c r="B4254" t="s">
        <v>8738</v>
      </c>
      <c r="C4254" t="str">
        <f>IFERROR(VLOOKUP(Table1[[#This Row],[Ticker]],[1]!Table2[[Symbol]:[Industry]],2,FALSE),"-")</f>
        <v>-</v>
      </c>
      <c r="D4254" t="s">
        <v>72</v>
      </c>
      <c r="E4254">
        <v>13.62312</v>
      </c>
      <c r="F4254">
        <v>2.38</v>
      </c>
      <c r="G4254">
        <v>-35.714045562726099</v>
      </c>
      <c r="H4254">
        <v>-13.308879642428</v>
      </c>
      <c r="I4254">
        <v>-9.8571187985608706</v>
      </c>
      <c r="J4254">
        <v>5.3231917690064199</v>
      </c>
      <c r="K4254">
        <v>2.4432634963540498</v>
      </c>
      <c r="L4254">
        <v>2.45180497146344</v>
      </c>
      <c r="M4254">
        <v>49.147591497509801</v>
      </c>
      <c r="N4254">
        <v>0.60626792378989802</v>
      </c>
      <c r="O4254">
        <v>97.478991596638593</v>
      </c>
      <c r="P4254">
        <v>85.937499999999901</v>
      </c>
      <c r="Q4254">
        <v>-7.1004102154534995E-2</v>
      </c>
    </row>
    <row r="4255" spans="1:17" hidden="1" x14ac:dyDescent="0.3">
      <c r="A4255" t="s">
        <v>8739</v>
      </c>
      <c r="B4255" t="s">
        <v>8740</v>
      </c>
      <c r="C4255" t="str">
        <f>IFERROR(VLOOKUP(Table1[[#This Row],[Ticker]],[1]!Table2[[Symbol]:[Industry]],2,FALSE),"-")</f>
        <v>-</v>
      </c>
      <c r="D4255" t="s">
        <v>72</v>
      </c>
      <c r="E4255">
        <v>13.5939</v>
      </c>
      <c r="F4255">
        <v>1.1299999999999999</v>
      </c>
      <c r="G4255">
        <v>35.066333478522402</v>
      </c>
      <c r="H4255">
        <v>-0.170193511041176</v>
      </c>
      <c r="I4255">
        <v>-8.32433741570118</v>
      </c>
      <c r="J4255">
        <v>-3.3951088136433799E-2</v>
      </c>
      <c r="K4255">
        <v>1.1191780182931499</v>
      </c>
      <c r="L4255">
        <v>1.0382757751615299</v>
      </c>
      <c r="M4255">
        <v>48.161310202210601</v>
      </c>
      <c r="N4255">
        <v>0.50466810031061204</v>
      </c>
      <c r="O4255">
        <v>49.557522123893797</v>
      </c>
      <c r="P4255">
        <v>66.176470588235205</v>
      </c>
      <c r="Q4255">
        <v>9.1474044709820998E-2</v>
      </c>
    </row>
    <row r="4256" spans="1:17" hidden="1" x14ac:dyDescent="0.3">
      <c r="A4256" t="s">
        <v>8741</v>
      </c>
      <c r="B4256" t="s">
        <v>8742</v>
      </c>
      <c r="C4256" t="str">
        <f>IFERROR(VLOOKUP(Table1[[#This Row],[Ticker]],[1]!Table2[[Symbol]:[Industry]],2,FALSE),"-")</f>
        <v>-</v>
      </c>
      <c r="D4256" t="s">
        <v>632</v>
      </c>
      <c r="E4256">
        <v>13.589399999999999</v>
      </c>
      <c r="F4256">
        <v>2.75</v>
      </c>
      <c r="G4256">
        <v>47.906728567602002</v>
      </c>
      <c r="H4256">
        <v>-26.0462042927123</v>
      </c>
      <c r="I4256">
        <v>-33.331823872021097</v>
      </c>
      <c r="J4256">
        <v>-14.989308230993499</v>
      </c>
      <c r="K4256">
        <v>2.9097151459843502</v>
      </c>
      <c r="L4256">
        <v>2.4765421398991698</v>
      </c>
      <c r="M4256">
        <v>1.5326780862861</v>
      </c>
      <c r="N4256">
        <v>2.1525538990515899E-2</v>
      </c>
      <c r="O4256">
        <v>58.181818181818102</v>
      </c>
      <c r="P4256">
        <v>96.428571428571402</v>
      </c>
      <c r="Q4256">
        <v>0.11232676111522399</v>
      </c>
    </row>
    <row r="4257" spans="1:17" hidden="1" x14ac:dyDescent="0.3">
      <c r="A4257" t="s">
        <v>8743</v>
      </c>
      <c r="B4257" t="s">
        <v>8744</v>
      </c>
      <c r="C4257" t="str">
        <f>IFERROR(VLOOKUP(Table1[[#This Row],[Ticker]],[1]!Table2[[Symbol]:[Industry]],2,FALSE),"-")</f>
        <v>-</v>
      </c>
      <c r="D4257" t="s">
        <v>1382</v>
      </c>
      <c r="E4257">
        <v>13.58</v>
      </c>
      <c r="F4257">
        <v>97</v>
      </c>
      <c r="G4257">
        <v>-21.2531627672351</v>
      </c>
      <c r="H4257">
        <v>-9.8115535483024594</v>
      </c>
      <c r="I4257">
        <v>-46.923191840243597</v>
      </c>
      <c r="J4257">
        <v>-5.8287690153072802</v>
      </c>
      <c r="K4257">
        <v>103.70756291512301</v>
      </c>
      <c r="L4257">
        <v>108.06682984257699</v>
      </c>
      <c r="M4257">
        <v>33.373416859116901</v>
      </c>
      <c r="N4257">
        <v>1.39465648854961</v>
      </c>
      <c r="O4257">
        <v>74.144329896907195</v>
      </c>
      <c r="P4257">
        <v>21.249999999999901</v>
      </c>
      <c r="Q4257">
        <v>-4.4855000161340003E-3</v>
      </c>
    </row>
    <row r="4258" spans="1:17" hidden="1" x14ac:dyDescent="0.3">
      <c r="A4258" t="s">
        <v>8745</v>
      </c>
      <c r="B4258" t="s">
        <v>8746</v>
      </c>
      <c r="C4258" t="str">
        <f>IFERROR(VLOOKUP(Table1[[#This Row],[Ticker]],[1]!Table2[[Symbol]:[Industry]],2,FALSE),"-")</f>
        <v>-</v>
      </c>
      <c r="E4258">
        <v>13.563774</v>
      </c>
      <c r="F4258">
        <v>17.010000000000002</v>
      </c>
      <c r="G4258">
        <v>-27.2525071011877</v>
      </c>
      <c r="H4258">
        <v>-0.170193511041176</v>
      </c>
      <c r="I4258">
        <v>-11.0766309936828</v>
      </c>
      <c r="J4258">
        <v>-0.92680823099355703</v>
      </c>
      <c r="K4258">
        <v>17.009997989894</v>
      </c>
      <c r="L4258">
        <v>16.940894773687599</v>
      </c>
      <c r="M4258">
        <v>100</v>
      </c>
      <c r="O4258">
        <v>0</v>
      </c>
      <c r="P4258">
        <v>0</v>
      </c>
    </row>
    <row r="4259" spans="1:17" hidden="1" x14ac:dyDescent="0.3">
      <c r="A4259" t="s">
        <v>8747</v>
      </c>
      <c r="B4259" t="s">
        <v>8748</v>
      </c>
      <c r="C4259" t="str">
        <f>IFERROR(VLOOKUP(Table1[[#This Row],[Ticker]],[1]!Table2[[Symbol]:[Industry]],2,FALSE),"-")</f>
        <v>-</v>
      </c>
      <c r="D4259" t="s">
        <v>632</v>
      </c>
      <c r="E4259">
        <v>13.5528774</v>
      </c>
      <c r="F4259">
        <v>11.95</v>
      </c>
      <c r="G4259">
        <v>-4.0159925783661299</v>
      </c>
      <c r="H4259">
        <v>20.051134456765599</v>
      </c>
      <c r="I4259">
        <v>-33.833458041797201</v>
      </c>
      <c r="J4259">
        <v>5.2954139912286502</v>
      </c>
      <c r="K4259">
        <v>10.7027842900967</v>
      </c>
      <c r="L4259">
        <v>11.0548562056285</v>
      </c>
      <c r="M4259">
        <v>74.413651746906595</v>
      </c>
      <c r="N4259">
        <v>2.14756814573188</v>
      </c>
      <c r="O4259">
        <v>57.071129707112902</v>
      </c>
      <c r="P4259">
        <v>37.1986222732491</v>
      </c>
      <c r="Q4259">
        <v>5.2743486921046003E-2</v>
      </c>
    </row>
    <row r="4260" spans="1:17" hidden="1" x14ac:dyDescent="0.3">
      <c r="A4260" t="s">
        <v>8749</v>
      </c>
      <c r="B4260" t="s">
        <v>8750</v>
      </c>
      <c r="C4260" t="str">
        <f>IFERROR(VLOOKUP(Table1[[#This Row],[Ticker]],[1]!Table2[[Symbol]:[Industry]],2,FALSE),"-")</f>
        <v>-</v>
      </c>
      <c r="D4260" t="s">
        <v>5154</v>
      </c>
      <c r="E4260">
        <v>13.544739</v>
      </c>
      <c r="F4260">
        <v>29.64</v>
      </c>
      <c r="G4260">
        <v>-44.400263603045303</v>
      </c>
      <c r="H4260">
        <v>-0.439372515078856</v>
      </c>
      <c r="I4260">
        <v>-10.4867628465627</v>
      </c>
      <c r="J4260">
        <v>-0.62223970307477605</v>
      </c>
      <c r="K4260">
        <v>29.0495360968266</v>
      </c>
      <c r="L4260">
        <v>30.842592178125301</v>
      </c>
      <c r="M4260">
        <v>63.260381996658801</v>
      </c>
      <c r="N4260">
        <v>1.1465760546213799</v>
      </c>
      <c r="O4260">
        <v>30.499325236167302</v>
      </c>
      <c r="P4260">
        <v>31.441241685144099</v>
      </c>
      <c r="Q4260">
        <v>-5.2984298361010004E-3</v>
      </c>
    </row>
    <row r="4261" spans="1:17" hidden="1" x14ac:dyDescent="0.3">
      <c r="A4261" t="s">
        <v>8751</v>
      </c>
      <c r="B4261" t="s">
        <v>8752</v>
      </c>
      <c r="C4261" t="str">
        <f>IFERROR(VLOOKUP(Table1[[#This Row],[Ticker]],[1]!Table2[[Symbol]:[Industry]],2,FALSE),"-")</f>
        <v>-</v>
      </c>
      <c r="D4261" t="s">
        <v>124</v>
      </c>
      <c r="E4261">
        <v>13.538968011</v>
      </c>
      <c r="F4261">
        <v>9.2100000000000009</v>
      </c>
      <c r="G4261">
        <v>46.992608351743002</v>
      </c>
      <c r="H4261">
        <v>-0.38687823476814898</v>
      </c>
      <c r="I4261">
        <v>-21.5693317236098</v>
      </c>
      <c r="J4261">
        <v>-7.4242701599275502</v>
      </c>
      <c r="K4261">
        <v>9.4920380689192694</v>
      </c>
      <c r="L4261">
        <v>9.2853944470152499</v>
      </c>
      <c r="M4261">
        <v>42.975620793659203</v>
      </c>
      <c r="N4261">
        <v>1.07320070076075</v>
      </c>
      <c r="O4261">
        <v>55.266015200868601</v>
      </c>
      <c r="P4261">
        <v>76.775431861804194</v>
      </c>
      <c r="Q4261">
        <v>3.1290385674620003E-2</v>
      </c>
    </row>
    <row r="4262" spans="1:17" hidden="1" x14ac:dyDescent="0.3">
      <c r="A4262" t="s">
        <v>8753</v>
      </c>
      <c r="B4262" t="s">
        <v>8754</v>
      </c>
      <c r="C4262" t="str">
        <f>IFERROR(VLOOKUP(Table1[[#This Row],[Ticker]],[1]!Table2[[Symbol]:[Industry]],2,FALSE),"-")</f>
        <v>-</v>
      </c>
      <c r="D4262" t="s">
        <v>516</v>
      </c>
      <c r="E4262">
        <v>13.5009</v>
      </c>
      <c r="F4262">
        <v>45</v>
      </c>
      <c r="G4262">
        <v>7.3168708892429102</v>
      </c>
      <c r="H4262">
        <v>-20.678937549196899</v>
      </c>
      <c r="I4262">
        <v>-22.4765128601919</v>
      </c>
      <c r="J4262">
        <v>-4.3602846258433399</v>
      </c>
      <c r="K4262">
        <v>52.487877464380702</v>
      </c>
      <c r="L4262">
        <v>51.516390324986503</v>
      </c>
      <c r="M4262">
        <v>32.826119689018299</v>
      </c>
      <c r="N4262">
        <v>0.13382706671730599</v>
      </c>
      <c r="O4262">
        <v>39.999999999999901</v>
      </c>
      <c r="P4262">
        <v>49.501661129568099</v>
      </c>
    </row>
    <row r="4263" spans="1:17" hidden="1" x14ac:dyDescent="0.3">
      <c r="A4263" t="s">
        <v>8755</v>
      </c>
      <c r="B4263" t="s">
        <v>8756</v>
      </c>
      <c r="C4263" t="str">
        <f>IFERROR(VLOOKUP(Table1[[#This Row],[Ticker]],[1]!Table2[[Symbol]:[Industry]],2,FALSE),"-")</f>
        <v>-</v>
      </c>
      <c r="D4263" t="s">
        <v>2547</v>
      </c>
      <c r="E4263">
        <v>13.5</v>
      </c>
      <c r="F4263">
        <v>27</v>
      </c>
      <c r="G4263">
        <v>-28.891851363482701</v>
      </c>
      <c r="H4263">
        <v>-24.306186767573902</v>
      </c>
      <c r="I4263">
        <v>-42.722200613936003</v>
      </c>
      <c r="J4263">
        <v>1.1140080955370499</v>
      </c>
      <c r="K4263">
        <v>33.269440290203001</v>
      </c>
      <c r="L4263">
        <v>34.477443613826601</v>
      </c>
      <c r="M4263">
        <v>36.085936090763603</v>
      </c>
      <c r="N4263">
        <v>5.3166840241616304</v>
      </c>
      <c r="O4263">
        <v>60.925925925925903</v>
      </c>
      <c r="P4263">
        <v>52.112676056338003</v>
      </c>
    </row>
    <row r="4264" spans="1:17" hidden="1" x14ac:dyDescent="0.3">
      <c r="A4264" t="s">
        <v>8757</v>
      </c>
      <c r="B4264" t="s">
        <v>8758</v>
      </c>
      <c r="C4264" t="str">
        <f>IFERROR(VLOOKUP(Table1[[#This Row],[Ticker]],[1]!Table2[[Symbol]:[Industry]],2,FALSE),"-")</f>
        <v>-</v>
      </c>
      <c r="D4264" t="s">
        <v>315</v>
      </c>
      <c r="E4264">
        <v>13.490819999999999</v>
      </c>
      <c r="F4264">
        <v>18.059999999999999</v>
      </c>
      <c r="G4264">
        <v>36.065028443835899</v>
      </c>
      <c r="H4264">
        <v>4.5254586628718503</v>
      </c>
      <c r="I4264">
        <v>-10.3163970755541</v>
      </c>
      <c r="J4264">
        <v>-3.30518660937194</v>
      </c>
      <c r="K4264">
        <v>18.831633942725201</v>
      </c>
      <c r="L4264">
        <v>17.506597737266802</v>
      </c>
      <c r="M4264">
        <v>44.585131246256203</v>
      </c>
      <c r="N4264">
        <v>1.3686111169397901</v>
      </c>
      <c r="O4264">
        <v>26.744186046511601</v>
      </c>
      <c r="P4264">
        <v>84.473953013278802</v>
      </c>
      <c r="Q4264">
        <v>0.118265502753296</v>
      </c>
    </row>
    <row r="4265" spans="1:17" hidden="1" x14ac:dyDescent="0.3">
      <c r="A4265" t="s">
        <v>8759</v>
      </c>
      <c r="B4265" t="s">
        <v>8760</v>
      </c>
      <c r="C4265" t="str">
        <f>IFERROR(VLOOKUP(Table1[[#This Row],[Ticker]],[1]!Table2[[Symbol]:[Industry]],2,FALSE),"-")</f>
        <v>-</v>
      </c>
      <c r="D4265" t="s">
        <v>360</v>
      </c>
      <c r="E4265">
        <v>13.479117</v>
      </c>
      <c r="F4265">
        <v>24.9</v>
      </c>
      <c r="G4265">
        <v>-35.1342805002025</v>
      </c>
      <c r="H4265">
        <v>-10.4727871709835</v>
      </c>
      <c r="I4265">
        <v>-18.6080117468209</v>
      </c>
      <c r="J4265">
        <v>-15.9148587601844</v>
      </c>
      <c r="K4265">
        <v>26.264949521840599</v>
      </c>
      <c r="L4265">
        <v>26.891274885817399</v>
      </c>
      <c r="M4265">
        <v>37.801696072092298</v>
      </c>
      <c r="N4265">
        <v>0.417502584229899</v>
      </c>
      <c r="O4265">
        <v>49.799196787148503</v>
      </c>
      <c r="P4265">
        <v>30.366492146596801</v>
      </c>
    </row>
    <row r="4266" spans="1:17" hidden="1" x14ac:dyDescent="0.3">
      <c r="A4266" t="s">
        <v>8761</v>
      </c>
      <c r="B4266" t="s">
        <v>8762</v>
      </c>
      <c r="C4266" t="str">
        <f>IFERROR(VLOOKUP(Table1[[#This Row],[Ticker]],[1]!Table2[[Symbol]:[Industry]],2,FALSE),"-")</f>
        <v>-</v>
      </c>
      <c r="E4266">
        <v>13.42588608</v>
      </c>
      <c r="F4266">
        <v>118.62</v>
      </c>
      <c r="G4266">
        <v>2125.8201185971302</v>
      </c>
      <c r="H4266">
        <v>48.253229912382203</v>
      </c>
      <c r="I4266">
        <v>747.61747830369097</v>
      </c>
      <c r="J4266">
        <v>5.18286168581474</v>
      </c>
      <c r="K4266">
        <v>80.307141891993197</v>
      </c>
      <c r="L4266">
        <v>39.509977324968702</v>
      </c>
      <c r="M4266">
        <v>100</v>
      </c>
      <c r="N4266">
        <v>2.24392792496297</v>
      </c>
      <c r="O4266">
        <v>0</v>
      </c>
      <c r="P4266">
        <v>2108.9385474860301</v>
      </c>
    </row>
    <row r="4267" spans="1:17" hidden="1" x14ac:dyDescent="0.3">
      <c r="A4267" t="s">
        <v>8763</v>
      </c>
      <c r="B4267" t="s">
        <v>8764</v>
      </c>
      <c r="C4267" t="str">
        <f>IFERROR(VLOOKUP(Table1[[#This Row],[Ticker]],[1]!Table2[[Symbol]:[Industry]],2,FALSE),"-")</f>
        <v>-</v>
      </c>
      <c r="D4267" t="s">
        <v>4780</v>
      </c>
      <c r="E4267">
        <v>13.359538499999999</v>
      </c>
      <c r="F4267">
        <v>3.85</v>
      </c>
      <c r="G4267">
        <v>66.214829582229299</v>
      </c>
      <c r="H4267">
        <v>49.054612690509202</v>
      </c>
      <c r="I4267">
        <v>43.394913721764297</v>
      </c>
      <c r="J4267">
        <v>-7.0243692066032999</v>
      </c>
      <c r="K4267">
        <v>3.3480234092534098</v>
      </c>
      <c r="L4267">
        <v>2.67186931454704</v>
      </c>
      <c r="M4267">
        <v>44.093762259771999</v>
      </c>
      <c r="N4267">
        <v>1.2395744255211301</v>
      </c>
      <c r="O4267">
        <v>46.493506493506402</v>
      </c>
      <c r="P4267">
        <v>148.387096774193</v>
      </c>
      <c r="Q4267">
        <v>0.10443351896447101</v>
      </c>
    </row>
    <row r="4268" spans="1:17" hidden="1" x14ac:dyDescent="0.3">
      <c r="A4268" t="s">
        <v>8765</v>
      </c>
      <c r="B4268" t="s">
        <v>8766</v>
      </c>
      <c r="C4268" t="str">
        <f>IFERROR(VLOOKUP(Table1[[#This Row],[Ticker]],[1]!Table2[[Symbol]:[Industry]],2,FALSE),"-")</f>
        <v>-</v>
      </c>
      <c r="D4268" t="s">
        <v>219</v>
      </c>
      <c r="E4268">
        <v>13.318928064</v>
      </c>
      <c r="F4268">
        <v>47.97</v>
      </c>
      <c r="G4268">
        <v>13.7942438544135</v>
      </c>
      <c r="H4268">
        <v>-12.4736670028144</v>
      </c>
      <c r="I4268">
        <v>-2.0539037209555602</v>
      </c>
      <c r="J4268">
        <v>-0.98930823099355902</v>
      </c>
      <c r="K4268">
        <v>54.420952525036299</v>
      </c>
      <c r="L4268">
        <v>55.0437874311746</v>
      </c>
      <c r="M4268">
        <v>36.934505014239498</v>
      </c>
      <c r="N4268">
        <v>0.28762860684227398</v>
      </c>
      <c r="O4268">
        <v>131.85324160933899</v>
      </c>
      <c r="P4268">
        <v>70.590327169274502</v>
      </c>
      <c r="Q4268">
        <v>8.8808238470493003E-2</v>
      </c>
    </row>
    <row r="4269" spans="1:17" hidden="1" x14ac:dyDescent="0.3">
      <c r="A4269" t="s">
        <v>8767</v>
      </c>
      <c r="B4269" t="s">
        <v>8768</v>
      </c>
      <c r="C4269" t="str">
        <f>IFERROR(VLOOKUP(Table1[[#This Row],[Ticker]],[1]!Table2[[Symbol]:[Industry]],2,FALSE),"-")</f>
        <v>-</v>
      </c>
      <c r="D4269" t="s">
        <v>136</v>
      </c>
      <c r="E4269">
        <v>13.30068</v>
      </c>
      <c r="F4269">
        <v>20.45</v>
      </c>
      <c r="G4269">
        <v>42.9913953378366</v>
      </c>
      <c r="H4269">
        <v>-3.2507622314203299</v>
      </c>
      <c r="I4269">
        <v>121.331804078459</v>
      </c>
      <c r="J4269">
        <v>18.315174276295</v>
      </c>
      <c r="K4269">
        <v>18.975876654311499</v>
      </c>
      <c r="L4269">
        <v>16.287102245495699</v>
      </c>
      <c r="M4269">
        <v>59.987012226516697</v>
      </c>
      <c r="N4269">
        <v>0.34724409448818899</v>
      </c>
      <c r="O4269">
        <v>15.110024449877701</v>
      </c>
      <c r="P4269">
        <v>163.53092783505099</v>
      </c>
    </row>
    <row r="4270" spans="1:17" hidden="1" x14ac:dyDescent="0.3">
      <c r="A4270" t="s">
        <v>8769</v>
      </c>
      <c r="B4270" t="s">
        <v>8770</v>
      </c>
      <c r="C4270" t="str">
        <f>IFERROR(VLOOKUP(Table1[[#This Row],[Ticker]],[1]!Table2[[Symbol]:[Industry]],2,FALSE),"-")</f>
        <v>-</v>
      </c>
      <c r="D4270" t="s">
        <v>46</v>
      </c>
      <c r="E4270">
        <v>13.277665000000001</v>
      </c>
      <c r="F4270">
        <v>19.850000000000001</v>
      </c>
      <c r="G4270">
        <v>127.962216825192</v>
      </c>
      <c r="H4270">
        <v>-4.5380096029951904</v>
      </c>
      <c r="I4270">
        <v>-41.511413602378397</v>
      </c>
      <c r="J4270">
        <v>3.85908597555555</v>
      </c>
      <c r="K4270">
        <v>21.970209242545099</v>
      </c>
      <c r="L4270">
        <v>19.295359845851799</v>
      </c>
      <c r="M4270">
        <v>56.317260109318802</v>
      </c>
      <c r="N4270">
        <v>1.0465116279069699</v>
      </c>
      <c r="O4270">
        <v>101.00755667506201</v>
      </c>
      <c r="P4270">
        <v>143.558282208588</v>
      </c>
      <c r="Q4270">
        <v>0.21584862241607999</v>
      </c>
    </row>
    <row r="4271" spans="1:17" hidden="1" x14ac:dyDescent="0.3">
      <c r="A4271" t="s">
        <v>8771</v>
      </c>
      <c r="B4271" t="s">
        <v>8772</v>
      </c>
      <c r="C4271" t="str">
        <f>IFERROR(VLOOKUP(Table1[[#This Row],[Ticker]],[1]!Table2[[Symbol]:[Industry]],2,FALSE),"-")</f>
        <v>-</v>
      </c>
      <c r="D4271" t="s">
        <v>929</v>
      </c>
      <c r="E4271">
        <v>13.2729695</v>
      </c>
      <c r="F4271">
        <v>25.55</v>
      </c>
      <c r="G4271">
        <v>-19.387338561861799</v>
      </c>
      <c r="H4271">
        <v>-4.1897276958646099</v>
      </c>
      <c r="I4271">
        <v>-26.093024436305701</v>
      </c>
      <c r="J4271">
        <v>-4.5117138913709098</v>
      </c>
      <c r="K4271">
        <v>26.753988037325499</v>
      </c>
      <c r="L4271">
        <v>26.9770371965127</v>
      </c>
      <c r="M4271">
        <v>39.582937006458103</v>
      </c>
      <c r="N4271">
        <v>0.33977889420235302</v>
      </c>
      <c r="O4271">
        <v>31.506849315068401</v>
      </c>
      <c r="P4271">
        <v>10.3671706263499</v>
      </c>
      <c r="Q4271">
        <v>-8.7394069182673007E-2</v>
      </c>
    </row>
    <row r="4272" spans="1:17" hidden="1" x14ac:dyDescent="0.3">
      <c r="A4272" t="s">
        <v>8773</v>
      </c>
      <c r="B4272" t="s">
        <v>8774</v>
      </c>
      <c r="C4272" t="str">
        <f>IFERROR(VLOOKUP(Table1[[#This Row],[Ticker]],[1]!Table2[[Symbol]:[Industry]],2,FALSE),"-")</f>
        <v>-</v>
      </c>
      <c r="D4272" t="s">
        <v>399</v>
      </c>
      <c r="E4272">
        <v>13.252846595999999</v>
      </c>
      <c r="F4272">
        <v>3.02</v>
      </c>
      <c r="G4272">
        <v>-95.294835143515698</v>
      </c>
      <c r="H4272">
        <v>-19.636860177707799</v>
      </c>
      <c r="I4272">
        <v>-76.9523372083721</v>
      </c>
      <c r="J4272">
        <v>-0.92680823099355703</v>
      </c>
      <c r="K4272">
        <v>4.1550659776006302</v>
      </c>
      <c r="L4272">
        <v>8.5020132495015908</v>
      </c>
      <c r="M4272">
        <v>7.4995115199406497</v>
      </c>
      <c r="N4272">
        <v>0.31052261980097001</v>
      </c>
      <c r="O4272">
        <v>363.57615894039702</v>
      </c>
      <c r="P4272">
        <v>3.4246575342465801</v>
      </c>
      <c r="Q4272">
        <v>-0.19158918380686901</v>
      </c>
    </row>
    <row r="4273" spans="1:17" hidden="1" x14ac:dyDescent="0.3">
      <c r="A4273" t="s">
        <v>8775</v>
      </c>
      <c r="B4273" t="s">
        <v>8776</v>
      </c>
      <c r="C4273" t="str">
        <f>IFERROR(VLOOKUP(Table1[[#This Row],[Ticker]],[1]!Table2[[Symbol]:[Industry]],2,FALSE),"-")</f>
        <v>-</v>
      </c>
      <c r="D4273" t="s">
        <v>372</v>
      </c>
      <c r="E4273">
        <v>13.252549999999999</v>
      </c>
      <c r="F4273">
        <v>221.8</v>
      </c>
      <c r="G4273">
        <v>12.112871472484899</v>
      </c>
      <c r="H4273">
        <v>1.10834530174421</v>
      </c>
      <c r="I4273">
        <v>12.145591228539301</v>
      </c>
      <c r="J4273">
        <v>3.1557821021833599</v>
      </c>
      <c r="K4273">
        <v>224.88222309861001</v>
      </c>
      <c r="L4273">
        <v>205.32520620555701</v>
      </c>
      <c r="M4273">
        <v>60.287398283434598</v>
      </c>
      <c r="N4273">
        <v>0.458226126046195</v>
      </c>
      <c r="O4273">
        <v>20.716862037871898</v>
      </c>
      <c r="P4273">
        <v>50.372881355932201</v>
      </c>
    </row>
    <row r="4274" spans="1:17" hidden="1" x14ac:dyDescent="0.3">
      <c r="A4274" t="s">
        <v>8777</v>
      </c>
      <c r="B4274" t="s">
        <v>8778</v>
      </c>
      <c r="C4274" t="str">
        <f>IFERROR(VLOOKUP(Table1[[#This Row],[Ticker]],[1]!Table2[[Symbol]:[Industry]],2,FALSE),"-")</f>
        <v>-</v>
      </c>
      <c r="D4274" t="s">
        <v>420</v>
      </c>
      <c r="E4274">
        <v>13.217423999999999</v>
      </c>
      <c r="F4274">
        <v>17.600000000000001</v>
      </c>
      <c r="G4274">
        <v>12.430032581351901</v>
      </c>
      <c r="H4274">
        <v>32.459798953163798</v>
      </c>
      <c r="I4274">
        <v>37.955627070833202</v>
      </c>
      <c r="J4274">
        <v>5.8045441037547896</v>
      </c>
      <c r="K4274">
        <v>14.2924837700553</v>
      </c>
      <c r="L4274">
        <v>12.8211611807415</v>
      </c>
      <c r="M4274">
        <v>88.554108714290194</v>
      </c>
      <c r="N4274">
        <v>0.22001268942211799</v>
      </c>
      <c r="O4274">
        <v>1.0795454545454399</v>
      </c>
      <c r="P4274">
        <v>108.77817319098401</v>
      </c>
      <c r="Q4274">
        <v>0.108666913766181</v>
      </c>
    </row>
    <row r="4275" spans="1:17" hidden="1" x14ac:dyDescent="0.3">
      <c r="A4275" t="s">
        <v>8779</v>
      </c>
      <c r="B4275" t="s">
        <v>8780</v>
      </c>
      <c r="C4275" t="str">
        <f>IFERROR(VLOOKUP(Table1[[#This Row],[Ticker]],[1]!Table2[[Symbol]:[Industry]],2,FALSE),"-")</f>
        <v>-</v>
      </c>
      <c r="D4275" t="s">
        <v>1698</v>
      </c>
      <c r="E4275">
        <v>13.1776</v>
      </c>
      <c r="F4275">
        <v>0.57999999999999996</v>
      </c>
      <c r="G4275">
        <v>-3.3394636229268602</v>
      </c>
      <c r="H4275">
        <v>-27.670193511041099</v>
      </c>
      <c r="I4275">
        <v>-28.467935341508898</v>
      </c>
      <c r="J4275">
        <v>-7.3784211342193702</v>
      </c>
      <c r="K4275">
        <v>0.69299539383230402</v>
      </c>
      <c r="L4275">
        <v>0.64017187794713803</v>
      </c>
      <c r="M4275">
        <v>28.715976101229199</v>
      </c>
      <c r="N4275">
        <v>1.80488244124879</v>
      </c>
      <c r="O4275">
        <v>63.793103448275801</v>
      </c>
      <c r="P4275">
        <v>44.999999999999901</v>
      </c>
      <c r="Q4275">
        <v>6.0536923605950003E-3</v>
      </c>
    </row>
    <row r="4276" spans="1:17" hidden="1" x14ac:dyDescent="0.3">
      <c r="A4276" t="s">
        <v>8781</v>
      </c>
      <c r="B4276" t="s">
        <v>8782</v>
      </c>
      <c r="C4276" t="str">
        <f>IFERROR(VLOOKUP(Table1[[#This Row],[Ticker]],[1]!Table2[[Symbol]:[Industry]],2,FALSE),"-")</f>
        <v>-</v>
      </c>
      <c r="D4276" t="s">
        <v>632</v>
      </c>
      <c r="E4276">
        <v>13.174617983999999</v>
      </c>
      <c r="F4276">
        <v>26.84</v>
      </c>
      <c r="G4276">
        <v>-3.850208250613</v>
      </c>
      <c r="H4276">
        <v>2.1944136590579801</v>
      </c>
      <c r="I4276">
        <v>-6.3147262317780797</v>
      </c>
      <c r="J4276">
        <v>-1.51940082358615</v>
      </c>
      <c r="K4276">
        <v>26.529767036431402</v>
      </c>
      <c r="L4276">
        <v>25.280723775393501</v>
      </c>
      <c r="M4276">
        <v>43.518368819697798</v>
      </c>
      <c r="N4276">
        <v>0.66854441599369696</v>
      </c>
      <c r="O4276">
        <v>41.2071535022354</v>
      </c>
      <c r="P4276">
        <v>38.350515463917503</v>
      </c>
      <c r="Q4276">
        <v>7.0494631294929E-2</v>
      </c>
    </row>
    <row r="4277" spans="1:17" hidden="1" x14ac:dyDescent="0.3">
      <c r="A4277" t="s">
        <v>8783</v>
      </c>
      <c r="B4277" t="s">
        <v>8784</v>
      </c>
      <c r="C4277" t="str">
        <f>IFERROR(VLOOKUP(Table1[[#This Row],[Ticker]],[1]!Table2[[Symbol]:[Industry]],2,FALSE),"-")</f>
        <v>-</v>
      </c>
      <c r="D4277" t="s">
        <v>315</v>
      </c>
      <c r="E4277">
        <v>13.171200000000001</v>
      </c>
      <c r="F4277">
        <v>28</v>
      </c>
      <c r="G4277">
        <v>15.6831718432872</v>
      </c>
      <c r="H4277">
        <v>13.650944700340901</v>
      </c>
      <c r="I4277">
        <v>-36.790916707968499</v>
      </c>
      <c r="J4277">
        <v>4.7335691274969998</v>
      </c>
      <c r="K4277">
        <v>26.416276403790601</v>
      </c>
      <c r="L4277">
        <v>27.258268587682402</v>
      </c>
      <c r="M4277">
        <v>57.318616242366403</v>
      </c>
      <c r="N4277">
        <v>1.1156250000000001</v>
      </c>
      <c r="O4277">
        <v>91.892857142857096</v>
      </c>
      <c r="P4277">
        <v>53.930731170972997</v>
      </c>
    </row>
    <row r="4278" spans="1:17" hidden="1" x14ac:dyDescent="0.3">
      <c r="A4278" t="s">
        <v>8785</v>
      </c>
      <c r="B4278" t="s">
        <v>8786</v>
      </c>
      <c r="C4278" t="str">
        <f>IFERROR(VLOOKUP(Table1[[#This Row],[Ticker]],[1]!Table2[[Symbol]:[Industry]],2,FALSE),"-")</f>
        <v>-</v>
      </c>
      <c r="D4278" t="s">
        <v>516</v>
      </c>
      <c r="E4278">
        <v>13.164339999999999</v>
      </c>
      <c r="F4278">
        <v>2.02</v>
      </c>
      <c r="G4278">
        <v>6.3045398786780602</v>
      </c>
      <c r="H4278">
        <v>-8.3520116928593602</v>
      </c>
      <c r="I4278">
        <v>-6.3397888884196698</v>
      </c>
      <c r="J4278">
        <v>2.1344162588023599</v>
      </c>
      <c r="K4278">
        <v>2.05898066410567</v>
      </c>
      <c r="L4278">
        <v>1.8425922338388101</v>
      </c>
      <c r="M4278">
        <v>47.6837402262015</v>
      </c>
      <c r="N4278">
        <v>0.60112295870622501</v>
      </c>
      <c r="O4278">
        <v>41.089108910890999</v>
      </c>
      <c r="P4278">
        <v>57.8125</v>
      </c>
      <c r="Q4278">
        <v>5.7277125965693003E-2</v>
      </c>
    </row>
    <row r="4279" spans="1:17" hidden="1" x14ac:dyDescent="0.3">
      <c r="A4279" t="s">
        <v>8787</v>
      </c>
      <c r="B4279" t="s">
        <v>8788</v>
      </c>
      <c r="C4279" t="str">
        <f>IFERROR(VLOOKUP(Table1[[#This Row],[Ticker]],[1]!Table2[[Symbol]:[Industry]],2,FALSE),"-")</f>
        <v>-</v>
      </c>
      <c r="D4279" t="s">
        <v>632</v>
      </c>
      <c r="E4279">
        <v>13.16075</v>
      </c>
      <c r="F4279">
        <v>8.6300000000000008</v>
      </c>
      <c r="G4279">
        <v>53.4456448495309</v>
      </c>
      <c r="H4279">
        <v>-0.40140738387354102</v>
      </c>
      <c r="I4279">
        <v>4.1066150796156</v>
      </c>
      <c r="J4279">
        <v>0.84205969353474797</v>
      </c>
      <c r="K4279">
        <v>10.1679042092115</v>
      </c>
      <c r="L4279">
        <v>8.9961125393199399</v>
      </c>
      <c r="M4279">
        <v>31.698529034894701</v>
      </c>
      <c r="N4279">
        <v>0.47179966746340302</v>
      </c>
      <c r="O4279">
        <v>97.566628041714907</v>
      </c>
      <c r="P4279">
        <v>90.507726269315597</v>
      </c>
      <c r="Q4279">
        <v>9.1375010787013003E-2</v>
      </c>
    </row>
    <row r="4280" spans="1:17" hidden="1" x14ac:dyDescent="0.3">
      <c r="A4280" t="s">
        <v>8789</v>
      </c>
      <c r="B4280" t="s">
        <v>8790</v>
      </c>
      <c r="C4280" t="str">
        <f>IFERROR(VLOOKUP(Table1[[#This Row],[Ticker]],[1]!Table2[[Symbol]:[Industry]],2,FALSE),"-")</f>
        <v>-</v>
      </c>
      <c r="D4280" t="s">
        <v>516</v>
      </c>
      <c r="E4280">
        <v>13.154680000000001</v>
      </c>
      <c r="F4280">
        <v>42.71</v>
      </c>
      <c r="G4280">
        <v>117.943867521168</v>
      </c>
      <c r="H4280">
        <v>29.686905911275598</v>
      </c>
      <c r="I4280">
        <v>-26.358468154434401</v>
      </c>
      <c r="J4280">
        <v>-15.1465310669043</v>
      </c>
      <c r="K4280">
        <v>41.1588097995308</v>
      </c>
      <c r="L4280">
        <v>36.025866160188798</v>
      </c>
      <c r="M4280">
        <v>36.703631122405397</v>
      </c>
      <c r="N4280">
        <v>1.6858512525051099</v>
      </c>
      <c r="O4280">
        <v>42.730039803324701</v>
      </c>
      <c r="P4280">
        <v>158.06646525679699</v>
      </c>
    </row>
    <row r="4281" spans="1:17" hidden="1" x14ac:dyDescent="0.3">
      <c r="A4281" t="s">
        <v>8791</v>
      </c>
      <c r="B4281" t="s">
        <v>8792</v>
      </c>
      <c r="C4281" t="str">
        <f>IFERROR(VLOOKUP(Table1[[#This Row],[Ticker]],[1]!Table2[[Symbol]:[Industry]],2,FALSE),"-")</f>
        <v>-</v>
      </c>
      <c r="D4281" t="s">
        <v>1698</v>
      </c>
      <c r="E4281">
        <v>13.147133999999999</v>
      </c>
      <c r="F4281">
        <v>14.52</v>
      </c>
      <c r="G4281">
        <v>-27.744771517502699</v>
      </c>
      <c r="H4281">
        <v>5.6607102790462704</v>
      </c>
      <c r="I4281">
        <v>-9.7881556894595008</v>
      </c>
      <c r="J4281">
        <v>-3.47714380146336</v>
      </c>
      <c r="K4281">
        <v>15.000364606446499</v>
      </c>
      <c r="L4281">
        <v>15.537158116019601</v>
      </c>
      <c r="M4281">
        <v>44.894596888056498</v>
      </c>
      <c r="N4281">
        <v>0.37889448568398698</v>
      </c>
      <c r="O4281">
        <v>57.162534435261698</v>
      </c>
      <c r="P4281">
        <v>40.154440154440103</v>
      </c>
      <c r="Q4281">
        <v>7.6652300069233001E-2</v>
      </c>
    </row>
    <row r="4282" spans="1:17" hidden="1" x14ac:dyDescent="0.3">
      <c r="A4282" t="s">
        <v>8793</v>
      </c>
      <c r="B4282" t="s">
        <v>8794</v>
      </c>
      <c r="C4282" t="str">
        <f>IFERROR(VLOOKUP(Table1[[#This Row],[Ticker]],[1]!Table2[[Symbol]:[Industry]],2,FALSE),"-")</f>
        <v>-</v>
      </c>
      <c r="D4282" t="s">
        <v>729</v>
      </c>
      <c r="E4282">
        <v>13.10207943</v>
      </c>
      <c r="F4282">
        <v>121.03</v>
      </c>
      <c r="G4282">
        <v>16.1736932544732</v>
      </c>
      <c r="H4282">
        <v>4.1210602588855796</v>
      </c>
      <c r="I4282">
        <v>9.2535858354398908</v>
      </c>
      <c r="J4282">
        <v>0.31963647370779302</v>
      </c>
      <c r="K4282">
        <v>116.228234091953</v>
      </c>
      <c r="L4282">
        <v>104.822934114963</v>
      </c>
      <c r="M4282">
        <v>34.201172078942697</v>
      </c>
      <c r="N4282">
        <v>0.97786021323067396</v>
      </c>
      <c r="O4282">
        <v>0.38833347104023602</v>
      </c>
      <c r="P4282">
        <v>46.649703138252697</v>
      </c>
    </row>
    <row r="4283" spans="1:17" hidden="1" x14ac:dyDescent="0.3">
      <c r="A4283" t="s">
        <v>8795</v>
      </c>
      <c r="B4283" t="s">
        <v>8796</v>
      </c>
      <c r="C4283" t="str">
        <f>IFERROR(VLOOKUP(Table1[[#This Row],[Ticker]],[1]!Table2[[Symbol]:[Industry]],2,FALSE),"-")</f>
        <v>-</v>
      </c>
      <c r="D4283" t="s">
        <v>116</v>
      </c>
      <c r="E4283">
        <v>13.060374884345199</v>
      </c>
      <c r="F4283">
        <v>99.6</v>
      </c>
      <c r="G4283">
        <v>-5.5931859894901201</v>
      </c>
      <c r="H4283">
        <v>-1.87035303188851</v>
      </c>
      <c r="I4283">
        <v>-12.2495918825592</v>
      </c>
      <c r="J4283">
        <v>1.0670674632677399</v>
      </c>
      <c r="K4283">
        <v>88.622837348358701</v>
      </c>
      <c r="L4283">
        <v>75.642478964540601</v>
      </c>
      <c r="M4283">
        <v>75.835066412166697</v>
      </c>
      <c r="N4283">
        <v>1</v>
      </c>
      <c r="Q4283">
        <v>-4.6725400847372998E-2</v>
      </c>
    </row>
    <row r="4284" spans="1:17" hidden="1" x14ac:dyDescent="0.3">
      <c r="A4284" t="s">
        <v>8797</v>
      </c>
      <c r="B4284" t="s">
        <v>8798</v>
      </c>
      <c r="C4284" t="str">
        <f>IFERROR(VLOOKUP(Table1[[#This Row],[Ticker]],[1]!Table2[[Symbol]:[Industry]],2,FALSE),"-")</f>
        <v>-</v>
      </c>
      <c r="D4284" t="s">
        <v>929</v>
      </c>
      <c r="E4284">
        <v>13.034112</v>
      </c>
      <c r="F4284">
        <v>0.84</v>
      </c>
      <c r="G4284">
        <v>51.4708971541314</v>
      </c>
      <c r="H4284">
        <v>-11.7491408794622</v>
      </c>
      <c r="I4284">
        <v>-12.281450270791201</v>
      </c>
      <c r="J4284">
        <v>-2.1032788192288501</v>
      </c>
      <c r="K4284">
        <v>0.87252589173533601</v>
      </c>
      <c r="L4284">
        <v>0.791014600768422</v>
      </c>
      <c r="M4284">
        <v>43.2097387357259</v>
      </c>
      <c r="N4284">
        <v>0.65370967741935404</v>
      </c>
      <c r="O4284">
        <v>57.142857142857103</v>
      </c>
      <c r="P4284">
        <v>78.723404255319096</v>
      </c>
      <c r="Q4284">
        <v>-4.6852575814299996E-3</v>
      </c>
    </row>
    <row r="4285" spans="1:17" hidden="1" x14ac:dyDescent="0.3">
      <c r="A4285" t="s">
        <v>8799</v>
      </c>
      <c r="B4285" t="s">
        <v>8800</v>
      </c>
      <c r="C4285" t="str">
        <f>IFERROR(VLOOKUP(Table1[[#This Row],[Ticker]],[1]!Table2[[Symbol]:[Industry]],2,FALSE),"-")</f>
        <v>-</v>
      </c>
      <c r="D4285" t="s">
        <v>516</v>
      </c>
      <c r="E4285">
        <v>12.9974452</v>
      </c>
      <c r="F4285">
        <v>23.63</v>
      </c>
      <c r="G4285">
        <v>485.97904506166202</v>
      </c>
      <c r="H4285">
        <v>42.007905165252403</v>
      </c>
      <c r="I4285">
        <v>239.21406668073499</v>
      </c>
      <c r="J4285">
        <v>5.1800619980140699</v>
      </c>
      <c r="K4285">
        <v>15.7189226332736</v>
      </c>
      <c r="L4285">
        <v>9.1906664278386891</v>
      </c>
      <c r="M4285">
        <v>99.991854186218006</v>
      </c>
      <c r="N4285">
        <v>0.94637336504161695</v>
      </c>
      <c r="O4285">
        <v>0</v>
      </c>
      <c r="P4285">
        <v>554.57063711911303</v>
      </c>
    </row>
    <row r="4286" spans="1:17" hidden="1" x14ac:dyDescent="0.3">
      <c r="A4286" t="s">
        <v>8801</v>
      </c>
      <c r="B4286" t="s">
        <v>8802</v>
      </c>
      <c r="C4286" t="str">
        <f>IFERROR(VLOOKUP(Table1[[#This Row],[Ticker]],[1]!Table2[[Symbol]:[Industry]],2,FALSE),"-")</f>
        <v>-</v>
      </c>
      <c r="E4286">
        <v>12.944898</v>
      </c>
      <c r="F4286">
        <v>34.6</v>
      </c>
      <c r="G4286">
        <v>-5.4987128347458798</v>
      </c>
      <c r="H4286">
        <v>-13.2136717719107</v>
      </c>
      <c r="I4286">
        <v>3.4175015784706599</v>
      </c>
      <c r="J4286">
        <v>5.2407278230107304</v>
      </c>
      <c r="K4286">
        <v>34.1062597735894</v>
      </c>
      <c r="L4286">
        <v>32.273844065341699</v>
      </c>
      <c r="M4286">
        <v>49.921557340597602</v>
      </c>
      <c r="N4286">
        <v>0.35211094429488499</v>
      </c>
      <c r="O4286">
        <v>38.063583815028899</v>
      </c>
      <c r="P4286">
        <v>43.093465674110803</v>
      </c>
      <c r="Q4286">
        <v>-1.1928978900346001E-2</v>
      </c>
    </row>
    <row r="4287" spans="1:17" hidden="1" x14ac:dyDescent="0.3">
      <c r="A4287" t="s">
        <v>8803</v>
      </c>
      <c r="B4287" t="s">
        <v>8804</v>
      </c>
      <c r="C4287" t="str">
        <f>IFERROR(VLOOKUP(Table1[[#This Row],[Ticker]],[1]!Table2[[Symbol]:[Industry]],2,FALSE),"-")</f>
        <v>-</v>
      </c>
      <c r="D4287" t="s">
        <v>596</v>
      </c>
      <c r="E4287">
        <v>12.93352</v>
      </c>
      <c r="F4287">
        <v>10.76</v>
      </c>
      <c r="G4287">
        <v>261.19514632841498</v>
      </c>
      <c r="H4287">
        <v>18.856355161525201</v>
      </c>
      <c r="I4287">
        <v>-15.8827018199897</v>
      </c>
      <c r="J4287">
        <v>17.968219393315799</v>
      </c>
      <c r="K4287">
        <v>8.9939901477793693</v>
      </c>
      <c r="L4287">
        <v>7.7288394097011501</v>
      </c>
      <c r="M4287">
        <v>84.679265253054297</v>
      </c>
      <c r="N4287">
        <v>2.1433508627497</v>
      </c>
      <c r="O4287">
        <v>12.360594795539001</v>
      </c>
      <c r="P4287">
        <v>313.84615384615302</v>
      </c>
      <c r="Q4287">
        <v>8.8455344387887005E-2</v>
      </c>
    </row>
    <row r="4288" spans="1:17" hidden="1" x14ac:dyDescent="0.3">
      <c r="A4288" t="s">
        <v>8805</v>
      </c>
      <c r="B4288" t="s">
        <v>8806</v>
      </c>
      <c r="C4288" t="str">
        <f>IFERROR(VLOOKUP(Table1[[#This Row],[Ticker]],[1]!Table2[[Symbol]:[Industry]],2,FALSE),"-")</f>
        <v>-</v>
      </c>
      <c r="D4288" t="s">
        <v>21</v>
      </c>
      <c r="E4288">
        <v>12.916460000000001</v>
      </c>
      <c r="F4288">
        <v>25.73</v>
      </c>
      <c r="G4288">
        <v>38.510204763219001</v>
      </c>
      <c r="H4288">
        <v>-14.460666529029099</v>
      </c>
      <c r="I4288">
        <v>24.756702339650399</v>
      </c>
      <c r="J4288">
        <v>-1.92719299436407</v>
      </c>
      <c r="K4288">
        <v>24.558978845910602</v>
      </c>
      <c r="L4288">
        <v>20.159358749330998</v>
      </c>
      <c r="M4288">
        <v>46.209336789238002</v>
      </c>
      <c r="N4288">
        <v>0.578214283536306</v>
      </c>
      <c r="O4288">
        <v>28.8767975126311</v>
      </c>
      <c r="P4288">
        <v>85.374639769452401</v>
      </c>
      <c r="Q4288">
        <v>2.7808270606299E-2</v>
      </c>
    </row>
    <row r="4289" spans="1:17" hidden="1" x14ac:dyDescent="0.3">
      <c r="A4289" t="s">
        <v>8807</v>
      </c>
      <c r="B4289" t="s">
        <v>8808</v>
      </c>
      <c r="C4289" t="str">
        <f>IFERROR(VLOOKUP(Table1[[#This Row],[Ticker]],[1]!Table2[[Symbol]:[Industry]],2,FALSE),"-")</f>
        <v>-</v>
      </c>
      <c r="E4289">
        <v>12.899351599999999</v>
      </c>
      <c r="F4289">
        <v>25.72</v>
      </c>
      <c r="G4289">
        <v>276.50124665256601</v>
      </c>
      <c r="H4289">
        <v>6.0668985996568701</v>
      </c>
      <c r="I4289">
        <v>1.5752332710846499</v>
      </c>
      <c r="J4289">
        <v>-17.393193420990301</v>
      </c>
      <c r="K4289">
        <v>26.010134629912098</v>
      </c>
      <c r="L4289">
        <v>21.5334311094079</v>
      </c>
      <c r="M4289">
        <v>32.851759686984302</v>
      </c>
      <c r="N4289">
        <v>2.2624918505301399</v>
      </c>
      <c r="O4289">
        <v>46.578538102643797</v>
      </c>
      <c r="P4289">
        <v>350.43782837127799</v>
      </c>
    </row>
    <row r="4290" spans="1:17" hidden="1" x14ac:dyDescent="0.3">
      <c r="A4290" t="s">
        <v>8809</v>
      </c>
      <c r="B4290" t="s">
        <v>8810</v>
      </c>
      <c r="C4290" t="str">
        <f>IFERROR(VLOOKUP(Table1[[#This Row],[Ticker]],[1]!Table2[[Symbol]:[Industry]],2,FALSE),"-")</f>
        <v>-</v>
      </c>
      <c r="D4290" t="s">
        <v>259</v>
      </c>
      <c r="E4290">
        <v>12.87796968</v>
      </c>
      <c r="F4290">
        <v>4.24</v>
      </c>
      <c r="G4290">
        <v>79.576761191495194</v>
      </c>
      <c r="H4290">
        <v>-19.099447813144401</v>
      </c>
      <c r="I4290">
        <v>25.697562554704199</v>
      </c>
      <c r="J4290">
        <v>-0.92680823099355703</v>
      </c>
      <c r="K4290">
        <v>4.1632384690938196</v>
      </c>
      <c r="L4290">
        <v>3.4847682725057401</v>
      </c>
      <c r="M4290">
        <v>6.8865335694131602</v>
      </c>
      <c r="N4290">
        <v>1.17535232171733E-2</v>
      </c>
      <c r="O4290">
        <v>36.792452830188601</v>
      </c>
      <c r="P4290">
        <v>117.435897435897</v>
      </c>
      <c r="Q4290">
        <v>4.1556664680392E-2</v>
      </c>
    </row>
    <row r="4291" spans="1:17" hidden="1" x14ac:dyDescent="0.3">
      <c r="A4291" t="s">
        <v>8811</v>
      </c>
      <c r="B4291" t="s">
        <v>8812</v>
      </c>
      <c r="C4291" t="str">
        <f>IFERROR(VLOOKUP(Table1[[#This Row],[Ticker]],[1]!Table2[[Symbol]:[Industry]],2,FALSE),"-")</f>
        <v>-</v>
      </c>
      <c r="D4291" t="s">
        <v>136</v>
      </c>
      <c r="E4291">
        <v>12.867490999999999</v>
      </c>
      <c r="F4291">
        <v>10.43</v>
      </c>
      <c r="G4291">
        <v>53.1707733220927</v>
      </c>
      <c r="H4291">
        <v>-6.7114121490340102</v>
      </c>
      <c r="I4291">
        <v>-8.1591259635017401</v>
      </c>
      <c r="J4291">
        <v>-8.1332139249437407</v>
      </c>
      <c r="K4291">
        <v>11.373808937964601</v>
      </c>
      <c r="L4291">
        <v>10.3278940707206</v>
      </c>
      <c r="M4291">
        <v>23.991882648603099</v>
      </c>
      <c r="N4291">
        <v>0.49471837101362398</v>
      </c>
      <c r="O4291">
        <v>29.530201342281799</v>
      </c>
      <c r="P4291">
        <v>83.950617283950606</v>
      </c>
      <c r="Q4291">
        <v>0.113064179121716</v>
      </c>
    </row>
    <row r="4292" spans="1:17" hidden="1" x14ac:dyDescent="0.3">
      <c r="A4292" t="s">
        <v>8813</v>
      </c>
      <c r="B4292" t="s">
        <v>8814</v>
      </c>
      <c r="C4292" t="str">
        <f>IFERROR(VLOOKUP(Table1[[#This Row],[Ticker]],[1]!Table2[[Symbol]:[Industry]],2,FALSE),"-")</f>
        <v>-</v>
      </c>
      <c r="D4292" t="s">
        <v>632</v>
      </c>
      <c r="E4292">
        <v>12.8086923539507</v>
      </c>
      <c r="F4292">
        <v>31.5</v>
      </c>
      <c r="G4292">
        <v>-29.121665979692299</v>
      </c>
      <c r="H4292">
        <v>-4.7156480564957199</v>
      </c>
      <c r="I4292">
        <v>-18.429572170153399</v>
      </c>
      <c r="K4292">
        <v>68.019953763615703</v>
      </c>
      <c r="M4292">
        <v>1.6190693955E-5</v>
      </c>
      <c r="N4292">
        <v>1</v>
      </c>
      <c r="O4292">
        <v>17.7777777777777</v>
      </c>
      <c r="P4292">
        <v>0</v>
      </c>
    </row>
    <row r="4293" spans="1:17" hidden="1" x14ac:dyDescent="0.3">
      <c r="A4293" t="s">
        <v>8815</v>
      </c>
      <c r="B4293" t="s">
        <v>8816</v>
      </c>
      <c r="C4293" t="str">
        <f>IFERROR(VLOOKUP(Table1[[#This Row],[Ticker]],[1]!Table2[[Symbol]:[Industry]],2,FALSE),"-")</f>
        <v>-</v>
      </c>
      <c r="D4293" t="s">
        <v>729</v>
      </c>
      <c r="E4293">
        <v>12.801381996</v>
      </c>
      <c r="F4293">
        <v>253.95</v>
      </c>
      <c r="G4293">
        <v>0.83687048380169604</v>
      </c>
      <c r="H4293">
        <v>0.79191836428184104</v>
      </c>
      <c r="I4293">
        <v>1.4001983822550099</v>
      </c>
      <c r="J4293">
        <v>0.40189658107251203</v>
      </c>
      <c r="K4293">
        <v>247.837903066981</v>
      </c>
      <c r="L4293">
        <v>230.09209240902101</v>
      </c>
      <c r="M4293">
        <v>61.795021026026802</v>
      </c>
      <c r="N4293">
        <v>0.45722878697675301</v>
      </c>
      <c r="O4293">
        <v>4.35125024611144</v>
      </c>
      <c r="P4293">
        <v>31.744137787922799</v>
      </c>
    </row>
    <row r="4294" spans="1:17" hidden="1" x14ac:dyDescent="0.3">
      <c r="A4294" t="s">
        <v>8817</v>
      </c>
      <c r="B4294" t="s">
        <v>8818</v>
      </c>
      <c r="C4294" t="str">
        <f>IFERROR(VLOOKUP(Table1[[#This Row],[Ticker]],[1]!Table2[[Symbol]:[Industry]],2,FALSE),"-")</f>
        <v>-</v>
      </c>
      <c r="D4294" t="s">
        <v>729</v>
      </c>
      <c r="E4294">
        <v>12.781170502</v>
      </c>
      <c r="F4294">
        <v>25.52</v>
      </c>
      <c r="G4294">
        <v>-15.3923757568655</v>
      </c>
      <c r="H4294">
        <v>-2.3125041460832598</v>
      </c>
      <c r="I4294">
        <v>-2.41587898692323</v>
      </c>
      <c r="J4294">
        <v>-1.8179357009664301</v>
      </c>
      <c r="K4294">
        <v>25.600636764731899</v>
      </c>
      <c r="L4294">
        <v>24.509681842443101</v>
      </c>
      <c r="N4294">
        <v>0.52650965967694296</v>
      </c>
      <c r="O4294">
        <v>11.5595611285266</v>
      </c>
      <c r="P4294">
        <v>15.736961451247099</v>
      </c>
    </row>
    <row r="4295" spans="1:17" hidden="1" x14ac:dyDescent="0.3">
      <c r="A4295" t="s">
        <v>8819</v>
      </c>
      <c r="B4295" t="s">
        <v>8820</v>
      </c>
      <c r="C4295" t="str">
        <f>IFERROR(VLOOKUP(Table1[[#This Row],[Ticker]],[1]!Table2[[Symbol]:[Industry]],2,FALSE),"-")</f>
        <v>-</v>
      </c>
      <c r="D4295" t="s">
        <v>516</v>
      </c>
      <c r="E4295">
        <v>12.77294</v>
      </c>
      <c r="F4295">
        <v>3.8</v>
      </c>
      <c r="G4295">
        <v>169.07214833525899</v>
      </c>
      <c r="H4295">
        <v>-28.063931651458599</v>
      </c>
      <c r="I4295">
        <v>98.225694587712496</v>
      </c>
      <c r="J4295">
        <v>-1.1892754225946101</v>
      </c>
      <c r="K4295">
        <v>3.7804251984374999</v>
      </c>
      <c r="L4295">
        <v>2.6128465657983901</v>
      </c>
      <c r="M4295">
        <v>23.7044401655637</v>
      </c>
      <c r="N4295">
        <v>0.86787357074903804</v>
      </c>
      <c r="O4295">
        <v>41.315789473684198</v>
      </c>
      <c r="P4295">
        <v>305.98290598290498</v>
      </c>
      <c r="Q4295">
        <v>3.3143083802669999E-3</v>
      </c>
    </row>
    <row r="4296" spans="1:17" hidden="1" x14ac:dyDescent="0.3">
      <c r="A4296" t="s">
        <v>8821</v>
      </c>
      <c r="B4296" t="s">
        <v>8822</v>
      </c>
      <c r="C4296" t="str">
        <f>IFERROR(VLOOKUP(Table1[[#This Row],[Ticker]],[1]!Table2[[Symbol]:[Industry]],2,FALSE),"-")</f>
        <v>-</v>
      </c>
      <c r="D4296" t="s">
        <v>183</v>
      </c>
      <c r="E4296">
        <v>12.76116</v>
      </c>
      <c r="F4296">
        <v>73.34</v>
      </c>
      <c r="G4296">
        <v>-52.654749909573802</v>
      </c>
      <c r="H4296">
        <v>14.4235564889588</v>
      </c>
      <c r="I4296">
        <v>-27.001457897738199</v>
      </c>
      <c r="J4296">
        <v>-2.3647869972883999</v>
      </c>
      <c r="K4296">
        <v>70.084531012653102</v>
      </c>
      <c r="L4296">
        <v>83.801122493221797</v>
      </c>
      <c r="M4296">
        <v>60.620436016550798</v>
      </c>
      <c r="N4296">
        <v>1.2532376987510601</v>
      </c>
      <c r="O4296">
        <v>71.257158440141794</v>
      </c>
      <c r="P4296">
        <v>28.194371613354299</v>
      </c>
      <c r="Q4296">
        <v>7.2593822193413995E-2</v>
      </c>
    </row>
    <row r="4297" spans="1:17" hidden="1" x14ac:dyDescent="0.3">
      <c r="A4297" t="s">
        <v>8823</v>
      </c>
      <c r="B4297" t="s">
        <v>8824</v>
      </c>
      <c r="C4297" t="str">
        <f>IFERROR(VLOOKUP(Table1[[#This Row],[Ticker]],[1]!Table2[[Symbol]:[Industry]],2,FALSE),"-")</f>
        <v>-</v>
      </c>
      <c r="D4297" t="s">
        <v>360</v>
      </c>
      <c r="E4297">
        <v>12.751315999999999</v>
      </c>
      <c r="F4297">
        <v>2.36</v>
      </c>
      <c r="G4297">
        <v>-1.2320989379223899</v>
      </c>
      <c r="H4297">
        <v>5.6594029015148699</v>
      </c>
      <c r="I4297">
        <v>-6.8572217109824098</v>
      </c>
      <c r="J4297">
        <v>14.195142988518599</v>
      </c>
      <c r="K4297">
        <v>2.2711840681756099</v>
      </c>
      <c r="L4297">
        <v>2.2634139911713298</v>
      </c>
      <c r="M4297">
        <v>73.129822357271493</v>
      </c>
      <c r="N4297">
        <v>0.48585721343340499</v>
      </c>
      <c r="O4297">
        <v>53.813559322033903</v>
      </c>
      <c r="P4297">
        <v>45.679012345678899</v>
      </c>
    </row>
    <row r="4298" spans="1:17" hidden="1" x14ac:dyDescent="0.3">
      <c r="A4298" t="s">
        <v>8825</v>
      </c>
      <c r="B4298" t="s">
        <v>8826</v>
      </c>
      <c r="C4298" t="str">
        <f>IFERROR(VLOOKUP(Table1[[#This Row],[Ticker]],[1]!Table2[[Symbol]:[Industry]],2,FALSE),"-")</f>
        <v>-</v>
      </c>
      <c r="D4298" t="s">
        <v>136</v>
      </c>
      <c r="E4298">
        <v>12.749143399999999</v>
      </c>
      <c r="F4298">
        <v>18.25</v>
      </c>
      <c r="G4298">
        <v>-27.2525071011877</v>
      </c>
      <c r="H4298">
        <v>-0.170193511041176</v>
      </c>
      <c r="I4298">
        <v>-11.0766309936828</v>
      </c>
      <c r="J4298">
        <v>-0.92680823099355703</v>
      </c>
      <c r="K4298">
        <v>18.2499996449355</v>
      </c>
      <c r="L4298">
        <v>18.235526132694702</v>
      </c>
      <c r="M4298">
        <v>100</v>
      </c>
      <c r="O4298">
        <v>0</v>
      </c>
      <c r="P4298">
        <v>0</v>
      </c>
    </row>
    <row r="4299" spans="1:17" hidden="1" x14ac:dyDescent="0.3">
      <c r="A4299" t="s">
        <v>8827</v>
      </c>
      <c r="B4299" t="s">
        <v>8828</v>
      </c>
      <c r="C4299" t="str">
        <f>IFERROR(VLOOKUP(Table1[[#This Row],[Ticker]],[1]!Table2[[Symbol]:[Industry]],2,FALSE),"-")</f>
        <v>-</v>
      </c>
      <c r="D4299" t="s">
        <v>130</v>
      </c>
      <c r="E4299">
        <v>12.73267905</v>
      </c>
      <c r="F4299">
        <v>38.450000000000003</v>
      </c>
      <c r="G4299">
        <v>-11.614524905342</v>
      </c>
      <c r="H4299">
        <v>0.169054923196825</v>
      </c>
      <c r="I4299">
        <v>-9.9084066946174207</v>
      </c>
      <c r="J4299">
        <v>2.60038616857564</v>
      </c>
      <c r="K4299">
        <v>38.245802007825603</v>
      </c>
      <c r="L4299">
        <v>37.8930236058969</v>
      </c>
      <c r="M4299">
        <v>58.625993941188</v>
      </c>
      <c r="N4299">
        <v>1.07418230137177</v>
      </c>
      <c r="O4299">
        <v>32.119635890767199</v>
      </c>
      <c r="P4299">
        <v>21.986040609137</v>
      </c>
      <c r="Q4299">
        <v>2.1980115824831E-2</v>
      </c>
    </row>
    <row r="4300" spans="1:17" hidden="1" x14ac:dyDescent="0.3">
      <c r="A4300" t="s">
        <v>8829</v>
      </c>
      <c r="B4300" t="s">
        <v>8830</v>
      </c>
      <c r="C4300" t="str">
        <f>IFERROR(VLOOKUP(Table1[[#This Row],[Ticker]],[1]!Table2[[Symbol]:[Industry]],2,FALSE),"-")</f>
        <v>-</v>
      </c>
      <c r="D4300" t="s">
        <v>632</v>
      </c>
      <c r="E4300">
        <v>12.712844820000001</v>
      </c>
      <c r="F4300">
        <v>4237.05</v>
      </c>
      <c r="G4300">
        <v>50.956638913409599</v>
      </c>
      <c r="H4300">
        <v>20.354625149177799</v>
      </c>
      <c r="I4300">
        <v>52.008274666694497</v>
      </c>
      <c r="J4300">
        <v>7.15982331707343</v>
      </c>
      <c r="K4300">
        <v>3961.1439974219802</v>
      </c>
      <c r="L4300">
        <v>3542.0993038380302</v>
      </c>
      <c r="M4300">
        <v>67.6682697301964</v>
      </c>
      <c r="N4300">
        <v>2.09705056179775</v>
      </c>
      <c r="O4300">
        <v>12.0590977212919</v>
      </c>
      <c r="P4300">
        <v>106.082198443579</v>
      </c>
      <c r="Q4300">
        <v>0.105766448331907</v>
      </c>
    </row>
    <row r="4301" spans="1:17" hidden="1" x14ac:dyDescent="0.3">
      <c r="A4301" t="s">
        <v>8831</v>
      </c>
      <c r="B4301" t="s">
        <v>8832</v>
      </c>
      <c r="C4301" t="str">
        <f>IFERROR(VLOOKUP(Table1[[#This Row],[Ticker]],[1]!Table2[[Symbol]:[Industry]],2,FALSE),"-")</f>
        <v>-</v>
      </c>
      <c r="D4301" t="s">
        <v>632</v>
      </c>
      <c r="E4301">
        <v>12.711039100000001</v>
      </c>
      <c r="F4301">
        <v>16.97</v>
      </c>
      <c r="G4301">
        <v>-5.1317205843337703</v>
      </c>
      <c r="H4301">
        <v>5.8923064889588099</v>
      </c>
      <c r="I4301">
        <v>-24.944882603390599</v>
      </c>
      <c r="J4301">
        <v>-3.5100458888580901</v>
      </c>
      <c r="K4301">
        <v>16.567953130156098</v>
      </c>
      <c r="L4301">
        <v>16.655916832128199</v>
      </c>
      <c r="M4301">
        <v>62.774914172627099</v>
      </c>
      <c r="N4301">
        <v>1.86992512684104</v>
      </c>
      <c r="O4301">
        <v>37.0064820271066</v>
      </c>
      <c r="P4301">
        <v>54.272727272727202</v>
      </c>
      <c r="Q4301">
        <v>5.9166532214439002E-2</v>
      </c>
    </row>
    <row r="4302" spans="1:17" hidden="1" x14ac:dyDescent="0.3">
      <c r="A4302" t="s">
        <v>8833</v>
      </c>
      <c r="B4302" t="s">
        <v>8834</v>
      </c>
      <c r="C4302" t="str">
        <f>IFERROR(VLOOKUP(Table1[[#This Row],[Ticker]],[1]!Table2[[Symbol]:[Industry]],2,FALSE),"-")</f>
        <v>-</v>
      </c>
      <c r="D4302" t="s">
        <v>72</v>
      </c>
      <c r="E4302">
        <v>12.678808408</v>
      </c>
      <c r="F4302">
        <v>6.86</v>
      </c>
      <c r="G4302">
        <v>-39.190889642907798</v>
      </c>
      <c r="H4302">
        <v>-1.0372455341625499</v>
      </c>
      <c r="I4302">
        <v>-31.3091891332177</v>
      </c>
      <c r="J4302">
        <v>-2.0795459831549401</v>
      </c>
      <c r="K4302">
        <v>7.1092800846738102</v>
      </c>
      <c r="L4302">
        <v>7.69308660289665</v>
      </c>
      <c r="M4302">
        <v>42.311846940015201</v>
      </c>
      <c r="N4302">
        <v>0.77700278176462401</v>
      </c>
      <c r="O4302">
        <v>65.306122448979494</v>
      </c>
      <c r="P4302">
        <v>13.764510779436099</v>
      </c>
      <c r="Q4302">
        <v>3.7857473013687998E-2</v>
      </c>
    </row>
    <row r="4303" spans="1:17" hidden="1" x14ac:dyDescent="0.3">
      <c r="A4303" t="s">
        <v>8835</v>
      </c>
      <c r="B4303" t="s">
        <v>8836</v>
      </c>
      <c r="C4303" t="str">
        <f>IFERROR(VLOOKUP(Table1[[#This Row],[Ticker]],[1]!Table2[[Symbol]:[Industry]],2,FALSE),"-")</f>
        <v>-</v>
      </c>
      <c r="D4303" t="s">
        <v>729</v>
      </c>
      <c r="E4303">
        <v>12.67263724</v>
      </c>
      <c r="F4303">
        <v>79.56</v>
      </c>
      <c r="G4303">
        <v>-2.7017960525863698</v>
      </c>
      <c r="H4303">
        <v>1.4742955675428</v>
      </c>
      <c r="I4303">
        <v>0.51676021326199795</v>
      </c>
      <c r="J4303">
        <v>1.81396070695847</v>
      </c>
      <c r="K4303">
        <v>77.864250332112903</v>
      </c>
      <c r="L4303">
        <v>72.685672798728703</v>
      </c>
      <c r="M4303">
        <v>56.470560257846202</v>
      </c>
      <c r="N4303">
        <v>3.37781621162513</v>
      </c>
      <c r="O4303">
        <v>3.5319255907491298</v>
      </c>
      <c r="P4303">
        <v>29.1558441558441</v>
      </c>
    </row>
    <row r="4304" spans="1:17" hidden="1" x14ac:dyDescent="0.3">
      <c r="A4304" t="s">
        <v>8837</v>
      </c>
      <c r="B4304" t="s">
        <v>8838</v>
      </c>
      <c r="C4304" t="str">
        <f>IFERROR(VLOOKUP(Table1[[#This Row],[Ticker]],[1]!Table2[[Symbol]:[Industry]],2,FALSE),"-")</f>
        <v>-</v>
      </c>
      <c r="D4304" t="s">
        <v>516</v>
      </c>
      <c r="E4304">
        <v>12.625344399999999</v>
      </c>
      <c r="F4304">
        <v>41.96</v>
      </c>
      <c r="G4304">
        <v>5.91156779567042</v>
      </c>
      <c r="H4304">
        <v>-18.694465355701301</v>
      </c>
      <c r="I4304">
        <v>-4.6601968065156996</v>
      </c>
      <c r="J4304">
        <v>-0.66396474234361802</v>
      </c>
      <c r="K4304">
        <v>47.682141653224299</v>
      </c>
      <c r="L4304">
        <v>43.089524437896301</v>
      </c>
      <c r="M4304">
        <v>31.310237948303701</v>
      </c>
      <c r="N4304">
        <v>0.49943687018375799</v>
      </c>
      <c r="O4304">
        <v>50.142993326978001</v>
      </c>
      <c r="P4304">
        <v>49.750178443968601</v>
      </c>
      <c r="Q4304">
        <v>0.106799519395245</v>
      </c>
    </row>
    <row r="4305" spans="1:17" hidden="1" x14ac:dyDescent="0.3">
      <c r="A4305" t="s">
        <v>8839</v>
      </c>
      <c r="B4305" t="s">
        <v>8840</v>
      </c>
      <c r="C4305" t="str">
        <f>IFERROR(VLOOKUP(Table1[[#This Row],[Ticker]],[1]!Table2[[Symbol]:[Industry]],2,FALSE),"-")</f>
        <v>-</v>
      </c>
      <c r="D4305" t="s">
        <v>516</v>
      </c>
      <c r="E4305">
        <v>12.60378</v>
      </c>
      <c r="F4305">
        <v>42</v>
      </c>
      <c r="G4305">
        <v>49.430185206504497</v>
      </c>
      <c r="H4305">
        <v>8.9774156365679794</v>
      </c>
      <c r="I4305">
        <v>-49.775546756818699</v>
      </c>
      <c r="J4305">
        <v>4.0731917690064403</v>
      </c>
      <c r="K4305">
        <v>42.933438897579101</v>
      </c>
      <c r="L4305">
        <v>46.135716591179701</v>
      </c>
      <c r="M4305">
        <v>70.6773900714051</v>
      </c>
      <c r="N4305">
        <v>0.20600507146150299</v>
      </c>
      <c r="O4305">
        <v>74.761904761904702</v>
      </c>
      <c r="P4305">
        <v>68.269230769230703</v>
      </c>
    </row>
    <row r="4306" spans="1:17" hidden="1" x14ac:dyDescent="0.3">
      <c r="A4306" t="s">
        <v>8841</v>
      </c>
      <c r="B4306" t="s">
        <v>8842</v>
      </c>
      <c r="C4306" t="str">
        <f>IFERROR(VLOOKUP(Table1[[#This Row],[Ticker]],[1]!Table2[[Symbol]:[Industry]],2,FALSE),"-")</f>
        <v>-</v>
      </c>
      <c r="D4306" t="s">
        <v>929</v>
      </c>
      <c r="E4306">
        <v>12.6</v>
      </c>
      <c r="F4306">
        <v>6.3</v>
      </c>
      <c r="G4306">
        <v>-23.7928695394084</v>
      </c>
      <c r="H4306">
        <v>5.1809770575206802</v>
      </c>
      <c r="I4306">
        <v>-20.456140373192198</v>
      </c>
      <c r="J4306">
        <v>-5.4722627764481002</v>
      </c>
      <c r="K4306">
        <v>6.2264984415472302</v>
      </c>
      <c r="L4306">
        <v>6.5202385284268001</v>
      </c>
      <c r="M4306">
        <v>50.076138649883603</v>
      </c>
      <c r="N4306">
        <v>0.75123789160064303</v>
      </c>
      <c r="O4306">
        <v>41.269841269841201</v>
      </c>
      <c r="P4306">
        <v>23.046875</v>
      </c>
      <c r="Q4306">
        <v>7.0028683473169998E-2</v>
      </c>
    </row>
    <row r="4307" spans="1:17" hidden="1" x14ac:dyDescent="0.3">
      <c r="A4307" t="s">
        <v>8843</v>
      </c>
      <c r="B4307" t="s">
        <v>8844</v>
      </c>
      <c r="C4307" t="str">
        <f>IFERROR(VLOOKUP(Table1[[#This Row],[Ticker]],[1]!Table2[[Symbol]:[Industry]],2,FALSE),"-")</f>
        <v>-</v>
      </c>
      <c r="D4307" t="s">
        <v>1332</v>
      </c>
      <c r="E4307">
        <v>12.591982437999899</v>
      </c>
      <c r="F4307">
        <v>26.48</v>
      </c>
      <c r="G4307">
        <v>-18.011583008778398</v>
      </c>
      <c r="H4307">
        <v>1.24688806689831</v>
      </c>
      <c r="I4307">
        <v>-6.1241745752993104</v>
      </c>
      <c r="J4307">
        <v>-0.62377792796324705</v>
      </c>
      <c r="K4307">
        <v>26.127247230052301</v>
      </c>
      <c r="L4307">
        <v>25.432458161154699</v>
      </c>
      <c r="M4307">
        <v>62.670828158080603</v>
      </c>
      <c r="N4307">
        <v>1.50224887708862</v>
      </c>
      <c r="O4307">
        <v>2.9078549848942501</v>
      </c>
      <c r="P4307">
        <v>10.609857978279001</v>
      </c>
      <c r="Q4307">
        <v>-7.1457502660915995E-2</v>
      </c>
    </row>
    <row r="4308" spans="1:17" hidden="1" x14ac:dyDescent="0.3">
      <c r="A4308" t="s">
        <v>8845</v>
      </c>
      <c r="B4308" t="s">
        <v>8846</v>
      </c>
      <c r="C4308" t="str">
        <f>IFERROR(VLOOKUP(Table1[[#This Row],[Ticker]],[1]!Table2[[Symbol]:[Industry]],2,FALSE),"-")</f>
        <v>-</v>
      </c>
      <c r="D4308" t="s">
        <v>516</v>
      </c>
      <c r="E4308">
        <v>12.5685</v>
      </c>
      <c r="F4308">
        <v>7.35</v>
      </c>
      <c r="G4308">
        <v>-27.2525071011877</v>
      </c>
      <c r="H4308">
        <v>-0.170193511041176</v>
      </c>
      <c r="I4308">
        <v>-11.0766309936828</v>
      </c>
      <c r="J4308">
        <v>-0.92680823099355703</v>
      </c>
      <c r="K4308">
        <v>7.35</v>
      </c>
      <c r="L4308">
        <v>7.3499999999999801</v>
      </c>
      <c r="M4308">
        <v>50</v>
      </c>
      <c r="O4308">
        <v>0</v>
      </c>
      <c r="P4308">
        <v>0</v>
      </c>
    </row>
    <row r="4309" spans="1:17" hidden="1" x14ac:dyDescent="0.3">
      <c r="A4309" t="s">
        <v>8847</v>
      </c>
      <c r="B4309" t="s">
        <v>8848</v>
      </c>
      <c r="C4309" t="str">
        <f>IFERROR(VLOOKUP(Table1[[#This Row],[Ticker]],[1]!Table2[[Symbol]:[Industry]],2,FALSE),"-")</f>
        <v>-</v>
      </c>
      <c r="D4309" t="s">
        <v>130</v>
      </c>
      <c r="E4309">
        <v>12.555854999999999</v>
      </c>
      <c r="F4309">
        <v>3.81</v>
      </c>
      <c r="G4309">
        <v>93.770220171539506</v>
      </c>
      <c r="H4309">
        <v>-1.9743172223813701</v>
      </c>
      <c r="I4309">
        <v>58.053803788925798</v>
      </c>
      <c r="J4309">
        <v>-4.4711120284619099</v>
      </c>
      <c r="K4309">
        <v>3.7266025559910498</v>
      </c>
      <c r="L4309">
        <v>3.03363090859908</v>
      </c>
      <c r="M4309">
        <v>52.945552605380399</v>
      </c>
      <c r="N4309">
        <v>0.55938869676695002</v>
      </c>
      <c r="O4309">
        <v>30.971128608923799</v>
      </c>
      <c r="P4309">
        <v>122.807017543859</v>
      </c>
      <c r="Q4309">
        <v>-3.512899423667E-2</v>
      </c>
    </row>
    <row r="4310" spans="1:17" hidden="1" x14ac:dyDescent="0.3">
      <c r="A4310" t="s">
        <v>8849</v>
      </c>
      <c r="B4310" t="s">
        <v>8850</v>
      </c>
      <c r="C4310" t="str">
        <f>IFERROR(VLOOKUP(Table1[[#This Row],[Ticker]],[1]!Table2[[Symbol]:[Industry]],2,FALSE),"-")</f>
        <v>-</v>
      </c>
      <c r="D4310" t="s">
        <v>516</v>
      </c>
      <c r="E4310">
        <v>12.547499999999999</v>
      </c>
      <c r="F4310">
        <v>11.95</v>
      </c>
      <c r="G4310">
        <v>11.1557973970821</v>
      </c>
      <c r="H4310">
        <v>15.8492239646869</v>
      </c>
      <c r="I4310">
        <v>0.2406231807142</v>
      </c>
      <c r="J4310">
        <v>-2.0029671713909099</v>
      </c>
      <c r="K4310">
        <v>10.9795598319253</v>
      </c>
      <c r="L4310">
        <v>10.2241945478152</v>
      </c>
      <c r="M4310">
        <v>58.082985797684202</v>
      </c>
      <c r="N4310">
        <v>2.3469611856033801</v>
      </c>
      <c r="O4310">
        <v>12.1338912133891</v>
      </c>
      <c r="P4310">
        <v>43.457382953181202</v>
      </c>
      <c r="Q4310">
        <v>5.5119395632381003E-2</v>
      </c>
    </row>
    <row r="4311" spans="1:17" hidden="1" x14ac:dyDescent="0.3">
      <c r="A4311" t="s">
        <v>8851</v>
      </c>
      <c r="B4311" t="s">
        <v>8852</v>
      </c>
      <c r="C4311" t="str">
        <f>IFERROR(VLOOKUP(Table1[[#This Row],[Ticker]],[1]!Table2[[Symbol]:[Industry]],2,FALSE),"-")</f>
        <v>-</v>
      </c>
      <c r="D4311" t="s">
        <v>57</v>
      </c>
      <c r="E4311">
        <v>12.496249499999999</v>
      </c>
      <c r="F4311">
        <v>41.65</v>
      </c>
      <c r="G4311">
        <v>56.175070106293802</v>
      </c>
      <c r="H4311">
        <v>1.4151723426173499</v>
      </c>
      <c r="I4311">
        <v>-10.647957499993799</v>
      </c>
      <c r="J4311">
        <v>-0.56536244786102996</v>
      </c>
      <c r="K4311">
        <v>40.571317856032202</v>
      </c>
      <c r="L4311">
        <v>37.535241094733301</v>
      </c>
      <c r="M4311">
        <v>62.863312544382502</v>
      </c>
      <c r="N4311">
        <v>0.74678479632370098</v>
      </c>
      <c r="O4311">
        <v>23.817527010804302</v>
      </c>
      <c r="P4311">
        <v>90.6178489702516</v>
      </c>
      <c r="Q4311">
        <v>3.8457443140432999E-2</v>
      </c>
    </row>
    <row r="4312" spans="1:17" hidden="1" x14ac:dyDescent="0.3">
      <c r="A4312" t="s">
        <v>8853</v>
      </c>
      <c r="B4312" t="s">
        <v>8854</v>
      </c>
      <c r="C4312" t="str">
        <f>IFERROR(VLOOKUP(Table1[[#This Row],[Ticker]],[1]!Table2[[Symbol]:[Industry]],2,FALSE),"-")</f>
        <v>-</v>
      </c>
      <c r="D4312" t="s">
        <v>632</v>
      </c>
      <c r="E4312">
        <v>12.484795</v>
      </c>
      <c r="F4312">
        <v>23.15</v>
      </c>
      <c r="G4312">
        <v>46.249070185878502</v>
      </c>
      <c r="H4312">
        <v>-24.861149919629302</v>
      </c>
      <c r="I4312">
        <v>17.578339766551</v>
      </c>
      <c r="J4312">
        <v>-5.9329633397338197</v>
      </c>
      <c r="K4312">
        <v>32.712652383286198</v>
      </c>
      <c r="L4312">
        <v>31.105755798902699</v>
      </c>
      <c r="M4312">
        <v>22.242726833588101</v>
      </c>
      <c r="N4312">
        <v>0.49238338993299102</v>
      </c>
      <c r="O4312">
        <v>187.47300215982699</v>
      </c>
      <c r="P4312">
        <v>86.2429605792437</v>
      </c>
      <c r="Q4312">
        <v>0.12673940262453401</v>
      </c>
    </row>
    <row r="4313" spans="1:17" hidden="1" x14ac:dyDescent="0.3">
      <c r="A4313" t="s">
        <v>8855</v>
      </c>
      <c r="B4313" t="s">
        <v>8856</v>
      </c>
      <c r="C4313" t="str">
        <f>IFERROR(VLOOKUP(Table1[[#This Row],[Ticker]],[1]!Table2[[Symbol]:[Industry]],2,FALSE),"-")</f>
        <v>-</v>
      </c>
      <c r="D4313" t="s">
        <v>1406</v>
      </c>
      <c r="E4313">
        <v>12.460512</v>
      </c>
      <c r="F4313">
        <v>4.8</v>
      </c>
      <c r="G4313">
        <v>42.327912479231799</v>
      </c>
      <c r="H4313">
        <v>12.770982959547</v>
      </c>
      <c r="I4313">
        <v>3.3101614591473298</v>
      </c>
      <c r="J4313">
        <v>-4.7344234614544796</v>
      </c>
      <c r="K4313">
        <v>4.2045682597529996</v>
      </c>
      <c r="L4313">
        <v>3.7196846974662598</v>
      </c>
      <c r="M4313">
        <v>57.2589535047887</v>
      </c>
      <c r="N4313">
        <v>0.22729264872556801</v>
      </c>
      <c r="O4313">
        <v>13.3333333333333</v>
      </c>
      <c r="P4313">
        <v>81.132075471698101</v>
      </c>
      <c r="Q4313">
        <v>6.0177386127298997E-2</v>
      </c>
    </row>
    <row r="4314" spans="1:17" hidden="1" x14ac:dyDescent="0.3">
      <c r="A4314" t="s">
        <v>8857</v>
      </c>
      <c r="B4314" t="s">
        <v>8858</v>
      </c>
      <c r="C4314" t="str">
        <f>IFERROR(VLOOKUP(Table1[[#This Row],[Ticker]],[1]!Table2[[Symbol]:[Industry]],2,FALSE),"-")</f>
        <v>-</v>
      </c>
      <c r="D4314" t="s">
        <v>57</v>
      </c>
      <c r="E4314">
        <v>12.455788500000001</v>
      </c>
      <c r="F4314">
        <v>4.99</v>
      </c>
      <c r="G4314">
        <v>-2.5025071011877</v>
      </c>
      <c r="H4314">
        <v>10.7186953778477</v>
      </c>
      <c r="I4314">
        <v>-20.018236833098801</v>
      </c>
      <c r="J4314">
        <v>2.60016272336328</v>
      </c>
      <c r="K4314">
        <v>4.8223662408869403</v>
      </c>
      <c r="L4314">
        <v>4.8633464449886397</v>
      </c>
      <c r="M4314">
        <v>51.8725438286599</v>
      </c>
      <c r="N4314">
        <v>1.6483516483516401</v>
      </c>
      <c r="O4314">
        <v>39.278557114228398</v>
      </c>
      <c r="P4314">
        <v>44.219653179190701</v>
      </c>
      <c r="Q4314">
        <v>4.9766589985663003E-2</v>
      </c>
    </row>
    <row r="4315" spans="1:17" hidden="1" x14ac:dyDescent="0.3">
      <c r="A4315" t="s">
        <v>8859</v>
      </c>
      <c r="B4315" t="s">
        <v>8860</v>
      </c>
      <c r="C4315" t="str">
        <f>IFERROR(VLOOKUP(Table1[[#This Row],[Ticker]],[1]!Table2[[Symbol]:[Industry]],2,FALSE),"-")</f>
        <v>-</v>
      </c>
      <c r="D4315" t="s">
        <v>877</v>
      </c>
      <c r="E4315">
        <v>12.401999999999999</v>
      </c>
      <c r="F4315">
        <v>27.56</v>
      </c>
      <c r="G4315">
        <v>-33.826341298078901</v>
      </c>
      <c r="H4315">
        <v>-5.0044476546875902</v>
      </c>
      <c r="I4315">
        <v>-2.6179843771414801</v>
      </c>
      <c r="J4315">
        <v>2.6822143253973998</v>
      </c>
      <c r="K4315">
        <v>28.8241893336636</v>
      </c>
      <c r="L4315">
        <v>29.012599573185199</v>
      </c>
      <c r="M4315">
        <v>50.602312600040698</v>
      </c>
      <c r="N4315">
        <v>1.3098282442747999</v>
      </c>
      <c r="O4315">
        <v>23.5486211901306</v>
      </c>
      <c r="P4315">
        <v>12.535728868926</v>
      </c>
    </row>
    <row r="4316" spans="1:17" hidden="1" x14ac:dyDescent="0.3">
      <c r="A4316" t="s">
        <v>8861</v>
      </c>
      <c r="B4316" t="s">
        <v>8862</v>
      </c>
      <c r="C4316" t="str">
        <f>IFERROR(VLOOKUP(Table1[[#This Row],[Ticker]],[1]!Table2[[Symbol]:[Industry]],2,FALSE),"-")</f>
        <v>-</v>
      </c>
      <c r="D4316" t="s">
        <v>21</v>
      </c>
      <c r="E4316">
        <v>12.3845697</v>
      </c>
      <c r="F4316">
        <v>11.79</v>
      </c>
      <c r="G4316">
        <v>15.6565838079031</v>
      </c>
      <c r="H4316">
        <v>27.9819804020023</v>
      </c>
      <c r="I4316">
        <v>10.479625578346599</v>
      </c>
      <c r="J4316">
        <v>1.95277292083888</v>
      </c>
      <c r="K4316">
        <v>9.38245570143253</v>
      </c>
      <c r="L4316">
        <v>8.8715676813485498</v>
      </c>
      <c r="M4316">
        <v>79.450146502603602</v>
      </c>
      <c r="N4316">
        <v>2.1230101178096299</v>
      </c>
      <c r="O4316">
        <v>12.3833757421543</v>
      </c>
      <c r="P4316">
        <v>137.223340040241</v>
      </c>
    </row>
    <row r="4317" spans="1:17" hidden="1" x14ac:dyDescent="0.3">
      <c r="A4317" t="s">
        <v>8863</v>
      </c>
      <c r="B4317" t="s">
        <v>8864</v>
      </c>
      <c r="C4317" t="str">
        <f>IFERROR(VLOOKUP(Table1[[#This Row],[Ticker]],[1]!Table2[[Symbol]:[Industry]],2,FALSE),"-")</f>
        <v>-</v>
      </c>
      <c r="D4317" t="s">
        <v>1184</v>
      </c>
      <c r="E4317">
        <v>12.350563599999999</v>
      </c>
      <c r="F4317">
        <v>10.09</v>
      </c>
      <c r="G4317">
        <v>144.45078960210799</v>
      </c>
      <c r="H4317">
        <v>48.430690141388801</v>
      </c>
      <c r="I4317">
        <v>98.457267311401907</v>
      </c>
      <c r="J4317">
        <v>15.183663575680701</v>
      </c>
      <c r="K4317">
        <v>7.56509548239202</v>
      </c>
      <c r="L4317">
        <v>6.0623601087308003</v>
      </c>
      <c r="M4317">
        <v>88.899650591956899</v>
      </c>
      <c r="N4317">
        <v>3.1572317567376</v>
      </c>
      <c r="O4317">
        <v>0</v>
      </c>
      <c r="P4317">
        <v>196.76470588235199</v>
      </c>
      <c r="Q4317">
        <v>4.2386239024197997E-2</v>
      </c>
    </row>
    <row r="4318" spans="1:17" hidden="1" x14ac:dyDescent="0.3">
      <c r="A4318" t="s">
        <v>8865</v>
      </c>
      <c r="B4318" t="s">
        <v>8866</v>
      </c>
      <c r="C4318" t="str">
        <f>IFERROR(VLOOKUP(Table1[[#This Row],[Ticker]],[1]!Table2[[Symbol]:[Industry]],2,FALSE),"-")</f>
        <v>-</v>
      </c>
      <c r="D4318" t="s">
        <v>413</v>
      </c>
      <c r="E4318">
        <v>12.326968865</v>
      </c>
      <c r="F4318">
        <v>36.67</v>
      </c>
      <c r="G4318">
        <v>-37.531471665148501</v>
      </c>
      <c r="H4318">
        <v>0.130681762481797</v>
      </c>
      <c r="I4318">
        <v>-14.927964147466801</v>
      </c>
      <c r="J4318">
        <v>-2.4838552108593199</v>
      </c>
      <c r="K4318">
        <v>36.538130747995297</v>
      </c>
      <c r="L4318">
        <v>36.422867262349897</v>
      </c>
      <c r="M4318">
        <v>51.091550461094499</v>
      </c>
      <c r="N4318">
        <v>0.80420368618059102</v>
      </c>
      <c r="O4318">
        <v>24.134169620943499</v>
      </c>
      <c r="P4318">
        <v>17.532051282051199</v>
      </c>
      <c r="Q4318">
        <v>6.5625820185349001E-2</v>
      </c>
    </row>
    <row r="4319" spans="1:17" hidden="1" x14ac:dyDescent="0.3">
      <c r="A4319" t="s">
        <v>8867</v>
      </c>
      <c r="B4319" t="s">
        <v>8868</v>
      </c>
      <c r="C4319" t="str">
        <f>IFERROR(VLOOKUP(Table1[[#This Row],[Ticker]],[1]!Table2[[Symbol]:[Industry]],2,FALSE),"-")</f>
        <v>-</v>
      </c>
      <c r="D4319" t="s">
        <v>632</v>
      </c>
      <c r="E4319">
        <v>12.292710237</v>
      </c>
      <c r="F4319">
        <v>14.81</v>
      </c>
      <c r="G4319">
        <v>22.335121764791602</v>
      </c>
      <c r="H4319">
        <v>4.7908270417582601</v>
      </c>
      <c r="I4319">
        <v>-6.9129554732233904</v>
      </c>
      <c r="J4319">
        <v>4.0342123218058799</v>
      </c>
      <c r="K4319">
        <v>14.115497469974001</v>
      </c>
      <c r="L4319">
        <v>12.2599357286275</v>
      </c>
      <c r="M4319">
        <v>93.846236295048797</v>
      </c>
      <c r="N4319">
        <v>3.3009394233884</v>
      </c>
      <c r="O4319">
        <v>12.694125590817</v>
      </c>
      <c r="P4319">
        <v>104.840940525587</v>
      </c>
    </row>
    <row r="4320" spans="1:17" hidden="1" x14ac:dyDescent="0.3">
      <c r="A4320" t="s">
        <v>8869</v>
      </c>
      <c r="B4320" t="s">
        <v>8870</v>
      </c>
      <c r="C4320" t="str">
        <f>IFERROR(VLOOKUP(Table1[[#This Row],[Ticker]],[1]!Table2[[Symbol]:[Industry]],2,FALSE),"-")</f>
        <v>-</v>
      </c>
      <c r="D4320" t="s">
        <v>392</v>
      </c>
      <c r="E4320">
        <v>12.275345123999999</v>
      </c>
      <c r="F4320">
        <v>11.97</v>
      </c>
      <c r="G4320">
        <v>41.339042194586902</v>
      </c>
      <c r="H4320">
        <v>0.67226647210963497</v>
      </c>
      <c r="I4320">
        <v>74.217486653376</v>
      </c>
      <c r="J4320">
        <v>-5.8513515193176104</v>
      </c>
      <c r="K4320">
        <v>10.7922885494739</v>
      </c>
      <c r="L4320">
        <v>8.3978644411619303</v>
      </c>
      <c r="M4320">
        <v>26.5756852259784</v>
      </c>
      <c r="N4320">
        <v>7.6315789473684198E-2</v>
      </c>
      <c r="O4320">
        <v>37.259816207184599</v>
      </c>
      <c r="P4320">
        <v>106.379310344827</v>
      </c>
    </row>
    <row r="4321" spans="1:17" hidden="1" x14ac:dyDescent="0.3">
      <c r="A4321" t="s">
        <v>8871</v>
      </c>
      <c r="B4321" t="s">
        <v>8872</v>
      </c>
      <c r="C4321" t="str">
        <f>IFERROR(VLOOKUP(Table1[[#This Row],[Ticker]],[1]!Table2[[Symbol]:[Industry]],2,FALSE),"-")</f>
        <v>-</v>
      </c>
      <c r="D4321" t="s">
        <v>963</v>
      </c>
      <c r="E4321">
        <v>12.2706</v>
      </c>
      <c r="F4321">
        <v>22.5</v>
      </c>
      <c r="G4321">
        <v>44.1430210406781</v>
      </c>
      <c r="H4321">
        <v>-6.5372347095430499</v>
      </c>
      <c r="I4321">
        <v>-22.440267357319101</v>
      </c>
      <c r="J4321">
        <v>-4.9779809388826797</v>
      </c>
      <c r="K4321">
        <v>24.240451153567399</v>
      </c>
      <c r="L4321">
        <v>21.845908518493701</v>
      </c>
      <c r="M4321">
        <v>36.049911272520603</v>
      </c>
      <c r="N4321">
        <v>0.26549623477112</v>
      </c>
      <c r="O4321">
        <v>83.022222222222197</v>
      </c>
      <c r="P4321">
        <v>84.426229508196698</v>
      </c>
      <c r="Q4321">
        <v>6.9595258424148002E-2</v>
      </c>
    </row>
    <row r="4322" spans="1:17" hidden="1" x14ac:dyDescent="0.3">
      <c r="A4322" t="s">
        <v>8873</v>
      </c>
      <c r="B4322" t="s">
        <v>8874</v>
      </c>
      <c r="C4322" t="str">
        <f>IFERROR(VLOOKUP(Table1[[#This Row],[Ticker]],[1]!Table2[[Symbol]:[Industry]],2,FALSE),"-")</f>
        <v>-</v>
      </c>
      <c r="D4322" t="s">
        <v>516</v>
      </c>
      <c r="E4322">
        <v>12.257207279999999</v>
      </c>
      <c r="F4322">
        <v>10.44</v>
      </c>
      <c r="G4322">
        <v>-51.431611578799597</v>
      </c>
      <c r="H4322">
        <v>1.6834650255441801</v>
      </c>
      <c r="I4322">
        <v>-25.338234369210198</v>
      </c>
      <c r="J4322">
        <v>-3.0823846133740598</v>
      </c>
      <c r="K4322">
        <v>10.565281550522799</v>
      </c>
      <c r="L4322">
        <v>11.0229376082959</v>
      </c>
      <c r="M4322">
        <v>45.680833928630101</v>
      </c>
      <c r="N4322">
        <v>0.52779189858756104</v>
      </c>
      <c r="O4322">
        <v>48.371647509578501</v>
      </c>
      <c r="P4322">
        <v>22.823529411764699</v>
      </c>
      <c r="Q4322">
        <v>0.123152062204773</v>
      </c>
    </row>
    <row r="4323" spans="1:17" hidden="1" x14ac:dyDescent="0.3">
      <c r="A4323" t="s">
        <v>8875</v>
      </c>
      <c r="B4323" t="s">
        <v>8876</v>
      </c>
      <c r="C4323" t="str">
        <f>IFERROR(VLOOKUP(Table1[[#This Row],[Ticker]],[1]!Table2[[Symbol]:[Industry]],2,FALSE),"-")</f>
        <v>-</v>
      </c>
      <c r="D4323" t="s">
        <v>420</v>
      </c>
      <c r="E4323">
        <v>12.2531064</v>
      </c>
      <c r="F4323">
        <v>12.08</v>
      </c>
      <c r="G4323">
        <v>25.080405887462899</v>
      </c>
      <c r="H4323">
        <v>-1.79885800615517</v>
      </c>
      <c r="I4323">
        <v>-14.719015099643</v>
      </c>
      <c r="J4323">
        <v>-0.26014156432689001</v>
      </c>
      <c r="K4323">
        <v>12.070396673746799</v>
      </c>
      <c r="L4323">
        <v>11.4046300822397</v>
      </c>
      <c r="M4323">
        <v>55.754866462372497</v>
      </c>
      <c r="N4323">
        <v>1.1473202837849299</v>
      </c>
      <c r="O4323">
        <v>66.804635761589395</v>
      </c>
      <c r="P4323">
        <v>61.066666666666599</v>
      </c>
      <c r="Q4323">
        <v>7.7516337057429996E-2</v>
      </c>
    </row>
    <row r="4324" spans="1:17" hidden="1" x14ac:dyDescent="0.3">
      <c r="A4324" t="s">
        <v>8877</v>
      </c>
      <c r="B4324" t="s">
        <v>8878</v>
      </c>
      <c r="C4324" t="str">
        <f>IFERROR(VLOOKUP(Table1[[#This Row],[Ticker]],[1]!Table2[[Symbol]:[Industry]],2,FALSE),"-")</f>
        <v>-</v>
      </c>
      <c r="D4324" t="s">
        <v>729</v>
      </c>
      <c r="E4324">
        <v>12.214835947999999</v>
      </c>
      <c r="F4324">
        <v>2652.93</v>
      </c>
      <c r="G4324">
        <v>1.58941488754344</v>
      </c>
      <c r="H4324">
        <v>0.97260923077147399</v>
      </c>
      <c r="I4324">
        <v>1.12722285490092</v>
      </c>
      <c r="J4324">
        <v>0.21599451081909299</v>
      </c>
      <c r="K4324">
        <v>2591.6796605356999</v>
      </c>
      <c r="L4324">
        <v>2405.62833945085</v>
      </c>
      <c r="M4324">
        <v>57.569699091115801</v>
      </c>
      <c r="N4324">
        <v>1.5112968972613501</v>
      </c>
      <c r="O4324">
        <v>3.2465990433219098</v>
      </c>
      <c r="P4324">
        <v>31.59375</v>
      </c>
      <c r="Q4324">
        <v>2.2268006150822001E-2</v>
      </c>
    </row>
    <row r="4325" spans="1:17" hidden="1" x14ac:dyDescent="0.3">
      <c r="A4325" t="s">
        <v>8879</v>
      </c>
      <c r="B4325" t="s">
        <v>8880</v>
      </c>
      <c r="C4325" t="str">
        <f>IFERROR(VLOOKUP(Table1[[#This Row],[Ticker]],[1]!Table2[[Symbol]:[Industry]],2,FALSE),"-")</f>
        <v>-</v>
      </c>
      <c r="D4325" t="s">
        <v>1443</v>
      </c>
      <c r="E4325">
        <v>12.19816125</v>
      </c>
      <c r="F4325">
        <v>4.95</v>
      </c>
      <c r="G4325">
        <v>-31.130058121595798</v>
      </c>
      <c r="H4325">
        <v>-1.3677983014603301</v>
      </c>
      <c r="I4325">
        <v>-49.987136830258699</v>
      </c>
      <c r="J4325">
        <v>11.573191769006399</v>
      </c>
      <c r="K4325">
        <v>4.7585316220970002</v>
      </c>
      <c r="L4325">
        <v>5.2273872512150401</v>
      </c>
      <c r="M4325">
        <v>72.074035051540505</v>
      </c>
      <c r="N4325">
        <v>0.36145353240984401</v>
      </c>
      <c r="O4325">
        <v>59.595959595959599</v>
      </c>
      <c r="P4325">
        <v>25.6345177664974</v>
      </c>
      <c r="Q4325">
        <v>-3.5215156656319998E-3</v>
      </c>
    </row>
    <row r="4326" spans="1:17" hidden="1" x14ac:dyDescent="0.3">
      <c r="A4326" t="s">
        <v>8881</v>
      </c>
      <c r="B4326" t="s">
        <v>8882</v>
      </c>
      <c r="C4326" t="str">
        <f>IFERROR(VLOOKUP(Table1[[#This Row],[Ticker]],[1]!Table2[[Symbol]:[Industry]],2,FALSE),"-")</f>
        <v>-</v>
      </c>
      <c r="D4326" t="s">
        <v>729</v>
      </c>
      <c r="E4326">
        <v>12.120252429999899</v>
      </c>
      <c r="F4326">
        <v>38.51</v>
      </c>
      <c r="G4326">
        <v>7.54526137858912</v>
      </c>
      <c r="H4326">
        <v>-2.52465664170093</v>
      </c>
      <c r="I4326">
        <v>-1.6821771170558</v>
      </c>
      <c r="J4326">
        <v>-1.8456845764910601</v>
      </c>
      <c r="K4326">
        <v>37.869437861222501</v>
      </c>
      <c r="L4326">
        <v>34.719608549484697</v>
      </c>
      <c r="M4326">
        <v>57.562155009737999</v>
      </c>
      <c r="N4326">
        <v>0.53224286648910701</v>
      </c>
      <c r="O4326">
        <v>3.7392884964944302</v>
      </c>
      <c r="P4326">
        <v>42.629629629629598</v>
      </c>
    </row>
    <row r="4327" spans="1:17" hidden="1" x14ac:dyDescent="0.3">
      <c r="A4327" t="s">
        <v>8883</v>
      </c>
      <c r="B4327" t="s">
        <v>8884</v>
      </c>
      <c r="C4327" t="str">
        <f>IFERROR(VLOOKUP(Table1[[#This Row],[Ticker]],[1]!Table2[[Symbol]:[Industry]],2,FALSE),"-")</f>
        <v>-</v>
      </c>
      <c r="D4327" t="s">
        <v>420</v>
      </c>
      <c r="E4327">
        <v>12.092976</v>
      </c>
      <c r="F4327">
        <v>0.93</v>
      </c>
      <c r="G4327">
        <v>37.033207184526503</v>
      </c>
      <c r="H4327">
        <v>-7.1701935110411696</v>
      </c>
      <c r="I4327">
        <v>-5.3295045569012203</v>
      </c>
      <c r="J4327">
        <v>-4.0518082309935401</v>
      </c>
      <c r="K4327">
        <v>0.98428385544508501</v>
      </c>
      <c r="L4327">
        <v>0.83146341551918801</v>
      </c>
      <c r="M4327">
        <v>20.7676828175127</v>
      </c>
      <c r="N4327">
        <v>0.21108174288085499</v>
      </c>
      <c r="O4327">
        <v>49.462365591397798</v>
      </c>
      <c r="P4327">
        <v>78.846153846153797</v>
      </c>
      <c r="Q4327">
        <v>7.7088799205736996E-2</v>
      </c>
    </row>
    <row r="4328" spans="1:17" hidden="1" x14ac:dyDescent="0.3">
      <c r="A4328" t="s">
        <v>8885</v>
      </c>
      <c r="B4328" t="s">
        <v>8886</v>
      </c>
      <c r="C4328" t="str">
        <f>IFERROR(VLOOKUP(Table1[[#This Row],[Ticker]],[1]!Table2[[Symbol]:[Industry]],2,FALSE),"-")</f>
        <v>-</v>
      </c>
      <c r="D4328" t="s">
        <v>300</v>
      </c>
      <c r="E4328">
        <v>12.082067459999999</v>
      </c>
      <c r="F4328">
        <v>21.69</v>
      </c>
      <c r="G4328">
        <v>-24.865872256318902</v>
      </c>
      <c r="H4328">
        <v>-6.8798709303960104</v>
      </c>
      <c r="I4328">
        <v>-26.9919583163014</v>
      </c>
      <c r="J4328">
        <v>-3.3998298137273499</v>
      </c>
      <c r="K4328">
        <v>22.769681701864599</v>
      </c>
      <c r="L4328">
        <v>23.6245464924645</v>
      </c>
      <c r="M4328">
        <v>34.128145608285003</v>
      </c>
      <c r="N4328">
        <v>0.32605615826419898</v>
      </c>
      <c r="O4328">
        <v>102.85846011987</v>
      </c>
      <c r="P4328">
        <v>35.5625</v>
      </c>
      <c r="Q4328">
        <v>4.7214704668129E-2</v>
      </c>
    </row>
    <row r="4329" spans="1:17" hidden="1" x14ac:dyDescent="0.3">
      <c r="A4329" t="s">
        <v>8887</v>
      </c>
      <c r="B4329" t="s">
        <v>8888</v>
      </c>
      <c r="C4329" t="str">
        <f>IFERROR(VLOOKUP(Table1[[#This Row],[Ticker]],[1]!Table2[[Symbol]:[Industry]],2,FALSE),"-")</f>
        <v>-</v>
      </c>
      <c r="D4329" t="s">
        <v>713</v>
      </c>
      <c r="E4329">
        <v>12.05989215</v>
      </c>
      <c r="F4329">
        <v>86.01</v>
      </c>
      <c r="G4329">
        <v>219.14298222623799</v>
      </c>
      <c r="H4329">
        <v>4.2362158116099602</v>
      </c>
      <c r="I4329">
        <v>231.23253663194001</v>
      </c>
      <c r="J4329">
        <v>-2.1442195092753802</v>
      </c>
      <c r="K4329">
        <v>82.076671150840298</v>
      </c>
      <c r="M4329">
        <v>50.5865442176869</v>
      </c>
      <c r="N4329">
        <v>0.48236380501217402</v>
      </c>
      <c r="O4329">
        <v>15.3819323334495</v>
      </c>
      <c r="P4329">
        <v>263.67864693446001</v>
      </c>
    </row>
    <row r="4330" spans="1:17" hidden="1" x14ac:dyDescent="0.3">
      <c r="A4330" t="s">
        <v>8889</v>
      </c>
      <c r="B4330" t="s">
        <v>8890</v>
      </c>
      <c r="C4330" t="str">
        <f>IFERROR(VLOOKUP(Table1[[#This Row],[Ticker]],[1]!Table2[[Symbol]:[Industry]],2,FALSE),"-")</f>
        <v>-</v>
      </c>
      <c r="D4330" t="s">
        <v>300</v>
      </c>
      <c r="E4330">
        <v>12.055194428</v>
      </c>
      <c r="F4330">
        <v>52.12</v>
      </c>
      <c r="G4330">
        <v>9.72567765507406</v>
      </c>
      <c r="H4330">
        <v>16.299080231975498</v>
      </c>
      <c r="I4330">
        <v>-6.1240928178677301</v>
      </c>
      <c r="J4330">
        <v>9.9668087902830305</v>
      </c>
      <c r="K4330">
        <v>46.501268156019798</v>
      </c>
      <c r="L4330">
        <v>45.971879242420599</v>
      </c>
      <c r="M4330">
        <v>79.614589148294399</v>
      </c>
      <c r="N4330">
        <v>2.0062747411397601</v>
      </c>
      <c r="O4330">
        <v>32.482732156561703</v>
      </c>
      <c r="P4330">
        <v>49.555236728837798</v>
      </c>
      <c r="Q4330">
        <v>4.2290201293125003E-2</v>
      </c>
    </row>
    <row r="4331" spans="1:17" hidden="1" x14ac:dyDescent="0.3">
      <c r="A4331" t="s">
        <v>8891</v>
      </c>
      <c r="B4331" t="s">
        <v>8892</v>
      </c>
      <c r="C4331" t="str">
        <f>IFERROR(VLOOKUP(Table1[[#This Row],[Ticker]],[1]!Table2[[Symbol]:[Industry]],2,FALSE),"-")</f>
        <v>-</v>
      </c>
      <c r="D4331" t="s">
        <v>516</v>
      </c>
      <c r="E4331">
        <v>12.04</v>
      </c>
      <c r="F4331">
        <v>301</v>
      </c>
      <c r="G4331">
        <v>164.01847611224099</v>
      </c>
      <c r="H4331">
        <v>12.4373635409603</v>
      </c>
      <c r="I4331">
        <v>181.45708769610499</v>
      </c>
      <c r="J4331">
        <v>19.569588886700501</v>
      </c>
      <c r="K4331">
        <v>240.49796372707499</v>
      </c>
      <c r="L4331">
        <v>164.77482485815901</v>
      </c>
      <c r="M4331">
        <v>79.329117904399695</v>
      </c>
      <c r="N4331">
        <v>0.370062053007993</v>
      </c>
      <c r="O4331">
        <v>4.6013289036545002</v>
      </c>
      <c r="P4331">
        <v>238.582677165354</v>
      </c>
      <c r="Q4331">
        <v>0.109603021344198</v>
      </c>
    </row>
    <row r="4332" spans="1:17" hidden="1" x14ac:dyDescent="0.3">
      <c r="A4332" t="s">
        <v>8893</v>
      </c>
      <c r="B4332" t="s">
        <v>8894</v>
      </c>
      <c r="C4332" t="str">
        <f>IFERROR(VLOOKUP(Table1[[#This Row],[Ticker]],[1]!Table2[[Symbol]:[Industry]],2,FALSE),"-")</f>
        <v>-</v>
      </c>
      <c r="D4332" t="s">
        <v>420</v>
      </c>
      <c r="E4332">
        <v>12.0098</v>
      </c>
      <c r="F4332">
        <v>1.03</v>
      </c>
      <c r="G4332">
        <v>-34.459714308394901</v>
      </c>
      <c r="H4332">
        <v>-5.6747806670044803</v>
      </c>
      <c r="I4332">
        <v>-29.974268788958401</v>
      </c>
      <c r="J4332">
        <v>-1.88834669253202</v>
      </c>
      <c r="K4332">
        <v>1.0714370297866</v>
      </c>
      <c r="L4332">
        <v>1.1177355909803799</v>
      </c>
      <c r="M4332">
        <v>37.837051808247899</v>
      </c>
      <c r="N4332">
        <v>0.87057159162722997</v>
      </c>
      <c r="O4332">
        <v>56.3106796116504</v>
      </c>
      <c r="P4332">
        <v>13.186813186813101</v>
      </c>
      <c r="Q4332">
        <v>8.1736456477506006E-2</v>
      </c>
    </row>
    <row r="4333" spans="1:17" hidden="1" x14ac:dyDescent="0.3">
      <c r="A4333" t="s">
        <v>8895</v>
      </c>
      <c r="B4333" t="s">
        <v>8896</v>
      </c>
      <c r="C4333" t="str">
        <f>IFERROR(VLOOKUP(Table1[[#This Row],[Ticker]],[1]!Table2[[Symbol]:[Industry]],2,FALSE),"-")</f>
        <v>-</v>
      </c>
      <c r="D4333" t="s">
        <v>315</v>
      </c>
      <c r="E4333">
        <v>12.0025064</v>
      </c>
      <c r="F4333">
        <v>8.3800000000000008</v>
      </c>
      <c r="G4333">
        <v>61.062099640385298</v>
      </c>
      <c r="H4333">
        <v>4.7109078656797303</v>
      </c>
      <c r="I4333">
        <v>14.9384066003021</v>
      </c>
      <c r="J4333">
        <v>-0.92680823099355703</v>
      </c>
      <c r="K4333">
        <v>6.8635378414733603</v>
      </c>
      <c r="L4333">
        <v>5.4793515219823403</v>
      </c>
      <c r="M4333">
        <v>99.999999462256994</v>
      </c>
      <c r="N4333">
        <v>3.6514358100573601</v>
      </c>
      <c r="O4333">
        <v>0</v>
      </c>
      <c r="P4333">
        <v>123.466666666666</v>
      </c>
      <c r="Q4333">
        <v>0.105443486964526</v>
      </c>
    </row>
    <row r="4334" spans="1:17" hidden="1" x14ac:dyDescent="0.3">
      <c r="A4334" t="s">
        <v>8897</v>
      </c>
      <c r="B4334" t="s">
        <v>8898</v>
      </c>
      <c r="C4334" t="str">
        <f>IFERROR(VLOOKUP(Table1[[#This Row],[Ticker]],[1]!Table2[[Symbol]:[Industry]],2,FALSE),"-")</f>
        <v>-</v>
      </c>
      <c r="D4334" t="s">
        <v>516</v>
      </c>
      <c r="E4334">
        <v>11.96468625</v>
      </c>
      <c r="F4334">
        <v>37.950000000000003</v>
      </c>
      <c r="G4334">
        <v>-0.75250710118770603</v>
      </c>
      <c r="H4334">
        <v>5.1586990784675697</v>
      </c>
      <c r="I4334">
        <v>-21.761498021218699</v>
      </c>
      <c r="J4334">
        <v>-1.05838717836197</v>
      </c>
      <c r="K4334">
        <v>37.315909016687797</v>
      </c>
      <c r="L4334">
        <v>36.108666109674701</v>
      </c>
      <c r="M4334">
        <v>57.718215151825703</v>
      </c>
      <c r="N4334">
        <v>3.1770833333333299</v>
      </c>
      <c r="O4334">
        <v>24.2424242424242</v>
      </c>
      <c r="P4334">
        <v>97.450572320499404</v>
      </c>
    </row>
    <row r="4335" spans="1:17" hidden="1" x14ac:dyDescent="0.3">
      <c r="A4335" t="s">
        <v>8899</v>
      </c>
      <c r="B4335" t="s">
        <v>4522</v>
      </c>
      <c r="C4335" t="str">
        <f>IFERROR(VLOOKUP(Table1[[#This Row],[Ticker]],[1]!Table2[[Symbol]:[Industry]],2,FALSE),"-")</f>
        <v>-</v>
      </c>
      <c r="D4335" t="s">
        <v>57</v>
      </c>
      <c r="E4335">
        <v>11.93</v>
      </c>
      <c r="F4335">
        <v>119.3</v>
      </c>
      <c r="M4335">
        <v>100</v>
      </c>
      <c r="N4335">
        <v>1</v>
      </c>
      <c r="Q4335">
        <v>5.4726977498741003E-2</v>
      </c>
    </row>
    <row r="4336" spans="1:17" hidden="1" x14ac:dyDescent="0.3">
      <c r="A4336" t="s">
        <v>8900</v>
      </c>
      <c r="B4336" t="s">
        <v>8901</v>
      </c>
      <c r="C4336" t="str">
        <f>IFERROR(VLOOKUP(Table1[[#This Row],[Ticker]],[1]!Table2[[Symbol]:[Industry]],2,FALSE),"-")</f>
        <v>-</v>
      </c>
      <c r="D4336" t="s">
        <v>2886</v>
      </c>
      <c r="E4336">
        <v>11.911554000000001</v>
      </c>
      <c r="F4336">
        <v>27.7</v>
      </c>
      <c r="G4336">
        <v>-53.293141392565303</v>
      </c>
      <c r="H4336">
        <v>-7.1235022110747597</v>
      </c>
      <c r="I4336">
        <v>-38.748063026636501</v>
      </c>
      <c r="J4336">
        <v>-1.99823680242213</v>
      </c>
      <c r="K4336">
        <v>30.552524788455901</v>
      </c>
      <c r="L4336">
        <v>35.023822084882497</v>
      </c>
      <c r="M4336">
        <v>38.648893758561499</v>
      </c>
      <c r="N4336">
        <v>0.84737603305785103</v>
      </c>
      <c r="O4336">
        <v>100.72202166064901</v>
      </c>
      <c r="P4336">
        <v>4.9242424242424301</v>
      </c>
      <c r="Q4336">
        <v>4.0585705921346998E-2</v>
      </c>
    </row>
    <row r="4337" spans="1:17" hidden="1" x14ac:dyDescent="0.3">
      <c r="A4337" t="s">
        <v>8902</v>
      </c>
      <c r="B4337" t="s">
        <v>8903</v>
      </c>
      <c r="C4337" t="str">
        <f>IFERROR(VLOOKUP(Table1[[#This Row],[Ticker]],[1]!Table2[[Symbol]:[Industry]],2,FALSE),"-")</f>
        <v>-</v>
      </c>
      <c r="D4337" t="s">
        <v>632</v>
      </c>
      <c r="E4337">
        <v>11.899816400000001</v>
      </c>
      <c r="F4337">
        <v>13.6</v>
      </c>
      <c r="G4337">
        <v>-9.2950602926770802</v>
      </c>
      <c r="H4337">
        <v>-4.1927764327066601</v>
      </c>
      <c r="I4337">
        <v>-3.2167088146945102</v>
      </c>
      <c r="J4337">
        <v>1.9476244467674</v>
      </c>
      <c r="K4337">
        <v>14.207255397496599</v>
      </c>
      <c r="L4337">
        <v>13.6989093076779</v>
      </c>
      <c r="M4337">
        <v>41.750595343196998</v>
      </c>
      <c r="N4337">
        <v>0.82172621931260204</v>
      </c>
      <c r="O4337">
        <v>62.1323529411764</v>
      </c>
      <c r="Q4337">
        <v>6.7568892917763995E-2</v>
      </c>
    </row>
    <row r="4338" spans="1:17" hidden="1" x14ac:dyDescent="0.3">
      <c r="A4338" t="s">
        <v>8904</v>
      </c>
      <c r="B4338" t="s">
        <v>8905</v>
      </c>
      <c r="C4338" t="str">
        <f>IFERROR(VLOOKUP(Table1[[#This Row],[Ticker]],[1]!Table2[[Symbol]:[Industry]],2,FALSE),"-")</f>
        <v>-</v>
      </c>
      <c r="D4338" t="s">
        <v>516</v>
      </c>
      <c r="E4338">
        <v>11.897264085512999</v>
      </c>
      <c r="F4338">
        <v>41.6</v>
      </c>
      <c r="G4338">
        <v>-11.5132384207425</v>
      </c>
      <c r="H4338">
        <v>-0.170193511041176</v>
      </c>
      <c r="I4338">
        <v>-0.82928117036127502</v>
      </c>
      <c r="J4338">
        <v>-0.92680823099355703</v>
      </c>
      <c r="K4338">
        <v>41.1990178423505</v>
      </c>
      <c r="L4338">
        <v>39.900993627694298</v>
      </c>
      <c r="M4338">
        <v>100</v>
      </c>
      <c r="N4338">
        <v>0</v>
      </c>
      <c r="O4338">
        <v>0</v>
      </c>
      <c r="P4338">
        <v>10.227874933757199</v>
      </c>
    </row>
    <row r="4339" spans="1:17" hidden="1" x14ac:dyDescent="0.3">
      <c r="A4339" t="s">
        <v>8906</v>
      </c>
      <c r="B4339" t="s">
        <v>8907</v>
      </c>
      <c r="C4339" t="str">
        <f>IFERROR(VLOOKUP(Table1[[#This Row],[Ticker]],[1]!Table2[[Symbol]:[Industry]],2,FALSE),"-")</f>
        <v>-</v>
      </c>
      <c r="D4339" t="s">
        <v>420</v>
      </c>
      <c r="E4339">
        <v>11.8963141</v>
      </c>
      <c r="F4339">
        <v>24.53</v>
      </c>
      <c r="G4339">
        <v>-28.852507101187701</v>
      </c>
      <c r="H4339">
        <v>-15.583986614489399</v>
      </c>
      <c r="I4339">
        <v>-26.708399946751399</v>
      </c>
      <c r="J4339">
        <v>-10.4102030649418</v>
      </c>
      <c r="K4339">
        <v>27.720366545792398</v>
      </c>
      <c r="L4339">
        <v>25.905816663735699</v>
      </c>
      <c r="M4339">
        <v>32.355374985078001</v>
      </c>
      <c r="N4339">
        <v>0.88085280886775397</v>
      </c>
      <c r="O4339">
        <v>55.727680391357502</v>
      </c>
      <c r="P4339">
        <v>74.590747330960795</v>
      </c>
      <c r="Q4339">
        <v>9.9184077893768999E-2</v>
      </c>
    </row>
    <row r="4340" spans="1:17" hidden="1" x14ac:dyDescent="0.3">
      <c r="A4340" t="s">
        <v>8908</v>
      </c>
      <c r="B4340" t="s">
        <v>8909</v>
      </c>
      <c r="C4340" t="str">
        <f>IFERROR(VLOOKUP(Table1[[#This Row],[Ticker]],[1]!Table2[[Symbol]:[Industry]],2,FALSE),"-")</f>
        <v>-</v>
      </c>
      <c r="D4340" t="s">
        <v>516</v>
      </c>
      <c r="E4340">
        <v>11.829000000000001</v>
      </c>
      <c r="F4340">
        <v>39.43</v>
      </c>
      <c r="G4340">
        <v>60.838401989721298</v>
      </c>
      <c r="H4340">
        <v>-12.528495355895499</v>
      </c>
      <c r="I4340">
        <v>-2.2963996582464401</v>
      </c>
      <c r="J4340">
        <v>-15.1348151935697</v>
      </c>
      <c r="K4340">
        <v>44.255534196219799</v>
      </c>
      <c r="L4340">
        <v>41.991322344793097</v>
      </c>
      <c r="M4340">
        <v>35.301505366517297</v>
      </c>
      <c r="N4340">
        <v>0.68831047672357404</v>
      </c>
      <c r="O4340">
        <v>48.769972102460002</v>
      </c>
      <c r="P4340">
        <v>92.341463414634106</v>
      </c>
      <c r="Q4340">
        <v>2.7976019633834E-2</v>
      </c>
    </row>
    <row r="4341" spans="1:17" hidden="1" x14ac:dyDescent="0.3">
      <c r="A4341" t="s">
        <v>8910</v>
      </c>
      <c r="B4341" t="s">
        <v>8911</v>
      </c>
      <c r="C4341" t="str">
        <f>IFERROR(VLOOKUP(Table1[[#This Row],[Ticker]],[1]!Table2[[Symbol]:[Industry]],2,FALSE),"-")</f>
        <v>-</v>
      </c>
      <c r="D4341" t="s">
        <v>1733</v>
      </c>
      <c r="E4341">
        <v>11.8270824</v>
      </c>
      <c r="F4341">
        <v>23.59</v>
      </c>
      <c r="G4341">
        <v>-11.6029008019751</v>
      </c>
      <c r="H4341">
        <v>12.2166573703309</v>
      </c>
      <c r="I4341">
        <v>-33.7739994147354</v>
      </c>
      <c r="J4341">
        <v>2.3117038040173701</v>
      </c>
      <c r="K4341">
        <v>23.207828246261901</v>
      </c>
      <c r="L4341">
        <v>23.454493857997701</v>
      </c>
      <c r="M4341">
        <v>59.857974501170503</v>
      </c>
      <c r="N4341">
        <v>2.2036253776435002</v>
      </c>
      <c r="O4341">
        <v>41.119118270453498</v>
      </c>
      <c r="P4341">
        <v>31.274346132442901</v>
      </c>
      <c r="Q4341">
        <v>0.108226260972611</v>
      </c>
    </row>
    <row r="4342" spans="1:17" hidden="1" x14ac:dyDescent="0.3">
      <c r="A4342" t="s">
        <v>8912</v>
      </c>
      <c r="B4342" t="s">
        <v>8913</v>
      </c>
      <c r="C4342" t="str">
        <f>IFERROR(VLOOKUP(Table1[[#This Row],[Ticker]],[1]!Table2[[Symbol]:[Industry]],2,FALSE),"-")</f>
        <v>-</v>
      </c>
      <c r="D4342" t="s">
        <v>3613</v>
      </c>
      <c r="E4342">
        <v>11.731128500000001</v>
      </c>
      <c r="F4342">
        <v>77.5</v>
      </c>
      <c r="G4342">
        <v>35.9053876356543</v>
      </c>
      <c r="H4342">
        <v>9.1386922435427298</v>
      </c>
      <c r="I4342">
        <v>18.090035672983799</v>
      </c>
      <c r="J4342">
        <v>-6.7820074535397099</v>
      </c>
      <c r="K4342">
        <v>72.401617148164405</v>
      </c>
      <c r="L4342">
        <v>70.643202235862404</v>
      </c>
      <c r="M4342">
        <v>55.306919302081099</v>
      </c>
      <c r="N4342">
        <v>2.4099099099099099</v>
      </c>
      <c r="O4342">
        <v>50.658064516129002</v>
      </c>
      <c r="P4342">
        <v>69.213973799126606</v>
      </c>
      <c r="Q4342">
        <v>0.10223119932322799</v>
      </c>
    </row>
    <row r="4343" spans="1:17" hidden="1" x14ac:dyDescent="0.3">
      <c r="A4343" t="s">
        <v>8914</v>
      </c>
      <c r="B4343" t="s">
        <v>8915</v>
      </c>
      <c r="C4343" t="str">
        <f>IFERROR(VLOOKUP(Table1[[#This Row],[Ticker]],[1]!Table2[[Symbol]:[Industry]],2,FALSE),"-")</f>
        <v>-</v>
      </c>
      <c r="D4343" t="s">
        <v>186</v>
      </c>
      <c r="E4343">
        <v>11.716507500000001</v>
      </c>
      <c r="F4343">
        <v>26.15</v>
      </c>
      <c r="G4343">
        <v>80.296131031108004</v>
      </c>
      <c r="H4343">
        <v>16.779717043520499</v>
      </c>
      <c r="I4343">
        <v>15.32147327172</v>
      </c>
      <c r="J4343">
        <v>-6.4883828066526501</v>
      </c>
      <c r="K4343">
        <v>24.978394919290398</v>
      </c>
      <c r="L4343">
        <v>21.4897509040083</v>
      </c>
      <c r="M4343">
        <v>52.457316345617002</v>
      </c>
      <c r="N4343">
        <v>1.73217614557831</v>
      </c>
      <c r="O4343">
        <v>33.804971319311598</v>
      </c>
      <c r="P4343">
        <v>113.46938775510201</v>
      </c>
      <c r="Q4343">
        <v>8.7976794880540998E-2</v>
      </c>
    </row>
    <row r="4344" spans="1:17" hidden="1" x14ac:dyDescent="0.3">
      <c r="A4344" t="s">
        <v>8916</v>
      </c>
      <c r="B4344" t="s">
        <v>8917</v>
      </c>
      <c r="C4344" t="str">
        <f>IFERROR(VLOOKUP(Table1[[#This Row],[Ticker]],[1]!Table2[[Symbol]:[Industry]],2,FALSE),"-")</f>
        <v>-</v>
      </c>
      <c r="D4344" t="s">
        <v>516</v>
      </c>
      <c r="E4344">
        <v>11.705539999999999</v>
      </c>
      <c r="F4344">
        <v>6.91</v>
      </c>
      <c r="G4344">
        <v>37.997492898812297</v>
      </c>
      <c r="H4344">
        <v>3.7395809250490402</v>
      </c>
      <c r="I4344">
        <v>-8.5960108386440695</v>
      </c>
      <c r="J4344">
        <v>-0.34456660071699202</v>
      </c>
      <c r="K4344">
        <v>6.5338819103875299</v>
      </c>
      <c r="L4344">
        <v>6.2394959021079401</v>
      </c>
      <c r="M4344">
        <v>59.063673924909303</v>
      </c>
      <c r="N4344">
        <v>1.4170399221032099</v>
      </c>
      <c r="O4344">
        <v>67.149059334298101</v>
      </c>
      <c r="P4344">
        <v>81.842105263157904</v>
      </c>
      <c r="Q4344">
        <v>9.9675087485211006E-2</v>
      </c>
    </row>
    <row r="4345" spans="1:17" hidden="1" x14ac:dyDescent="0.3">
      <c r="A4345" t="s">
        <v>8918</v>
      </c>
      <c r="B4345" t="s">
        <v>8919</v>
      </c>
      <c r="C4345" t="str">
        <f>IFERROR(VLOOKUP(Table1[[#This Row],[Ticker]],[1]!Table2[[Symbol]:[Industry]],2,FALSE),"-")</f>
        <v>-</v>
      </c>
      <c r="D4345" t="s">
        <v>1177</v>
      </c>
      <c r="E4345">
        <v>11.69889264</v>
      </c>
      <c r="F4345">
        <v>2.16</v>
      </c>
      <c r="G4345">
        <v>3.65658380790321</v>
      </c>
      <c r="H4345">
        <v>-14.794699439894901</v>
      </c>
      <c r="I4345">
        <v>-21.076630993682802</v>
      </c>
      <c r="J4345">
        <v>-0.92680823099355703</v>
      </c>
      <c r="K4345">
        <v>2.16619126540576</v>
      </c>
      <c r="L4345">
        <v>1.91060885569615</v>
      </c>
      <c r="M4345">
        <v>6.7876155682048998</v>
      </c>
      <c r="N4345">
        <v>0.83998598237784605</v>
      </c>
      <c r="O4345">
        <v>33.3333333333333</v>
      </c>
      <c r="P4345">
        <v>54.285714285714299</v>
      </c>
      <c r="Q4345">
        <v>9.1206218242060003E-2</v>
      </c>
    </row>
    <row r="4346" spans="1:17" hidden="1" x14ac:dyDescent="0.3">
      <c r="A4346" t="s">
        <v>8920</v>
      </c>
      <c r="B4346" t="s">
        <v>8921</v>
      </c>
      <c r="C4346" t="str">
        <f>IFERROR(VLOOKUP(Table1[[#This Row],[Ticker]],[1]!Table2[[Symbol]:[Industry]],2,FALSE),"-")</f>
        <v>-</v>
      </c>
      <c r="D4346" t="s">
        <v>315</v>
      </c>
      <c r="E4346">
        <v>11.690335069</v>
      </c>
      <c r="F4346">
        <v>9.17</v>
      </c>
      <c r="G4346">
        <v>28.171221712371501</v>
      </c>
      <c r="H4346">
        <v>-0.170193511041176</v>
      </c>
      <c r="I4346">
        <v>-14.550315204209101</v>
      </c>
      <c r="J4346">
        <v>-0.92680823099355703</v>
      </c>
      <c r="K4346">
        <v>7.6695852521308803</v>
      </c>
      <c r="L4346">
        <v>6.2215382418818397</v>
      </c>
      <c r="M4346">
        <v>19.9474568792597</v>
      </c>
      <c r="N4346">
        <v>0.349488792764451</v>
      </c>
      <c r="O4346">
        <v>5.7797164667393597</v>
      </c>
      <c r="P4346">
        <v>83.4</v>
      </c>
    </row>
    <row r="4347" spans="1:17" hidden="1" x14ac:dyDescent="0.3">
      <c r="A4347" t="s">
        <v>8922</v>
      </c>
      <c r="B4347" t="s">
        <v>8923</v>
      </c>
      <c r="C4347" t="str">
        <f>IFERROR(VLOOKUP(Table1[[#This Row],[Ticker]],[1]!Table2[[Symbol]:[Industry]],2,FALSE),"-")</f>
        <v>-</v>
      </c>
      <c r="D4347" t="s">
        <v>420</v>
      </c>
      <c r="E4347">
        <v>11.66175</v>
      </c>
      <c r="F4347">
        <v>1.42</v>
      </c>
      <c r="G4347">
        <v>7.9855881369075101</v>
      </c>
      <c r="H4347">
        <v>-4.8681800882223802</v>
      </c>
      <c r="I4347">
        <v>-19.937390487353699</v>
      </c>
      <c r="J4347">
        <v>-0.21758837283752799</v>
      </c>
      <c r="K4347">
        <v>1.45143554915605</v>
      </c>
      <c r="L4347">
        <v>1.3431264300625001</v>
      </c>
      <c r="M4347">
        <v>41.2384737152939</v>
      </c>
      <c r="N4347">
        <v>0.75946247097322594</v>
      </c>
      <c r="O4347">
        <v>42.253521126760504</v>
      </c>
      <c r="P4347">
        <v>52.688172043010702</v>
      </c>
      <c r="Q4347">
        <v>0.109023442599084</v>
      </c>
    </row>
    <row r="4348" spans="1:17" hidden="1" x14ac:dyDescent="0.3">
      <c r="A4348" t="s">
        <v>8924</v>
      </c>
      <c r="B4348" t="s">
        <v>8925</v>
      </c>
      <c r="C4348" t="str">
        <f>IFERROR(VLOOKUP(Table1[[#This Row],[Ticker]],[1]!Table2[[Symbol]:[Industry]],2,FALSE),"-")</f>
        <v>-</v>
      </c>
      <c r="D4348" t="s">
        <v>372</v>
      </c>
      <c r="E4348">
        <v>11.625864399999999</v>
      </c>
      <c r="F4348">
        <v>36.29</v>
      </c>
      <c r="G4348">
        <v>199.67763995763499</v>
      </c>
      <c r="H4348">
        <v>82.191615534184905</v>
      </c>
      <c r="I4348">
        <v>94.056010298128001</v>
      </c>
      <c r="J4348">
        <v>-6.9112641895427798</v>
      </c>
      <c r="K4348">
        <v>25.341320926945698</v>
      </c>
      <c r="L4348">
        <v>18.412206389063101</v>
      </c>
      <c r="M4348">
        <v>68.565616692864296</v>
      </c>
      <c r="N4348">
        <v>1.52780890674749</v>
      </c>
      <c r="O4348">
        <v>8.2667401488013308</v>
      </c>
      <c r="P4348">
        <v>249.27815206929699</v>
      </c>
      <c r="Q4348">
        <v>0.17033852476165301</v>
      </c>
    </row>
    <row r="4349" spans="1:17" hidden="1" x14ac:dyDescent="0.3">
      <c r="A4349" t="s">
        <v>8926</v>
      </c>
      <c r="B4349" t="s">
        <v>8927</v>
      </c>
      <c r="C4349" t="str">
        <f>IFERROR(VLOOKUP(Table1[[#This Row],[Ticker]],[1]!Table2[[Symbol]:[Industry]],2,FALSE),"-")</f>
        <v>-</v>
      </c>
      <c r="D4349" t="s">
        <v>130</v>
      </c>
      <c r="E4349">
        <v>11.615538750000001</v>
      </c>
      <c r="F4349">
        <v>5.57</v>
      </c>
      <c r="G4349">
        <v>-82.546624748246501</v>
      </c>
      <c r="H4349">
        <v>0.19016684931919201</v>
      </c>
      <c r="I4349">
        <v>-49.573740820272398</v>
      </c>
      <c r="J4349">
        <v>-4.0572430136022399</v>
      </c>
      <c r="K4349">
        <v>6.1555670940541098</v>
      </c>
      <c r="L4349">
        <v>8.5700291784107492</v>
      </c>
      <c r="M4349">
        <v>54.651026132179503</v>
      </c>
      <c r="N4349">
        <v>0.756778111819985</v>
      </c>
      <c r="O4349">
        <v>123.159784560143</v>
      </c>
      <c r="P4349">
        <v>15.8004158004158</v>
      </c>
      <c r="Q4349">
        <v>2.4190529575024999E-2</v>
      </c>
    </row>
    <row r="4350" spans="1:17" hidden="1" x14ac:dyDescent="0.3">
      <c r="A4350" t="s">
        <v>8928</v>
      </c>
      <c r="B4350" t="s">
        <v>8929</v>
      </c>
      <c r="C4350" t="str">
        <f>IFERROR(VLOOKUP(Table1[[#This Row],[Ticker]],[1]!Table2[[Symbol]:[Industry]],2,FALSE),"-")</f>
        <v>-</v>
      </c>
      <c r="D4350" t="s">
        <v>130</v>
      </c>
      <c r="E4350">
        <v>11.5754238599999</v>
      </c>
      <c r="F4350">
        <v>21.45</v>
      </c>
      <c r="G4350">
        <v>-59.623983054753197</v>
      </c>
      <c r="H4350">
        <v>-14.3701935110411</v>
      </c>
      <c r="I4350">
        <v>-46.815679213033597</v>
      </c>
      <c r="J4350">
        <v>-15.1268082309935</v>
      </c>
      <c r="K4350">
        <v>25.004128711569901</v>
      </c>
      <c r="L4350">
        <v>27.119536204133901</v>
      </c>
      <c r="M4350">
        <v>8.30486833067E-4</v>
      </c>
      <c r="N4350">
        <v>3.25</v>
      </c>
      <c r="O4350">
        <v>63.822843822843801</v>
      </c>
      <c r="P4350">
        <v>20.913190529875902</v>
      </c>
    </row>
    <row r="4351" spans="1:17" hidden="1" x14ac:dyDescent="0.3">
      <c r="A4351" t="s">
        <v>8930</v>
      </c>
      <c r="B4351" t="s">
        <v>8931</v>
      </c>
      <c r="C4351" t="str">
        <f>IFERROR(VLOOKUP(Table1[[#This Row],[Ticker]],[1]!Table2[[Symbol]:[Industry]],2,FALSE),"-")</f>
        <v>-</v>
      </c>
      <c r="D4351" t="s">
        <v>1387</v>
      </c>
      <c r="E4351">
        <v>11.571991799999999</v>
      </c>
      <c r="F4351">
        <v>12.75</v>
      </c>
      <c r="G4351">
        <v>44.948265099584503</v>
      </c>
      <c r="H4351">
        <v>-27.437734868713701</v>
      </c>
      <c r="I4351">
        <v>-13.7675400845919</v>
      </c>
      <c r="J4351">
        <v>-13.056374047671699</v>
      </c>
      <c r="K4351">
        <v>13.5554271585866</v>
      </c>
      <c r="L4351">
        <v>12.489194306374801</v>
      </c>
      <c r="M4351">
        <v>36.803060007038397</v>
      </c>
      <c r="N4351">
        <v>0.26531637829729898</v>
      </c>
      <c r="O4351">
        <v>37.490196078431303</v>
      </c>
      <c r="P4351">
        <v>64.092664092664094</v>
      </c>
      <c r="Q4351">
        <v>6.5729975260962997E-2</v>
      </c>
    </row>
    <row r="4352" spans="1:17" hidden="1" x14ac:dyDescent="0.3">
      <c r="A4352" t="s">
        <v>8932</v>
      </c>
      <c r="B4352" t="s">
        <v>8933</v>
      </c>
      <c r="C4352" t="str">
        <f>IFERROR(VLOOKUP(Table1[[#This Row],[Ticker]],[1]!Table2[[Symbol]:[Industry]],2,FALSE),"-")</f>
        <v>-</v>
      </c>
      <c r="D4352" t="s">
        <v>259</v>
      </c>
      <c r="E4352">
        <v>11.568410699999999</v>
      </c>
      <c r="F4352">
        <v>42.35</v>
      </c>
      <c r="G4352">
        <v>75.748416259846394</v>
      </c>
      <c r="H4352">
        <v>-21.144255836101799</v>
      </c>
      <c r="I4352">
        <v>-5.2268476523251097</v>
      </c>
      <c r="J4352">
        <v>-3.5704863919130898</v>
      </c>
      <c r="K4352">
        <v>45.827490237323097</v>
      </c>
      <c r="L4352">
        <v>41.823985019877</v>
      </c>
      <c r="M4352">
        <v>27.7010479798187</v>
      </c>
      <c r="N4352">
        <v>3.0365434786688902E-2</v>
      </c>
      <c r="O4352">
        <v>41.4167650531286</v>
      </c>
      <c r="P4352">
        <v>105.08474576271099</v>
      </c>
      <c r="Q4352">
        <v>0.112038392308389</v>
      </c>
    </row>
    <row r="4353" spans="1:17" hidden="1" x14ac:dyDescent="0.3">
      <c r="A4353" t="s">
        <v>8934</v>
      </c>
      <c r="B4353" t="s">
        <v>8935</v>
      </c>
      <c r="C4353" t="str">
        <f>IFERROR(VLOOKUP(Table1[[#This Row],[Ticker]],[1]!Table2[[Symbol]:[Industry]],2,FALSE),"-")</f>
        <v>-</v>
      </c>
      <c r="D4353" t="s">
        <v>729</v>
      </c>
      <c r="E4353">
        <v>11.560360832000001</v>
      </c>
      <c r="F4353">
        <v>56.91</v>
      </c>
      <c r="G4353">
        <v>47.6399329725676</v>
      </c>
      <c r="H4353">
        <v>3.8700258673865999</v>
      </c>
      <c r="I4353">
        <v>14.936209387100799</v>
      </c>
      <c r="J4353">
        <v>-5.8321878636246598E-2</v>
      </c>
      <c r="K4353">
        <v>54.6787959680806</v>
      </c>
      <c r="L4353">
        <v>47.399603221826602</v>
      </c>
      <c r="M4353">
        <v>44.735305969102399</v>
      </c>
      <c r="N4353">
        <v>1.0978659650243101</v>
      </c>
      <c r="O4353">
        <v>2.0910209102091102</v>
      </c>
      <c r="P4353">
        <v>76.739130434782496</v>
      </c>
    </row>
    <row r="4354" spans="1:17" hidden="1" x14ac:dyDescent="0.3">
      <c r="A4354" t="s">
        <v>8936</v>
      </c>
      <c r="B4354" t="s">
        <v>8937</v>
      </c>
      <c r="C4354" t="str">
        <f>IFERROR(VLOOKUP(Table1[[#This Row],[Ticker]],[1]!Table2[[Symbol]:[Industry]],2,FALSE),"-")</f>
        <v>-</v>
      </c>
      <c r="D4354" t="s">
        <v>21</v>
      </c>
      <c r="E4354">
        <v>11.539249999999999</v>
      </c>
      <c r="F4354">
        <v>22.85</v>
      </c>
      <c r="G4354">
        <v>80.881464190678301</v>
      </c>
      <c r="H4354">
        <v>1.56622679171928</v>
      </c>
      <c r="I4354">
        <v>9.9584274370350307</v>
      </c>
      <c r="J4354">
        <v>-10.5391500031454</v>
      </c>
      <c r="K4354">
        <v>21.605473435587601</v>
      </c>
      <c r="L4354">
        <v>17.3899249784407</v>
      </c>
      <c r="M4354">
        <v>39.859857512594402</v>
      </c>
      <c r="N4354">
        <v>0.54279391256896803</v>
      </c>
      <c r="O4354">
        <v>10.634573304157501</v>
      </c>
      <c r="P4354">
        <v>226.42857142857099</v>
      </c>
    </row>
    <row r="4355" spans="1:17" hidden="1" x14ac:dyDescent="0.3">
      <c r="A4355" t="s">
        <v>8938</v>
      </c>
      <c r="B4355" t="s">
        <v>8939</v>
      </c>
      <c r="C4355" t="str">
        <f>IFERROR(VLOOKUP(Table1[[#This Row],[Ticker]],[1]!Table2[[Symbol]:[Industry]],2,FALSE),"-")</f>
        <v>-</v>
      </c>
      <c r="D4355" t="s">
        <v>420</v>
      </c>
      <c r="E4355">
        <v>11.525</v>
      </c>
      <c r="F4355">
        <v>23.05</v>
      </c>
      <c r="G4355">
        <v>64.283543055552101</v>
      </c>
      <c r="H4355">
        <v>1.1484878076401399</v>
      </c>
      <c r="I4355">
        <v>-6.9880449630184298</v>
      </c>
      <c r="J4355">
        <v>3.7983167122140702</v>
      </c>
      <c r="K4355">
        <v>22.0919555940864</v>
      </c>
      <c r="L4355">
        <v>19.7215048422572</v>
      </c>
      <c r="M4355">
        <v>51.017760302676699</v>
      </c>
      <c r="N4355">
        <v>0.48183951758898602</v>
      </c>
      <c r="O4355">
        <v>21.041214750542199</v>
      </c>
      <c r="P4355">
        <v>81.496062992125999</v>
      </c>
      <c r="Q4355">
        <v>5.9196219814214003E-2</v>
      </c>
    </row>
    <row r="4356" spans="1:17" hidden="1" x14ac:dyDescent="0.3">
      <c r="A4356" t="s">
        <v>8940</v>
      </c>
      <c r="B4356" t="s">
        <v>8941</v>
      </c>
      <c r="C4356" t="str">
        <f>IFERROR(VLOOKUP(Table1[[#This Row],[Ticker]],[1]!Table2[[Symbol]:[Industry]],2,FALSE),"-")</f>
        <v>-</v>
      </c>
      <c r="D4356" t="s">
        <v>5760</v>
      </c>
      <c r="E4356">
        <v>11.496977435</v>
      </c>
      <c r="F4356">
        <v>21.05</v>
      </c>
      <c r="G4356">
        <v>69.316120349792698</v>
      </c>
      <c r="H4356">
        <v>-37.558652761487302</v>
      </c>
      <c r="I4356">
        <v>36.241517426596303</v>
      </c>
      <c r="J4356">
        <v>-13.691002180433999</v>
      </c>
      <c r="K4356">
        <v>27.6210049779847</v>
      </c>
      <c r="L4356">
        <v>21.364638517807599</v>
      </c>
      <c r="M4356">
        <v>2.79022700973157</v>
      </c>
      <c r="N4356">
        <v>0.69473487909492104</v>
      </c>
      <c r="O4356">
        <v>72.589073634204198</v>
      </c>
      <c r="P4356">
        <v>106.37254901960701</v>
      </c>
      <c r="Q4356">
        <v>4.5122805056854003E-2</v>
      </c>
    </row>
    <row r="4357" spans="1:17" hidden="1" x14ac:dyDescent="0.3">
      <c r="A4357" t="s">
        <v>8942</v>
      </c>
      <c r="B4357" t="s">
        <v>8943</v>
      </c>
      <c r="C4357" t="str">
        <f>IFERROR(VLOOKUP(Table1[[#This Row],[Ticker]],[1]!Table2[[Symbol]:[Industry]],2,FALSE),"-")</f>
        <v>-</v>
      </c>
      <c r="D4357" t="s">
        <v>632</v>
      </c>
      <c r="E4357">
        <v>11.484</v>
      </c>
      <c r="F4357">
        <v>191.4</v>
      </c>
      <c r="G4357">
        <v>-22.260735296470202</v>
      </c>
      <c r="I4357">
        <v>-6.0848591889653401</v>
      </c>
      <c r="M4357">
        <v>100</v>
      </c>
      <c r="N4357">
        <v>1</v>
      </c>
      <c r="O4357">
        <v>0</v>
      </c>
      <c r="P4357">
        <v>4.9917718047174997</v>
      </c>
      <c r="Q4357">
        <v>3.0346719918976001E-2</v>
      </c>
    </row>
    <row r="4358" spans="1:17" hidden="1" x14ac:dyDescent="0.3">
      <c r="A4358" t="s">
        <v>8944</v>
      </c>
      <c r="B4358" t="s">
        <v>8945</v>
      </c>
      <c r="C4358" t="str">
        <f>IFERROR(VLOOKUP(Table1[[#This Row],[Ticker]],[1]!Table2[[Symbol]:[Industry]],2,FALSE),"-")</f>
        <v>-</v>
      </c>
      <c r="E4358">
        <v>11.405946399999999</v>
      </c>
      <c r="F4358">
        <v>22.76</v>
      </c>
      <c r="G4358">
        <v>-0.19368357177595899</v>
      </c>
      <c r="H4358">
        <v>-0.520456208063936</v>
      </c>
      <c r="I4358">
        <v>-20.754050348521499</v>
      </c>
      <c r="J4358">
        <v>-0.35234954782960398</v>
      </c>
      <c r="K4358">
        <v>22.633956810901498</v>
      </c>
      <c r="L4358">
        <v>22.8654904913652</v>
      </c>
      <c r="M4358">
        <v>54.188547660529998</v>
      </c>
      <c r="N4358">
        <v>0.60328798680616702</v>
      </c>
      <c r="O4358">
        <v>31.3708260105447</v>
      </c>
      <c r="P4358">
        <v>35.476190476190403</v>
      </c>
      <c r="Q4358">
        <v>0.119339688838052</v>
      </c>
    </row>
    <row r="4359" spans="1:17" hidden="1" x14ac:dyDescent="0.3">
      <c r="A4359" t="s">
        <v>8946</v>
      </c>
      <c r="B4359" t="s">
        <v>8947</v>
      </c>
      <c r="C4359" t="str">
        <f>IFERROR(VLOOKUP(Table1[[#This Row],[Ticker]],[1]!Table2[[Symbol]:[Industry]],2,FALSE),"-")</f>
        <v>-</v>
      </c>
      <c r="D4359" t="s">
        <v>937</v>
      </c>
      <c r="E4359">
        <v>11.40444828</v>
      </c>
      <c r="F4359">
        <v>2.2799999999999998</v>
      </c>
      <c r="G4359">
        <v>-7.25250710118772</v>
      </c>
      <c r="H4359">
        <v>-7.8625012033488799</v>
      </c>
      <c r="I4359">
        <v>-9.7313395138622099</v>
      </c>
      <c r="J4359">
        <v>-1.7963734483848599</v>
      </c>
      <c r="K4359">
        <v>2.5041944022163398</v>
      </c>
      <c r="L4359">
        <v>2.4166734466394901</v>
      </c>
      <c r="M4359">
        <v>42.985697764105701</v>
      </c>
      <c r="N4359">
        <v>0.41396506407765199</v>
      </c>
      <c r="O4359">
        <v>85.964912280701697</v>
      </c>
      <c r="P4359">
        <v>47.096774193548299</v>
      </c>
      <c r="Q4359">
        <v>4.5123062109250003E-2</v>
      </c>
    </row>
    <row r="4360" spans="1:17" hidden="1" x14ac:dyDescent="0.3">
      <c r="A4360" t="s">
        <v>8948</v>
      </c>
      <c r="B4360" t="s">
        <v>8949</v>
      </c>
      <c r="C4360" t="str">
        <f>IFERROR(VLOOKUP(Table1[[#This Row],[Ticker]],[1]!Table2[[Symbol]:[Industry]],2,FALSE),"-")</f>
        <v>-</v>
      </c>
      <c r="D4360" t="s">
        <v>420</v>
      </c>
      <c r="E4360">
        <v>11.349087300000001</v>
      </c>
      <c r="F4360">
        <v>8.73</v>
      </c>
      <c r="G4360">
        <v>25.604635755955101</v>
      </c>
      <c r="H4360">
        <v>-5.6896740305216902</v>
      </c>
      <c r="I4360">
        <v>8.1434247166235796</v>
      </c>
      <c r="J4360">
        <v>-2.9470102511955698</v>
      </c>
      <c r="K4360">
        <v>8.3614171519631899</v>
      </c>
      <c r="L4360">
        <v>7.3439741116627104</v>
      </c>
      <c r="M4360">
        <v>48.484507165047297</v>
      </c>
      <c r="N4360">
        <v>0.49916215301286299</v>
      </c>
      <c r="O4360">
        <v>32.875143184421503</v>
      </c>
      <c r="P4360">
        <v>71.176470588235304</v>
      </c>
      <c r="Q4360">
        <v>3.3696928761055997E-2</v>
      </c>
    </row>
    <row r="4361" spans="1:17" hidden="1" x14ac:dyDescent="0.3">
      <c r="A4361" t="s">
        <v>8950</v>
      </c>
      <c r="B4361" t="s">
        <v>8951</v>
      </c>
      <c r="C4361" t="str">
        <f>IFERROR(VLOOKUP(Table1[[#This Row],[Ticker]],[1]!Table2[[Symbol]:[Industry]],2,FALSE),"-")</f>
        <v>-</v>
      </c>
      <c r="D4361" t="s">
        <v>929</v>
      </c>
      <c r="E4361">
        <v>11.330550000000001</v>
      </c>
      <c r="F4361">
        <v>18.899999999999999</v>
      </c>
      <c r="G4361">
        <v>15.498422266842001</v>
      </c>
      <c r="H4361">
        <v>-6.8829279631635902</v>
      </c>
      <c r="I4361">
        <v>13.356291883828501</v>
      </c>
      <c r="J4361">
        <v>-1.45312402046724</v>
      </c>
      <c r="K4361">
        <v>18.658481243026301</v>
      </c>
      <c r="L4361">
        <v>16.1031229872452</v>
      </c>
      <c r="M4361">
        <v>44.834087692234696</v>
      </c>
      <c r="N4361">
        <v>2.4904160822814402E-2</v>
      </c>
      <c r="O4361">
        <v>21.428571428571399</v>
      </c>
      <c r="P4361">
        <v>60.714285714285701</v>
      </c>
      <c r="Q4361">
        <v>5.7327281030916999E-2</v>
      </c>
    </row>
    <row r="4362" spans="1:17" hidden="1" x14ac:dyDescent="0.3">
      <c r="A4362" t="s">
        <v>8952</v>
      </c>
      <c r="B4362" t="s">
        <v>8953</v>
      </c>
      <c r="C4362" t="str">
        <f>IFERROR(VLOOKUP(Table1[[#This Row],[Ticker]],[1]!Table2[[Symbol]:[Industry]],2,FALSE),"-")</f>
        <v>-</v>
      </c>
      <c r="D4362" t="s">
        <v>130</v>
      </c>
      <c r="E4362">
        <v>11.32851825</v>
      </c>
      <c r="F4362">
        <v>9.4499999999999993</v>
      </c>
      <c r="G4362">
        <v>-68.286131011523906</v>
      </c>
      <c r="H4362">
        <v>-2.8478454162935098</v>
      </c>
      <c r="I4362">
        <v>-23.6343410583181</v>
      </c>
      <c r="J4362">
        <v>-5.7606450889995999</v>
      </c>
      <c r="K4362">
        <v>10.045775208028401</v>
      </c>
      <c r="L4362">
        <v>11.0104611895899</v>
      </c>
      <c r="M4362">
        <v>44.926149531986397</v>
      </c>
      <c r="N4362">
        <v>0.33237903030682497</v>
      </c>
      <c r="O4362">
        <v>72.592592592592496</v>
      </c>
      <c r="P4362">
        <v>19.167717528373199</v>
      </c>
    </row>
    <row r="4363" spans="1:17" hidden="1" x14ac:dyDescent="0.3">
      <c r="A4363" t="s">
        <v>8954</v>
      </c>
      <c r="B4363" t="s">
        <v>8955</v>
      </c>
      <c r="C4363" t="str">
        <f>IFERROR(VLOOKUP(Table1[[#This Row],[Ticker]],[1]!Table2[[Symbol]:[Industry]],2,FALSE),"-")</f>
        <v>-</v>
      </c>
      <c r="D4363" t="s">
        <v>729</v>
      </c>
      <c r="E4363">
        <v>11.309675944999899</v>
      </c>
      <c r="F4363">
        <v>20.67</v>
      </c>
      <c r="G4363">
        <v>9.63491011735535</v>
      </c>
      <c r="H4363">
        <v>2.78547151358935</v>
      </c>
      <c r="I4363">
        <v>1.26173107528269</v>
      </c>
      <c r="J4363">
        <v>1.37373019289287</v>
      </c>
      <c r="K4363">
        <v>20.037589366380399</v>
      </c>
      <c r="L4363">
        <v>18.3775388221082</v>
      </c>
      <c r="M4363">
        <v>51.507867780463002</v>
      </c>
      <c r="N4363">
        <v>0.93337423083684501</v>
      </c>
      <c r="O4363">
        <v>3.87034349298498</v>
      </c>
      <c r="P4363">
        <v>39.098250336473697</v>
      </c>
    </row>
    <row r="4364" spans="1:17" hidden="1" x14ac:dyDescent="0.3">
      <c r="A4364" t="s">
        <v>8956</v>
      </c>
      <c r="B4364" t="s">
        <v>8957</v>
      </c>
      <c r="C4364" t="str">
        <f>IFERROR(VLOOKUP(Table1[[#This Row],[Ticker]],[1]!Table2[[Symbol]:[Industry]],2,FALSE),"-")</f>
        <v>-</v>
      </c>
      <c r="D4364" t="s">
        <v>279</v>
      </c>
      <c r="E4364">
        <v>11.301985</v>
      </c>
      <c r="F4364">
        <v>26.5</v>
      </c>
      <c r="G4364">
        <v>-2.4424936903696399</v>
      </c>
      <c r="H4364">
        <v>3.5480060975693801</v>
      </c>
      <c r="I4364">
        <v>-3.89812811460413</v>
      </c>
      <c r="J4364">
        <v>-0.92680823099355703</v>
      </c>
      <c r="K4364">
        <v>26.6346824651628</v>
      </c>
      <c r="L4364">
        <v>26.466273852812702</v>
      </c>
      <c r="M4364">
        <v>48.627480940128102</v>
      </c>
      <c r="N4364">
        <v>1.0666432599679601</v>
      </c>
      <c r="O4364">
        <v>20.754716981131999</v>
      </c>
      <c r="P4364">
        <v>18.9941625505164</v>
      </c>
      <c r="Q4364">
        <v>4.23229473628E-4</v>
      </c>
    </row>
    <row r="4365" spans="1:17" hidden="1" x14ac:dyDescent="0.3">
      <c r="A4365" t="s">
        <v>8958</v>
      </c>
      <c r="B4365" t="s">
        <v>8959</v>
      </c>
      <c r="C4365" t="str">
        <f>IFERROR(VLOOKUP(Table1[[#This Row],[Ticker]],[1]!Table2[[Symbol]:[Industry]],2,FALSE),"-")</f>
        <v>-</v>
      </c>
      <c r="D4365" t="s">
        <v>729</v>
      </c>
      <c r="E4365">
        <v>11.262924035999999</v>
      </c>
      <c r="F4365">
        <v>269.61</v>
      </c>
      <c r="G4365">
        <v>6.46934588958701</v>
      </c>
      <c r="H4365">
        <v>1.95307617421973</v>
      </c>
      <c r="I4365">
        <v>3.2615887688958298</v>
      </c>
      <c r="J4365">
        <v>1.4152970321643401</v>
      </c>
      <c r="K4365">
        <v>263.00981019734502</v>
      </c>
      <c r="L4365">
        <v>241.77566621954901</v>
      </c>
      <c r="M4365">
        <v>55.874429077666797</v>
      </c>
      <c r="N4365">
        <v>1.6324879575606199</v>
      </c>
      <c r="O4365">
        <v>5.6489002633433198</v>
      </c>
      <c r="P4365">
        <v>37.556122448979501</v>
      </c>
      <c r="Q4365">
        <v>3.1845093282099998E-4</v>
      </c>
    </row>
    <row r="4366" spans="1:17" hidden="1" x14ac:dyDescent="0.3">
      <c r="A4366" t="s">
        <v>8960</v>
      </c>
      <c r="B4366" t="s">
        <v>8961</v>
      </c>
      <c r="C4366" t="str">
        <f>IFERROR(VLOOKUP(Table1[[#This Row],[Ticker]],[1]!Table2[[Symbol]:[Industry]],2,FALSE),"-")</f>
        <v>-</v>
      </c>
      <c r="D4366" t="s">
        <v>72</v>
      </c>
      <c r="E4366">
        <v>11.242789999999999</v>
      </c>
      <c r="F4366">
        <v>25.61</v>
      </c>
      <c r="G4366">
        <v>47.559779588231997</v>
      </c>
      <c r="H4366">
        <v>5.9632503347938801</v>
      </c>
      <c r="I4366">
        <v>15.410972312102199</v>
      </c>
      <c r="J4366">
        <v>4.8996380499981704</v>
      </c>
      <c r="K4366">
        <v>25.086961088664001</v>
      </c>
      <c r="L4366">
        <v>23.143185629226299</v>
      </c>
      <c r="M4366">
        <v>61.875299092986801</v>
      </c>
      <c r="N4366">
        <v>2.0973589600525502</v>
      </c>
      <c r="O4366">
        <v>20.460757516594999</v>
      </c>
      <c r="P4366">
        <v>91.119402985074601</v>
      </c>
      <c r="Q4366">
        <v>2.8268873833542998E-2</v>
      </c>
    </row>
    <row r="4367" spans="1:17" hidden="1" x14ac:dyDescent="0.3">
      <c r="A4367" t="s">
        <v>8962</v>
      </c>
      <c r="B4367" t="s">
        <v>8963</v>
      </c>
      <c r="C4367" t="str">
        <f>IFERROR(VLOOKUP(Table1[[#This Row],[Ticker]],[1]!Table2[[Symbol]:[Industry]],2,FALSE),"-")</f>
        <v>-</v>
      </c>
      <c r="D4367" t="s">
        <v>420</v>
      </c>
      <c r="E4367">
        <v>11.226522959999899</v>
      </c>
      <c r="F4367">
        <v>9.76</v>
      </c>
      <c r="G4367">
        <v>-32.032994906065703</v>
      </c>
      <c r="H4367">
        <v>-0.170193511041176</v>
      </c>
      <c r="I4367">
        <v>-6.1303944345430601</v>
      </c>
      <c r="J4367">
        <v>-0.92680823099355703</v>
      </c>
      <c r="K4367">
        <v>9.7482428111952597</v>
      </c>
      <c r="L4367">
        <v>10.1146411343368</v>
      </c>
      <c r="M4367">
        <v>99.999990417572306</v>
      </c>
      <c r="O4367">
        <v>5.0204918032786798</v>
      </c>
      <c r="P4367">
        <v>6.0869565217391397</v>
      </c>
    </row>
    <row r="4368" spans="1:17" hidden="1" x14ac:dyDescent="0.3">
      <c r="A4368" t="s">
        <v>8964</v>
      </c>
      <c r="B4368" t="s">
        <v>8965</v>
      </c>
      <c r="C4368" t="str">
        <f>IFERROR(VLOOKUP(Table1[[#This Row],[Ticker]],[1]!Table2[[Symbol]:[Industry]],2,FALSE),"-")</f>
        <v>-</v>
      </c>
      <c r="D4368" t="s">
        <v>632</v>
      </c>
      <c r="E4368">
        <v>11.225780800000001</v>
      </c>
      <c r="F4368">
        <v>24.44</v>
      </c>
      <c r="G4368">
        <v>56.620783035601299</v>
      </c>
      <c r="H4368">
        <v>0.28192321727778302</v>
      </c>
      <c r="I4368">
        <v>28.5625160812214</v>
      </c>
      <c r="J4368">
        <v>10.214619690789</v>
      </c>
      <c r="K4368">
        <v>19.736849804278499</v>
      </c>
      <c r="L4368">
        <v>18.366754633772601</v>
      </c>
      <c r="M4368">
        <v>76.479066613108998</v>
      </c>
      <c r="N4368">
        <v>0.79932740511979505</v>
      </c>
      <c r="O4368">
        <v>22.545008183305999</v>
      </c>
      <c r="P4368">
        <v>91.536050156739805</v>
      </c>
      <c r="Q4368">
        <v>2.7919508566310001E-3</v>
      </c>
    </row>
    <row r="4369" spans="1:17" hidden="1" x14ac:dyDescent="0.3">
      <c r="A4369" t="s">
        <v>8966</v>
      </c>
      <c r="B4369" t="s">
        <v>8967</v>
      </c>
      <c r="C4369" t="str">
        <f>IFERROR(VLOOKUP(Table1[[#This Row],[Ticker]],[1]!Table2[[Symbol]:[Industry]],2,FALSE),"-")</f>
        <v>-</v>
      </c>
      <c r="D4369" t="s">
        <v>1177</v>
      </c>
      <c r="E4369">
        <v>11.219545623</v>
      </c>
      <c r="F4369">
        <v>3.67</v>
      </c>
      <c r="G4369">
        <v>156.21205982794601</v>
      </c>
      <c r="H4369">
        <v>175.76965611301799</v>
      </c>
      <c r="I4369">
        <v>172.387935935451</v>
      </c>
      <c r="J4369">
        <v>7.9752689203417404</v>
      </c>
      <c r="M4369">
        <v>100</v>
      </c>
      <c r="O4369">
        <v>0</v>
      </c>
      <c r="P4369">
        <v>203.30578512396599</v>
      </c>
    </row>
    <row r="4370" spans="1:17" hidden="1" x14ac:dyDescent="0.3">
      <c r="A4370" t="s">
        <v>8968</v>
      </c>
      <c r="B4370" t="s">
        <v>8969</v>
      </c>
      <c r="C4370" t="str">
        <f>IFERROR(VLOOKUP(Table1[[#This Row],[Ticker]],[1]!Table2[[Symbol]:[Industry]],2,FALSE),"-")</f>
        <v>-</v>
      </c>
      <c r="E4370">
        <v>11.194559999999999</v>
      </c>
      <c r="F4370">
        <v>11.04</v>
      </c>
      <c r="G4370">
        <v>173.57166872298799</v>
      </c>
      <c r="H4370">
        <v>-11.8501935110411</v>
      </c>
      <c r="I4370">
        <v>26.486183076668901</v>
      </c>
      <c r="J4370">
        <v>4.1160081343727501</v>
      </c>
      <c r="K4370">
        <v>11.1162782937926</v>
      </c>
      <c r="L4370">
        <v>9.1449430353234398</v>
      </c>
      <c r="M4370">
        <v>49.702717304408097</v>
      </c>
      <c r="N4370">
        <v>1.11502465069346</v>
      </c>
      <c r="O4370">
        <v>26.177536231884002</v>
      </c>
      <c r="P4370">
        <v>233.534743202416</v>
      </c>
      <c r="Q4370">
        <v>2.0711903148584E-2</v>
      </c>
    </row>
    <row r="4371" spans="1:17" hidden="1" x14ac:dyDescent="0.3">
      <c r="A4371" t="s">
        <v>8970</v>
      </c>
      <c r="B4371" t="s">
        <v>8971</v>
      </c>
      <c r="C4371" t="str">
        <f>IFERROR(VLOOKUP(Table1[[#This Row],[Ticker]],[1]!Table2[[Symbol]:[Industry]],2,FALSE),"-")</f>
        <v>-</v>
      </c>
      <c r="D4371" t="s">
        <v>2151</v>
      </c>
      <c r="E4371">
        <v>11.165017499999999</v>
      </c>
      <c r="F4371">
        <v>0.7</v>
      </c>
      <c r="G4371">
        <v>6.7097570497556598</v>
      </c>
      <c r="H4371">
        <v>2.7709829595470401</v>
      </c>
      <c r="I4371">
        <v>-20.050989968041801</v>
      </c>
      <c r="J4371">
        <v>-0.92680823099355703</v>
      </c>
      <c r="K4371">
        <v>0.70309567498336201</v>
      </c>
      <c r="L4371">
        <v>0.69342643496226197</v>
      </c>
      <c r="M4371">
        <v>43.807410301066902</v>
      </c>
      <c r="N4371">
        <v>1.54340364760933</v>
      </c>
      <c r="O4371">
        <v>75.714285714285694</v>
      </c>
      <c r="P4371">
        <v>45.8333333333333</v>
      </c>
      <c r="Q4371">
        <v>7.1216775382312997E-2</v>
      </c>
    </row>
    <row r="4372" spans="1:17" hidden="1" x14ac:dyDescent="0.3">
      <c r="A4372" t="s">
        <v>8972</v>
      </c>
      <c r="B4372" t="s">
        <v>8973</v>
      </c>
      <c r="C4372" t="str">
        <f>IFERROR(VLOOKUP(Table1[[#This Row],[Ticker]],[1]!Table2[[Symbol]:[Industry]],2,FALSE),"-")</f>
        <v>-</v>
      </c>
      <c r="D4372" t="s">
        <v>95</v>
      </c>
      <c r="E4372">
        <v>11.129695999999999</v>
      </c>
      <c r="F4372">
        <v>8.1999999999999993</v>
      </c>
      <c r="G4372">
        <v>33.531806624302398</v>
      </c>
      <c r="H4372">
        <v>32.730941010838798</v>
      </c>
      <c r="I4372">
        <v>-24.7608415199986</v>
      </c>
      <c r="J4372">
        <v>5.0163442237867901</v>
      </c>
      <c r="K4372">
        <v>6.3119256692260004</v>
      </c>
      <c r="L4372">
        <v>6.25301537978405</v>
      </c>
      <c r="M4372">
        <v>96.712821094631295</v>
      </c>
      <c r="N4372">
        <v>0.70869247626004295</v>
      </c>
      <c r="O4372">
        <v>41.707317073170699</v>
      </c>
      <c r="P4372">
        <v>156.24999999999901</v>
      </c>
      <c r="Q4372">
        <v>3.1674032633207998E-2</v>
      </c>
    </row>
    <row r="4373" spans="1:17" hidden="1" x14ac:dyDescent="0.3">
      <c r="A4373" t="s">
        <v>8974</v>
      </c>
      <c r="B4373" t="s">
        <v>8975</v>
      </c>
      <c r="C4373" t="str">
        <f>IFERROR(VLOOKUP(Table1[[#This Row],[Ticker]],[1]!Table2[[Symbol]:[Industry]],2,FALSE),"-")</f>
        <v>-</v>
      </c>
      <c r="D4373" t="s">
        <v>4045</v>
      </c>
      <c r="E4373">
        <v>11.07333216</v>
      </c>
      <c r="F4373">
        <v>6.6</v>
      </c>
      <c r="G4373">
        <v>-2.0153154503338202</v>
      </c>
      <c r="H4373">
        <v>-12.520791120602899</v>
      </c>
      <c r="I4373">
        <v>-34.332444947171197</v>
      </c>
      <c r="J4373">
        <v>-6.90971421389954</v>
      </c>
      <c r="K4373">
        <v>7.28574454954793</v>
      </c>
      <c r="L4373">
        <v>7.6476834559920697</v>
      </c>
      <c r="M4373">
        <v>28.971024491302</v>
      </c>
      <c r="N4373">
        <v>1.6219517146111</v>
      </c>
      <c r="O4373">
        <v>100.454545454545</v>
      </c>
      <c r="P4373">
        <v>31.212723658051601</v>
      </c>
      <c r="Q4373">
        <v>2.6131106309105999E-2</v>
      </c>
    </row>
    <row r="4374" spans="1:17" hidden="1" x14ac:dyDescent="0.3">
      <c r="A4374" t="s">
        <v>8976</v>
      </c>
      <c r="B4374" t="s">
        <v>8977</v>
      </c>
      <c r="C4374" t="str">
        <f>IFERROR(VLOOKUP(Table1[[#This Row],[Ticker]],[1]!Table2[[Symbol]:[Industry]],2,FALSE),"-")</f>
        <v>-</v>
      </c>
      <c r="D4374" t="s">
        <v>360</v>
      </c>
      <c r="E4374">
        <v>11.0591442</v>
      </c>
      <c r="F4374">
        <v>22.62</v>
      </c>
      <c r="G4374">
        <v>34.318921470240802</v>
      </c>
      <c r="H4374">
        <v>-19.9574275535943</v>
      </c>
      <c r="I4374">
        <v>60.447532575090399</v>
      </c>
      <c r="J4374">
        <v>-4.8758528169808102</v>
      </c>
      <c r="K4374">
        <v>22.7162370067594</v>
      </c>
      <c r="L4374">
        <v>18.009261819957601</v>
      </c>
      <c r="M4374">
        <v>16.9422924100401</v>
      </c>
      <c r="N4374">
        <v>0.27349593255508398</v>
      </c>
      <c r="O4374">
        <v>32.5375773651635</v>
      </c>
      <c r="P4374">
        <v>96.695652173913004</v>
      </c>
      <c r="Q4374">
        <v>0.153284174903599</v>
      </c>
    </row>
    <row r="4375" spans="1:17" hidden="1" x14ac:dyDescent="0.3">
      <c r="A4375" t="s">
        <v>8978</v>
      </c>
      <c r="B4375" t="s">
        <v>8979</v>
      </c>
      <c r="C4375" t="str">
        <f>IFERROR(VLOOKUP(Table1[[#This Row],[Ticker]],[1]!Table2[[Symbol]:[Industry]],2,FALSE),"-")</f>
        <v>-</v>
      </c>
      <c r="D4375" t="s">
        <v>1177</v>
      </c>
      <c r="E4375">
        <v>11.01197925</v>
      </c>
      <c r="F4375">
        <v>5.49</v>
      </c>
      <c r="G4375">
        <v>34.218081134106399</v>
      </c>
      <c r="H4375">
        <v>-0.53316991757474397</v>
      </c>
      <c r="I4375">
        <v>9.1407603106649997</v>
      </c>
      <c r="J4375">
        <v>-5.2822089278576696</v>
      </c>
      <c r="K4375">
        <v>6.2550009598346801</v>
      </c>
      <c r="L4375">
        <v>5.5025731353908398</v>
      </c>
      <c r="M4375">
        <v>24.070829431975401</v>
      </c>
      <c r="N4375">
        <v>0.22303937647120101</v>
      </c>
      <c r="O4375">
        <v>47.540983606557297</v>
      </c>
      <c r="Q4375">
        <v>6.4805661495190001E-2</v>
      </c>
    </row>
    <row r="4376" spans="1:17" hidden="1" x14ac:dyDescent="0.3">
      <c r="A4376" t="s">
        <v>8980</v>
      </c>
      <c r="B4376" t="s">
        <v>8981</v>
      </c>
      <c r="C4376" t="str">
        <f>IFERROR(VLOOKUP(Table1[[#This Row],[Ticker]],[1]!Table2[[Symbol]:[Industry]],2,FALSE),"-")</f>
        <v>-</v>
      </c>
      <c r="D4376" t="s">
        <v>937</v>
      </c>
      <c r="E4376">
        <v>11.000316</v>
      </c>
      <c r="F4376">
        <v>11.4</v>
      </c>
      <c r="G4376">
        <v>-7.7556517552757498</v>
      </c>
      <c r="H4376">
        <v>-11.6608767408548</v>
      </c>
      <c r="I4376">
        <v>-17.634008042863101</v>
      </c>
      <c r="J4376">
        <v>-7.4075301341928901</v>
      </c>
      <c r="K4376">
        <v>11.916869493260601</v>
      </c>
      <c r="L4376">
        <v>11.259915587627599</v>
      </c>
      <c r="M4376">
        <v>22.373556578518301</v>
      </c>
      <c r="N4376">
        <v>3.46576414509457E-2</v>
      </c>
      <c r="O4376">
        <v>36.842105263157897</v>
      </c>
      <c r="P4376">
        <v>32.558139534883701</v>
      </c>
    </row>
    <row r="4377" spans="1:17" hidden="1" x14ac:dyDescent="0.3">
      <c r="A4377" t="s">
        <v>8982</v>
      </c>
      <c r="B4377" t="s">
        <v>8983</v>
      </c>
      <c r="C4377" t="str">
        <f>IFERROR(VLOOKUP(Table1[[#This Row],[Ticker]],[1]!Table2[[Symbol]:[Industry]],2,FALSE),"-")</f>
        <v>-</v>
      </c>
      <c r="D4377" t="s">
        <v>1563</v>
      </c>
      <c r="E4377">
        <v>10.9935846</v>
      </c>
      <c r="F4377">
        <v>31.23</v>
      </c>
      <c r="G4377">
        <v>124.010119161438</v>
      </c>
      <c r="H4377">
        <v>4.34787877811545</v>
      </c>
      <c r="I4377">
        <v>-22.2108971443229</v>
      </c>
      <c r="J4377">
        <v>-2.9657040904665699</v>
      </c>
      <c r="K4377">
        <v>30.930094841230702</v>
      </c>
      <c r="M4377">
        <v>52.342593078518398</v>
      </c>
      <c r="N4377">
        <v>1.4167263303538</v>
      </c>
      <c r="O4377">
        <v>41.498559077809702</v>
      </c>
      <c r="P4377">
        <v>175.883392226148</v>
      </c>
    </row>
    <row r="4378" spans="1:17" hidden="1" x14ac:dyDescent="0.3">
      <c r="A4378" t="s">
        <v>8984</v>
      </c>
      <c r="B4378" t="s">
        <v>8985</v>
      </c>
      <c r="C4378" t="str">
        <f>IFERROR(VLOOKUP(Table1[[#This Row],[Ticker]],[1]!Table2[[Symbol]:[Industry]],2,FALSE),"-")</f>
        <v>-</v>
      </c>
      <c r="D4378" t="s">
        <v>729</v>
      </c>
      <c r="E4378">
        <v>10.982502</v>
      </c>
      <c r="F4378">
        <v>279.48</v>
      </c>
      <c r="G4378">
        <v>-21.545029511263699</v>
      </c>
      <c r="H4378">
        <v>-3.9968105107025398</v>
      </c>
      <c r="I4378">
        <v>5.9451789837551097</v>
      </c>
      <c r="J4378">
        <v>2.1061332869283702</v>
      </c>
      <c r="K4378">
        <v>288.72742063291901</v>
      </c>
      <c r="L4378">
        <v>278.16532370538999</v>
      </c>
      <c r="M4378">
        <v>56.692276819569898</v>
      </c>
      <c r="N4378">
        <v>0.97230170324244403</v>
      </c>
      <c r="O4378">
        <v>20.9639330184628</v>
      </c>
      <c r="P4378">
        <v>36.331707317073104</v>
      </c>
      <c r="Q4378">
        <v>-0.11226619776288201</v>
      </c>
    </row>
    <row r="4379" spans="1:17" hidden="1" x14ac:dyDescent="0.3">
      <c r="A4379" t="s">
        <v>8986</v>
      </c>
      <c r="B4379" t="s">
        <v>8987</v>
      </c>
      <c r="C4379" t="str">
        <f>IFERROR(VLOOKUP(Table1[[#This Row],[Ticker]],[1]!Table2[[Symbol]:[Industry]],2,FALSE),"-")</f>
        <v>-</v>
      </c>
      <c r="D4379" t="s">
        <v>516</v>
      </c>
      <c r="E4379">
        <v>10.932</v>
      </c>
      <c r="F4379">
        <v>18.22</v>
      </c>
      <c r="G4379">
        <v>24.067624912013599</v>
      </c>
      <c r="H4379">
        <v>3.0008144164786299</v>
      </c>
      <c r="I4379">
        <v>-8.1585614089465892</v>
      </c>
      <c r="J4379">
        <v>1.14602090065908</v>
      </c>
      <c r="K4379">
        <v>17.361869655990098</v>
      </c>
      <c r="L4379">
        <v>15.7102727027545</v>
      </c>
      <c r="M4379">
        <v>63.9424186076998</v>
      </c>
      <c r="N4379">
        <v>0.30523748567014197</v>
      </c>
      <c r="O4379">
        <v>29.967069154774901</v>
      </c>
      <c r="P4379">
        <v>120.84848484848401</v>
      </c>
      <c r="Q4379">
        <v>8.6691303922758006E-2</v>
      </c>
    </row>
    <row r="4380" spans="1:17" hidden="1" x14ac:dyDescent="0.3">
      <c r="A4380" t="s">
        <v>8988</v>
      </c>
      <c r="B4380" t="s">
        <v>8989</v>
      </c>
      <c r="C4380" t="str">
        <f>IFERROR(VLOOKUP(Table1[[#This Row],[Ticker]],[1]!Table2[[Symbol]:[Industry]],2,FALSE),"-")</f>
        <v>-</v>
      </c>
      <c r="D4380" t="s">
        <v>551</v>
      </c>
      <c r="E4380">
        <v>10.931551869</v>
      </c>
      <c r="F4380">
        <v>9.19</v>
      </c>
      <c r="G4380">
        <v>46.400187509590701</v>
      </c>
      <c r="H4380">
        <v>13.2865966124156</v>
      </c>
      <c r="I4380">
        <v>15.5609235914699</v>
      </c>
      <c r="J4380">
        <v>17.348610044424699</v>
      </c>
      <c r="K4380">
        <v>8.1122646713456597</v>
      </c>
      <c r="L4380">
        <v>7.2677238060351899</v>
      </c>
      <c r="M4380">
        <v>66.032952275914298</v>
      </c>
      <c r="N4380">
        <v>0.75023824716669596</v>
      </c>
      <c r="O4380">
        <v>1.4145810663764999</v>
      </c>
      <c r="P4380">
        <v>83.799999999999898</v>
      </c>
      <c r="Q4380">
        <v>0.12142255975383601</v>
      </c>
    </row>
    <row r="4381" spans="1:17" hidden="1" x14ac:dyDescent="0.3">
      <c r="A4381" t="s">
        <v>8990</v>
      </c>
      <c r="B4381" t="s">
        <v>8991</v>
      </c>
      <c r="C4381" t="str">
        <f>IFERROR(VLOOKUP(Table1[[#This Row],[Ticker]],[1]!Table2[[Symbol]:[Industry]],2,FALSE),"-")</f>
        <v>-</v>
      </c>
      <c r="D4381" t="s">
        <v>729</v>
      </c>
      <c r="E4381">
        <v>10.8938445</v>
      </c>
      <c r="F4381">
        <v>63.12</v>
      </c>
      <c r="G4381">
        <v>-7.7296894530150304</v>
      </c>
      <c r="H4381">
        <v>-20.296058835144301</v>
      </c>
      <c r="I4381">
        <v>-3.23851623958448</v>
      </c>
      <c r="J4381">
        <v>-0.59479242071687599</v>
      </c>
      <c r="K4381">
        <v>65.089157146167295</v>
      </c>
      <c r="L4381">
        <v>61.471981422575297</v>
      </c>
      <c r="M4381">
        <v>65.817523880043396</v>
      </c>
      <c r="N4381">
        <v>1.6450426373389799</v>
      </c>
      <c r="O4381">
        <v>46.783903675538603</v>
      </c>
      <c r="P4381">
        <v>22.5631067961165</v>
      </c>
    </row>
    <row r="4382" spans="1:17" hidden="1" x14ac:dyDescent="0.3">
      <c r="A4382" t="s">
        <v>8992</v>
      </c>
      <c r="B4382" t="s">
        <v>8993</v>
      </c>
      <c r="C4382" t="str">
        <f>IFERROR(VLOOKUP(Table1[[#This Row],[Ticker]],[1]!Table2[[Symbol]:[Industry]],2,FALSE),"-")</f>
        <v>-</v>
      </c>
      <c r="D4382" t="s">
        <v>136</v>
      </c>
      <c r="E4382">
        <v>10.85736</v>
      </c>
      <c r="F4382">
        <v>91.2</v>
      </c>
      <c r="G4382">
        <v>127.649453683125</v>
      </c>
      <c r="H4382">
        <v>-12.215713811938</v>
      </c>
      <c r="I4382">
        <v>-3.81590492107558</v>
      </c>
      <c r="J4382">
        <v>-5.8277467085743702</v>
      </c>
      <c r="K4382">
        <v>92.966942793217996</v>
      </c>
      <c r="L4382">
        <v>73.560225985895002</v>
      </c>
      <c r="M4382">
        <v>6.86729101426043</v>
      </c>
      <c r="N4382">
        <v>0.28706008296534102</v>
      </c>
      <c r="O4382">
        <v>16.2280701754385</v>
      </c>
      <c r="P4382">
        <v>180.61538461538399</v>
      </c>
      <c r="Q4382">
        <v>9.7423145918680995E-2</v>
      </c>
    </row>
    <row r="4383" spans="1:17" hidden="1" x14ac:dyDescent="0.3">
      <c r="A4383" t="s">
        <v>8994</v>
      </c>
      <c r="B4383" t="s">
        <v>8995</v>
      </c>
      <c r="C4383" t="str">
        <f>IFERROR(VLOOKUP(Table1[[#This Row],[Ticker]],[1]!Table2[[Symbol]:[Industry]],2,FALSE),"-")</f>
        <v>-</v>
      </c>
      <c r="D4383" t="s">
        <v>21</v>
      </c>
      <c r="E4383">
        <v>10.8482808</v>
      </c>
      <c r="F4383">
        <v>10.32</v>
      </c>
      <c r="G4383">
        <v>-66.738221386901998</v>
      </c>
      <c r="H4383">
        <v>-29.726507504215199</v>
      </c>
      <c r="I4383">
        <v>-54.716865160792899</v>
      </c>
      <c r="J4383">
        <v>-2.6410939452792599</v>
      </c>
      <c r="K4383">
        <v>13.3493617009606</v>
      </c>
      <c r="L4383">
        <v>15.8778245056776</v>
      </c>
      <c r="M4383">
        <v>34.310193990987102</v>
      </c>
      <c r="N4383">
        <v>2.5045191641035398</v>
      </c>
      <c r="O4383">
        <v>164.05038759689899</v>
      </c>
      <c r="P4383">
        <v>18.620689655172399</v>
      </c>
      <c r="Q4383">
        <v>8.8283321525203004E-2</v>
      </c>
    </row>
    <row r="4384" spans="1:17" hidden="1" x14ac:dyDescent="0.3">
      <c r="A4384" t="s">
        <v>8996</v>
      </c>
      <c r="B4384" t="s">
        <v>8997</v>
      </c>
      <c r="C4384" t="str">
        <f>IFERROR(VLOOKUP(Table1[[#This Row],[Ticker]],[1]!Table2[[Symbol]:[Industry]],2,FALSE),"-")</f>
        <v>-</v>
      </c>
      <c r="D4384" t="s">
        <v>4780</v>
      </c>
      <c r="E4384">
        <v>10.818139074999999</v>
      </c>
      <c r="F4384">
        <v>20.75</v>
      </c>
      <c r="G4384">
        <v>-40.8327540147679</v>
      </c>
      <c r="H4384">
        <v>0.80304249869117905</v>
      </c>
      <c r="I4384">
        <v>-17.743297660349501</v>
      </c>
      <c r="J4384">
        <v>-8.7045860087713294</v>
      </c>
      <c r="K4384">
        <v>22.197598062152601</v>
      </c>
      <c r="L4384">
        <v>23.563800381795801</v>
      </c>
      <c r="M4384">
        <v>36.250979991872597</v>
      </c>
      <c r="N4384">
        <v>0.92024539877300604</v>
      </c>
      <c r="O4384">
        <v>46.265060240963798</v>
      </c>
      <c r="P4384">
        <v>26.678876678876598</v>
      </c>
    </row>
    <row r="4385" spans="1:17" hidden="1" x14ac:dyDescent="0.3">
      <c r="A4385" t="s">
        <v>8998</v>
      </c>
      <c r="B4385" t="s">
        <v>8999</v>
      </c>
      <c r="C4385" t="str">
        <f>IFERROR(VLOOKUP(Table1[[#This Row],[Ticker]],[1]!Table2[[Symbol]:[Industry]],2,FALSE),"-")</f>
        <v>-</v>
      </c>
      <c r="D4385" t="s">
        <v>632</v>
      </c>
      <c r="E4385">
        <v>10.81096</v>
      </c>
      <c r="F4385">
        <v>26.96</v>
      </c>
      <c r="G4385">
        <v>355.028194653198</v>
      </c>
      <c r="H4385">
        <v>50.444331628623601</v>
      </c>
      <c r="I4385">
        <v>407.60261428933597</v>
      </c>
      <c r="J4385">
        <v>5.08970769507801</v>
      </c>
      <c r="K4385">
        <v>20.004060321116199</v>
      </c>
      <c r="L4385">
        <v>14.6799443620831</v>
      </c>
      <c r="M4385">
        <v>97.061146784416394</v>
      </c>
      <c r="N4385">
        <v>2.9224401343590798</v>
      </c>
      <c r="O4385">
        <v>0</v>
      </c>
      <c r="P4385">
        <v>418.461538461538</v>
      </c>
      <c r="Q4385">
        <v>0.164929383146518</v>
      </c>
    </row>
    <row r="4386" spans="1:17" hidden="1" x14ac:dyDescent="0.3">
      <c r="A4386" t="s">
        <v>9000</v>
      </c>
      <c r="B4386" t="s">
        <v>9001</v>
      </c>
      <c r="C4386" t="str">
        <f>IFERROR(VLOOKUP(Table1[[#This Row],[Ticker]],[1]!Table2[[Symbol]:[Industry]],2,FALSE),"-")</f>
        <v>-</v>
      </c>
      <c r="D4386" t="s">
        <v>632</v>
      </c>
      <c r="E4386">
        <v>10.81094</v>
      </c>
      <c r="F4386">
        <v>23.5</v>
      </c>
      <c r="G4386">
        <v>-20.1910036843312</v>
      </c>
      <c r="H4386">
        <v>3.8121073739145599</v>
      </c>
      <c r="I4386">
        <v>23.209083292031401</v>
      </c>
      <c r="J4386">
        <v>-0.92680823099355703</v>
      </c>
      <c r="K4386">
        <v>22.2360660475467</v>
      </c>
      <c r="L4386">
        <v>20.151824766834601</v>
      </c>
      <c r="M4386">
        <v>83.744927514366296</v>
      </c>
      <c r="N4386">
        <v>2.1428571428571401</v>
      </c>
      <c r="O4386">
        <v>0</v>
      </c>
      <c r="P4386">
        <v>45.962732919254599</v>
      </c>
    </row>
    <row r="4387" spans="1:17" hidden="1" x14ac:dyDescent="0.3">
      <c r="A4387" t="s">
        <v>9002</v>
      </c>
      <c r="B4387" t="s">
        <v>9003</v>
      </c>
      <c r="C4387" t="str">
        <f>IFERROR(VLOOKUP(Table1[[#This Row],[Ticker]],[1]!Table2[[Symbol]:[Industry]],2,FALSE),"-")</f>
        <v>-</v>
      </c>
      <c r="D4387" t="s">
        <v>293</v>
      </c>
      <c r="E4387">
        <v>10.7464169</v>
      </c>
      <c r="F4387">
        <v>10.73</v>
      </c>
      <c r="G4387">
        <v>10.4881860952179</v>
      </c>
      <c r="H4387">
        <v>-14.330193511041101</v>
      </c>
      <c r="I4387">
        <v>-15.3585221622823</v>
      </c>
      <c r="J4387">
        <v>-0.92680823099355703</v>
      </c>
      <c r="K4387">
        <v>12.283539867272699</v>
      </c>
      <c r="L4387">
        <v>11.7112096671825</v>
      </c>
      <c r="M4387">
        <v>2.6375626502034102</v>
      </c>
      <c r="N4387">
        <v>1.0535714285714199</v>
      </c>
      <c r="O4387">
        <v>37.092264678471501</v>
      </c>
      <c r="P4387">
        <v>38.989637305699397</v>
      </c>
    </row>
    <row r="4388" spans="1:17" hidden="1" x14ac:dyDescent="0.3">
      <c r="A4388" t="s">
        <v>9004</v>
      </c>
      <c r="B4388" t="s">
        <v>9005</v>
      </c>
      <c r="C4388" t="str">
        <f>IFERROR(VLOOKUP(Table1[[#This Row],[Ticker]],[1]!Table2[[Symbol]:[Industry]],2,FALSE),"-")</f>
        <v>-</v>
      </c>
      <c r="D4388" t="s">
        <v>713</v>
      </c>
      <c r="E4388">
        <v>10.733893999999999</v>
      </c>
      <c r="F4388">
        <v>37.61</v>
      </c>
      <c r="G4388">
        <v>60.9053876356543</v>
      </c>
      <c r="H4388">
        <v>-30.145989452206699</v>
      </c>
      <c r="I4388">
        <v>103.380477584601</v>
      </c>
      <c r="J4388">
        <v>-9.4182924159084003</v>
      </c>
      <c r="K4388">
        <v>48.985241605683598</v>
      </c>
      <c r="L4388">
        <v>39.675113971101702</v>
      </c>
      <c r="M4388">
        <v>22.581906979655901</v>
      </c>
      <c r="N4388">
        <v>1.1579005524861801</v>
      </c>
      <c r="O4388">
        <v>65.328370114331307</v>
      </c>
      <c r="P4388">
        <v>125.750300120048</v>
      </c>
      <c r="Q4388">
        <v>-3.1443693380919999E-3</v>
      </c>
    </row>
    <row r="4389" spans="1:17" hidden="1" x14ac:dyDescent="0.3">
      <c r="A4389" t="s">
        <v>9006</v>
      </c>
      <c r="B4389" t="s">
        <v>9007</v>
      </c>
      <c r="C4389" t="str">
        <f>IFERROR(VLOOKUP(Table1[[#This Row],[Ticker]],[1]!Table2[[Symbol]:[Industry]],2,FALSE),"-")</f>
        <v>-</v>
      </c>
      <c r="D4389" t="s">
        <v>2849</v>
      </c>
      <c r="E4389">
        <v>10.721427948000001</v>
      </c>
      <c r="F4389">
        <v>71.540000000000006</v>
      </c>
      <c r="G4389">
        <v>-48.816834586567801</v>
      </c>
      <c r="H4389">
        <v>28.730707389859699</v>
      </c>
      <c r="I4389">
        <v>37.892032235194499</v>
      </c>
      <c r="J4389">
        <v>4.0629188015864299</v>
      </c>
      <c r="K4389">
        <v>56.568381338618501</v>
      </c>
      <c r="L4389">
        <v>52.806855555140999</v>
      </c>
      <c r="M4389">
        <v>72.074866004104507</v>
      </c>
      <c r="N4389">
        <v>1.55324074074074</v>
      </c>
      <c r="O4389">
        <v>40.536762650265501</v>
      </c>
      <c r="P4389">
        <v>85.001292991983405</v>
      </c>
    </row>
    <row r="4390" spans="1:17" hidden="1" x14ac:dyDescent="0.3">
      <c r="A4390" t="s">
        <v>9008</v>
      </c>
      <c r="B4390" t="s">
        <v>9009</v>
      </c>
      <c r="C4390" t="str">
        <f>IFERROR(VLOOKUP(Table1[[#This Row],[Ticker]],[1]!Table2[[Symbol]:[Industry]],2,FALSE),"-")</f>
        <v>-</v>
      </c>
      <c r="E4390">
        <v>10.715249999999999</v>
      </c>
      <c r="F4390">
        <v>7.85</v>
      </c>
      <c r="G4390">
        <v>27.989428382683201</v>
      </c>
      <c r="H4390">
        <v>7.6134476499086796</v>
      </c>
      <c r="I4390">
        <v>-29.8530023016997</v>
      </c>
      <c r="K4390">
        <v>7.6627185437312297</v>
      </c>
      <c r="L4390">
        <v>7.7528282844109899</v>
      </c>
      <c r="M4390">
        <v>35.005674830146198</v>
      </c>
      <c r="N4390">
        <v>0.301104764608283</v>
      </c>
      <c r="O4390">
        <v>62.038216560509497</v>
      </c>
      <c r="P4390">
        <v>58.266129032258</v>
      </c>
      <c r="Q4390">
        <v>8.4555635793477996E-2</v>
      </c>
    </row>
    <row r="4391" spans="1:17" hidden="1" x14ac:dyDescent="0.3">
      <c r="A4391" t="s">
        <v>9010</v>
      </c>
      <c r="B4391" t="s">
        <v>9011</v>
      </c>
      <c r="C4391" t="str">
        <f>IFERROR(VLOOKUP(Table1[[#This Row],[Ticker]],[1]!Table2[[Symbol]:[Industry]],2,FALSE),"-")</f>
        <v>-</v>
      </c>
      <c r="D4391" t="s">
        <v>729</v>
      </c>
      <c r="E4391">
        <v>10.576090199999999</v>
      </c>
      <c r="F4391">
        <v>60.69</v>
      </c>
      <c r="G4391">
        <v>12.747492898812199</v>
      </c>
      <c r="H4391">
        <v>1.81266651248428</v>
      </c>
      <c r="I4391">
        <v>6.50897550660736</v>
      </c>
      <c r="J4391">
        <v>3.8089456579222802E-2</v>
      </c>
      <c r="K4391">
        <v>58.615938243836197</v>
      </c>
      <c r="L4391">
        <v>53.156007994146997</v>
      </c>
      <c r="M4391">
        <v>51.449225640246297</v>
      </c>
      <c r="N4391">
        <v>2.2659588059722999</v>
      </c>
      <c r="O4391">
        <v>5.4539462843960997</v>
      </c>
      <c r="P4391">
        <v>41.468531468531403</v>
      </c>
    </row>
    <row r="4392" spans="1:17" hidden="1" x14ac:dyDescent="0.3">
      <c r="A4392" t="s">
        <v>9012</v>
      </c>
      <c r="B4392" t="s">
        <v>9013</v>
      </c>
      <c r="C4392" t="str">
        <f>IFERROR(VLOOKUP(Table1[[#This Row],[Ticker]],[1]!Table2[[Symbol]:[Industry]],2,FALSE),"-")</f>
        <v>-</v>
      </c>
      <c r="D4392" t="s">
        <v>9014</v>
      </c>
      <c r="E4392">
        <v>10.554542100000001</v>
      </c>
      <c r="F4392">
        <v>17.91</v>
      </c>
      <c r="G4392">
        <v>-46.247940891142001</v>
      </c>
      <c r="H4392">
        <v>0.84503491535476005</v>
      </c>
      <c r="I4392">
        <v>-32.581055772443897</v>
      </c>
      <c r="J4392">
        <v>-0.92680823099355703</v>
      </c>
      <c r="K4392">
        <v>18.2055561777061</v>
      </c>
      <c r="L4392">
        <v>20.979481114731399</v>
      </c>
      <c r="M4392">
        <v>85.500280809659799</v>
      </c>
      <c r="N4392">
        <v>2.8095238095238</v>
      </c>
      <c r="O4392">
        <v>85.817978782802896</v>
      </c>
      <c r="P4392">
        <v>5.2291421856639202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2849</v>
      </c>
      <c r="E4393">
        <v>10.51296</v>
      </c>
      <c r="F4393">
        <v>23.5</v>
      </c>
      <c r="G4393">
        <v>0.57357985533403499</v>
      </c>
      <c r="H4393">
        <v>2.8999819275553098</v>
      </c>
      <c r="I4393">
        <v>-16.732467335439701</v>
      </c>
      <c r="J4393">
        <v>0.98125768401078395</v>
      </c>
      <c r="K4393">
        <v>24.337547472740201</v>
      </c>
      <c r="L4393">
        <v>22.542572503555899</v>
      </c>
      <c r="M4393">
        <v>34.588414967500697</v>
      </c>
      <c r="N4393">
        <v>0.55717145977429905</v>
      </c>
      <c r="O4393">
        <v>43.574468085106297</v>
      </c>
      <c r="P4393">
        <v>47.891755821271197</v>
      </c>
      <c r="Q4393">
        <v>5.6920872530126003E-2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1698</v>
      </c>
      <c r="E4394">
        <v>10.509662499999999</v>
      </c>
      <c r="F4394">
        <v>34.15</v>
      </c>
      <c r="G4394">
        <v>130.747492898812</v>
      </c>
      <c r="H4394">
        <v>33.489297682696503</v>
      </c>
      <c r="I4394">
        <v>-37.331130252628398</v>
      </c>
      <c r="J4394">
        <v>5.1290923901244403</v>
      </c>
      <c r="K4394">
        <v>31.923527245329598</v>
      </c>
      <c r="L4394">
        <v>33.968354486088103</v>
      </c>
      <c r="M4394">
        <v>86.597932159233395</v>
      </c>
      <c r="N4394">
        <v>0.111356858544423</v>
      </c>
      <c r="O4394">
        <v>49.604685212298698</v>
      </c>
      <c r="P4394">
        <v>167.843137254901</v>
      </c>
      <c r="Q4394">
        <v>6.2943258347640002E-2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54</v>
      </c>
      <c r="E4395">
        <v>10.485531999999999</v>
      </c>
      <c r="F4395">
        <v>21.68</v>
      </c>
      <c r="G4395">
        <v>74.609690291735902</v>
      </c>
      <c r="H4395">
        <v>-12.290177297015999</v>
      </c>
      <c r="I4395">
        <v>-22.478347381095901</v>
      </c>
      <c r="J4395">
        <v>7.9085331344682697</v>
      </c>
      <c r="K4395">
        <v>24.626934877392799</v>
      </c>
      <c r="L4395">
        <v>22.146032996163399</v>
      </c>
      <c r="M4395">
        <v>26.641352075552401</v>
      </c>
      <c r="N4395">
        <v>6.453125</v>
      </c>
      <c r="O4395">
        <v>31.411439114391101</v>
      </c>
      <c r="P4395">
        <v>189.06666666666601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57</v>
      </c>
      <c r="E4396">
        <v>10.4738928</v>
      </c>
      <c r="F4396">
        <v>34.44</v>
      </c>
      <c r="G4396">
        <v>40.254911296438301</v>
      </c>
      <c r="H4396">
        <v>10.5693563281871</v>
      </c>
      <c r="I4396">
        <v>-17.5130950820806</v>
      </c>
      <c r="J4396">
        <v>-14.328870086663599</v>
      </c>
      <c r="K4396">
        <v>33.227305921665</v>
      </c>
      <c r="L4396">
        <v>30.912946243378698</v>
      </c>
      <c r="M4396">
        <v>47.5281448294839</v>
      </c>
      <c r="N4396">
        <v>3.05617273178785</v>
      </c>
      <c r="O4396">
        <v>24.1289198606271</v>
      </c>
      <c r="P4396">
        <v>70.326409495548901</v>
      </c>
      <c r="Q4396">
        <v>6.9100891424408006E-2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632</v>
      </c>
      <c r="E4397">
        <v>10.4378459635324</v>
      </c>
      <c r="F4397">
        <v>24.6</v>
      </c>
      <c r="G4397">
        <v>50.1087041461086</v>
      </c>
      <c r="H4397">
        <v>3.3472476738866899E-2</v>
      </c>
      <c r="I4397">
        <v>-27.545221825601299</v>
      </c>
      <c r="J4397">
        <v>-0.92680823099355703</v>
      </c>
      <c r="K4397">
        <v>24.0955771102402</v>
      </c>
      <c r="L4397">
        <v>23.869446682911999</v>
      </c>
      <c r="M4397">
        <v>87.077144171315496</v>
      </c>
      <c r="N4397">
        <v>0.80711903627577697</v>
      </c>
      <c r="O4397">
        <v>35.325203252032502</v>
      </c>
      <c r="P4397">
        <v>86.646433990895304</v>
      </c>
      <c r="Q4397">
        <v>7.6054473508973E-2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1563</v>
      </c>
      <c r="E4398">
        <v>10.378873889999999</v>
      </c>
      <c r="F4398">
        <v>9.9</v>
      </c>
      <c r="G4398">
        <v>182.89674663015501</v>
      </c>
      <c r="H4398">
        <v>-0.45810138052293597</v>
      </c>
      <c r="I4398">
        <v>14.1040918978834</v>
      </c>
      <c r="J4398">
        <v>12.254019655716601</v>
      </c>
      <c r="K4398">
        <v>9.5313957684853392</v>
      </c>
      <c r="L4398">
        <v>8.0525643211209594</v>
      </c>
      <c r="M4398">
        <v>74.1335586884165</v>
      </c>
      <c r="N4398">
        <v>0.41407344788906397</v>
      </c>
      <c r="O4398">
        <v>31.818181818181799</v>
      </c>
      <c r="Q4398">
        <v>9.0964403346985995E-2</v>
      </c>
    </row>
    <row r="4399" spans="1:17" hidden="1" x14ac:dyDescent="0.3">
      <c r="A4399" t="s">
        <v>9027</v>
      </c>
      <c r="B4399" t="s">
        <v>8711</v>
      </c>
      <c r="C4399" t="str">
        <f>IFERROR(VLOOKUP(Table1[[#This Row],[Ticker]],[1]!Table2[[Symbol]:[Industry]],2,FALSE),"-")</f>
        <v>-</v>
      </c>
      <c r="D4399" t="s">
        <v>937</v>
      </c>
      <c r="E4399">
        <v>10.274395500000001</v>
      </c>
      <c r="F4399">
        <v>11.79</v>
      </c>
      <c r="G4399">
        <v>98.002075383537303</v>
      </c>
      <c r="H4399">
        <v>26.0610698722564</v>
      </c>
      <c r="I4399">
        <v>85.022659786459002</v>
      </c>
      <c r="J4399">
        <v>8.6456824753261401</v>
      </c>
      <c r="K4399">
        <v>10.024663212084</v>
      </c>
      <c r="L4399">
        <v>8.2745454468819695</v>
      </c>
      <c r="M4399">
        <v>78.944224926284704</v>
      </c>
      <c r="N4399">
        <v>1.4161874065104301</v>
      </c>
      <c r="O4399">
        <v>33.248515691263698</v>
      </c>
      <c r="P4399">
        <v>140.12219959266699</v>
      </c>
    </row>
    <row r="4400" spans="1:17" hidden="1" x14ac:dyDescent="0.3">
      <c r="A4400" t="s">
        <v>9028</v>
      </c>
      <c r="B4400" t="s">
        <v>9029</v>
      </c>
      <c r="C4400" t="str">
        <f>IFERROR(VLOOKUP(Table1[[#This Row],[Ticker]],[1]!Table2[[Symbol]:[Industry]],2,FALSE),"-")</f>
        <v>-</v>
      </c>
      <c r="D4400" t="s">
        <v>632</v>
      </c>
      <c r="E4400">
        <v>10.273648250000001</v>
      </c>
      <c r="F4400">
        <v>26.69</v>
      </c>
      <c r="G4400">
        <v>75.824415975735306</v>
      </c>
      <c r="H4400">
        <v>4.1283606116630098</v>
      </c>
      <c r="I4400">
        <v>-7.5472192289769602</v>
      </c>
      <c r="J4400">
        <v>-1.8915577671716499</v>
      </c>
      <c r="K4400">
        <v>26.6173798221654</v>
      </c>
      <c r="L4400">
        <v>24.057520088290399</v>
      </c>
      <c r="M4400">
        <v>56.644999395631103</v>
      </c>
      <c r="N4400">
        <v>0.33602279927446899</v>
      </c>
      <c r="O4400">
        <v>35.481453727987898</v>
      </c>
      <c r="P4400">
        <v>122.416666666666</v>
      </c>
      <c r="Q4400">
        <v>9.9130809377657003E-2</v>
      </c>
    </row>
    <row r="4401" spans="1:17" hidden="1" x14ac:dyDescent="0.3">
      <c r="A4401" t="s">
        <v>9030</v>
      </c>
      <c r="B4401" t="s">
        <v>9031</v>
      </c>
      <c r="C4401" t="str">
        <f>IFERROR(VLOOKUP(Table1[[#This Row],[Ticker]],[1]!Table2[[Symbol]:[Industry]],2,FALSE),"-")</f>
        <v>-</v>
      </c>
      <c r="D4401" t="s">
        <v>124</v>
      </c>
      <c r="E4401">
        <v>10.26</v>
      </c>
      <c r="F4401">
        <v>2.85</v>
      </c>
      <c r="G4401">
        <v>409.78452993584898</v>
      </c>
      <c r="H4401">
        <v>-15.0955666453695</v>
      </c>
      <c r="I4401">
        <v>24.437387697905901</v>
      </c>
      <c r="J4401">
        <v>-8.0929320094951702</v>
      </c>
      <c r="K4401">
        <v>2.8419093302674501</v>
      </c>
      <c r="L4401">
        <v>2.08782334357493</v>
      </c>
      <c r="M4401">
        <v>22.742564206757201</v>
      </c>
      <c r="N4401">
        <v>0.54956940414755096</v>
      </c>
      <c r="O4401">
        <v>26.315789473684202</v>
      </c>
      <c r="P4401">
        <v>427.77777777777698</v>
      </c>
      <c r="Q4401">
        <v>0.217606729420801</v>
      </c>
    </row>
    <row r="4402" spans="1:17" hidden="1" x14ac:dyDescent="0.3">
      <c r="A4402" t="s">
        <v>9032</v>
      </c>
      <c r="B4402" t="s">
        <v>9033</v>
      </c>
      <c r="C4402" t="str">
        <f>IFERROR(VLOOKUP(Table1[[#This Row],[Ticker]],[1]!Table2[[Symbol]:[Industry]],2,FALSE),"-")</f>
        <v>-</v>
      </c>
      <c r="D4402" t="s">
        <v>57</v>
      </c>
      <c r="E4402">
        <v>10.2492243</v>
      </c>
      <c r="F4402">
        <v>23.73</v>
      </c>
      <c r="G4402">
        <v>17.7032451112016</v>
      </c>
      <c r="H4402">
        <v>7.8407304762141798</v>
      </c>
      <c r="I4402">
        <v>-19.5682511054146</v>
      </c>
      <c r="J4402">
        <v>1.7560130584915099</v>
      </c>
      <c r="K4402">
        <v>23.797623409070901</v>
      </c>
      <c r="L4402">
        <v>23.6690046722223</v>
      </c>
      <c r="M4402">
        <v>50.766893901967002</v>
      </c>
      <c r="N4402">
        <v>0.81464608139625705</v>
      </c>
      <c r="O4402">
        <v>62.241887905604699</v>
      </c>
      <c r="P4402">
        <v>47.391304347826001</v>
      </c>
      <c r="Q4402">
        <v>8.0062960667017999E-2</v>
      </c>
    </row>
    <row r="4403" spans="1:17" hidden="1" x14ac:dyDescent="0.3">
      <c r="A4403" t="s">
        <v>9034</v>
      </c>
      <c r="B4403" t="s">
        <v>9035</v>
      </c>
      <c r="C4403" t="str">
        <f>IFERROR(VLOOKUP(Table1[[#This Row],[Ticker]],[1]!Table2[[Symbol]:[Industry]],2,FALSE),"-")</f>
        <v>-</v>
      </c>
      <c r="D4403" t="s">
        <v>420</v>
      </c>
      <c r="E4403">
        <v>10.2101021</v>
      </c>
      <c r="F4403">
        <v>10.210000000000001</v>
      </c>
      <c r="G4403">
        <v>76.9474928988123</v>
      </c>
      <c r="H4403">
        <v>-26.0773052672095</v>
      </c>
      <c r="I4403">
        <v>93.123369006317105</v>
      </c>
      <c r="J4403">
        <v>5.4273584356731197</v>
      </c>
      <c r="K4403">
        <v>12.1943494781087</v>
      </c>
      <c r="M4403">
        <v>48.140404608366403</v>
      </c>
      <c r="N4403">
        <v>0.75801839216849598</v>
      </c>
      <c r="O4403">
        <v>91.478942213516106</v>
      </c>
      <c r="P4403">
        <v>104.2</v>
      </c>
    </row>
    <row r="4404" spans="1:17" hidden="1" x14ac:dyDescent="0.3">
      <c r="A4404" t="s">
        <v>9036</v>
      </c>
      <c r="B4404" t="s">
        <v>9037</v>
      </c>
      <c r="C4404" t="str">
        <f>IFERROR(VLOOKUP(Table1[[#This Row],[Ticker]],[1]!Table2[[Symbol]:[Industry]],2,FALSE),"-")</f>
        <v>-</v>
      </c>
      <c r="D4404" t="s">
        <v>72</v>
      </c>
      <c r="E4404">
        <v>10.2093075</v>
      </c>
      <c r="F4404">
        <v>14</v>
      </c>
      <c r="G4404">
        <v>-85.336339436516994</v>
      </c>
      <c r="H4404">
        <v>-0.170193511041176</v>
      </c>
      <c r="I4404">
        <v>-41.494126023503902</v>
      </c>
      <c r="J4404">
        <v>-0.92680823099355703</v>
      </c>
      <c r="K4404">
        <v>14.3062293789107</v>
      </c>
      <c r="L4404">
        <v>16.929167368970699</v>
      </c>
      <c r="M4404">
        <v>44.106863214007703</v>
      </c>
      <c r="N4404">
        <v>0</v>
      </c>
      <c r="O4404">
        <v>138.57142857142799</v>
      </c>
      <c r="P4404">
        <v>22.9148375768217</v>
      </c>
    </row>
    <row r="4405" spans="1:17" hidden="1" x14ac:dyDescent="0.3">
      <c r="A4405" t="s">
        <v>9038</v>
      </c>
      <c r="B4405" t="s">
        <v>9039</v>
      </c>
      <c r="C4405" t="str">
        <f>IFERROR(VLOOKUP(Table1[[#This Row],[Ticker]],[1]!Table2[[Symbol]:[Industry]],2,FALSE),"-")</f>
        <v>-</v>
      </c>
      <c r="D4405" t="s">
        <v>46</v>
      </c>
      <c r="E4405">
        <v>10.179939059999899</v>
      </c>
      <c r="F4405">
        <v>0.81</v>
      </c>
      <c r="G4405">
        <v>-24.7525071011877</v>
      </c>
      <c r="H4405">
        <v>10.7887105985478</v>
      </c>
      <c r="I4405">
        <v>-8.5766309936828495</v>
      </c>
      <c r="J4405">
        <v>4.2679969638116404</v>
      </c>
      <c r="K4405">
        <v>0.79413319636403701</v>
      </c>
      <c r="L4405">
        <v>1.0714859536402499</v>
      </c>
      <c r="M4405">
        <v>59.189756158633699</v>
      </c>
      <c r="N4405">
        <v>0.936101938897415</v>
      </c>
      <c r="O4405">
        <v>19.753086419753</v>
      </c>
      <c r="P4405">
        <v>47.272727272727202</v>
      </c>
      <c r="Q4405">
        <v>1.6056840717885001E-2</v>
      </c>
    </row>
    <row r="4406" spans="1:17" hidden="1" x14ac:dyDescent="0.3">
      <c r="A4406" t="s">
        <v>9040</v>
      </c>
      <c r="B4406" t="s">
        <v>9041</v>
      </c>
      <c r="C4406" t="str">
        <f>IFERROR(VLOOKUP(Table1[[#This Row],[Ticker]],[1]!Table2[[Symbol]:[Industry]],2,FALSE),"-")</f>
        <v>-</v>
      </c>
      <c r="D4406" t="s">
        <v>1698</v>
      </c>
      <c r="E4406">
        <v>10.161162864</v>
      </c>
      <c r="F4406">
        <v>4.1100000000000003</v>
      </c>
      <c r="G4406">
        <v>-59.447629052407201</v>
      </c>
      <c r="H4406">
        <v>-3.2362312468902301</v>
      </c>
      <c r="I4406">
        <v>-48.557890363997601</v>
      </c>
      <c r="J4406">
        <v>4.4578071536218298</v>
      </c>
      <c r="K4406">
        <v>4.3971809548952203</v>
      </c>
      <c r="L4406">
        <v>6.5862672357064103</v>
      </c>
      <c r="M4406">
        <v>57.962148449985101</v>
      </c>
      <c r="N4406">
        <v>3.0995141460524298</v>
      </c>
      <c r="O4406">
        <v>179.56204379562001</v>
      </c>
      <c r="P4406">
        <v>12.2950819672131</v>
      </c>
      <c r="Q4406">
        <v>-0.24906986858667701</v>
      </c>
    </row>
    <row r="4407" spans="1:17" hidden="1" x14ac:dyDescent="0.3">
      <c r="A4407" t="s">
        <v>9042</v>
      </c>
      <c r="B4407" t="s">
        <v>9043</v>
      </c>
      <c r="C4407" t="str">
        <f>IFERROR(VLOOKUP(Table1[[#This Row],[Ticker]],[1]!Table2[[Symbol]:[Industry]],2,FALSE),"-")</f>
        <v>-</v>
      </c>
      <c r="D4407" t="s">
        <v>133</v>
      </c>
      <c r="E4407">
        <v>10.121499999999999</v>
      </c>
      <c r="F4407">
        <v>6.53</v>
      </c>
      <c r="G4407">
        <v>-20.1096499583305</v>
      </c>
      <c r="H4407">
        <v>-6.2133589786670704</v>
      </c>
      <c r="I4407">
        <v>-27.850824542069901</v>
      </c>
      <c r="J4407">
        <v>-3.1723172130294701</v>
      </c>
      <c r="K4407">
        <v>6.8312428934345899</v>
      </c>
      <c r="L4407">
        <v>7.1523654235340901</v>
      </c>
      <c r="M4407">
        <v>41.136391962095701</v>
      </c>
      <c r="N4407">
        <v>0.85094249707151004</v>
      </c>
      <c r="O4407">
        <v>98.774885145482301</v>
      </c>
      <c r="P4407">
        <v>26.550387596899199</v>
      </c>
      <c r="Q4407">
        <v>4.6445345387599E-2</v>
      </c>
    </row>
    <row r="4408" spans="1:17" hidden="1" x14ac:dyDescent="0.3">
      <c r="A4408" t="s">
        <v>9044</v>
      </c>
      <c r="B4408" t="s">
        <v>9045</v>
      </c>
      <c r="C4408" t="str">
        <f>IFERROR(VLOOKUP(Table1[[#This Row],[Ticker]],[1]!Table2[[Symbol]:[Industry]],2,FALSE),"-")</f>
        <v>-</v>
      </c>
      <c r="D4408" t="s">
        <v>54</v>
      </c>
      <c r="E4408">
        <v>10.092000000000001</v>
      </c>
      <c r="F4408">
        <v>67.28</v>
      </c>
      <c r="G4408">
        <v>53.596807967305402</v>
      </c>
      <c r="H4408">
        <v>4.0590861171540196</v>
      </c>
      <c r="I4408">
        <v>-20.6643587022159</v>
      </c>
      <c r="J4408">
        <v>-3.4195618541819601</v>
      </c>
      <c r="K4408">
        <v>67.393219966143803</v>
      </c>
      <c r="L4408">
        <v>63.799125581435099</v>
      </c>
      <c r="M4408">
        <v>53.925778367462797</v>
      </c>
      <c r="N4408">
        <v>1.6021462831442701</v>
      </c>
      <c r="O4408">
        <v>29.310344827586199</v>
      </c>
      <c r="P4408">
        <v>140.28571428571399</v>
      </c>
      <c r="Q4408">
        <v>9.1125735973722005E-2</v>
      </c>
    </row>
    <row r="4409" spans="1:17" hidden="1" x14ac:dyDescent="0.3">
      <c r="A4409" t="s">
        <v>9046</v>
      </c>
      <c r="B4409" t="s">
        <v>9047</v>
      </c>
      <c r="C4409" t="str">
        <f>IFERROR(VLOOKUP(Table1[[#This Row],[Ticker]],[1]!Table2[[Symbol]:[Industry]],2,FALSE),"-")</f>
        <v>-</v>
      </c>
      <c r="E4409">
        <v>10.080189000000001</v>
      </c>
      <c r="F4409">
        <v>33</v>
      </c>
      <c r="G4409">
        <v>-29.329658436499201</v>
      </c>
      <c r="H4409">
        <v>-0.170193511041176</v>
      </c>
      <c r="I4409">
        <v>-6.3147262317780699</v>
      </c>
      <c r="J4409">
        <v>-0.92680823099355703</v>
      </c>
      <c r="K4409">
        <v>32.758197402025601</v>
      </c>
      <c r="L4409">
        <v>32.340169801123402</v>
      </c>
      <c r="M4409">
        <v>84.7193819831745</v>
      </c>
      <c r="N4409">
        <v>0</v>
      </c>
      <c r="O4409">
        <v>2.1212121212121202</v>
      </c>
      <c r="P4409">
        <v>10</v>
      </c>
    </row>
    <row r="4410" spans="1:17" hidden="1" x14ac:dyDescent="0.3">
      <c r="A4410" t="s">
        <v>9048</v>
      </c>
      <c r="B4410" t="s">
        <v>9049</v>
      </c>
      <c r="C4410" t="str">
        <f>IFERROR(VLOOKUP(Table1[[#This Row],[Ticker]],[1]!Table2[[Symbol]:[Industry]],2,FALSE),"-")</f>
        <v>-</v>
      </c>
      <c r="E4410">
        <v>10.04598</v>
      </c>
      <c r="F4410">
        <v>2.0099999999999998</v>
      </c>
      <c r="G4410">
        <v>-25.2525071011877</v>
      </c>
      <c r="H4410">
        <v>-7.1146379554856303</v>
      </c>
      <c r="I4410">
        <v>-20.0052024222542</v>
      </c>
      <c r="J4410">
        <v>-2.8780277431886798</v>
      </c>
      <c r="K4410">
        <v>2.1534970868654302</v>
      </c>
      <c r="L4410">
        <v>2.2019022710731502</v>
      </c>
      <c r="M4410">
        <v>41.916022411028798</v>
      </c>
      <c r="N4410">
        <v>0.33239564916826098</v>
      </c>
      <c r="O4410">
        <v>77.611940298507406</v>
      </c>
      <c r="P4410">
        <v>14.857142857142801</v>
      </c>
      <c r="Q4410">
        <v>4.1783161913019E-2</v>
      </c>
    </row>
    <row r="4411" spans="1:17" hidden="1" x14ac:dyDescent="0.3">
      <c r="A4411" t="s">
        <v>9050</v>
      </c>
      <c r="B4411" t="s">
        <v>9051</v>
      </c>
      <c r="C4411" t="str">
        <f>IFERROR(VLOOKUP(Table1[[#This Row],[Ticker]],[1]!Table2[[Symbol]:[Industry]],2,FALSE),"-")</f>
        <v>-</v>
      </c>
      <c r="D4411" t="s">
        <v>420</v>
      </c>
      <c r="E4411">
        <v>10.023369600000001</v>
      </c>
      <c r="F4411">
        <v>13.82</v>
      </c>
      <c r="G4411">
        <v>-11.467674649688499</v>
      </c>
      <c r="H4411">
        <v>-25.909043591642899</v>
      </c>
      <c r="I4411">
        <v>-41.236205461767902</v>
      </c>
      <c r="J4411">
        <v>-17.6737961828007</v>
      </c>
      <c r="K4411">
        <v>17.753662855823901</v>
      </c>
      <c r="L4411">
        <v>15.4369001980972</v>
      </c>
      <c r="M4411">
        <v>0.15919913850459</v>
      </c>
      <c r="N4411">
        <v>0.23548040794417599</v>
      </c>
      <c r="O4411">
        <v>54.992764109985501</v>
      </c>
      <c r="P4411">
        <v>53.5555555555555</v>
      </c>
      <c r="Q4411">
        <v>0.11085800270629299</v>
      </c>
    </row>
    <row r="4412" spans="1:17" hidden="1" x14ac:dyDescent="0.3">
      <c r="A4412" t="s">
        <v>9052</v>
      </c>
      <c r="B4412" t="s">
        <v>9053</v>
      </c>
      <c r="C4412" t="str">
        <f>IFERROR(VLOOKUP(Table1[[#This Row],[Ticker]],[1]!Table2[[Symbol]:[Industry]],2,FALSE),"-")</f>
        <v>-</v>
      </c>
      <c r="D4412" t="s">
        <v>2547</v>
      </c>
      <c r="E4412">
        <v>10.001186369999999</v>
      </c>
      <c r="F4412">
        <v>3.99</v>
      </c>
      <c r="G4412">
        <v>9.98887220915711</v>
      </c>
      <c r="H4412">
        <v>7.6676443267966601</v>
      </c>
      <c r="I4412">
        <v>-9.8043663626395805</v>
      </c>
      <c r="J4412">
        <v>1.64388585641004</v>
      </c>
      <c r="K4412">
        <v>3.80764141075263</v>
      </c>
      <c r="L4412">
        <v>3.6269154824606402</v>
      </c>
      <c r="M4412">
        <v>52.647275885955899</v>
      </c>
      <c r="N4412">
        <v>1.77720488667925</v>
      </c>
      <c r="O4412">
        <v>30.075187969924801</v>
      </c>
      <c r="P4412">
        <v>85.581395348837205</v>
      </c>
      <c r="Q4412">
        <v>-1.3406717279766001E-2</v>
      </c>
    </row>
    <row r="4413" spans="1:17" hidden="1" x14ac:dyDescent="0.3">
      <c r="A4413" t="s">
        <v>9054</v>
      </c>
      <c r="B4413" t="s">
        <v>9055</v>
      </c>
      <c r="C4413" t="str">
        <f>IFERROR(VLOOKUP(Table1[[#This Row],[Ticker]],[1]!Table2[[Symbol]:[Industry]],2,FALSE),"-")</f>
        <v>-</v>
      </c>
      <c r="D4413" t="s">
        <v>136</v>
      </c>
      <c r="E4413">
        <v>9.9760069999999992</v>
      </c>
      <c r="F4413">
        <v>7.72</v>
      </c>
      <c r="G4413">
        <v>3.6876638389832301</v>
      </c>
      <c r="H4413">
        <v>1.0093608795223801</v>
      </c>
      <c r="I4413">
        <v>-19.668516435210201</v>
      </c>
      <c r="J4413">
        <v>-2.20558060951018</v>
      </c>
      <c r="K4413">
        <v>7.8144014372712904</v>
      </c>
      <c r="L4413">
        <v>7.6834373037501402</v>
      </c>
      <c r="M4413">
        <v>58.6192805679053</v>
      </c>
      <c r="N4413">
        <v>0.75238673406718004</v>
      </c>
      <c r="O4413">
        <v>33.031088082901498</v>
      </c>
      <c r="P4413">
        <v>45.935727788279699</v>
      </c>
      <c r="Q4413">
        <v>5.7067371171887003E-2</v>
      </c>
    </row>
    <row r="4414" spans="1:17" hidden="1" x14ac:dyDescent="0.3">
      <c r="A4414" t="s">
        <v>9056</v>
      </c>
      <c r="B4414" t="s">
        <v>9057</v>
      </c>
      <c r="C4414" t="str">
        <f>IFERROR(VLOOKUP(Table1[[#This Row],[Ticker]],[1]!Table2[[Symbol]:[Industry]],2,FALSE),"-")</f>
        <v>-</v>
      </c>
      <c r="D4414" t="s">
        <v>259</v>
      </c>
      <c r="E4414">
        <v>9.9724387500000002</v>
      </c>
      <c r="F4414">
        <v>6.57</v>
      </c>
      <c r="G4414">
        <v>119.739974101819</v>
      </c>
      <c r="H4414">
        <v>53.693975107225803</v>
      </c>
      <c r="I4414">
        <v>103.62925135925801</v>
      </c>
      <c r="J4414">
        <v>-0.92680823099355703</v>
      </c>
      <c r="K4414">
        <v>5.0491826275563998</v>
      </c>
      <c r="L4414">
        <v>3.9915193043860699</v>
      </c>
      <c r="M4414">
        <v>100</v>
      </c>
      <c r="N4414">
        <v>0.210556368437957</v>
      </c>
      <c r="O4414">
        <v>0</v>
      </c>
      <c r="P4414">
        <v>146.992481203007</v>
      </c>
    </row>
    <row r="4415" spans="1:17" hidden="1" x14ac:dyDescent="0.3">
      <c r="A4415" t="s">
        <v>9058</v>
      </c>
      <c r="B4415" t="s">
        <v>9059</v>
      </c>
      <c r="C4415" t="str">
        <f>IFERROR(VLOOKUP(Table1[[#This Row],[Ticker]],[1]!Table2[[Symbol]:[Industry]],2,FALSE),"-")</f>
        <v>-</v>
      </c>
      <c r="D4415" t="s">
        <v>5760</v>
      </c>
      <c r="E4415">
        <v>9.9391497500000003</v>
      </c>
      <c r="F4415">
        <v>11.38</v>
      </c>
      <c r="G4415">
        <v>-28.505864307991601</v>
      </c>
      <c r="H4415">
        <v>6.1849466758747198</v>
      </c>
      <c r="I4415">
        <v>-15.330103215905</v>
      </c>
      <c r="J4415">
        <v>1.13597203806474</v>
      </c>
      <c r="K4415">
        <v>10.810383850506399</v>
      </c>
      <c r="L4415">
        <v>10.5341456388611</v>
      </c>
      <c r="M4415">
        <v>58.370207000822298</v>
      </c>
      <c r="N4415">
        <v>0.68110345976564601</v>
      </c>
      <c r="O4415">
        <v>41.388400702987603</v>
      </c>
      <c r="P4415">
        <v>65.647743813682595</v>
      </c>
    </row>
    <row r="4416" spans="1:17" hidden="1" x14ac:dyDescent="0.3">
      <c r="A4416" t="s">
        <v>9060</v>
      </c>
      <c r="B4416" t="s">
        <v>9061</v>
      </c>
      <c r="C4416" t="str">
        <f>IFERROR(VLOOKUP(Table1[[#This Row],[Ticker]],[1]!Table2[[Symbol]:[Industry]],2,FALSE),"-")</f>
        <v>-</v>
      </c>
      <c r="D4416" t="s">
        <v>516</v>
      </c>
      <c r="E4416">
        <v>9.9338964999999995</v>
      </c>
      <c r="F4416">
        <v>50.93</v>
      </c>
      <c r="G4416">
        <v>21.779207745851199</v>
      </c>
      <c r="H4416">
        <v>0.38261991442772902</v>
      </c>
      <c r="I4416">
        <v>37.288834220063997</v>
      </c>
      <c r="J4416">
        <v>-7.6484199526052796</v>
      </c>
      <c r="K4416">
        <v>51.440864512123703</v>
      </c>
      <c r="L4416">
        <v>44.8434977287313</v>
      </c>
      <c r="M4416">
        <v>44.029779727999902</v>
      </c>
      <c r="N4416">
        <v>0.32872103228254901</v>
      </c>
      <c r="O4416">
        <v>29.471824072255998</v>
      </c>
      <c r="P4416">
        <v>78.701754385964904</v>
      </c>
      <c r="Q4416">
        <v>0.137755713302256</v>
      </c>
    </row>
    <row r="4417" spans="1:17" hidden="1" x14ac:dyDescent="0.3">
      <c r="A4417" t="s">
        <v>9062</v>
      </c>
      <c r="B4417" t="s">
        <v>9063</v>
      </c>
      <c r="C4417" t="str">
        <f>IFERROR(VLOOKUP(Table1[[#This Row],[Ticker]],[1]!Table2[[Symbol]:[Industry]],2,FALSE),"-")</f>
        <v>-</v>
      </c>
      <c r="D4417" t="s">
        <v>21</v>
      </c>
      <c r="E4417">
        <v>9.9335799199999997</v>
      </c>
      <c r="F4417">
        <v>7.66</v>
      </c>
      <c r="G4417">
        <v>6.3281979080887298</v>
      </c>
      <c r="H4417">
        <v>2.0994994128573499</v>
      </c>
      <c r="I4417">
        <v>-10.9375489352683</v>
      </c>
      <c r="J4417">
        <v>-2.4692246834357099</v>
      </c>
      <c r="K4417">
        <v>7.4767115117550897</v>
      </c>
      <c r="L4417">
        <v>6.9776438999838799</v>
      </c>
      <c r="M4417">
        <v>53.991990397725402</v>
      </c>
      <c r="N4417">
        <v>0.88959915340916595</v>
      </c>
      <c r="O4417">
        <v>22.584856396866801</v>
      </c>
      <c r="P4417">
        <v>62.288135593220296</v>
      </c>
      <c r="Q4417">
        <v>2.5529015604397999E-2</v>
      </c>
    </row>
    <row r="4418" spans="1:17" hidden="1" x14ac:dyDescent="0.3">
      <c r="A4418" t="s">
        <v>9064</v>
      </c>
      <c r="B4418" t="s">
        <v>9065</v>
      </c>
      <c r="C4418" t="str">
        <f>IFERROR(VLOOKUP(Table1[[#This Row],[Ticker]],[1]!Table2[[Symbol]:[Industry]],2,FALSE),"-")</f>
        <v>-</v>
      </c>
      <c r="D4418" t="s">
        <v>420</v>
      </c>
      <c r="E4418">
        <v>9.9015839999999997</v>
      </c>
      <c r="F4418">
        <v>0.66</v>
      </c>
      <c r="G4418">
        <v>-42.442380518909196</v>
      </c>
      <c r="H4418">
        <v>-13.328088247883199</v>
      </c>
      <c r="I4418">
        <v>-27.326630993682802</v>
      </c>
      <c r="J4418">
        <v>-11.737619041804299</v>
      </c>
      <c r="K4418">
        <v>0.730315268028356</v>
      </c>
      <c r="M4418">
        <v>18.155628532545599</v>
      </c>
      <c r="N4418">
        <v>0.71045835722863404</v>
      </c>
      <c r="O4418">
        <v>86.363636363636303</v>
      </c>
      <c r="P4418">
        <v>69.230769230769198</v>
      </c>
    </row>
    <row r="4419" spans="1:17" hidden="1" x14ac:dyDescent="0.3">
      <c r="A4419" t="s">
        <v>9066</v>
      </c>
      <c r="B4419" t="s">
        <v>9067</v>
      </c>
      <c r="C4419" t="str">
        <f>IFERROR(VLOOKUP(Table1[[#This Row],[Ticker]],[1]!Table2[[Symbol]:[Industry]],2,FALSE),"-")</f>
        <v>-</v>
      </c>
      <c r="D4419" t="s">
        <v>413</v>
      </c>
      <c r="E4419">
        <v>9.8458114999999999</v>
      </c>
      <c r="F4419">
        <v>21.79</v>
      </c>
      <c r="G4419">
        <v>16.747492898812201</v>
      </c>
      <c r="H4419">
        <v>5.0446785314503604</v>
      </c>
      <c r="I4419">
        <v>-21.967720102593699</v>
      </c>
      <c r="J4419">
        <v>-6.8015382525918202</v>
      </c>
      <c r="K4419">
        <v>22.2712226111482</v>
      </c>
      <c r="L4419">
        <v>20.879633729383201</v>
      </c>
      <c r="M4419">
        <v>44.5214294697196</v>
      </c>
      <c r="N4419">
        <v>0.30365966599444999</v>
      </c>
      <c r="O4419">
        <v>46.856356126663599</v>
      </c>
      <c r="P4419">
        <v>67.486548808608703</v>
      </c>
      <c r="Q4419">
        <v>6.3218315811431003E-2</v>
      </c>
    </row>
    <row r="4420" spans="1:17" hidden="1" x14ac:dyDescent="0.3">
      <c r="A4420" t="s">
        <v>9068</v>
      </c>
      <c r="B4420" t="s">
        <v>9069</v>
      </c>
      <c r="C4420" t="str">
        <f>IFERROR(VLOOKUP(Table1[[#This Row],[Ticker]],[1]!Table2[[Symbol]:[Industry]],2,FALSE),"-")</f>
        <v>-</v>
      </c>
      <c r="D4420" t="s">
        <v>27</v>
      </c>
      <c r="E4420">
        <v>9.7910400000000006</v>
      </c>
      <c r="F4420">
        <v>28.2</v>
      </c>
      <c r="G4420">
        <v>-34.187990972155397</v>
      </c>
      <c r="H4420">
        <v>-4.7982926845948901</v>
      </c>
      <c r="I4420">
        <v>-7.6716130725358704</v>
      </c>
      <c r="J4420">
        <v>1.3781563080135399</v>
      </c>
      <c r="K4420">
        <v>27.655815850950201</v>
      </c>
      <c r="L4420">
        <v>27.0031393320271</v>
      </c>
      <c r="M4420">
        <v>66.905895708047893</v>
      </c>
      <c r="N4420">
        <v>0.92532467532467499</v>
      </c>
      <c r="O4420">
        <v>20.5673758865248</v>
      </c>
      <c r="P4420">
        <v>19.238900634249401</v>
      </c>
    </row>
    <row r="4421" spans="1:17" hidden="1" x14ac:dyDescent="0.3">
      <c r="A4421" t="s">
        <v>9070</v>
      </c>
      <c r="B4421" t="s">
        <v>9071</v>
      </c>
      <c r="C4421" t="str">
        <f>IFERROR(VLOOKUP(Table1[[#This Row],[Ticker]],[1]!Table2[[Symbol]:[Industry]],2,FALSE),"-")</f>
        <v>-</v>
      </c>
      <c r="D4421" t="s">
        <v>420</v>
      </c>
      <c r="E4421">
        <v>9.7375000000000007</v>
      </c>
      <c r="F4421">
        <v>20.5</v>
      </c>
      <c r="G4421">
        <v>22.133995966296901</v>
      </c>
      <c r="H4421">
        <v>13.7186953778477</v>
      </c>
      <c r="I4421">
        <v>8.3592978843061303</v>
      </c>
      <c r="J4421">
        <v>6.9679286111116996</v>
      </c>
      <c r="K4421">
        <v>17.6433677879937</v>
      </c>
      <c r="L4421">
        <v>16.007568181626102</v>
      </c>
      <c r="M4421">
        <v>62.495672354885002</v>
      </c>
      <c r="N4421">
        <v>0.890322152755056</v>
      </c>
      <c r="O4421">
        <v>3.85365853658536</v>
      </c>
      <c r="P4421">
        <v>82.060390763765497</v>
      </c>
      <c r="Q4421">
        <v>8.2866714939503996E-2</v>
      </c>
    </row>
    <row r="4422" spans="1:17" hidden="1" x14ac:dyDescent="0.3">
      <c r="A4422" t="s">
        <v>9072</v>
      </c>
      <c r="B4422" t="s">
        <v>9073</v>
      </c>
      <c r="C4422" t="str">
        <f>IFERROR(VLOOKUP(Table1[[#This Row],[Ticker]],[1]!Table2[[Symbol]:[Industry]],2,FALSE),"-")</f>
        <v>-</v>
      </c>
      <c r="D4422" t="s">
        <v>632</v>
      </c>
      <c r="E4422">
        <v>9.6716759999999997</v>
      </c>
      <c r="F4422">
        <v>6.79</v>
      </c>
      <c r="G4422">
        <v>118.761985652435</v>
      </c>
      <c r="H4422">
        <v>19.1619681761292</v>
      </c>
      <c r="I4422">
        <v>56.452780771023001</v>
      </c>
      <c r="J4422">
        <v>12.239858435673099</v>
      </c>
      <c r="K4422">
        <v>5.7330786858138696</v>
      </c>
      <c r="L4422">
        <v>4.80600825032122</v>
      </c>
      <c r="M4422">
        <v>82.055127837232206</v>
      </c>
      <c r="N4422">
        <v>0.93017566376183203</v>
      </c>
      <c r="O4422">
        <v>1.7673048600883501</v>
      </c>
      <c r="P4422">
        <v>161.15384615384599</v>
      </c>
      <c r="Q4422">
        <v>0.11935054251014</v>
      </c>
    </row>
    <row r="4423" spans="1:17" hidden="1" x14ac:dyDescent="0.3">
      <c r="A4423" t="s">
        <v>9074</v>
      </c>
      <c r="B4423" t="s">
        <v>9075</v>
      </c>
      <c r="C4423" t="str">
        <f>IFERROR(VLOOKUP(Table1[[#This Row],[Ticker]],[1]!Table2[[Symbol]:[Industry]],2,FALSE),"-")</f>
        <v>-</v>
      </c>
      <c r="D4423" t="s">
        <v>539</v>
      </c>
      <c r="E4423">
        <v>9.6265999999999998</v>
      </c>
      <c r="F4423">
        <v>20</v>
      </c>
      <c r="G4423">
        <v>-47.316455942114899</v>
      </c>
      <c r="H4423">
        <v>-7.0603238648586801</v>
      </c>
      <c r="I4423">
        <v>-18.995599686132099</v>
      </c>
      <c r="J4423">
        <v>-5.6887129928983198</v>
      </c>
      <c r="K4423">
        <v>20.858242761618801</v>
      </c>
      <c r="L4423">
        <v>21.449488835914298</v>
      </c>
      <c r="M4423">
        <v>38.201056173988199</v>
      </c>
      <c r="N4423">
        <v>1.14383574870746</v>
      </c>
      <c r="O4423">
        <v>36.25</v>
      </c>
      <c r="P4423">
        <v>21.580547112462</v>
      </c>
      <c r="Q4423">
        <v>2.5403900266964E-2</v>
      </c>
    </row>
    <row r="4424" spans="1:17" hidden="1" x14ac:dyDescent="0.3">
      <c r="A4424" t="s">
        <v>9076</v>
      </c>
      <c r="B4424" t="s">
        <v>9077</v>
      </c>
      <c r="C4424" t="str">
        <f>IFERROR(VLOOKUP(Table1[[#This Row],[Ticker]],[1]!Table2[[Symbol]:[Industry]],2,FALSE),"-")</f>
        <v>-</v>
      </c>
      <c r="D4424" t="s">
        <v>420</v>
      </c>
      <c r="E4424">
        <v>9.6</v>
      </c>
      <c r="F4424">
        <v>9.6</v>
      </c>
      <c r="G4424">
        <v>-53.463114326399001</v>
      </c>
      <c r="H4424">
        <v>0.88243806790618795</v>
      </c>
      <c r="I4424">
        <v>16.923369006317099</v>
      </c>
      <c r="J4424">
        <v>2.8569755527902201</v>
      </c>
      <c r="K4424">
        <v>8.2568056033597692</v>
      </c>
      <c r="L4424">
        <v>8.0287733308322498</v>
      </c>
      <c r="M4424">
        <v>73.939165000026705</v>
      </c>
      <c r="N4424">
        <v>1.3292429259087699</v>
      </c>
      <c r="O4424">
        <v>35.5208333333333</v>
      </c>
      <c r="P4424">
        <v>53.846153846153797</v>
      </c>
      <c r="Q4424">
        <v>0.16333055130753199</v>
      </c>
    </row>
    <row r="4425" spans="1:17" hidden="1" x14ac:dyDescent="0.3">
      <c r="A4425" t="s">
        <v>9078</v>
      </c>
      <c r="B4425" t="s">
        <v>9079</v>
      </c>
      <c r="C4425" t="str">
        <f>IFERROR(VLOOKUP(Table1[[#This Row],[Ticker]],[1]!Table2[[Symbol]:[Industry]],2,FALSE),"-")</f>
        <v>-</v>
      </c>
      <c r="D4425" t="s">
        <v>72</v>
      </c>
      <c r="E4425">
        <v>9.57</v>
      </c>
      <c r="F4425">
        <v>6.6</v>
      </c>
      <c r="G4425">
        <v>-6.3018028758355902</v>
      </c>
      <c r="H4425">
        <v>36.759267069871598</v>
      </c>
      <c r="I4425">
        <v>5.3640469724188504</v>
      </c>
      <c r="J4425">
        <v>45.414655183640498</v>
      </c>
      <c r="K4425">
        <v>5.3090008608711603</v>
      </c>
      <c r="L4425">
        <v>5.5021586687383897</v>
      </c>
      <c r="M4425">
        <v>81.362631511358003</v>
      </c>
      <c r="N4425">
        <v>1.3127921514779199</v>
      </c>
      <c r="O4425">
        <v>21.060606060605998</v>
      </c>
      <c r="P4425">
        <v>46.6666666666666</v>
      </c>
      <c r="Q4425">
        <v>-1.0917819065191001E-2</v>
      </c>
    </row>
    <row r="4426" spans="1:17" hidden="1" x14ac:dyDescent="0.3">
      <c r="A4426" t="s">
        <v>9080</v>
      </c>
      <c r="B4426" t="s">
        <v>9081</v>
      </c>
      <c r="C4426" t="str">
        <f>IFERROR(VLOOKUP(Table1[[#This Row],[Ticker]],[1]!Table2[[Symbol]:[Industry]],2,FALSE),"-")</f>
        <v>-</v>
      </c>
      <c r="E4426">
        <v>9.5605394520000004</v>
      </c>
      <c r="F4426">
        <v>6.42</v>
      </c>
      <c r="G4426">
        <v>-47.002507101187703</v>
      </c>
      <c r="H4426">
        <v>-0.170193511041176</v>
      </c>
      <c r="I4426">
        <v>-47.196033978757399</v>
      </c>
      <c r="J4426">
        <v>-0.92680823099355703</v>
      </c>
      <c r="K4426">
        <v>6.7051061385106996</v>
      </c>
      <c r="L4426">
        <v>7.6117888552622599</v>
      </c>
      <c r="M4426">
        <v>1.3196024510999999E-5</v>
      </c>
      <c r="N4426">
        <v>0</v>
      </c>
      <c r="O4426">
        <v>71.651090342679097</v>
      </c>
      <c r="P4426">
        <v>0</v>
      </c>
    </row>
    <row r="4427" spans="1:17" hidden="1" x14ac:dyDescent="0.3">
      <c r="A4427" t="s">
        <v>9082</v>
      </c>
      <c r="B4427" t="s">
        <v>9083</v>
      </c>
      <c r="C4427" t="str">
        <f>IFERROR(VLOOKUP(Table1[[#This Row],[Ticker]],[1]!Table2[[Symbol]:[Industry]],2,FALSE),"-")</f>
        <v>-</v>
      </c>
      <c r="D4427" t="s">
        <v>516</v>
      </c>
      <c r="E4427">
        <v>9.5424877000000006</v>
      </c>
      <c r="F4427">
        <v>31.67</v>
      </c>
      <c r="G4427">
        <v>40.130817492414799</v>
      </c>
      <c r="H4427">
        <v>42.359059414251298</v>
      </c>
      <c r="I4427">
        <v>24.120319451043901</v>
      </c>
      <c r="J4427">
        <v>54.699727395541998</v>
      </c>
      <c r="K4427">
        <v>24.165772006359401</v>
      </c>
      <c r="L4427">
        <v>21.780049198064798</v>
      </c>
      <c r="M4427">
        <v>87.989005138479001</v>
      </c>
      <c r="N4427">
        <v>2.8516533335410501</v>
      </c>
      <c r="O4427">
        <v>5.3994316387748702</v>
      </c>
      <c r="P4427">
        <v>113.84199864956101</v>
      </c>
      <c r="Q4427">
        <v>0.112940322011033</v>
      </c>
    </row>
    <row r="4428" spans="1:17" hidden="1" x14ac:dyDescent="0.3">
      <c r="A4428" t="s">
        <v>9084</v>
      </c>
      <c r="B4428" t="s">
        <v>9085</v>
      </c>
      <c r="C4428" t="str">
        <f>IFERROR(VLOOKUP(Table1[[#This Row],[Ticker]],[1]!Table2[[Symbol]:[Industry]],2,FALSE),"-")</f>
        <v>-</v>
      </c>
      <c r="D4428" t="s">
        <v>539</v>
      </c>
      <c r="E4428">
        <v>9.5108599999999992</v>
      </c>
      <c r="F4428">
        <v>34.14</v>
      </c>
      <c r="G4428">
        <v>43.4474928988122</v>
      </c>
      <c r="H4428">
        <v>-0.170193511041176</v>
      </c>
      <c r="I4428">
        <v>51.4947975777457</v>
      </c>
      <c r="J4428">
        <v>-0.92680823099355703</v>
      </c>
      <c r="K4428">
        <v>32.2208947833645</v>
      </c>
      <c r="L4428">
        <v>25.834897796381</v>
      </c>
      <c r="M4428">
        <v>100</v>
      </c>
      <c r="N4428">
        <v>0</v>
      </c>
      <c r="O4428">
        <v>0</v>
      </c>
      <c r="P4428">
        <v>70.7</v>
      </c>
    </row>
    <row r="4429" spans="1:17" hidden="1" x14ac:dyDescent="0.3">
      <c r="A4429" t="s">
        <v>9086</v>
      </c>
      <c r="B4429" t="s">
        <v>9087</v>
      </c>
      <c r="C4429" t="str">
        <f>IFERROR(VLOOKUP(Table1[[#This Row],[Ticker]],[1]!Table2[[Symbol]:[Industry]],2,FALSE),"-")</f>
        <v>-</v>
      </c>
      <c r="D4429" t="s">
        <v>729</v>
      </c>
      <c r="E4429">
        <v>9.5089231049999992</v>
      </c>
      <c r="F4429">
        <v>126.79</v>
      </c>
      <c r="G4429">
        <v>2.4957532344651798</v>
      </c>
      <c r="H4429">
        <v>4.1064739780615396</v>
      </c>
      <c r="I4429">
        <v>1.50321286721142</v>
      </c>
      <c r="J4429">
        <v>1.3396863649090001</v>
      </c>
      <c r="K4429">
        <v>120.025750661225</v>
      </c>
      <c r="L4429">
        <v>111.441763502431</v>
      </c>
      <c r="M4429">
        <v>45.884931757483201</v>
      </c>
      <c r="N4429">
        <v>1.16604433140712</v>
      </c>
      <c r="O4429">
        <v>15.9397428819307</v>
      </c>
      <c r="P4429">
        <v>32.031656773924801</v>
      </c>
    </row>
    <row r="4430" spans="1:17" hidden="1" x14ac:dyDescent="0.3">
      <c r="A4430" t="s">
        <v>9088</v>
      </c>
      <c r="B4430" t="s">
        <v>9089</v>
      </c>
      <c r="C4430" t="str">
        <f>IFERROR(VLOOKUP(Table1[[#This Row],[Ticker]],[1]!Table2[[Symbol]:[Industry]],2,FALSE),"-")</f>
        <v>-</v>
      </c>
      <c r="E4430">
        <v>9.4909499999999998</v>
      </c>
      <c r="F4430">
        <v>30.13</v>
      </c>
      <c r="G4430">
        <v>78.694177792865503</v>
      </c>
      <c r="H4430">
        <v>-11.9934302684307</v>
      </c>
      <c r="I4430">
        <v>-20.867050155359401</v>
      </c>
      <c r="J4430">
        <v>-7.7604507789218298</v>
      </c>
      <c r="K4430">
        <v>32.8614870747382</v>
      </c>
      <c r="L4430">
        <v>32.957337546436399</v>
      </c>
      <c r="M4430">
        <v>12.4630209157823</v>
      </c>
      <c r="N4430">
        <v>0.16481351709102199</v>
      </c>
      <c r="O4430">
        <v>134.88217723199401</v>
      </c>
      <c r="P4430">
        <v>105.94668489405301</v>
      </c>
    </row>
    <row r="4431" spans="1:17" hidden="1" x14ac:dyDescent="0.3">
      <c r="A4431" t="s">
        <v>9090</v>
      </c>
      <c r="B4431" t="s">
        <v>9091</v>
      </c>
      <c r="C4431" t="str">
        <f>IFERROR(VLOOKUP(Table1[[#This Row],[Ticker]],[1]!Table2[[Symbol]:[Industry]],2,FALSE),"-")</f>
        <v>-</v>
      </c>
      <c r="D4431" t="s">
        <v>420</v>
      </c>
      <c r="E4431">
        <v>9.4770478499999999</v>
      </c>
      <c r="F4431">
        <v>7.23</v>
      </c>
      <c r="G4431">
        <v>62.497492898812197</v>
      </c>
      <c r="H4431">
        <v>-1.9364978588672599</v>
      </c>
      <c r="I4431">
        <v>-15.000681626594201</v>
      </c>
      <c r="J4431">
        <v>14.568399436738</v>
      </c>
      <c r="K4431">
        <v>7.1218502019773497</v>
      </c>
      <c r="L4431">
        <v>6.8279190571957402</v>
      </c>
      <c r="M4431">
        <v>64.072557583221695</v>
      </c>
      <c r="N4431">
        <v>0.25249934791519102</v>
      </c>
      <c r="O4431">
        <v>50.622406639004097</v>
      </c>
      <c r="P4431">
        <v>86.821705426356502</v>
      </c>
      <c r="Q4431">
        <v>0.13021906162991501</v>
      </c>
    </row>
    <row r="4432" spans="1:17" hidden="1" x14ac:dyDescent="0.3">
      <c r="A4432" t="s">
        <v>9092</v>
      </c>
      <c r="B4432" t="s">
        <v>9093</v>
      </c>
      <c r="C4432" t="str">
        <f>IFERROR(VLOOKUP(Table1[[#This Row],[Ticker]],[1]!Table2[[Symbol]:[Industry]],2,FALSE),"-")</f>
        <v>-</v>
      </c>
      <c r="E4432">
        <v>9.4594500000000004</v>
      </c>
      <c r="F4432">
        <v>16.170000000000002</v>
      </c>
      <c r="G4432">
        <v>5.7412233063357796</v>
      </c>
      <c r="H4432">
        <v>5.4470501205721504</v>
      </c>
      <c r="I4432">
        <v>-51.947711133055599</v>
      </c>
      <c r="J4432">
        <v>14.7384278205085</v>
      </c>
      <c r="K4432">
        <v>15.899720550176101</v>
      </c>
      <c r="L4432">
        <v>17.451153566471898</v>
      </c>
      <c r="M4432">
        <v>71.899751908998795</v>
      </c>
      <c r="N4432">
        <v>2.1436170212765902</v>
      </c>
      <c r="O4432">
        <v>79.158936301793403</v>
      </c>
      <c r="P4432">
        <v>35.654362416107297</v>
      </c>
    </row>
    <row r="4433" spans="1:17" hidden="1" x14ac:dyDescent="0.3">
      <c r="A4433" t="s">
        <v>9094</v>
      </c>
      <c r="B4433" t="s">
        <v>9095</v>
      </c>
      <c r="C4433" t="str">
        <f>IFERROR(VLOOKUP(Table1[[#This Row],[Ticker]],[1]!Table2[[Symbol]:[Industry]],2,FALSE),"-")</f>
        <v>-</v>
      </c>
      <c r="D4433" t="s">
        <v>279</v>
      </c>
      <c r="E4433">
        <v>9.4460882399999999</v>
      </c>
      <c r="F4433">
        <v>21.8</v>
      </c>
      <c r="G4433">
        <v>-36.419173767854303</v>
      </c>
      <c r="H4433">
        <v>-21.1846862646643</v>
      </c>
      <c r="I4433">
        <v>-6.2689386859905296</v>
      </c>
      <c r="J4433">
        <v>-6.1441995353413796</v>
      </c>
      <c r="K4433">
        <v>23.2997561121826</v>
      </c>
      <c r="L4433">
        <v>23.466459206328899</v>
      </c>
      <c r="M4433">
        <v>32.050119681999597</v>
      </c>
      <c r="N4433">
        <v>1.48538961038961</v>
      </c>
      <c r="O4433">
        <v>60.550458715596299</v>
      </c>
      <c r="P4433">
        <v>39.030612244897902</v>
      </c>
      <c r="Q4433">
        <v>2.393227204132E-2</v>
      </c>
    </row>
    <row r="4434" spans="1:17" hidden="1" x14ac:dyDescent="0.3">
      <c r="A4434" t="s">
        <v>9096</v>
      </c>
      <c r="B4434" t="s">
        <v>9097</v>
      </c>
      <c r="C4434" t="str">
        <f>IFERROR(VLOOKUP(Table1[[#This Row],[Ticker]],[1]!Table2[[Symbol]:[Industry]],2,FALSE),"-")</f>
        <v>-</v>
      </c>
      <c r="D4434" t="s">
        <v>632</v>
      </c>
      <c r="E4434">
        <v>9.4394944349999896</v>
      </c>
      <c r="F4434">
        <v>9.4499999999999993</v>
      </c>
      <c r="G4434">
        <v>26.406029484178099</v>
      </c>
      <c r="H4434">
        <v>-0.69650930051486803</v>
      </c>
      <c r="I4434">
        <v>-2.4559413385104198</v>
      </c>
      <c r="J4434">
        <v>0.25092196172592202</v>
      </c>
      <c r="K4434">
        <v>9.5801445240282792</v>
      </c>
      <c r="L4434">
        <v>9.0733621852217201</v>
      </c>
      <c r="M4434">
        <v>55.101881981207796</v>
      </c>
      <c r="N4434">
        <v>0.199032180014517</v>
      </c>
      <c r="O4434">
        <v>61.904761904761898</v>
      </c>
      <c r="P4434">
        <v>69.658886894075295</v>
      </c>
      <c r="Q4434">
        <v>8.1985521729527E-2</v>
      </c>
    </row>
    <row r="4435" spans="1:17" hidden="1" x14ac:dyDescent="0.3">
      <c r="A4435" t="s">
        <v>9098</v>
      </c>
      <c r="B4435" t="s">
        <v>9099</v>
      </c>
      <c r="C4435" t="str">
        <f>IFERROR(VLOOKUP(Table1[[#This Row],[Ticker]],[1]!Table2[[Symbol]:[Industry]],2,FALSE),"-")</f>
        <v>-</v>
      </c>
      <c r="D4435" t="s">
        <v>392</v>
      </c>
      <c r="E4435">
        <v>9.4111147000000006</v>
      </c>
      <c r="F4435">
        <v>21.19</v>
      </c>
      <c r="G4435">
        <v>88.042749433178102</v>
      </c>
      <c r="H4435">
        <v>14.6807549984439</v>
      </c>
      <c r="I4435">
        <v>9.0746385903257796</v>
      </c>
      <c r="J4435">
        <v>14.739130633635201</v>
      </c>
      <c r="K4435">
        <v>18.1960277846166</v>
      </c>
      <c r="L4435">
        <v>16.905330907265402</v>
      </c>
      <c r="M4435">
        <v>90.428404508117893</v>
      </c>
      <c r="N4435">
        <v>0.53077062886223103</v>
      </c>
      <c r="O4435">
        <v>30.816422840962701</v>
      </c>
      <c r="P4435">
        <v>129.32900432900399</v>
      </c>
      <c r="Q4435">
        <v>0.204656337557205</v>
      </c>
    </row>
    <row r="4436" spans="1:17" hidden="1" x14ac:dyDescent="0.3">
      <c r="A4436" t="s">
        <v>9100</v>
      </c>
      <c r="B4436" t="s">
        <v>9101</v>
      </c>
      <c r="C4436" t="str">
        <f>IFERROR(VLOOKUP(Table1[[#This Row],[Ticker]],[1]!Table2[[Symbol]:[Industry]],2,FALSE),"-")</f>
        <v>-</v>
      </c>
      <c r="D4436" t="s">
        <v>293</v>
      </c>
      <c r="E4436">
        <v>9.4012340000000005</v>
      </c>
      <c r="F4436">
        <v>1.97</v>
      </c>
      <c r="G4436">
        <v>-33.252507101187703</v>
      </c>
      <c r="H4436">
        <v>-26.1100431351013</v>
      </c>
      <c r="I4436">
        <v>-24.838098883591101</v>
      </c>
      <c r="J4436">
        <v>-8.0022799291067699</v>
      </c>
      <c r="K4436">
        <v>2.31018771622157</v>
      </c>
      <c r="L4436">
        <v>2.1743676925799198</v>
      </c>
      <c r="M4436">
        <v>23.009480209185799</v>
      </c>
      <c r="N4436">
        <v>0.291475217785164</v>
      </c>
      <c r="O4436">
        <v>63.959390862944097</v>
      </c>
      <c r="P4436">
        <v>39.7163120567376</v>
      </c>
    </row>
    <row r="4437" spans="1:17" hidden="1" x14ac:dyDescent="0.3">
      <c r="A4437" t="s">
        <v>9102</v>
      </c>
      <c r="B4437" t="s">
        <v>9103</v>
      </c>
      <c r="C4437" t="str">
        <f>IFERROR(VLOOKUP(Table1[[#This Row],[Ticker]],[1]!Table2[[Symbol]:[Industry]],2,FALSE),"-")</f>
        <v>-</v>
      </c>
      <c r="D4437" t="s">
        <v>136</v>
      </c>
      <c r="E4437">
        <v>9.3399680000000007</v>
      </c>
      <c r="F4437">
        <v>17.600000000000001</v>
      </c>
      <c r="G4437">
        <v>46.6605363770731</v>
      </c>
      <c r="H4437">
        <v>-2.9326244502676899</v>
      </c>
      <c r="I4437">
        <v>-6.1383593887445604</v>
      </c>
      <c r="J4437">
        <v>3.2768625801372901</v>
      </c>
      <c r="K4437">
        <v>16.735683787327101</v>
      </c>
      <c r="L4437">
        <v>15.621037977710801</v>
      </c>
      <c r="M4437">
        <v>58.6423287136341</v>
      </c>
      <c r="N4437">
        <v>0.64176006071667302</v>
      </c>
      <c r="O4437">
        <v>6.8181818181818103</v>
      </c>
      <c r="P4437">
        <v>75.824175824175796</v>
      </c>
      <c r="Q4437">
        <v>2.0928074240274999E-2</v>
      </c>
    </row>
    <row r="4438" spans="1:17" hidden="1" x14ac:dyDescent="0.3">
      <c r="A4438" t="s">
        <v>9104</v>
      </c>
      <c r="B4438" t="s">
        <v>9105</v>
      </c>
      <c r="C4438" t="str">
        <f>IFERROR(VLOOKUP(Table1[[#This Row],[Ticker]],[1]!Table2[[Symbol]:[Industry]],2,FALSE),"-")</f>
        <v>-</v>
      </c>
      <c r="D4438" t="s">
        <v>1547</v>
      </c>
      <c r="E4438">
        <v>9.3391199999999994</v>
      </c>
      <c r="F4438">
        <v>6.12</v>
      </c>
      <c r="G4438">
        <v>424.95988227934299</v>
      </c>
      <c r="H4438">
        <v>129.04328963502601</v>
      </c>
      <c r="I4438">
        <v>441.13575838684801</v>
      </c>
      <c r="J4438">
        <v>2.9781153683273298</v>
      </c>
      <c r="M4438">
        <v>100</v>
      </c>
      <c r="O4438">
        <v>0</v>
      </c>
      <c r="P4438">
        <v>441.59292035398198</v>
      </c>
    </row>
    <row r="4439" spans="1:17" hidden="1" x14ac:dyDescent="0.3">
      <c r="A4439" t="s">
        <v>9106</v>
      </c>
      <c r="B4439" t="s">
        <v>9107</v>
      </c>
      <c r="C4439" t="str">
        <f>IFERROR(VLOOKUP(Table1[[#This Row],[Ticker]],[1]!Table2[[Symbol]:[Industry]],2,FALSE),"-")</f>
        <v>-</v>
      </c>
      <c r="D4439" t="s">
        <v>2988</v>
      </c>
      <c r="E4439">
        <v>9.2688547049999901</v>
      </c>
      <c r="F4439">
        <v>8.91</v>
      </c>
      <c r="G4439">
        <v>73.650427436058294</v>
      </c>
      <c r="H4439">
        <v>-10.8020891981023</v>
      </c>
      <c r="I4439">
        <v>2.5887585337756498</v>
      </c>
      <c r="J4439">
        <v>-10.193610674985401</v>
      </c>
      <c r="K4439">
        <v>9.1775937554739908</v>
      </c>
      <c r="L4439">
        <v>7.7179943592939404</v>
      </c>
      <c r="M4439">
        <v>28.116364103480901</v>
      </c>
      <c r="N4439">
        <v>0.30602301072586602</v>
      </c>
      <c r="O4439">
        <v>22.2222222222222</v>
      </c>
      <c r="P4439">
        <v>112.142857142857</v>
      </c>
      <c r="Q4439">
        <v>7.0530907886851998E-2</v>
      </c>
    </row>
    <row r="4440" spans="1:17" hidden="1" x14ac:dyDescent="0.3">
      <c r="A4440" t="s">
        <v>9108</v>
      </c>
      <c r="B4440" t="s">
        <v>9109</v>
      </c>
      <c r="C4440" t="str">
        <f>IFERROR(VLOOKUP(Table1[[#This Row],[Ticker]],[1]!Table2[[Symbol]:[Industry]],2,FALSE),"-")</f>
        <v>-</v>
      </c>
      <c r="D4440" t="s">
        <v>3503</v>
      </c>
      <c r="E4440">
        <v>9.2536375</v>
      </c>
      <c r="F4440">
        <v>11.54</v>
      </c>
      <c r="G4440">
        <v>309.42702957834899</v>
      </c>
      <c r="H4440">
        <v>28.194656322106699</v>
      </c>
      <c r="I4440">
        <v>15.292084090115999</v>
      </c>
      <c r="J4440">
        <v>-6.7227265983404996</v>
      </c>
      <c r="K4440">
        <v>11.056722008193301</v>
      </c>
      <c r="L4440">
        <v>9.1784002900376294</v>
      </c>
      <c r="M4440">
        <v>51.623395743048697</v>
      </c>
      <c r="N4440">
        <v>0.63683652801437896</v>
      </c>
      <c r="O4440">
        <v>26.3431542461005</v>
      </c>
      <c r="P4440">
        <v>345.55984555984497</v>
      </c>
    </row>
    <row r="4441" spans="1:17" hidden="1" x14ac:dyDescent="0.3">
      <c r="A4441" t="s">
        <v>9110</v>
      </c>
      <c r="B4441" t="s">
        <v>9111</v>
      </c>
      <c r="C4441" t="str">
        <f>IFERROR(VLOOKUP(Table1[[#This Row],[Ticker]],[1]!Table2[[Symbol]:[Industry]],2,FALSE),"-")</f>
        <v>-</v>
      </c>
      <c r="D4441" t="s">
        <v>4124</v>
      </c>
      <c r="E4441">
        <v>9.2506040639999991</v>
      </c>
      <c r="F4441">
        <v>4.68</v>
      </c>
      <c r="G4441">
        <v>13.499843995990901</v>
      </c>
      <c r="H4441">
        <v>-4.85451122998212</v>
      </c>
      <c r="I4441">
        <v>-49.737833179475103</v>
      </c>
      <c r="J4441">
        <v>0.81232220378905196</v>
      </c>
      <c r="K4441">
        <v>4.4628115399929396</v>
      </c>
      <c r="L4441">
        <v>4.4963686339532902</v>
      </c>
      <c r="M4441">
        <v>57.765876169923203</v>
      </c>
      <c r="N4441">
        <v>0.84553068656003205</v>
      </c>
      <c r="O4441">
        <v>111.53846153846099</v>
      </c>
      <c r="P4441">
        <v>69.565217391304301</v>
      </c>
      <c r="Q4441">
        <v>5.3276330894483998E-2</v>
      </c>
    </row>
    <row r="4442" spans="1:17" hidden="1" x14ac:dyDescent="0.3">
      <c r="A4442" t="s">
        <v>9112</v>
      </c>
      <c r="B4442" t="s">
        <v>9113</v>
      </c>
      <c r="C4442" t="str">
        <f>IFERROR(VLOOKUP(Table1[[#This Row],[Ticker]],[1]!Table2[[Symbol]:[Industry]],2,FALSE),"-")</f>
        <v>-</v>
      </c>
      <c r="D4442" t="s">
        <v>372</v>
      </c>
      <c r="E4442">
        <v>9.2278331999999992</v>
      </c>
      <c r="F4442">
        <v>9.9700000000000006</v>
      </c>
      <c r="G4442">
        <v>11.219715121034501</v>
      </c>
      <c r="H4442">
        <v>0.23262622712600201</v>
      </c>
      <c r="I4442">
        <v>-8.5046145327774791</v>
      </c>
      <c r="J4442">
        <v>-4.2245773871526202</v>
      </c>
      <c r="K4442">
        <v>10.446154198010101</v>
      </c>
      <c r="L4442">
        <v>10.6004250212724</v>
      </c>
      <c r="M4442">
        <v>43.501516399869899</v>
      </c>
      <c r="N4442">
        <v>6.3192685894695302E-2</v>
      </c>
      <c r="O4442">
        <v>62.186559679037103</v>
      </c>
      <c r="P4442">
        <v>71.600688468158296</v>
      </c>
      <c r="Q4442">
        <v>4.8854047073894E-2</v>
      </c>
    </row>
    <row r="4443" spans="1:17" hidden="1" x14ac:dyDescent="0.3">
      <c r="A4443" t="s">
        <v>9114</v>
      </c>
      <c r="B4443" t="s">
        <v>9115</v>
      </c>
      <c r="C4443" t="str">
        <f>IFERROR(VLOOKUP(Table1[[#This Row],[Ticker]],[1]!Table2[[Symbol]:[Industry]],2,FALSE),"-")</f>
        <v>-</v>
      </c>
      <c r="D4443" t="s">
        <v>54</v>
      </c>
      <c r="E4443">
        <v>9.2060700000000004</v>
      </c>
      <c r="F4443">
        <v>15.63</v>
      </c>
      <c r="G4443">
        <v>44.738233639553002</v>
      </c>
      <c r="H4443">
        <v>-17.296386512101598</v>
      </c>
      <c r="I4443">
        <v>65.617780421299301</v>
      </c>
      <c r="J4443">
        <v>-16.440321744506999</v>
      </c>
      <c r="K4443">
        <v>19.4681134382548</v>
      </c>
      <c r="L4443">
        <v>15.6982062548981</v>
      </c>
      <c r="M4443">
        <v>24.434392299145198</v>
      </c>
      <c r="N4443">
        <v>0.59235439837105497</v>
      </c>
      <c r="O4443">
        <v>86.884197056941701</v>
      </c>
      <c r="P4443">
        <v>233.97435897435901</v>
      </c>
      <c r="Q4443">
        <v>0.120183380151772</v>
      </c>
    </row>
    <row r="4444" spans="1:17" hidden="1" x14ac:dyDescent="0.3">
      <c r="A4444" t="s">
        <v>9116</v>
      </c>
      <c r="B4444" t="s">
        <v>9117</v>
      </c>
      <c r="C4444" t="str">
        <f>IFERROR(VLOOKUP(Table1[[#This Row],[Ticker]],[1]!Table2[[Symbol]:[Industry]],2,FALSE),"-")</f>
        <v>-</v>
      </c>
      <c r="D4444" t="s">
        <v>8217</v>
      </c>
      <c r="E4444">
        <v>9.1948995199999999</v>
      </c>
      <c r="F4444">
        <v>8.74</v>
      </c>
      <c r="G4444">
        <v>-72.011543245766006</v>
      </c>
      <c r="H4444">
        <v>-7.3888771628458398</v>
      </c>
      <c r="I4444">
        <v>-54.331581488732297</v>
      </c>
      <c r="J4444">
        <v>-0.23556399136221501</v>
      </c>
      <c r="K4444">
        <v>9.6291724099486302</v>
      </c>
      <c r="L4444">
        <v>12.9961237782232</v>
      </c>
      <c r="M4444">
        <v>40.8808049425392</v>
      </c>
      <c r="N4444">
        <v>0.47423334095986303</v>
      </c>
      <c r="O4444">
        <v>197.597254004576</v>
      </c>
      <c r="P4444">
        <v>9.3867334167709604</v>
      </c>
      <c r="Q4444">
        <v>-5.6199483348148997E-2</v>
      </c>
    </row>
    <row r="4445" spans="1:17" hidden="1" x14ac:dyDescent="0.3">
      <c r="A4445" t="s">
        <v>9118</v>
      </c>
      <c r="B4445" t="s">
        <v>9119</v>
      </c>
      <c r="C4445" t="str">
        <f>IFERROR(VLOOKUP(Table1[[#This Row],[Ticker]],[1]!Table2[[Symbol]:[Industry]],2,FALSE),"-")</f>
        <v>-</v>
      </c>
      <c r="D4445" t="s">
        <v>632</v>
      </c>
      <c r="E4445">
        <v>9.1697279999999992</v>
      </c>
      <c r="F4445">
        <v>24.45</v>
      </c>
      <c r="G4445">
        <v>7.0965233697264001</v>
      </c>
      <c r="H4445">
        <v>2.9943634509841299</v>
      </c>
      <c r="I4445">
        <v>-8.7991109599417996</v>
      </c>
      <c r="J4445">
        <v>-1.2122894707978</v>
      </c>
      <c r="K4445">
        <v>24.038956422926599</v>
      </c>
      <c r="L4445">
        <v>23.838756088242899</v>
      </c>
      <c r="M4445">
        <v>50.164704689502301</v>
      </c>
      <c r="N4445">
        <v>2.5676104221626699</v>
      </c>
      <c r="O4445">
        <v>19.631901840490698</v>
      </c>
      <c r="P4445">
        <v>46.1446503287507</v>
      </c>
      <c r="Q4445">
        <v>2.8783365425921002E-2</v>
      </c>
    </row>
    <row r="4446" spans="1:17" hidden="1" x14ac:dyDescent="0.3">
      <c r="A4446" t="s">
        <v>9120</v>
      </c>
      <c r="B4446" t="s">
        <v>9121</v>
      </c>
      <c r="C4446" t="str">
        <f>IFERROR(VLOOKUP(Table1[[#This Row],[Ticker]],[1]!Table2[[Symbol]:[Industry]],2,FALSE),"-")</f>
        <v>-</v>
      </c>
      <c r="D4446" t="s">
        <v>632</v>
      </c>
      <c r="E4446">
        <v>9.1671876900000004</v>
      </c>
      <c r="F4446">
        <v>2.93</v>
      </c>
      <c r="G4446">
        <v>-24.0946123643456</v>
      </c>
      <c r="H4446">
        <v>2.2773589365112801</v>
      </c>
      <c r="I4446">
        <v>-14.9981996211338</v>
      </c>
      <c r="J4446">
        <v>6.0074983383495004</v>
      </c>
      <c r="K4446">
        <v>2.8455138448663102</v>
      </c>
      <c r="L4446">
        <v>2.9922256163892298</v>
      </c>
      <c r="M4446">
        <v>57.444798103309097</v>
      </c>
      <c r="N4446">
        <v>1.04841539034503</v>
      </c>
      <c r="O4446">
        <v>31.058020477815599</v>
      </c>
      <c r="P4446">
        <v>24.680851063829699</v>
      </c>
      <c r="Q4446">
        <v>8.2692587556550998E-2</v>
      </c>
    </row>
    <row r="4447" spans="1:17" hidden="1" x14ac:dyDescent="0.3">
      <c r="A4447" t="s">
        <v>9122</v>
      </c>
      <c r="B4447" t="s">
        <v>9123</v>
      </c>
      <c r="C4447" t="str">
        <f>IFERROR(VLOOKUP(Table1[[#This Row],[Ticker]],[1]!Table2[[Symbol]:[Industry]],2,FALSE),"-")</f>
        <v>-</v>
      </c>
      <c r="D4447" t="s">
        <v>136</v>
      </c>
      <c r="E4447">
        <v>9.1608640000000001</v>
      </c>
      <c r="F4447">
        <v>7.52</v>
      </c>
      <c r="G4447">
        <v>56.318921470240802</v>
      </c>
      <c r="H4447">
        <v>-5.9346045386101096</v>
      </c>
      <c r="I4447">
        <v>-8.9574256956695901</v>
      </c>
      <c r="J4447">
        <v>-10.433426762882799</v>
      </c>
      <c r="K4447">
        <v>8.1821541926513497</v>
      </c>
      <c r="L4447">
        <v>7.31166397712202</v>
      </c>
      <c r="M4447">
        <v>33.348112542415301</v>
      </c>
      <c r="N4447">
        <v>1.29222246592882</v>
      </c>
      <c r="O4447">
        <v>26.329787234042499</v>
      </c>
      <c r="P4447">
        <v>100.533333333333</v>
      </c>
      <c r="Q4447">
        <v>8.4729672181583005E-2</v>
      </c>
    </row>
    <row r="4448" spans="1:17" hidden="1" x14ac:dyDescent="0.3">
      <c r="A4448" t="s">
        <v>9124</v>
      </c>
      <c r="B4448" t="s">
        <v>9125</v>
      </c>
      <c r="C4448" t="str">
        <f>IFERROR(VLOOKUP(Table1[[#This Row],[Ticker]],[1]!Table2[[Symbol]:[Industry]],2,FALSE),"-")</f>
        <v>-</v>
      </c>
      <c r="D4448" t="s">
        <v>420</v>
      </c>
      <c r="E4448">
        <v>9.1479999999999997</v>
      </c>
      <c r="F4448">
        <v>22.87</v>
      </c>
      <c r="G4448">
        <v>0.156963650901431</v>
      </c>
      <c r="H4448">
        <v>4.7862085082337202</v>
      </c>
      <c r="I4448">
        <v>-6.1202289744079303</v>
      </c>
      <c r="J4448">
        <v>4.02959378828134</v>
      </c>
      <c r="K4448">
        <v>21.7116986893462</v>
      </c>
      <c r="L4448">
        <v>18.863472540491799</v>
      </c>
      <c r="M4448">
        <v>100</v>
      </c>
      <c r="N4448">
        <v>8.4285714285714199</v>
      </c>
      <c r="O4448">
        <v>0</v>
      </c>
      <c r="P4448">
        <v>27.409470752089099</v>
      </c>
    </row>
    <row r="4449" spans="1:17" hidden="1" x14ac:dyDescent="0.3">
      <c r="A4449" t="s">
        <v>9126</v>
      </c>
      <c r="B4449" t="s">
        <v>9127</v>
      </c>
      <c r="C4449" t="str">
        <f>IFERROR(VLOOKUP(Table1[[#This Row],[Ticker]],[1]!Table2[[Symbol]:[Industry]],2,FALSE),"-")</f>
        <v>-</v>
      </c>
      <c r="D4449" t="s">
        <v>72</v>
      </c>
      <c r="E4449">
        <v>9.0948960000000003</v>
      </c>
      <c r="F4449">
        <v>4.8</v>
      </c>
      <c r="G4449">
        <v>52.747492898812297</v>
      </c>
      <c r="H4449">
        <v>27.829806488958798</v>
      </c>
      <c r="I4449">
        <v>-20.754050348521499</v>
      </c>
      <c r="J4449">
        <v>16.4326049719404</v>
      </c>
      <c r="K4449">
        <v>4.0432969258913003</v>
      </c>
      <c r="L4449">
        <v>3.8701582285251099</v>
      </c>
      <c r="M4449">
        <v>74.059599399824506</v>
      </c>
      <c r="N4449">
        <v>3.1875922413181601</v>
      </c>
      <c r="O4449">
        <v>26.875</v>
      </c>
      <c r="P4449">
        <v>76.470588235294002</v>
      </c>
      <c r="Q4449">
        <v>4.8758369132450997E-2</v>
      </c>
    </row>
    <row r="4450" spans="1:17" hidden="1" x14ac:dyDescent="0.3">
      <c r="A4450" t="s">
        <v>9128</v>
      </c>
      <c r="B4450" t="s">
        <v>9129</v>
      </c>
      <c r="C4450" t="str">
        <f>IFERROR(VLOOKUP(Table1[[#This Row],[Ticker]],[1]!Table2[[Symbol]:[Industry]],2,FALSE),"-")</f>
        <v>-</v>
      </c>
      <c r="D4450" t="s">
        <v>111</v>
      </c>
      <c r="E4450">
        <v>9.0909700000000004</v>
      </c>
      <c r="F4450">
        <v>0.49</v>
      </c>
      <c r="G4450">
        <v>-27.2525071011877</v>
      </c>
      <c r="H4450">
        <v>-0.170193511041176</v>
      </c>
      <c r="I4450">
        <v>-13.0766309936828</v>
      </c>
      <c r="J4450">
        <v>-0.92680823099355703</v>
      </c>
      <c r="K4450">
        <v>0.49039774240342499</v>
      </c>
      <c r="L4450">
        <v>0.51450093960926901</v>
      </c>
      <c r="M4450">
        <v>42.892589935559599</v>
      </c>
      <c r="N4450">
        <v>0.49566827786728801</v>
      </c>
      <c r="O4450">
        <v>24.4897959183673</v>
      </c>
      <c r="P4450">
        <v>0</v>
      </c>
      <c r="Q4450">
        <v>-0.157496870396267</v>
      </c>
    </row>
    <row r="4451" spans="1:17" hidden="1" x14ac:dyDescent="0.3">
      <c r="A4451" t="s">
        <v>9130</v>
      </c>
      <c r="B4451" t="s">
        <v>9131</v>
      </c>
      <c r="C4451" t="str">
        <f>IFERROR(VLOOKUP(Table1[[#This Row],[Ticker]],[1]!Table2[[Symbol]:[Industry]],2,FALSE),"-")</f>
        <v>-</v>
      </c>
      <c r="D4451" t="s">
        <v>259</v>
      </c>
      <c r="E4451">
        <v>9.0838479999999997</v>
      </c>
      <c r="F4451">
        <v>23.12</v>
      </c>
      <c r="G4451">
        <v>67.308162354879201</v>
      </c>
      <c r="H4451">
        <v>17.4289926537604</v>
      </c>
      <c r="I4451">
        <v>-36.076630993682798</v>
      </c>
      <c r="J4451">
        <v>-11.9010092321487</v>
      </c>
      <c r="K4451">
        <v>22.490100539188798</v>
      </c>
      <c r="L4451">
        <v>21.124910054976901</v>
      </c>
      <c r="M4451">
        <v>52.8175555818408</v>
      </c>
      <c r="N4451">
        <v>1.5307282604654</v>
      </c>
      <c r="O4451">
        <v>45.285467128027697</v>
      </c>
      <c r="P4451">
        <v>104.60176991150399</v>
      </c>
    </row>
    <row r="4452" spans="1:17" hidden="1" x14ac:dyDescent="0.3">
      <c r="A4452" t="s">
        <v>9132</v>
      </c>
      <c r="B4452" t="s">
        <v>9133</v>
      </c>
      <c r="C4452" t="str">
        <f>IFERROR(VLOOKUP(Table1[[#This Row],[Ticker]],[1]!Table2[[Symbol]:[Industry]],2,FALSE),"-")</f>
        <v>-</v>
      </c>
      <c r="E4452">
        <v>9.0800426000000005</v>
      </c>
      <c r="F4452">
        <v>29.98</v>
      </c>
      <c r="G4452">
        <v>-27.518641499058599</v>
      </c>
      <c r="H4452">
        <v>-0.170193511041176</v>
      </c>
      <c r="I4452">
        <v>-6.1046421981646199</v>
      </c>
      <c r="J4452">
        <v>-0.92680823099355703</v>
      </c>
      <c r="K4452">
        <v>29.865999444383998</v>
      </c>
      <c r="L4452">
        <v>29.671961807540999</v>
      </c>
      <c r="M4452">
        <v>99.999999998127706</v>
      </c>
      <c r="N4452">
        <v>7.375</v>
      </c>
      <c r="O4452">
        <v>0.26684456304202298</v>
      </c>
      <c r="P4452">
        <v>4.97198879551821</v>
      </c>
    </row>
    <row r="4453" spans="1:17" hidden="1" x14ac:dyDescent="0.3">
      <c r="A4453" t="s">
        <v>9134</v>
      </c>
      <c r="B4453" t="s">
        <v>9135</v>
      </c>
      <c r="C4453" t="str">
        <f>IFERROR(VLOOKUP(Table1[[#This Row],[Ticker]],[1]!Table2[[Symbol]:[Industry]],2,FALSE),"-")</f>
        <v>-</v>
      </c>
      <c r="D4453" t="s">
        <v>516</v>
      </c>
      <c r="E4453">
        <v>9.0681860000000007</v>
      </c>
      <c r="F4453">
        <v>9.07</v>
      </c>
      <c r="G4453">
        <v>-8.4457626135093697</v>
      </c>
      <c r="H4453">
        <v>0.161664896038482</v>
      </c>
      <c r="I4453">
        <v>-36.056155973207801</v>
      </c>
      <c r="J4453">
        <v>-2.6602860208093699</v>
      </c>
      <c r="K4453">
        <v>9.5161228964947604</v>
      </c>
      <c r="L4453">
        <v>9.5532709905814297</v>
      </c>
      <c r="M4453">
        <v>44.9669519996134</v>
      </c>
      <c r="N4453">
        <v>0.98219785917106495</v>
      </c>
      <c r="O4453">
        <v>74.3109151047409</v>
      </c>
      <c r="P4453">
        <v>39.538461538461497</v>
      </c>
      <c r="Q4453">
        <v>0.120746950518034</v>
      </c>
    </row>
    <row r="4454" spans="1:17" hidden="1" x14ac:dyDescent="0.3">
      <c r="A4454" t="s">
        <v>9136</v>
      </c>
      <c r="B4454" t="s">
        <v>9137</v>
      </c>
      <c r="C4454" t="str">
        <f>IFERROR(VLOOKUP(Table1[[#This Row],[Ticker]],[1]!Table2[[Symbol]:[Industry]],2,FALSE),"-")</f>
        <v>-</v>
      </c>
      <c r="D4454" t="s">
        <v>420</v>
      </c>
      <c r="E4454">
        <v>9.0669983999999992</v>
      </c>
      <c r="F4454">
        <v>19.28</v>
      </c>
      <c r="G4454">
        <v>-14.1667928154734</v>
      </c>
      <c r="H4454">
        <v>-5.1948240529130896</v>
      </c>
      <c r="I4454">
        <v>-1.73961441909721</v>
      </c>
      <c r="J4454">
        <v>-1.54536493202447</v>
      </c>
      <c r="K4454">
        <v>19.599424356596501</v>
      </c>
      <c r="L4454">
        <v>18.6515755445023</v>
      </c>
      <c r="M4454">
        <v>45.890338979119498</v>
      </c>
      <c r="N4454">
        <v>2.4182428017598099</v>
      </c>
      <c r="O4454">
        <v>15.093360995850601</v>
      </c>
      <c r="P4454">
        <v>44.962406015037601</v>
      </c>
      <c r="Q4454">
        <v>2.5385981950557E-2</v>
      </c>
    </row>
    <row r="4455" spans="1:17" hidden="1" x14ac:dyDescent="0.3">
      <c r="A4455" t="s">
        <v>9138</v>
      </c>
      <c r="B4455" t="s">
        <v>9139</v>
      </c>
      <c r="C4455" t="str">
        <f>IFERROR(VLOOKUP(Table1[[#This Row],[Ticker]],[1]!Table2[[Symbol]:[Industry]],2,FALSE),"-")</f>
        <v>-</v>
      </c>
      <c r="D4455" t="s">
        <v>1698</v>
      </c>
      <c r="E4455">
        <v>9.0652799999999996</v>
      </c>
      <c r="F4455">
        <v>21.3</v>
      </c>
      <c r="G4455">
        <v>-71.834259585379201</v>
      </c>
      <c r="H4455">
        <v>-7.4808984718766798</v>
      </c>
      <c r="I4455">
        <v>-5.0775985795560903</v>
      </c>
      <c r="J4455">
        <v>7.47013833389195</v>
      </c>
      <c r="K4455">
        <v>21.170187107674</v>
      </c>
      <c r="L4455">
        <v>24.968138341466801</v>
      </c>
      <c r="M4455">
        <v>51.929485639104598</v>
      </c>
      <c r="N4455">
        <v>0.45311203319502003</v>
      </c>
      <c r="O4455">
        <v>224.86586183769199</v>
      </c>
      <c r="P4455">
        <v>22.837370242214501</v>
      </c>
      <c r="Q4455">
        <v>6.0524629721901001E-2</v>
      </c>
    </row>
    <row r="4456" spans="1:17" hidden="1" x14ac:dyDescent="0.3">
      <c r="A4456" t="s">
        <v>9140</v>
      </c>
      <c r="B4456" t="s">
        <v>9141</v>
      </c>
      <c r="C4456" t="str">
        <f>IFERROR(VLOOKUP(Table1[[#This Row],[Ticker]],[1]!Table2[[Symbol]:[Industry]],2,FALSE),"-")</f>
        <v>-</v>
      </c>
      <c r="D4456" t="s">
        <v>519</v>
      </c>
      <c r="E4456">
        <v>9.0652547999999999</v>
      </c>
      <c r="F4456">
        <v>18.12</v>
      </c>
      <c r="G4456">
        <v>97.747492898812197</v>
      </c>
      <c r="H4456">
        <v>1.05885676828844</v>
      </c>
      <c r="I4456">
        <v>17.4947975777457</v>
      </c>
      <c r="J4456">
        <v>-2.5020390837909399</v>
      </c>
      <c r="K4456">
        <v>16.7437426065305</v>
      </c>
      <c r="L4456">
        <v>13.1152945326923</v>
      </c>
      <c r="M4456">
        <v>51.749575330150698</v>
      </c>
      <c r="N4456">
        <v>0.52607590392899095</v>
      </c>
      <c r="O4456">
        <v>10.044150110375201</v>
      </c>
      <c r="P4456">
        <v>147.203274215552</v>
      </c>
      <c r="Q4456">
        <v>0.13407129751899</v>
      </c>
    </row>
    <row r="4457" spans="1:17" hidden="1" x14ac:dyDescent="0.3">
      <c r="A4457" t="s">
        <v>9142</v>
      </c>
      <c r="B4457" t="s">
        <v>9143</v>
      </c>
      <c r="C4457" t="str">
        <f>IFERROR(VLOOKUP(Table1[[#This Row],[Ticker]],[1]!Table2[[Symbol]:[Industry]],2,FALSE),"-")</f>
        <v>-</v>
      </c>
      <c r="D4457" t="s">
        <v>279</v>
      </c>
      <c r="E4457">
        <v>8.9877912000000002</v>
      </c>
      <c r="F4457">
        <v>21.93</v>
      </c>
      <c r="G4457">
        <v>41.978262129581502</v>
      </c>
      <c r="H4457">
        <v>-0.21577236245412801</v>
      </c>
      <c r="I4457">
        <v>-12.730631887737299</v>
      </c>
      <c r="J4457">
        <v>-8.7839510881364191</v>
      </c>
      <c r="K4457">
        <v>21.5165356450864</v>
      </c>
      <c r="L4457">
        <v>19.5163459670602</v>
      </c>
      <c r="M4457">
        <v>42.950252414029997</v>
      </c>
      <c r="N4457">
        <v>0.441068668759862</v>
      </c>
      <c r="O4457">
        <v>26.4477884176926</v>
      </c>
      <c r="P4457">
        <v>107.67045454545401</v>
      </c>
      <c r="Q4457">
        <v>8.1487689446521003E-2</v>
      </c>
    </row>
    <row r="4458" spans="1:17" hidden="1" x14ac:dyDescent="0.3">
      <c r="A4458" t="s">
        <v>9144</v>
      </c>
      <c r="B4458" t="s">
        <v>9145</v>
      </c>
      <c r="C4458" t="str">
        <f>IFERROR(VLOOKUP(Table1[[#This Row],[Ticker]],[1]!Table2[[Symbol]:[Industry]],2,FALSE),"-")</f>
        <v>-</v>
      </c>
      <c r="E4458">
        <v>8.9739159999999991</v>
      </c>
      <c r="F4458">
        <v>16.399999999999999</v>
      </c>
      <c r="G4458">
        <v>43.342087493406801</v>
      </c>
      <c r="H4458">
        <v>-19.7386094011834</v>
      </c>
      <c r="I4458">
        <v>-7.9393760917220604</v>
      </c>
      <c r="J4458">
        <v>-12.943975612967799</v>
      </c>
      <c r="K4458">
        <v>17.168996111603299</v>
      </c>
      <c r="L4458">
        <v>14.4318265312238</v>
      </c>
      <c r="M4458">
        <v>28.296391237059801</v>
      </c>
      <c r="N4458">
        <v>0.85674438670674802</v>
      </c>
      <c r="O4458">
        <v>32.195121951219498</v>
      </c>
      <c r="P4458">
        <v>102.469135802469</v>
      </c>
      <c r="Q4458">
        <v>0.14142085452689601</v>
      </c>
    </row>
    <row r="4459" spans="1:17" hidden="1" x14ac:dyDescent="0.3">
      <c r="A4459" t="s">
        <v>9146</v>
      </c>
      <c r="B4459" t="s">
        <v>9147</v>
      </c>
      <c r="C4459" t="str">
        <f>IFERROR(VLOOKUP(Table1[[#This Row],[Ticker]],[1]!Table2[[Symbol]:[Industry]],2,FALSE),"-")</f>
        <v>-</v>
      </c>
      <c r="D4459" t="s">
        <v>632</v>
      </c>
      <c r="E4459">
        <v>8.9627537999999998</v>
      </c>
      <c r="F4459">
        <v>30.03</v>
      </c>
      <c r="G4459">
        <v>37.295438104291698</v>
      </c>
      <c r="H4459">
        <v>15.3298064889588</v>
      </c>
      <c r="I4459">
        <v>-9.4632073086231401</v>
      </c>
      <c r="J4459">
        <v>1.95088961073306</v>
      </c>
      <c r="K4459">
        <v>26.778550173148599</v>
      </c>
      <c r="L4459">
        <v>25.270867967406399</v>
      </c>
      <c r="M4459">
        <v>62.793933116720197</v>
      </c>
      <c r="N4459">
        <v>2.4926140910266001</v>
      </c>
      <c r="O4459">
        <v>15.3513153513153</v>
      </c>
      <c r="P4459">
        <v>82.775410833840496</v>
      </c>
      <c r="Q4459">
        <v>7.6331515241173001E-2</v>
      </c>
    </row>
    <row r="4460" spans="1:17" hidden="1" x14ac:dyDescent="0.3">
      <c r="A4460" t="s">
        <v>9148</v>
      </c>
      <c r="B4460" t="s">
        <v>9149</v>
      </c>
      <c r="C4460" t="str">
        <f>IFERROR(VLOOKUP(Table1[[#This Row],[Ticker]],[1]!Table2[[Symbol]:[Industry]],2,FALSE),"-")</f>
        <v>-</v>
      </c>
      <c r="D4460" t="s">
        <v>516</v>
      </c>
      <c r="E4460">
        <v>8.9425827499999997</v>
      </c>
      <c r="F4460">
        <v>19.75</v>
      </c>
      <c r="G4460">
        <v>49.985588136907502</v>
      </c>
      <c r="H4460">
        <v>-2.8316030724014398</v>
      </c>
      <c r="I4460">
        <v>-7.9741379188905999</v>
      </c>
      <c r="J4460">
        <v>-5.5161802116698802</v>
      </c>
      <c r="K4460">
        <v>18.537068536829501</v>
      </c>
      <c r="L4460">
        <v>16.095221202161198</v>
      </c>
      <c r="M4460">
        <v>56.327904768879698</v>
      </c>
      <c r="N4460">
        <v>0.28264152719594898</v>
      </c>
      <c r="O4460">
        <v>5.67088607594936</v>
      </c>
      <c r="P4460">
        <v>122.15973003374501</v>
      </c>
      <c r="Q4460">
        <v>9.1783926126301998E-2</v>
      </c>
    </row>
    <row r="4461" spans="1:17" hidden="1" x14ac:dyDescent="0.3">
      <c r="A4461" t="s">
        <v>9150</v>
      </c>
      <c r="B4461" t="s">
        <v>9151</v>
      </c>
      <c r="C4461" t="str">
        <f>IFERROR(VLOOKUP(Table1[[#This Row],[Ticker]],[1]!Table2[[Symbol]:[Industry]],2,FALSE),"-")</f>
        <v>-</v>
      </c>
      <c r="D4461" t="s">
        <v>632</v>
      </c>
      <c r="E4461">
        <v>8.9405312000000006</v>
      </c>
      <c r="F4461">
        <v>14.48</v>
      </c>
      <c r="G4461">
        <v>25.806447292583101</v>
      </c>
      <c r="H4461">
        <v>27.971399409312799</v>
      </c>
      <c r="I4461">
        <v>-14.5152274849109</v>
      </c>
      <c r="J4461">
        <v>-0.78849564454819399</v>
      </c>
      <c r="K4461">
        <v>12.9072890350891</v>
      </c>
      <c r="L4461">
        <v>12.799090753381201</v>
      </c>
      <c r="M4461">
        <v>59.559338117077701</v>
      </c>
      <c r="N4461">
        <v>2.21349116774718</v>
      </c>
      <c r="O4461">
        <v>31.560773480662899</v>
      </c>
      <c r="P4461">
        <v>69.158878504672799</v>
      </c>
      <c r="Q4461">
        <v>5.9280363088623E-2</v>
      </c>
    </row>
    <row r="4462" spans="1:17" hidden="1" x14ac:dyDescent="0.3">
      <c r="A4462" t="s">
        <v>9152</v>
      </c>
      <c r="B4462" t="s">
        <v>9153</v>
      </c>
      <c r="C4462" t="str">
        <f>IFERROR(VLOOKUP(Table1[[#This Row],[Ticker]],[1]!Table2[[Symbol]:[Industry]],2,FALSE),"-")</f>
        <v>-</v>
      </c>
      <c r="D4462" t="s">
        <v>372</v>
      </c>
      <c r="E4462">
        <v>8.9357500000000005</v>
      </c>
      <c r="F4462">
        <v>11.53</v>
      </c>
      <c r="G4462">
        <v>58.715234834296098</v>
      </c>
      <c r="H4462">
        <v>23.013567172719501</v>
      </c>
      <c r="I4462">
        <v>-10.9898254381272</v>
      </c>
      <c r="J4462">
        <v>9.1973560478985004</v>
      </c>
      <c r="K4462">
        <v>9.8745220048594202</v>
      </c>
      <c r="L4462">
        <v>9.4242347218217102</v>
      </c>
      <c r="M4462">
        <v>99.209245078683793</v>
      </c>
      <c r="N4462">
        <v>1.54648526077097</v>
      </c>
      <c r="O4462">
        <v>4.85689505637467</v>
      </c>
      <c r="P4462">
        <v>95.093062605752905</v>
      </c>
    </row>
    <row r="4463" spans="1:17" hidden="1" x14ac:dyDescent="0.3">
      <c r="A4463" t="s">
        <v>9154</v>
      </c>
      <c r="B4463" t="s">
        <v>9155</v>
      </c>
      <c r="C4463" t="str">
        <f>IFERROR(VLOOKUP(Table1[[#This Row],[Ticker]],[1]!Table2[[Symbol]:[Industry]],2,FALSE),"-")</f>
        <v>-</v>
      </c>
      <c r="D4463" t="s">
        <v>713</v>
      </c>
      <c r="E4463">
        <v>8.9285349999999397</v>
      </c>
      <c r="F4463">
        <v>8.75</v>
      </c>
      <c r="G4463">
        <v>-27.2525071011877</v>
      </c>
      <c r="H4463">
        <v>-0.170193511041176</v>
      </c>
      <c r="I4463">
        <v>-11.0766309936828</v>
      </c>
      <c r="J4463">
        <v>-0.92680823099355703</v>
      </c>
      <c r="K4463">
        <v>8.75</v>
      </c>
      <c r="L4463">
        <v>8.75</v>
      </c>
      <c r="M4463">
        <v>50</v>
      </c>
      <c r="O4463">
        <v>0</v>
      </c>
      <c r="P4463">
        <v>0</v>
      </c>
    </row>
    <row r="4464" spans="1:17" hidden="1" x14ac:dyDescent="0.3">
      <c r="A4464" t="s">
        <v>9156</v>
      </c>
      <c r="B4464" t="s">
        <v>9157</v>
      </c>
      <c r="C4464" t="str">
        <f>IFERROR(VLOOKUP(Table1[[#This Row],[Ticker]],[1]!Table2[[Symbol]:[Industry]],2,FALSE),"-")</f>
        <v>-</v>
      </c>
      <c r="D4464" t="s">
        <v>4780</v>
      </c>
      <c r="E4464">
        <v>8.92384983</v>
      </c>
      <c r="F4464">
        <v>1.26</v>
      </c>
      <c r="G4464">
        <v>-9.6599145085951292</v>
      </c>
      <c r="H4464">
        <v>-0.95759508584432695</v>
      </c>
      <c r="I4464">
        <v>-35.028726802065997</v>
      </c>
      <c r="J4464">
        <v>-6.8969574847248998</v>
      </c>
      <c r="K4464">
        <v>1.32810794108428</v>
      </c>
      <c r="L4464">
        <v>1.35021026723205</v>
      </c>
      <c r="M4464">
        <v>43.788872226160599</v>
      </c>
      <c r="N4464">
        <v>1.3462142982398799</v>
      </c>
      <c r="O4464">
        <v>102.380952380952</v>
      </c>
      <c r="P4464">
        <v>53.658536585365802</v>
      </c>
      <c r="Q4464">
        <v>2.3091852608460001E-2</v>
      </c>
    </row>
    <row r="4465" spans="1:17" hidden="1" x14ac:dyDescent="0.3">
      <c r="A4465" t="s">
        <v>9158</v>
      </c>
      <c r="B4465" t="s">
        <v>9159</v>
      </c>
      <c r="C4465" t="str">
        <f>IFERROR(VLOOKUP(Table1[[#This Row],[Ticker]],[1]!Table2[[Symbol]:[Industry]],2,FALSE),"-")</f>
        <v>-</v>
      </c>
      <c r="D4465" t="s">
        <v>372</v>
      </c>
      <c r="E4465">
        <v>8.9137199999999996</v>
      </c>
      <c r="F4465">
        <v>29.5</v>
      </c>
      <c r="G4465">
        <v>11.771883142714699</v>
      </c>
      <c r="H4465">
        <v>-1.80407147036094</v>
      </c>
      <c r="I4465">
        <v>-27.889240450775599</v>
      </c>
      <c r="J4465">
        <v>-1.0283998327544801</v>
      </c>
      <c r="K4465">
        <v>29.1430898284557</v>
      </c>
      <c r="L4465">
        <v>28.5603725754262</v>
      </c>
      <c r="M4465">
        <v>54.370893197401003</v>
      </c>
      <c r="N4465">
        <v>0.40124595518190298</v>
      </c>
      <c r="O4465">
        <v>33.898305084745701</v>
      </c>
      <c r="P4465">
        <v>55.590717299578003</v>
      </c>
      <c r="Q4465">
        <v>9.7464545523831006E-2</v>
      </c>
    </row>
    <row r="4466" spans="1:17" hidden="1" x14ac:dyDescent="0.3">
      <c r="A4466" t="s">
        <v>9160</v>
      </c>
      <c r="B4466" t="s">
        <v>9161</v>
      </c>
      <c r="C4466" t="str">
        <f>IFERROR(VLOOKUP(Table1[[#This Row],[Ticker]],[1]!Table2[[Symbol]:[Industry]],2,FALSE),"-")</f>
        <v>-</v>
      </c>
      <c r="D4466" t="s">
        <v>4446</v>
      </c>
      <c r="E4466">
        <v>8.8792878083661009</v>
      </c>
      <c r="F4466">
        <v>42.5</v>
      </c>
      <c r="G4466">
        <v>24.5332071845265</v>
      </c>
      <c r="H4466">
        <v>-1.1025944434421</v>
      </c>
      <c r="I4466">
        <v>-5.8265071700077504</v>
      </c>
      <c r="J4466">
        <v>-0.92680823099355703</v>
      </c>
      <c r="K4466">
        <v>42.261385323928799</v>
      </c>
      <c r="L4466">
        <v>39.574526322687497</v>
      </c>
      <c r="M4466">
        <v>18.602165017177999</v>
      </c>
      <c r="N4466">
        <v>1.9155844155844099</v>
      </c>
      <c r="O4466">
        <v>5.7411764705882202</v>
      </c>
      <c r="P4466">
        <v>51.785714285714199</v>
      </c>
    </row>
    <row r="4467" spans="1:17" hidden="1" x14ac:dyDescent="0.3">
      <c r="A4467" t="s">
        <v>9162</v>
      </c>
      <c r="B4467" t="s">
        <v>9163</v>
      </c>
      <c r="C4467" t="str">
        <f>IFERROR(VLOOKUP(Table1[[#This Row],[Ticker]],[1]!Table2[[Symbol]:[Industry]],2,FALSE),"-")</f>
        <v>-</v>
      </c>
      <c r="D4467" t="s">
        <v>632</v>
      </c>
      <c r="E4467">
        <v>8.8527941999999999</v>
      </c>
      <c r="F4467">
        <v>5.79</v>
      </c>
      <c r="G4467">
        <v>18.559011223419599</v>
      </c>
      <c r="H4467">
        <v>4.1541308132831496</v>
      </c>
      <c r="I4467">
        <v>-0.77960129071253004</v>
      </c>
      <c r="J4467">
        <v>-1.27104231016738</v>
      </c>
      <c r="K4467">
        <v>5.5413480915345499</v>
      </c>
      <c r="L4467">
        <v>5.2655227725057001</v>
      </c>
      <c r="M4467">
        <v>54.143721828101199</v>
      </c>
      <c r="N4467">
        <v>1.83330191862905</v>
      </c>
      <c r="O4467">
        <v>8.8082901554403996</v>
      </c>
      <c r="P4467">
        <v>60.8333333333333</v>
      </c>
      <c r="Q4467">
        <v>0.12255136116856</v>
      </c>
    </row>
    <row r="4468" spans="1:17" hidden="1" x14ac:dyDescent="0.3">
      <c r="A4468" t="s">
        <v>9164</v>
      </c>
      <c r="B4468" t="s">
        <v>9165</v>
      </c>
      <c r="C4468" t="str">
        <f>IFERROR(VLOOKUP(Table1[[#This Row],[Ticker]],[1]!Table2[[Symbol]:[Industry]],2,FALSE),"-")</f>
        <v>-</v>
      </c>
      <c r="D4468" t="s">
        <v>516</v>
      </c>
      <c r="E4468">
        <v>8.7392249999999994</v>
      </c>
      <c r="F4468">
        <v>32.1</v>
      </c>
      <c r="G4468">
        <v>-37.909912211582103</v>
      </c>
      <c r="H4468">
        <v>47.756073770064802</v>
      </c>
      <c r="I4468">
        <v>-21.734036104077202</v>
      </c>
      <c r="J4468">
        <v>5.1187814617715599</v>
      </c>
      <c r="K4468">
        <v>22.064636254814602</v>
      </c>
      <c r="L4468">
        <v>22.079852108534599</v>
      </c>
      <c r="M4468">
        <v>100</v>
      </c>
      <c r="N4468">
        <v>1.0019083969465601</v>
      </c>
      <c r="O4468">
        <v>14.160294534126299</v>
      </c>
      <c r="P4468">
        <v>935.48387096774195</v>
      </c>
    </row>
    <row r="4469" spans="1:17" hidden="1" x14ac:dyDescent="0.3">
      <c r="A4469" t="s">
        <v>9166</v>
      </c>
      <c r="B4469" t="s">
        <v>9167</v>
      </c>
      <c r="C4469" t="str">
        <f>IFERROR(VLOOKUP(Table1[[#This Row],[Ticker]],[1]!Table2[[Symbol]:[Industry]],2,FALSE),"-")</f>
        <v>-</v>
      </c>
      <c r="D4469" t="s">
        <v>9168</v>
      </c>
      <c r="E4469">
        <v>8.7337235779999993</v>
      </c>
      <c r="F4469">
        <v>11.02</v>
      </c>
      <c r="G4469">
        <v>-4.1711673882690201</v>
      </c>
      <c r="H4469">
        <v>-2.7342960751437402</v>
      </c>
      <c r="I4469">
        <v>-26.053230057645301</v>
      </c>
      <c r="J4469">
        <v>-4.2601415643268901</v>
      </c>
      <c r="K4469">
        <v>11.0254635155462</v>
      </c>
      <c r="L4469">
        <v>11.1016734392367</v>
      </c>
      <c r="M4469">
        <v>50.080492301986297</v>
      </c>
      <c r="N4469">
        <v>1.2249999999999901</v>
      </c>
      <c r="O4469">
        <v>94.646098003629703</v>
      </c>
      <c r="P4469">
        <v>30.036000000000001</v>
      </c>
      <c r="Q4469">
        <v>4.2278407606638001E-2</v>
      </c>
    </row>
    <row r="4470" spans="1:17" hidden="1" x14ac:dyDescent="0.3">
      <c r="A4470" t="s">
        <v>9169</v>
      </c>
      <c r="B4470" t="s">
        <v>9170</v>
      </c>
      <c r="C4470" t="str">
        <f>IFERROR(VLOOKUP(Table1[[#This Row],[Ticker]],[1]!Table2[[Symbol]:[Industry]],2,FALSE),"-")</f>
        <v>-</v>
      </c>
      <c r="D4470" t="s">
        <v>1387</v>
      </c>
      <c r="E4470">
        <v>8.7160286500000002</v>
      </c>
      <c r="F4470">
        <v>1.33</v>
      </c>
      <c r="G4470">
        <v>62.747492898812297</v>
      </c>
      <c r="H4470">
        <v>-9.6940030348506898</v>
      </c>
      <c r="I4470">
        <v>-35.076630993682798</v>
      </c>
      <c r="J4470">
        <v>-1.67307688770997</v>
      </c>
      <c r="K4470">
        <v>1.73476866597351</v>
      </c>
      <c r="L4470">
        <v>1.58601262931683</v>
      </c>
      <c r="M4470">
        <v>8.5870013428826208</v>
      </c>
      <c r="N4470">
        <v>1.0582596562692099</v>
      </c>
      <c r="O4470">
        <v>87.969924812030001</v>
      </c>
      <c r="Q4470">
        <v>8.9501598986319996E-3</v>
      </c>
    </row>
    <row r="4471" spans="1:17" hidden="1" x14ac:dyDescent="0.3">
      <c r="A4471" t="s">
        <v>9171</v>
      </c>
      <c r="B4471" t="s">
        <v>9172</v>
      </c>
      <c r="C4471" t="str">
        <f>IFERROR(VLOOKUP(Table1[[#This Row],[Ticker]],[1]!Table2[[Symbol]:[Industry]],2,FALSE),"-")</f>
        <v>-</v>
      </c>
      <c r="D4471" t="s">
        <v>932</v>
      </c>
      <c r="E4471">
        <v>8.6652500000000003</v>
      </c>
      <c r="F4471">
        <v>12.65</v>
      </c>
      <c r="G4471">
        <v>-9.0706889193695304</v>
      </c>
      <c r="H4471">
        <v>3.0951126114077998</v>
      </c>
      <c r="I4471">
        <v>18.923369006317099</v>
      </c>
      <c r="J4471">
        <v>2.9319766622740899</v>
      </c>
      <c r="K4471">
        <v>11.9367267759164</v>
      </c>
      <c r="L4471">
        <v>11.5274962645237</v>
      </c>
      <c r="M4471">
        <v>61.558365712633602</v>
      </c>
      <c r="N4471">
        <v>0.423507403377064</v>
      </c>
      <c r="O4471">
        <v>17.391304347826001</v>
      </c>
      <c r="P4471">
        <v>42.1348314606741</v>
      </c>
      <c r="Q4471">
        <v>5.0784418261386001E-2</v>
      </c>
    </row>
    <row r="4472" spans="1:17" hidden="1" x14ac:dyDescent="0.3">
      <c r="A4472" t="s">
        <v>9173</v>
      </c>
      <c r="B4472" t="s">
        <v>9174</v>
      </c>
      <c r="C4472" t="str">
        <f>IFERROR(VLOOKUP(Table1[[#This Row],[Ticker]],[1]!Table2[[Symbol]:[Industry]],2,FALSE),"-")</f>
        <v>-</v>
      </c>
      <c r="D4472" t="s">
        <v>420</v>
      </c>
      <c r="E4472">
        <v>8.6501249999999992</v>
      </c>
      <c r="F4472">
        <v>116.5</v>
      </c>
      <c r="G4472">
        <v>-27.2525071011877</v>
      </c>
      <c r="H4472">
        <v>-0.170193511041176</v>
      </c>
      <c r="I4472">
        <v>-11.0766309936828</v>
      </c>
      <c r="J4472">
        <v>-0.92680823099355703</v>
      </c>
      <c r="K4472">
        <v>116.49999959993799</v>
      </c>
      <c r="L4472">
        <v>116.487172096065</v>
      </c>
      <c r="M4472">
        <v>100</v>
      </c>
      <c r="O4472">
        <v>0</v>
      </c>
      <c r="P4472">
        <v>0.43103448275862899</v>
      </c>
    </row>
    <row r="4473" spans="1:17" hidden="1" x14ac:dyDescent="0.3">
      <c r="A4473" t="s">
        <v>9175</v>
      </c>
      <c r="B4473" t="s">
        <v>9176</v>
      </c>
      <c r="C4473" t="str">
        <f>IFERROR(VLOOKUP(Table1[[#This Row],[Ticker]],[1]!Table2[[Symbol]:[Industry]],2,FALSE),"-")</f>
        <v>-</v>
      </c>
      <c r="D4473" t="s">
        <v>259</v>
      </c>
      <c r="E4473">
        <v>8.6304320539999999</v>
      </c>
      <c r="F4473">
        <v>5.89</v>
      </c>
      <c r="G4473">
        <v>20.355148401204598</v>
      </c>
      <c r="H4473">
        <v>-15.177408518256099</v>
      </c>
      <c r="I4473">
        <v>28.8326660584713</v>
      </c>
      <c r="J4473">
        <v>0.62491590693747401</v>
      </c>
      <c r="K4473">
        <v>6.3721417022230096</v>
      </c>
      <c r="L4473">
        <v>5.6816125813569496</v>
      </c>
      <c r="M4473">
        <v>33.003301453245797</v>
      </c>
      <c r="N4473">
        <v>0.75083987119761797</v>
      </c>
      <c r="O4473">
        <v>48.217317487266499</v>
      </c>
      <c r="P4473">
        <v>51.804123711340097</v>
      </c>
      <c r="Q4473">
        <v>7.1277701841043997E-2</v>
      </c>
    </row>
    <row r="4474" spans="1:17" hidden="1" x14ac:dyDescent="0.3">
      <c r="A4474" t="s">
        <v>9177</v>
      </c>
      <c r="B4474" t="s">
        <v>9178</v>
      </c>
      <c r="C4474" t="str">
        <f>IFERROR(VLOOKUP(Table1[[#This Row],[Ticker]],[1]!Table2[[Symbol]:[Industry]],2,FALSE),"-")</f>
        <v>-</v>
      </c>
      <c r="D4474" t="s">
        <v>1733</v>
      </c>
      <c r="E4474">
        <v>8.5937560000000008</v>
      </c>
      <c r="F4474">
        <v>23.72</v>
      </c>
      <c r="G4474">
        <v>160.13933467878701</v>
      </c>
      <c r="H4474">
        <v>20.4195370431021</v>
      </c>
      <c r="I4474">
        <v>107.438406600302</v>
      </c>
      <c r="J4474">
        <v>-6.3871509970358096</v>
      </c>
      <c r="K4474">
        <v>21.843988903464702</v>
      </c>
      <c r="L4474">
        <v>16.990853372201101</v>
      </c>
      <c r="M4474">
        <v>41.334585530348399</v>
      </c>
      <c r="N4474">
        <v>1.86986593540524</v>
      </c>
      <c r="O4474">
        <v>20.489038785834701</v>
      </c>
      <c r="P4474">
        <v>193.201483312731</v>
      </c>
      <c r="Q4474">
        <v>0.138695351172752</v>
      </c>
    </row>
    <row r="4475" spans="1:17" hidden="1" x14ac:dyDescent="0.3">
      <c r="A4475" t="s">
        <v>9179</v>
      </c>
      <c r="B4475" t="s">
        <v>9180</v>
      </c>
      <c r="C4475" t="str">
        <f>IFERROR(VLOOKUP(Table1[[#This Row],[Ticker]],[1]!Table2[[Symbol]:[Industry]],2,FALSE),"-")</f>
        <v>-</v>
      </c>
      <c r="D4475" t="s">
        <v>72</v>
      </c>
      <c r="E4475">
        <v>8.5859813159999998</v>
      </c>
      <c r="F4475">
        <v>3.96</v>
      </c>
      <c r="G4475">
        <v>4.9508827293207496</v>
      </c>
      <c r="H4475">
        <v>10.1362131741955</v>
      </c>
      <c r="I4475">
        <v>-21.0073469290177</v>
      </c>
      <c r="J4475">
        <v>0.35196414752306099</v>
      </c>
      <c r="K4475">
        <v>4.0369777663446298</v>
      </c>
      <c r="L4475">
        <v>3.9403287586207401</v>
      </c>
      <c r="M4475">
        <v>50.450308780959901</v>
      </c>
      <c r="N4475">
        <v>0.45075924938888701</v>
      </c>
      <c r="O4475">
        <v>27.525252525252501</v>
      </c>
      <c r="P4475">
        <v>37.979094076655002</v>
      </c>
      <c r="Q4475">
        <v>3.2960030797802999E-2</v>
      </c>
    </row>
    <row r="4476" spans="1:17" hidden="1" x14ac:dyDescent="0.3">
      <c r="A4476" t="s">
        <v>9181</v>
      </c>
      <c r="B4476" t="s">
        <v>9182</v>
      </c>
      <c r="C4476" t="str">
        <f>IFERROR(VLOOKUP(Table1[[#This Row],[Ticker]],[1]!Table2[[Symbol]:[Industry]],2,FALSE),"-")</f>
        <v>-</v>
      </c>
      <c r="D4476" t="s">
        <v>729</v>
      </c>
      <c r="E4476">
        <v>8.5756189999999997</v>
      </c>
      <c r="F4476">
        <v>74.2</v>
      </c>
      <c r="G4476">
        <v>40.323073905410702</v>
      </c>
      <c r="H4476">
        <v>6.2913021023831304</v>
      </c>
      <c r="I4476">
        <v>15.3131995147917</v>
      </c>
      <c r="J4476">
        <v>3.5416257673666398</v>
      </c>
      <c r="K4476">
        <v>72.100022465810298</v>
      </c>
      <c r="L4476">
        <v>62.971213126726703</v>
      </c>
      <c r="M4476">
        <v>52.364653728359698</v>
      </c>
      <c r="N4476">
        <v>1.0810093379230299</v>
      </c>
      <c r="O4476">
        <v>3.9083557951482302</v>
      </c>
      <c r="P4476">
        <v>72.960372960372894</v>
      </c>
    </row>
    <row r="4477" spans="1:17" hidden="1" x14ac:dyDescent="0.3">
      <c r="A4477" t="s">
        <v>9183</v>
      </c>
      <c r="B4477" t="s">
        <v>9184</v>
      </c>
      <c r="C4477" t="str">
        <f>IFERROR(VLOOKUP(Table1[[#This Row],[Ticker]],[1]!Table2[[Symbol]:[Industry]],2,FALSE),"-")</f>
        <v>-</v>
      </c>
      <c r="E4477">
        <v>8.5105424999999997</v>
      </c>
      <c r="F4477">
        <v>25.77</v>
      </c>
      <c r="G4477">
        <v>-22.283056999354699</v>
      </c>
      <c r="H4477">
        <v>-0.170193511041176</v>
      </c>
      <c r="I4477">
        <v>-11.0766309936828</v>
      </c>
      <c r="J4477">
        <v>-0.92680823099355703</v>
      </c>
      <c r="K4477">
        <v>25.763537998085098</v>
      </c>
      <c r="L4477">
        <v>25.433153123625502</v>
      </c>
      <c r="M4477">
        <v>100</v>
      </c>
      <c r="O4477">
        <v>0</v>
      </c>
      <c r="P4477">
        <v>4.9694501018329804</v>
      </c>
    </row>
    <row r="4478" spans="1:17" hidden="1" x14ac:dyDescent="0.3">
      <c r="A4478" t="s">
        <v>9185</v>
      </c>
      <c r="B4478" t="s">
        <v>9186</v>
      </c>
      <c r="C4478" t="str">
        <f>IFERROR(VLOOKUP(Table1[[#This Row],[Ticker]],[1]!Table2[[Symbol]:[Industry]],2,FALSE),"-")</f>
        <v>-</v>
      </c>
      <c r="D4478" t="s">
        <v>372</v>
      </c>
      <c r="E4478">
        <v>8.5009999999999994</v>
      </c>
      <c r="F4478">
        <v>100</v>
      </c>
      <c r="G4478">
        <v>47.548462092304803</v>
      </c>
      <c r="H4478">
        <v>18.834923708999199</v>
      </c>
      <c r="I4478">
        <v>62.7316636199809</v>
      </c>
      <c r="J4478">
        <v>-5.2330283266873296</v>
      </c>
      <c r="K4478">
        <v>86.119491537211303</v>
      </c>
      <c r="L4478">
        <v>72.497339155983497</v>
      </c>
      <c r="M4478">
        <v>59.298063073351003</v>
      </c>
      <c r="N4478">
        <v>0.84298094882330898</v>
      </c>
      <c r="O4478">
        <v>4.99</v>
      </c>
      <c r="P4478">
        <v>106.185567010309</v>
      </c>
      <c r="Q4478">
        <v>0.18638950611959201</v>
      </c>
    </row>
    <row r="4479" spans="1:17" hidden="1" x14ac:dyDescent="0.3">
      <c r="A4479" t="s">
        <v>9187</v>
      </c>
      <c r="B4479" t="s">
        <v>9188</v>
      </c>
      <c r="C4479" t="str">
        <f>IFERROR(VLOOKUP(Table1[[#This Row],[Ticker]],[1]!Table2[[Symbol]:[Industry]],2,FALSE),"-")</f>
        <v>-</v>
      </c>
      <c r="D4479" t="s">
        <v>420</v>
      </c>
      <c r="E4479">
        <v>8.4963689999999996</v>
      </c>
      <c r="F4479">
        <v>28.26</v>
      </c>
      <c r="G4479">
        <v>-37.367010917981602</v>
      </c>
      <c r="H4479">
        <v>0.86663165878364501</v>
      </c>
      <c r="I4479">
        <v>-3.2140355738355</v>
      </c>
      <c r="J4479">
        <v>-5.8393250546813</v>
      </c>
      <c r="K4479">
        <v>27.139096197372499</v>
      </c>
      <c r="L4479">
        <v>25.6283603959968</v>
      </c>
      <c r="M4479">
        <v>43.957086014717603</v>
      </c>
      <c r="N4479">
        <v>0.30513218048101698</v>
      </c>
      <c r="O4479">
        <v>11.2526539278131</v>
      </c>
      <c r="P4479">
        <v>35.280038295835297</v>
      </c>
      <c r="Q4479">
        <v>0.106636519989873</v>
      </c>
    </row>
    <row r="4480" spans="1:17" hidden="1" x14ac:dyDescent="0.3">
      <c r="A4480" t="s">
        <v>9189</v>
      </c>
      <c r="B4480" t="s">
        <v>9190</v>
      </c>
      <c r="C4480" t="str">
        <f>IFERROR(VLOOKUP(Table1[[#This Row],[Ticker]],[1]!Table2[[Symbol]:[Industry]],2,FALSE),"-")</f>
        <v>-</v>
      </c>
      <c r="D4480" t="s">
        <v>72</v>
      </c>
      <c r="E4480">
        <v>8.4503634000000005</v>
      </c>
      <c r="F4480">
        <v>18.87</v>
      </c>
      <c r="G4480">
        <v>372.487752639071</v>
      </c>
      <c r="H4480">
        <v>44.760682064995699</v>
      </c>
      <c r="I4480">
        <v>418.95091721568298</v>
      </c>
      <c r="J4480">
        <v>5.1440180759204397</v>
      </c>
      <c r="K4480">
        <v>13.154621510652101</v>
      </c>
      <c r="L4480">
        <v>8.0409140749231298</v>
      </c>
      <c r="M4480">
        <v>99.999999979300199</v>
      </c>
      <c r="N4480">
        <v>0.60108044725491006</v>
      </c>
      <c r="O4480">
        <v>0</v>
      </c>
      <c r="P4480">
        <v>445.37572254335203</v>
      </c>
    </row>
    <row r="4481" spans="1:17" hidden="1" x14ac:dyDescent="0.3">
      <c r="A4481" t="s">
        <v>9191</v>
      </c>
      <c r="B4481" t="s">
        <v>9192</v>
      </c>
      <c r="C4481" t="str">
        <f>IFERROR(VLOOKUP(Table1[[#This Row],[Ticker]],[1]!Table2[[Symbol]:[Industry]],2,FALSE),"-")</f>
        <v>-</v>
      </c>
      <c r="D4481" t="s">
        <v>516</v>
      </c>
      <c r="E4481">
        <v>8.4487500000000004</v>
      </c>
      <c r="F4481">
        <v>1.8</v>
      </c>
      <c r="G4481">
        <v>-19.277046978488301</v>
      </c>
      <c r="H4481">
        <v>-10.1701935110411</v>
      </c>
      <c r="I4481">
        <v>-29.2161658774037</v>
      </c>
      <c r="J4481">
        <v>-6.6859705346584697</v>
      </c>
      <c r="K4481">
        <v>1.92702892851828</v>
      </c>
      <c r="L4481">
        <v>1.9386984975241801</v>
      </c>
      <c r="M4481">
        <v>23.236977184290101</v>
      </c>
      <c r="N4481">
        <v>0.42686822688639797</v>
      </c>
      <c r="O4481">
        <v>47.2222222222222</v>
      </c>
      <c r="P4481">
        <v>30.434782608695599</v>
      </c>
      <c r="Q4481">
        <v>-4.7581114987673999E-2</v>
      </c>
    </row>
    <row r="4482" spans="1:17" hidden="1" x14ac:dyDescent="0.3">
      <c r="A4482" t="s">
        <v>9193</v>
      </c>
      <c r="B4482" t="s">
        <v>9194</v>
      </c>
      <c r="C4482" t="str">
        <f>IFERROR(VLOOKUP(Table1[[#This Row],[Ticker]],[1]!Table2[[Symbol]:[Industry]],2,FALSE),"-")</f>
        <v>-</v>
      </c>
      <c r="D4482" t="s">
        <v>54</v>
      </c>
      <c r="E4482">
        <v>8.4102250000000005</v>
      </c>
      <c r="F4482">
        <v>3.53</v>
      </c>
      <c r="G4482">
        <v>-22.579609904925999</v>
      </c>
      <c r="H4482">
        <v>-15.109952547185699</v>
      </c>
      <c r="I4482">
        <v>-41.655143390376999</v>
      </c>
      <c r="J4482">
        <v>-10.875787822830199</v>
      </c>
      <c r="K4482">
        <v>3.9933081827041002</v>
      </c>
      <c r="L4482">
        <v>3.9624332598393099</v>
      </c>
      <c r="M4482">
        <v>38.644188486383797</v>
      </c>
      <c r="N4482">
        <v>1.93931341586929</v>
      </c>
      <c r="O4482">
        <v>70.254957507082096</v>
      </c>
      <c r="P4482">
        <v>50.212765957446699</v>
      </c>
      <c r="Q4482">
        <v>2.4886059233759999E-3</v>
      </c>
    </row>
    <row r="4483" spans="1:17" hidden="1" x14ac:dyDescent="0.3">
      <c r="A4483" t="s">
        <v>9195</v>
      </c>
      <c r="B4483" t="s">
        <v>9196</v>
      </c>
      <c r="C4483" t="str">
        <f>IFERROR(VLOOKUP(Table1[[#This Row],[Ticker]],[1]!Table2[[Symbol]:[Industry]],2,FALSE),"-")</f>
        <v>-</v>
      </c>
      <c r="D4483" t="s">
        <v>450</v>
      </c>
      <c r="E4483">
        <v>8.3790479999999992</v>
      </c>
      <c r="F4483">
        <v>16.350000000000001</v>
      </c>
      <c r="G4483">
        <v>-12.1926900709273</v>
      </c>
      <c r="H4483">
        <v>13.056953303363199</v>
      </c>
      <c r="I4483">
        <v>-13.2310295574171</v>
      </c>
      <c r="J4483">
        <v>-0.92680823099355703</v>
      </c>
      <c r="K4483">
        <v>14.742771914979</v>
      </c>
      <c r="L4483">
        <v>15.1386055816055</v>
      </c>
      <c r="M4483">
        <v>47.834384902030898</v>
      </c>
      <c r="N4483">
        <v>0.30808080808080801</v>
      </c>
      <c r="O4483">
        <v>55.412844036697201</v>
      </c>
      <c r="P4483">
        <v>44.6902654867256</v>
      </c>
      <c r="Q4483">
        <v>3.7292852031759999E-2</v>
      </c>
    </row>
    <row r="4484" spans="1:17" hidden="1" x14ac:dyDescent="0.3">
      <c r="A4484" t="s">
        <v>9197</v>
      </c>
      <c r="B4484" t="s">
        <v>9198</v>
      </c>
      <c r="C4484" t="str">
        <f>IFERROR(VLOOKUP(Table1[[#This Row],[Ticker]],[1]!Table2[[Symbol]:[Industry]],2,FALSE),"-")</f>
        <v>-</v>
      </c>
      <c r="D4484" t="s">
        <v>729</v>
      </c>
      <c r="E4484">
        <v>8.3382966300000003</v>
      </c>
      <c r="F4484">
        <v>89.52</v>
      </c>
      <c r="G4484">
        <v>28.825992377797999</v>
      </c>
      <c r="H4484">
        <v>1.73859606491036</v>
      </c>
      <c r="I4484">
        <v>10.550111461317799</v>
      </c>
      <c r="J4484">
        <v>-1.46228346526397</v>
      </c>
      <c r="K4484">
        <v>86.972848780832607</v>
      </c>
      <c r="L4484">
        <v>76.848554685735493</v>
      </c>
      <c r="M4484">
        <v>46.9368374749682</v>
      </c>
      <c r="N4484">
        <v>0.93381866908517397</v>
      </c>
      <c r="O4484">
        <v>2.7033065236818699</v>
      </c>
      <c r="P4484">
        <v>90.955631399317397</v>
      </c>
      <c r="Q4484">
        <v>2.6148773974396002E-2</v>
      </c>
    </row>
    <row r="4485" spans="1:17" hidden="1" x14ac:dyDescent="0.3">
      <c r="A4485" t="s">
        <v>9199</v>
      </c>
      <c r="B4485" t="s">
        <v>9200</v>
      </c>
      <c r="C4485" t="str">
        <f>IFERROR(VLOOKUP(Table1[[#This Row],[Ticker]],[1]!Table2[[Symbol]:[Industry]],2,FALSE),"-")</f>
        <v>-</v>
      </c>
      <c r="D4485" t="s">
        <v>3409</v>
      </c>
      <c r="E4485">
        <v>8.2180999999999997</v>
      </c>
      <c r="F4485">
        <v>4.82</v>
      </c>
      <c r="G4485">
        <v>18.3518885032078</v>
      </c>
      <c r="H4485">
        <v>10.3802652045551</v>
      </c>
      <c r="I4485">
        <v>-18.902717950204501</v>
      </c>
      <c r="J4485">
        <v>-19.370124643853099</v>
      </c>
      <c r="K4485">
        <v>4.7247586726599504</v>
      </c>
      <c r="L4485">
        <v>4.8610927628181502</v>
      </c>
      <c r="M4485">
        <v>46.793228291163899</v>
      </c>
      <c r="N4485">
        <v>2.3267108167770401</v>
      </c>
      <c r="O4485">
        <v>57.676348547717801</v>
      </c>
      <c r="P4485">
        <v>36.158192090395403</v>
      </c>
      <c r="Q4485">
        <v>-3.2564112796212998E-2</v>
      </c>
    </row>
    <row r="4486" spans="1:17" hidden="1" x14ac:dyDescent="0.3">
      <c r="A4486" t="s">
        <v>9201</v>
      </c>
      <c r="B4486" t="s">
        <v>9202</v>
      </c>
      <c r="C4486" t="str">
        <f>IFERROR(VLOOKUP(Table1[[#This Row],[Ticker]],[1]!Table2[[Symbol]:[Industry]],2,FALSE),"-")</f>
        <v>-</v>
      </c>
      <c r="D4486" t="s">
        <v>420</v>
      </c>
      <c r="E4486">
        <v>8.2174800000000001</v>
      </c>
      <c r="F4486">
        <v>29.14</v>
      </c>
      <c r="G4486">
        <v>94.589197617229303</v>
      </c>
      <c r="H4486">
        <v>-11.355807653071</v>
      </c>
      <c r="I4486">
        <v>9.62730275372917</v>
      </c>
      <c r="J4486">
        <v>-0.4440496103039</v>
      </c>
      <c r="K4486">
        <v>26.959305820227002</v>
      </c>
      <c r="L4486">
        <v>22.777349494230901</v>
      </c>
      <c r="M4486">
        <v>51.607654783137299</v>
      </c>
      <c r="N4486">
        <v>2.32218231149891</v>
      </c>
      <c r="O4486">
        <v>17.364447494852399</v>
      </c>
      <c r="P4486">
        <v>133.86837881219901</v>
      </c>
      <c r="Q4486">
        <v>0.113069850047768</v>
      </c>
    </row>
    <row r="4487" spans="1:17" hidden="1" x14ac:dyDescent="0.3">
      <c r="A4487" t="s">
        <v>9203</v>
      </c>
      <c r="B4487" t="s">
        <v>9204</v>
      </c>
      <c r="C4487" t="str">
        <f>IFERROR(VLOOKUP(Table1[[#This Row],[Ticker]],[1]!Table2[[Symbol]:[Industry]],2,FALSE),"-")</f>
        <v>-</v>
      </c>
      <c r="D4487" t="s">
        <v>259</v>
      </c>
      <c r="E4487">
        <v>8.2172358980000002</v>
      </c>
      <c r="F4487">
        <v>13.34</v>
      </c>
      <c r="G4487">
        <v>1.5279807036903199</v>
      </c>
      <c r="H4487">
        <v>-0.54360650581339998</v>
      </c>
      <c r="I4487">
        <v>-2.8799096822074199</v>
      </c>
      <c r="J4487">
        <v>3.7006427493985901</v>
      </c>
      <c r="K4487">
        <v>12.8184180786011</v>
      </c>
      <c r="L4487">
        <v>12.0147750867099</v>
      </c>
      <c r="M4487">
        <v>57.740786321782203</v>
      </c>
      <c r="N4487">
        <v>0.64790744179402904</v>
      </c>
      <c r="O4487">
        <v>13.718140929535201</v>
      </c>
      <c r="P4487">
        <v>39.9790136411332</v>
      </c>
      <c r="Q4487">
        <v>0.103350790319459</v>
      </c>
    </row>
    <row r="4488" spans="1:17" hidden="1" x14ac:dyDescent="0.3">
      <c r="A4488" t="s">
        <v>9205</v>
      </c>
      <c r="B4488" t="s">
        <v>9206</v>
      </c>
      <c r="C4488" t="str">
        <f>IFERROR(VLOOKUP(Table1[[#This Row],[Ticker]],[1]!Table2[[Symbol]:[Industry]],2,FALSE),"-")</f>
        <v>-</v>
      </c>
      <c r="D4488" t="s">
        <v>516</v>
      </c>
      <c r="E4488">
        <v>8.2133866999999992</v>
      </c>
      <c r="F4488">
        <v>5.42</v>
      </c>
      <c r="G4488">
        <v>16.531276682596001</v>
      </c>
      <c r="H4488">
        <v>-1.62473896558663</v>
      </c>
      <c r="I4488">
        <v>-13.4619520946002</v>
      </c>
      <c r="J4488">
        <v>-4.1410939452792599</v>
      </c>
      <c r="K4488">
        <v>5.6094336269782197</v>
      </c>
      <c r="L4488">
        <v>5.1038357760303601</v>
      </c>
      <c r="M4488">
        <v>41.811457256003102</v>
      </c>
      <c r="N4488">
        <v>1.0678717590840201</v>
      </c>
      <c r="O4488">
        <v>45.571955719557103</v>
      </c>
      <c r="P4488">
        <v>69.374999999999901</v>
      </c>
      <c r="Q4488">
        <v>7.3053109468069005E-2</v>
      </c>
    </row>
    <row r="4489" spans="1:17" hidden="1" x14ac:dyDescent="0.3">
      <c r="A4489" t="s">
        <v>9207</v>
      </c>
      <c r="B4489" t="s">
        <v>9208</v>
      </c>
      <c r="C4489" t="str">
        <f>IFERROR(VLOOKUP(Table1[[#This Row],[Ticker]],[1]!Table2[[Symbol]:[Industry]],2,FALSE),"-")</f>
        <v>-</v>
      </c>
      <c r="D4489" t="s">
        <v>516</v>
      </c>
      <c r="E4489">
        <v>8.1978779999999993</v>
      </c>
      <c r="F4489">
        <v>13.89</v>
      </c>
      <c r="G4489">
        <v>-22.263844969668401</v>
      </c>
      <c r="H4489">
        <v>-0.170193511041176</v>
      </c>
      <c r="I4489">
        <v>-11.0766309936828</v>
      </c>
      <c r="J4489">
        <v>-0.92680823099355703</v>
      </c>
      <c r="K4489">
        <v>13.8870210384885</v>
      </c>
      <c r="L4489">
        <v>13.7120097510096</v>
      </c>
      <c r="M4489">
        <v>100</v>
      </c>
      <c r="O4489">
        <v>0</v>
      </c>
      <c r="P4489">
        <v>4.9886621315192698</v>
      </c>
    </row>
    <row r="4490" spans="1:17" hidden="1" x14ac:dyDescent="0.3">
      <c r="A4490" t="s">
        <v>9209</v>
      </c>
      <c r="B4490" t="s">
        <v>9210</v>
      </c>
      <c r="C4490" t="str">
        <f>IFERROR(VLOOKUP(Table1[[#This Row],[Ticker]],[1]!Table2[[Symbol]:[Industry]],2,FALSE),"-")</f>
        <v>-</v>
      </c>
      <c r="D4490" t="s">
        <v>136</v>
      </c>
      <c r="E4490">
        <v>8.1514670379999998</v>
      </c>
      <c r="F4490">
        <v>19.690000000000001</v>
      </c>
      <c r="G4490">
        <v>35.6316536553134</v>
      </c>
      <c r="H4490">
        <v>30.660371273011901</v>
      </c>
      <c r="I4490">
        <v>-3.5324062278139299</v>
      </c>
      <c r="J4490">
        <v>16.9773833857729</v>
      </c>
      <c r="K4490">
        <v>16.052998755216599</v>
      </c>
      <c r="L4490">
        <v>15.7794831666699</v>
      </c>
      <c r="M4490">
        <v>80.956460191132706</v>
      </c>
      <c r="N4490">
        <v>0.59742601140374696</v>
      </c>
      <c r="O4490">
        <v>21.584560690705899</v>
      </c>
      <c r="P4490">
        <v>137.80193236714899</v>
      </c>
      <c r="Q4490">
        <v>1.3095516315295E-2</v>
      </c>
    </row>
    <row r="4491" spans="1:17" hidden="1" x14ac:dyDescent="0.3">
      <c r="A4491" t="s">
        <v>9211</v>
      </c>
      <c r="B4491" t="s">
        <v>9212</v>
      </c>
      <c r="C4491" t="str">
        <f>IFERROR(VLOOKUP(Table1[[#This Row],[Ticker]],[1]!Table2[[Symbol]:[Industry]],2,FALSE),"-")</f>
        <v>-</v>
      </c>
      <c r="D4491" t="s">
        <v>632</v>
      </c>
      <c r="E4491">
        <v>8.1494211700000001</v>
      </c>
      <c r="F4491">
        <v>8.9</v>
      </c>
      <c r="G4491">
        <v>52.545472696791997</v>
      </c>
      <c r="H4491">
        <v>3.3181785819820799</v>
      </c>
      <c r="I4491">
        <v>-3.5887082883688102</v>
      </c>
      <c r="J4491">
        <v>3.28864844347952</v>
      </c>
      <c r="K4491">
        <v>8.1187831358374201</v>
      </c>
      <c r="L4491">
        <v>7.0324547509845399</v>
      </c>
      <c r="M4491">
        <v>57.333146627278097</v>
      </c>
      <c r="N4491">
        <v>0.16459844919590599</v>
      </c>
      <c r="O4491">
        <v>8.4269662921348392</v>
      </c>
      <c r="P4491">
        <v>111.40142517814699</v>
      </c>
      <c r="Q4491">
        <v>5.8496876787671001E-2</v>
      </c>
    </row>
    <row r="4492" spans="1:17" hidden="1" x14ac:dyDescent="0.3">
      <c r="A4492" t="s">
        <v>9213</v>
      </c>
      <c r="B4492" t="s">
        <v>9214</v>
      </c>
      <c r="C4492" t="str">
        <f>IFERROR(VLOOKUP(Table1[[#This Row],[Ticker]],[1]!Table2[[Symbol]:[Industry]],2,FALSE),"-")</f>
        <v>-</v>
      </c>
      <c r="D4492" t="s">
        <v>551</v>
      </c>
      <c r="E4492">
        <v>8.1441719999999993</v>
      </c>
      <c r="F4492">
        <v>8.76</v>
      </c>
      <c r="G4492">
        <v>37.371998827665998</v>
      </c>
      <c r="H4492">
        <v>0.98454090004426897</v>
      </c>
      <c r="I4492">
        <v>53.873864055822096</v>
      </c>
      <c r="J4492">
        <v>-22.990865170495301</v>
      </c>
      <c r="K4492">
        <v>8.2350839705610692</v>
      </c>
      <c r="L4492">
        <v>6.6033401781164898</v>
      </c>
      <c r="M4492">
        <v>42.579614852851599</v>
      </c>
      <c r="N4492">
        <v>1.0541176470588201</v>
      </c>
      <c r="O4492">
        <v>28.310502283104999</v>
      </c>
      <c r="P4492">
        <v>149.572649572649</v>
      </c>
      <c r="Q4492">
        <v>2.3882481294211999E-2</v>
      </c>
    </row>
    <row r="4493" spans="1:17" hidden="1" x14ac:dyDescent="0.3">
      <c r="A4493" t="s">
        <v>9215</v>
      </c>
      <c r="B4493" t="s">
        <v>9216</v>
      </c>
      <c r="C4493" t="str">
        <f>IFERROR(VLOOKUP(Table1[[#This Row],[Ticker]],[1]!Table2[[Symbol]:[Industry]],2,FALSE),"-")</f>
        <v>-</v>
      </c>
      <c r="D4493" t="s">
        <v>420</v>
      </c>
      <c r="E4493">
        <v>8.1424000000000003</v>
      </c>
      <c r="F4493">
        <v>32</v>
      </c>
      <c r="G4493">
        <v>17.242905742848901</v>
      </c>
      <c r="H4493">
        <v>-8.8980885481204695</v>
      </c>
      <c r="I4493">
        <v>22.397945277503599</v>
      </c>
      <c r="J4493">
        <v>-4.4831674835553397</v>
      </c>
      <c r="K4493">
        <v>34.619905682217201</v>
      </c>
      <c r="L4493">
        <v>28.958377238760399</v>
      </c>
      <c r="M4493">
        <v>21.674787530129901</v>
      </c>
      <c r="N4493">
        <v>0.28434049344375401</v>
      </c>
      <c r="O4493">
        <v>38.874999999999901</v>
      </c>
      <c r="P4493">
        <v>68.421052631578902</v>
      </c>
      <c r="Q4493">
        <v>9.8869635182306001E-2</v>
      </c>
    </row>
    <row r="4494" spans="1:17" hidden="1" x14ac:dyDescent="0.3">
      <c r="A4494" t="s">
        <v>9217</v>
      </c>
      <c r="B4494" t="s">
        <v>9218</v>
      </c>
      <c r="C4494" t="str">
        <f>IFERROR(VLOOKUP(Table1[[#This Row],[Ticker]],[1]!Table2[[Symbol]:[Industry]],2,FALSE),"-")</f>
        <v>-</v>
      </c>
      <c r="D4494" t="s">
        <v>516</v>
      </c>
      <c r="E4494">
        <v>8.1375464999999991</v>
      </c>
      <c r="F4494">
        <v>12.59</v>
      </c>
      <c r="G4494">
        <v>126.887620287347</v>
      </c>
      <c r="H4494">
        <v>47.253694076780803</v>
      </c>
      <c r="I4494">
        <v>16.399407344975302</v>
      </c>
      <c r="J4494">
        <v>-15.105404004681301</v>
      </c>
      <c r="K4494">
        <v>11.032545294819499</v>
      </c>
      <c r="L4494">
        <v>8.2786438516315997</v>
      </c>
      <c r="M4494">
        <v>37.5909688571492</v>
      </c>
      <c r="N4494">
        <v>1.8347052489660101</v>
      </c>
      <c r="O4494">
        <v>53.534551231135801</v>
      </c>
      <c r="P4494">
        <v>257.67045454545399</v>
      </c>
      <c r="Q4494">
        <v>0.133637856077162</v>
      </c>
    </row>
    <row r="4495" spans="1:17" hidden="1" x14ac:dyDescent="0.3">
      <c r="A4495" t="s">
        <v>9219</v>
      </c>
      <c r="B4495" t="s">
        <v>9220</v>
      </c>
      <c r="C4495" t="str">
        <f>IFERROR(VLOOKUP(Table1[[#This Row],[Ticker]],[1]!Table2[[Symbol]:[Industry]],2,FALSE),"-")</f>
        <v>-</v>
      </c>
      <c r="D4495" t="s">
        <v>1382</v>
      </c>
      <c r="E4495">
        <v>8.1186807999999999</v>
      </c>
      <c r="F4495">
        <v>7.66</v>
      </c>
      <c r="G4495">
        <v>-25.2551702170332</v>
      </c>
      <c r="H4495">
        <v>7.7171304326207997</v>
      </c>
      <c r="I4495">
        <v>-21.695067399750499</v>
      </c>
      <c r="J4495">
        <v>-0.92680823099355703</v>
      </c>
      <c r="K4495">
        <v>7.3736235986515997</v>
      </c>
      <c r="L4495">
        <v>7.7164756680125199</v>
      </c>
      <c r="M4495">
        <v>54.5934109973985</v>
      </c>
      <c r="N4495">
        <v>0.96774193548387</v>
      </c>
      <c r="O4495">
        <v>35.639686684073098</v>
      </c>
      <c r="P4495">
        <v>23.5483870967741</v>
      </c>
    </row>
    <row r="4496" spans="1:17" hidden="1" x14ac:dyDescent="0.3">
      <c r="A4496" t="s">
        <v>9221</v>
      </c>
      <c r="B4496" t="s">
        <v>9222</v>
      </c>
      <c r="C4496" t="str">
        <f>IFERROR(VLOOKUP(Table1[[#This Row],[Ticker]],[1]!Table2[[Symbol]:[Industry]],2,FALSE),"-")</f>
        <v>-</v>
      </c>
      <c r="D4496" t="s">
        <v>937</v>
      </c>
      <c r="E4496">
        <v>8.0748288000000006</v>
      </c>
      <c r="F4496">
        <v>6.06</v>
      </c>
      <c r="G4496">
        <v>-46.536253657661497</v>
      </c>
      <c r="H4496">
        <v>21.029806488958801</v>
      </c>
      <c r="I4496">
        <v>-24.773243659367601</v>
      </c>
      <c r="J4496">
        <v>1.6112628349962801</v>
      </c>
      <c r="K4496">
        <v>5.1886171997335504</v>
      </c>
      <c r="L4496">
        <v>5.6454612857721997</v>
      </c>
      <c r="M4496">
        <v>67.6129086208405</v>
      </c>
      <c r="N4496">
        <v>1.53218268796997</v>
      </c>
      <c r="O4496">
        <v>50.165016501650101</v>
      </c>
      <c r="P4496">
        <v>52.644836272040202</v>
      </c>
      <c r="Q4496">
        <v>2.4420985970577E-2</v>
      </c>
    </row>
    <row r="4497" spans="1:17" hidden="1" x14ac:dyDescent="0.3">
      <c r="A4497" t="s">
        <v>9223</v>
      </c>
      <c r="B4497" t="s">
        <v>9224</v>
      </c>
      <c r="C4497" t="str">
        <f>IFERROR(VLOOKUP(Table1[[#This Row],[Ticker]],[1]!Table2[[Symbol]:[Industry]],2,FALSE),"-")</f>
        <v>-</v>
      </c>
      <c r="D4497" t="s">
        <v>1698</v>
      </c>
      <c r="E4497">
        <v>8.0394550000000002</v>
      </c>
      <c r="F4497">
        <v>15.02</v>
      </c>
      <c r="G4497">
        <v>-58.841292147916597</v>
      </c>
      <c r="H4497">
        <v>16.899175156145098</v>
      </c>
      <c r="I4497">
        <v>-28.5047189801464</v>
      </c>
      <c r="J4497">
        <v>7.1307457258409599</v>
      </c>
      <c r="K4497">
        <v>13.2144737371869</v>
      </c>
      <c r="L4497">
        <v>15.7857760073025</v>
      </c>
      <c r="M4497">
        <v>82.818226314628902</v>
      </c>
      <c r="N4497">
        <v>1.24135122052961</v>
      </c>
      <c r="O4497">
        <v>127.36351531291599</v>
      </c>
      <c r="P4497">
        <v>35.927601809954702</v>
      </c>
      <c r="Q4497">
        <v>7.4767102957724998E-2</v>
      </c>
    </row>
    <row r="4498" spans="1:17" hidden="1" x14ac:dyDescent="0.3">
      <c r="A4498" t="s">
        <v>9225</v>
      </c>
      <c r="B4498" t="s">
        <v>9226</v>
      </c>
      <c r="C4498" t="str">
        <f>IFERROR(VLOOKUP(Table1[[#This Row],[Ticker]],[1]!Table2[[Symbol]:[Industry]],2,FALSE),"-")</f>
        <v>-</v>
      </c>
      <c r="D4498" t="s">
        <v>46</v>
      </c>
      <c r="E4498">
        <v>8.0154350000000001</v>
      </c>
      <c r="F4498">
        <v>26.41</v>
      </c>
      <c r="G4498">
        <v>51.997654501915001</v>
      </c>
      <c r="H4498">
        <v>47.867923080887003</v>
      </c>
      <c r="I4498">
        <v>21.6027948436377</v>
      </c>
      <c r="J4498">
        <v>26.0443456151602</v>
      </c>
      <c r="K4498">
        <v>19.3485330654966</v>
      </c>
      <c r="L4498">
        <v>19.0218906777014</v>
      </c>
      <c r="M4498">
        <v>86.461834452555905</v>
      </c>
      <c r="N4498">
        <v>1.5661379050489801</v>
      </c>
      <c r="O4498">
        <v>0</v>
      </c>
      <c r="P4498">
        <v>103.153846153846</v>
      </c>
      <c r="Q4498">
        <v>0.158522064854695</v>
      </c>
    </row>
    <row r="4499" spans="1:17" hidden="1" x14ac:dyDescent="0.3">
      <c r="A4499" t="s">
        <v>9227</v>
      </c>
      <c r="B4499" t="s">
        <v>9228</v>
      </c>
      <c r="C4499" t="str">
        <f>IFERROR(VLOOKUP(Table1[[#This Row],[Ticker]],[1]!Table2[[Symbol]:[Industry]],2,FALSE),"-")</f>
        <v>-</v>
      </c>
      <c r="D4499" t="s">
        <v>713</v>
      </c>
      <c r="E4499">
        <v>7.901446</v>
      </c>
      <c r="F4499">
        <v>4.9000000000000004</v>
      </c>
      <c r="G4499">
        <v>23.059992898812201</v>
      </c>
      <c r="H4499">
        <v>-18.774844673831801</v>
      </c>
      <c r="I4499">
        <v>-12.9133656875604</v>
      </c>
      <c r="J4499">
        <v>-2.9268082309935499</v>
      </c>
      <c r="K4499">
        <v>5.0511541636953403</v>
      </c>
      <c r="L4499">
        <v>4.6313314245120498</v>
      </c>
      <c r="M4499">
        <v>21.8763636942662</v>
      </c>
      <c r="N4499">
        <v>0.53049608823331595</v>
      </c>
      <c r="O4499">
        <v>57.959183673469298</v>
      </c>
      <c r="P4499">
        <v>61.184210526315702</v>
      </c>
      <c r="Q4499">
        <v>8.9313779828671003E-2</v>
      </c>
    </row>
    <row r="4500" spans="1:17" hidden="1" x14ac:dyDescent="0.3">
      <c r="A4500" t="s">
        <v>9229</v>
      </c>
      <c r="B4500" t="s">
        <v>9230</v>
      </c>
      <c r="C4500" t="str">
        <f>IFERROR(VLOOKUP(Table1[[#This Row],[Ticker]],[1]!Table2[[Symbol]:[Industry]],2,FALSE),"-")</f>
        <v>-</v>
      </c>
      <c r="D4500" t="s">
        <v>500</v>
      </c>
      <c r="E4500">
        <v>7.893116</v>
      </c>
      <c r="F4500">
        <v>7.7</v>
      </c>
      <c r="G4500">
        <v>-1.4761095856597699</v>
      </c>
      <c r="H4500">
        <v>-1.45224479309245</v>
      </c>
      <c r="I4500">
        <v>-19.963020195032598</v>
      </c>
      <c r="J4500">
        <v>1.46680879028304</v>
      </c>
      <c r="K4500">
        <v>8.0265895542279697</v>
      </c>
      <c r="L4500">
        <v>8.1333162084486599</v>
      </c>
      <c r="M4500">
        <v>45.437496958268603</v>
      </c>
      <c r="N4500">
        <v>0.47360173154938601</v>
      </c>
      <c r="O4500">
        <v>97.142857142857096</v>
      </c>
      <c r="P4500">
        <v>49.514563106796103</v>
      </c>
      <c r="Q4500">
        <v>3.5430010016569001E-2</v>
      </c>
    </row>
    <row r="4501" spans="1:17" hidden="1" x14ac:dyDescent="0.3">
      <c r="A4501" t="s">
        <v>9231</v>
      </c>
      <c r="B4501" t="s">
        <v>9232</v>
      </c>
      <c r="C4501" t="str">
        <f>IFERROR(VLOOKUP(Table1[[#This Row],[Ticker]],[1]!Table2[[Symbol]:[Industry]],2,FALSE),"-")</f>
        <v>-</v>
      </c>
      <c r="D4501" t="s">
        <v>2988</v>
      </c>
      <c r="E4501">
        <v>7.8825124879999997</v>
      </c>
      <c r="F4501">
        <v>6.92</v>
      </c>
      <c r="G4501">
        <v>-5.61614346482407</v>
      </c>
      <c r="H4501">
        <v>27.5050832417263</v>
      </c>
      <c r="I4501">
        <v>10.5597326426808</v>
      </c>
      <c r="J4501">
        <v>28.1776693809467</v>
      </c>
      <c r="K4501">
        <v>5.7964912926831502</v>
      </c>
      <c r="L4501">
        <v>5.9698189299559798</v>
      </c>
      <c r="M4501">
        <v>76.450486322201201</v>
      </c>
      <c r="N4501">
        <v>2.2853688276058799</v>
      </c>
      <c r="O4501">
        <v>23.5549132947977</v>
      </c>
      <c r="P4501">
        <v>61.305361305361302</v>
      </c>
      <c r="Q4501">
        <v>3.8357886347780999E-2</v>
      </c>
    </row>
    <row r="4502" spans="1:17" hidden="1" x14ac:dyDescent="0.3">
      <c r="A4502" t="s">
        <v>9233</v>
      </c>
      <c r="B4502" t="s">
        <v>9234</v>
      </c>
      <c r="C4502" t="str">
        <f>IFERROR(VLOOKUP(Table1[[#This Row],[Ticker]],[1]!Table2[[Symbol]:[Industry]],2,FALSE),"-")</f>
        <v>-</v>
      </c>
      <c r="D4502" t="s">
        <v>1733</v>
      </c>
      <c r="E4502">
        <v>7.8720980000000003</v>
      </c>
      <c r="F4502">
        <v>8.7100000000000009</v>
      </c>
      <c r="G4502">
        <v>-14.8775071011877</v>
      </c>
      <c r="H4502">
        <v>-9.91112615352821</v>
      </c>
      <c r="I4502">
        <v>-24.634323301375101</v>
      </c>
      <c r="J4502">
        <v>-12.049257210585299</v>
      </c>
      <c r="K4502">
        <v>9.3360426130105392</v>
      </c>
      <c r="L4502">
        <v>9.9043503892033105</v>
      </c>
      <c r="M4502">
        <v>33.571367935053203</v>
      </c>
      <c r="N4502">
        <v>0.90886894526552298</v>
      </c>
      <c r="O4502">
        <v>84.845005740528094</v>
      </c>
      <c r="P4502">
        <v>28.846153846153801</v>
      </c>
      <c r="Q4502">
        <v>-6.4241245397357996E-2</v>
      </c>
    </row>
    <row r="4503" spans="1:17" hidden="1" x14ac:dyDescent="0.3">
      <c r="A4503" t="s">
        <v>9235</v>
      </c>
      <c r="B4503" t="s">
        <v>9236</v>
      </c>
      <c r="C4503" t="str">
        <f>IFERROR(VLOOKUP(Table1[[#This Row],[Ticker]],[1]!Table2[[Symbol]:[Industry]],2,FALSE),"-")</f>
        <v>-</v>
      </c>
      <c r="D4503" t="s">
        <v>729</v>
      </c>
      <c r="E4503">
        <v>7.8703070319999897</v>
      </c>
      <c r="F4503">
        <v>84.76</v>
      </c>
      <c r="G4503">
        <v>-9.6446258746024291</v>
      </c>
      <c r="H4503">
        <v>-5.2935331694852001</v>
      </c>
      <c r="I4503">
        <v>7.3045052445962497</v>
      </c>
      <c r="J4503">
        <v>1.69301550436802</v>
      </c>
      <c r="K4503">
        <v>86.186380991529902</v>
      </c>
      <c r="L4503">
        <v>81.519192610929693</v>
      </c>
      <c r="M4503">
        <v>56.3654480897074</v>
      </c>
      <c r="N4503">
        <v>1.0497092015760701</v>
      </c>
      <c r="O4503">
        <v>14.889098631429899</v>
      </c>
      <c r="P4503">
        <v>22.840579710144901</v>
      </c>
    </row>
    <row r="4504" spans="1:17" hidden="1" x14ac:dyDescent="0.3">
      <c r="A4504" t="s">
        <v>9237</v>
      </c>
      <c r="B4504" t="s">
        <v>9238</v>
      </c>
      <c r="C4504" t="str">
        <f>IFERROR(VLOOKUP(Table1[[#This Row],[Ticker]],[1]!Table2[[Symbol]:[Industry]],2,FALSE),"-")</f>
        <v>-</v>
      </c>
      <c r="D4504" t="s">
        <v>1406</v>
      </c>
      <c r="E4504">
        <v>7.8278223999999996</v>
      </c>
      <c r="F4504">
        <v>15.52</v>
      </c>
      <c r="G4504">
        <v>46.095271880394002</v>
      </c>
      <c r="H4504">
        <v>9.3569765665876101</v>
      </c>
      <c r="I4504">
        <v>7.8824768130086103</v>
      </c>
      <c r="J4504">
        <v>0.77699255537603396</v>
      </c>
      <c r="K4504">
        <v>14.3944779686468</v>
      </c>
      <c r="L4504">
        <v>13.0276745631824</v>
      </c>
      <c r="M4504">
        <v>57.4571694321168</v>
      </c>
      <c r="N4504">
        <v>0.960636321822813</v>
      </c>
      <c r="O4504">
        <v>15.012886597938101</v>
      </c>
      <c r="P4504">
        <v>77.371428571428496</v>
      </c>
      <c r="Q4504">
        <v>4.9552741769445997E-2</v>
      </c>
    </row>
    <row r="4505" spans="1:17" hidden="1" x14ac:dyDescent="0.3">
      <c r="A4505" t="s">
        <v>9239</v>
      </c>
      <c r="B4505" t="s">
        <v>9240</v>
      </c>
      <c r="C4505" t="str">
        <f>IFERROR(VLOOKUP(Table1[[#This Row],[Ticker]],[1]!Table2[[Symbol]:[Industry]],2,FALSE),"-")</f>
        <v>-</v>
      </c>
      <c r="D4505" t="s">
        <v>57</v>
      </c>
      <c r="E4505">
        <v>7.78474165</v>
      </c>
      <c r="F4505">
        <v>7.07</v>
      </c>
      <c r="G4505">
        <v>38.612877514196803</v>
      </c>
      <c r="H4505">
        <v>19.863762346344199</v>
      </c>
      <c r="I4505">
        <v>21.107277052294101</v>
      </c>
      <c r="J4505">
        <v>-2.7323637865491102</v>
      </c>
      <c r="K4505">
        <v>6.2662093873014202</v>
      </c>
      <c r="L4505">
        <v>5.6984474150647797</v>
      </c>
      <c r="M4505">
        <v>61.0975324012364</v>
      </c>
      <c r="N4505">
        <v>0.83474367376276304</v>
      </c>
      <c r="O4505">
        <v>13.1541725601131</v>
      </c>
      <c r="P4505">
        <v>86.052631578947299</v>
      </c>
      <c r="Q4505">
        <v>0.10327184764937999</v>
      </c>
    </row>
    <row r="4506" spans="1:17" hidden="1" x14ac:dyDescent="0.3">
      <c r="A4506" t="s">
        <v>9241</v>
      </c>
      <c r="B4506" t="s">
        <v>9242</v>
      </c>
      <c r="C4506" t="str">
        <f>IFERROR(VLOOKUP(Table1[[#This Row],[Ticker]],[1]!Table2[[Symbol]:[Industry]],2,FALSE),"-")</f>
        <v>-</v>
      </c>
      <c r="D4506" t="s">
        <v>516</v>
      </c>
      <c r="E4506">
        <v>7.7544599999999999</v>
      </c>
      <c r="F4506">
        <v>7.77</v>
      </c>
      <c r="G4506">
        <v>-27.2525071011877</v>
      </c>
      <c r="H4506">
        <v>-0.170193511041176</v>
      </c>
      <c r="I4506">
        <v>-11.0766309936828</v>
      </c>
      <c r="J4506">
        <v>-0.92680823099355703</v>
      </c>
      <c r="K4506">
        <v>7.7699994549568299</v>
      </c>
      <c r="L4506">
        <v>7.75432933762497</v>
      </c>
      <c r="M4506">
        <v>100</v>
      </c>
      <c r="O4506">
        <v>0</v>
      </c>
      <c r="P4506">
        <v>0</v>
      </c>
    </row>
    <row r="4507" spans="1:17" hidden="1" x14ac:dyDescent="0.3">
      <c r="A4507" t="s">
        <v>9243</v>
      </c>
      <c r="B4507" t="s">
        <v>9244</v>
      </c>
      <c r="C4507" t="str">
        <f>IFERROR(VLOOKUP(Table1[[#This Row],[Ticker]],[1]!Table2[[Symbol]:[Industry]],2,FALSE),"-")</f>
        <v>-</v>
      </c>
      <c r="D4507" t="s">
        <v>1698</v>
      </c>
      <c r="E4507">
        <v>7.6356000000000002</v>
      </c>
      <c r="F4507">
        <v>9.09</v>
      </c>
      <c r="G4507">
        <v>-81.520799784114502</v>
      </c>
      <c r="H4507">
        <v>-7.4150914702248496</v>
      </c>
      <c r="I4507">
        <v>-46.698948590249302</v>
      </c>
      <c r="J4507">
        <v>-10.026808230993501</v>
      </c>
      <c r="K4507">
        <v>10.0634884607563</v>
      </c>
      <c r="L4507">
        <v>12.2777614201344</v>
      </c>
      <c r="M4507">
        <v>34.2998652488305</v>
      </c>
      <c r="N4507">
        <v>2.2186728840836798</v>
      </c>
      <c r="O4507">
        <v>139.16391639163899</v>
      </c>
      <c r="P4507">
        <v>3.8857142857142901</v>
      </c>
      <c r="Q4507">
        <v>4.4588393290913998E-2</v>
      </c>
    </row>
    <row r="4508" spans="1:17" hidden="1" x14ac:dyDescent="0.3">
      <c r="A4508" t="s">
        <v>9245</v>
      </c>
      <c r="B4508" t="s">
        <v>9246</v>
      </c>
      <c r="C4508" t="str">
        <f>IFERROR(VLOOKUP(Table1[[#This Row],[Ticker]],[1]!Table2[[Symbol]:[Industry]],2,FALSE),"-")</f>
        <v>-</v>
      </c>
      <c r="D4508" t="s">
        <v>1387</v>
      </c>
      <c r="E4508">
        <v>7.6260960000000004</v>
      </c>
      <c r="F4508">
        <v>12.51</v>
      </c>
      <c r="G4508">
        <v>10.842730994050299</v>
      </c>
      <c r="H4508">
        <v>4.5159989575780699</v>
      </c>
      <c r="I4508">
        <v>-2.2934653944147598</v>
      </c>
      <c r="J4508">
        <v>-8.2601415643268901</v>
      </c>
      <c r="K4508">
        <v>12.0976434892968</v>
      </c>
      <c r="L4508">
        <v>11.238647877292999</v>
      </c>
      <c r="M4508">
        <v>49.744228186179697</v>
      </c>
      <c r="N4508">
        <v>0.93334272228682702</v>
      </c>
      <c r="O4508">
        <v>13.908872901678601</v>
      </c>
      <c r="P4508">
        <v>64.388961892246996</v>
      </c>
      <c r="Q4508">
        <v>0.10335052057205101</v>
      </c>
    </row>
    <row r="4509" spans="1:17" hidden="1" x14ac:dyDescent="0.3">
      <c r="A4509" t="s">
        <v>9247</v>
      </c>
      <c r="B4509" t="s">
        <v>9248</v>
      </c>
      <c r="C4509" t="str">
        <f>IFERROR(VLOOKUP(Table1[[#This Row],[Ticker]],[1]!Table2[[Symbol]:[Industry]],2,FALSE),"-")</f>
        <v>-</v>
      </c>
      <c r="D4509" t="s">
        <v>360</v>
      </c>
      <c r="E4509">
        <v>7.6122942</v>
      </c>
      <c r="F4509">
        <v>11.69</v>
      </c>
      <c r="G4509">
        <v>4.2859544372738299</v>
      </c>
      <c r="H4509">
        <v>-6.6501935110411798</v>
      </c>
      <c r="I4509">
        <v>23.720666303614401</v>
      </c>
      <c r="J4509">
        <v>-8.4426310158036895</v>
      </c>
      <c r="K4509">
        <v>12.8915502154002</v>
      </c>
      <c r="L4509">
        <v>11.3474362192458</v>
      </c>
      <c r="M4509">
        <v>36.220805920584901</v>
      </c>
      <c r="N4509">
        <v>1.1620969365162399</v>
      </c>
      <c r="O4509">
        <v>60.479041916167603</v>
      </c>
      <c r="P4509">
        <v>93.543046357615793</v>
      </c>
      <c r="Q4509">
        <v>0.108905694727809</v>
      </c>
    </row>
    <row r="4510" spans="1:17" hidden="1" x14ac:dyDescent="0.3">
      <c r="A4510" t="s">
        <v>9249</v>
      </c>
      <c r="B4510" t="s">
        <v>9250</v>
      </c>
      <c r="C4510" t="str">
        <f>IFERROR(VLOOKUP(Table1[[#This Row],[Ticker]],[1]!Table2[[Symbol]:[Industry]],2,FALSE),"-")</f>
        <v>-</v>
      </c>
      <c r="D4510" t="s">
        <v>57</v>
      </c>
      <c r="E4510">
        <v>7.6094904599999902</v>
      </c>
      <c r="F4510">
        <v>7.02</v>
      </c>
      <c r="G4510">
        <v>10.394551722341699</v>
      </c>
      <c r="H4510">
        <v>-14.5604374134802</v>
      </c>
      <c r="I4510">
        <v>-40.594703282839397</v>
      </c>
      <c r="J4510">
        <v>-6.5719695213161398</v>
      </c>
      <c r="K4510">
        <v>8.2226490451341299</v>
      </c>
      <c r="L4510">
        <v>8.3561305299762498</v>
      </c>
      <c r="M4510">
        <v>5.9968692051833603</v>
      </c>
      <c r="N4510">
        <v>2.6964559350820898</v>
      </c>
      <c r="O4510">
        <v>50.284900284900303</v>
      </c>
      <c r="P4510">
        <v>59.545454545454497</v>
      </c>
      <c r="Q4510">
        <v>2.8574205588183001E-2</v>
      </c>
    </row>
    <row r="4511" spans="1:17" hidden="1" x14ac:dyDescent="0.3">
      <c r="A4511" t="s">
        <v>9251</v>
      </c>
      <c r="B4511" t="s">
        <v>9252</v>
      </c>
      <c r="C4511" t="str">
        <f>IFERROR(VLOOKUP(Table1[[#This Row],[Ticker]],[1]!Table2[[Symbol]:[Industry]],2,FALSE),"-")</f>
        <v>-</v>
      </c>
      <c r="D4511" t="s">
        <v>72</v>
      </c>
      <c r="E4511">
        <v>7.5763800000000003</v>
      </c>
      <c r="F4511">
        <v>25.77</v>
      </c>
      <c r="G4511">
        <v>-22.283056999354699</v>
      </c>
      <c r="H4511">
        <v>-0.170193511041176</v>
      </c>
      <c r="I4511">
        <v>-11.0766309936828</v>
      </c>
      <c r="J4511">
        <v>-0.92680823099355703</v>
      </c>
      <c r="K4511">
        <v>25.769621448802599</v>
      </c>
      <c r="L4511">
        <v>25.549853613057198</v>
      </c>
      <c r="M4511">
        <v>100</v>
      </c>
      <c r="O4511">
        <v>0</v>
      </c>
      <c r="P4511">
        <v>4.9694501018329804</v>
      </c>
    </row>
    <row r="4512" spans="1:17" hidden="1" x14ac:dyDescent="0.3">
      <c r="A4512" t="s">
        <v>9253</v>
      </c>
      <c r="B4512" t="s">
        <v>9254</v>
      </c>
      <c r="C4512" t="str">
        <f>IFERROR(VLOOKUP(Table1[[#This Row],[Ticker]],[1]!Table2[[Symbol]:[Industry]],2,FALSE),"-")</f>
        <v>-</v>
      </c>
      <c r="D4512" t="s">
        <v>516</v>
      </c>
      <c r="E4512">
        <v>7.564368</v>
      </c>
      <c r="F4512">
        <v>23.95</v>
      </c>
      <c r="G4512">
        <v>-18.475911356506799</v>
      </c>
      <c r="H4512">
        <v>2.04918335622301</v>
      </c>
      <c r="I4512">
        <v>10.288354169521901</v>
      </c>
      <c r="J4512">
        <v>2.3059503896960898</v>
      </c>
      <c r="K4512">
        <v>23.2422073008008</v>
      </c>
      <c r="L4512">
        <v>21.425954796770998</v>
      </c>
      <c r="M4512">
        <v>55.174733071157902</v>
      </c>
      <c r="N4512">
        <v>1.08746761546167</v>
      </c>
      <c r="O4512">
        <v>18.371607515657601</v>
      </c>
      <c r="P4512">
        <v>65.858725761772803</v>
      </c>
      <c r="Q4512">
        <v>9.1051510191568E-2</v>
      </c>
    </row>
    <row r="4513" spans="1:17" hidden="1" x14ac:dyDescent="0.3">
      <c r="A4513" t="s">
        <v>9255</v>
      </c>
      <c r="B4513" t="s">
        <v>9256</v>
      </c>
      <c r="C4513" t="str">
        <f>IFERROR(VLOOKUP(Table1[[#This Row],[Ticker]],[1]!Table2[[Symbol]:[Industry]],2,FALSE),"-")</f>
        <v>-</v>
      </c>
      <c r="D4513" t="s">
        <v>632</v>
      </c>
      <c r="E4513">
        <v>7.5583953480000003</v>
      </c>
      <c r="F4513">
        <v>15.24</v>
      </c>
      <c r="G4513">
        <v>-8.5463496576958899</v>
      </c>
      <c r="H4513">
        <v>14.675322690918099</v>
      </c>
      <c r="I4513">
        <v>-6.11453588685995</v>
      </c>
      <c r="J4513">
        <v>7.7750462625870398</v>
      </c>
      <c r="K4513">
        <v>14.297123139005601</v>
      </c>
      <c r="L4513">
        <v>14.6698282674861</v>
      </c>
      <c r="M4513">
        <v>54.115899223936601</v>
      </c>
      <c r="N4513">
        <v>1.00612403216422</v>
      </c>
      <c r="O4513">
        <v>23.359580052493399</v>
      </c>
      <c r="P4513">
        <v>30.256410256410199</v>
      </c>
      <c r="Q4513">
        <v>9.3380585337024993E-2</v>
      </c>
    </row>
    <row r="4514" spans="1:17" hidden="1" x14ac:dyDescent="0.3">
      <c r="A4514" t="s">
        <v>9257</v>
      </c>
      <c r="B4514" t="s">
        <v>9258</v>
      </c>
      <c r="C4514" t="str">
        <f>IFERROR(VLOOKUP(Table1[[#This Row],[Ticker]],[1]!Table2[[Symbol]:[Industry]],2,FALSE),"-")</f>
        <v>-</v>
      </c>
      <c r="D4514" t="s">
        <v>1698</v>
      </c>
      <c r="E4514">
        <v>7.555599</v>
      </c>
      <c r="F4514">
        <v>15.81</v>
      </c>
      <c r="G4514">
        <v>13.0072331585525</v>
      </c>
      <c r="H4514">
        <v>-14.618245459093099</v>
      </c>
      <c r="I4514">
        <v>-35.5521554692073</v>
      </c>
      <c r="J4514">
        <v>-16.018107908759401</v>
      </c>
      <c r="K4514">
        <v>18.331800534526099</v>
      </c>
      <c r="L4514">
        <v>19.226629292563199</v>
      </c>
      <c r="M4514">
        <v>41.042529242920999</v>
      </c>
      <c r="N4514">
        <v>0.625677503442848</v>
      </c>
      <c r="O4514">
        <v>84.250474383301693</v>
      </c>
      <c r="P4514">
        <v>73.736263736263695</v>
      </c>
      <c r="Q4514">
        <v>0.111092461170193</v>
      </c>
    </row>
    <row r="4515" spans="1:17" hidden="1" x14ac:dyDescent="0.3">
      <c r="A4515" t="s">
        <v>9259</v>
      </c>
      <c r="B4515" t="s">
        <v>9260</v>
      </c>
      <c r="C4515" t="str">
        <f>IFERROR(VLOOKUP(Table1[[#This Row],[Ticker]],[1]!Table2[[Symbol]:[Industry]],2,FALSE),"-")</f>
        <v>-</v>
      </c>
      <c r="D4515" t="s">
        <v>6912</v>
      </c>
      <c r="E4515">
        <v>7.4994782000000004</v>
      </c>
      <c r="F4515">
        <v>21.83</v>
      </c>
      <c r="G4515">
        <v>-30.365001543161899</v>
      </c>
      <c r="H4515">
        <v>-7.0785090760731597</v>
      </c>
      <c r="I4515">
        <v>-36.580904497956297</v>
      </c>
      <c r="J4515">
        <v>23.816048911863501</v>
      </c>
      <c r="K4515">
        <v>22.834047812113901</v>
      </c>
      <c r="L4515">
        <v>23.044905721258999</v>
      </c>
      <c r="M4515">
        <v>54.808553217815899</v>
      </c>
      <c r="N4515">
        <v>0.73810916453417996</v>
      </c>
      <c r="O4515">
        <v>104.535043518094</v>
      </c>
      <c r="P4515">
        <v>28.411764705882302</v>
      </c>
    </row>
    <row r="4516" spans="1:17" hidden="1" x14ac:dyDescent="0.3">
      <c r="A4516" t="s">
        <v>9261</v>
      </c>
      <c r="B4516" t="s">
        <v>9262</v>
      </c>
      <c r="C4516" t="str">
        <f>IFERROR(VLOOKUP(Table1[[#This Row],[Ticker]],[1]!Table2[[Symbol]:[Industry]],2,FALSE),"-")</f>
        <v>-</v>
      </c>
      <c r="D4516" t="s">
        <v>632</v>
      </c>
      <c r="E4516">
        <v>7.4900897999999998</v>
      </c>
      <c r="F4516">
        <v>24.21</v>
      </c>
      <c r="G4516">
        <v>64.890350041669393</v>
      </c>
      <c r="H4516">
        <v>-0.170193511041176</v>
      </c>
      <c r="I4516">
        <v>10.337611734501699</v>
      </c>
      <c r="J4516">
        <v>-0.92680823099355703</v>
      </c>
      <c r="K4516">
        <v>22.237618744463902</v>
      </c>
      <c r="M4516">
        <v>99.997122905156402</v>
      </c>
      <c r="N4516">
        <v>0</v>
      </c>
      <c r="O4516">
        <v>0</v>
      </c>
      <c r="P4516">
        <v>101.75</v>
      </c>
    </row>
    <row r="4517" spans="1:17" hidden="1" x14ac:dyDescent="0.3">
      <c r="A4517" t="s">
        <v>9263</v>
      </c>
      <c r="B4517" t="s">
        <v>3384</v>
      </c>
      <c r="C4517" t="str">
        <f>IFERROR(VLOOKUP(Table1[[#This Row],[Ticker]],[1]!Table2[[Symbol]:[Industry]],2,FALSE),"-")</f>
        <v>-</v>
      </c>
      <c r="D4517" t="s">
        <v>116</v>
      </c>
      <c r="E4517">
        <v>7.4676499999999999</v>
      </c>
      <c r="F4517">
        <v>6.41</v>
      </c>
      <c r="G4517">
        <v>-38.131168189053803</v>
      </c>
      <c r="H4517">
        <v>-6.3195346530616696</v>
      </c>
      <c r="I4517">
        <v>-31.5990190533843</v>
      </c>
      <c r="J4517">
        <v>1.8073658770229799E-2</v>
      </c>
      <c r="K4517">
        <v>7.1045540715184403</v>
      </c>
      <c r="L4517">
        <v>7.2792068839153101</v>
      </c>
      <c r="M4517">
        <v>33.829374356435203</v>
      </c>
      <c r="N4517">
        <v>0.39543141512609398</v>
      </c>
      <c r="O4517">
        <v>44.617784711388403</v>
      </c>
      <c r="P4517">
        <v>8.2770270270270299</v>
      </c>
      <c r="Q4517">
        <v>9.3388656851675994E-2</v>
      </c>
    </row>
    <row r="4518" spans="1:17" hidden="1" x14ac:dyDescent="0.3">
      <c r="A4518" t="s">
        <v>9264</v>
      </c>
      <c r="B4518" t="s">
        <v>9265</v>
      </c>
      <c r="C4518" t="str">
        <f>IFERROR(VLOOKUP(Table1[[#This Row],[Ticker]],[1]!Table2[[Symbol]:[Industry]],2,FALSE),"-")</f>
        <v>-</v>
      </c>
      <c r="D4518" t="s">
        <v>1387</v>
      </c>
      <c r="E4518">
        <v>7.459815195</v>
      </c>
      <c r="F4518">
        <v>24.21</v>
      </c>
      <c r="G4518">
        <v>-22.211184787138102</v>
      </c>
      <c r="H4518">
        <v>-7.0548088956565502</v>
      </c>
      <c r="I4518">
        <v>-13.382549517894899</v>
      </c>
      <c r="J4518">
        <v>1.0100338742696</v>
      </c>
      <c r="K4518">
        <v>25.765386900911601</v>
      </c>
      <c r="L4518">
        <v>24.758589474914</v>
      </c>
      <c r="M4518">
        <v>41.834468089493598</v>
      </c>
      <c r="N4518">
        <v>0.928817241464438</v>
      </c>
      <c r="O4518">
        <v>31.8463444857497</v>
      </c>
      <c r="P4518">
        <v>48.984615384615303</v>
      </c>
      <c r="Q4518">
        <v>6.9170554035694998E-2</v>
      </c>
    </row>
    <row r="4519" spans="1:17" hidden="1" x14ac:dyDescent="0.3">
      <c r="A4519" t="s">
        <v>9266</v>
      </c>
      <c r="B4519" t="s">
        <v>9267</v>
      </c>
      <c r="C4519" t="str">
        <f>IFERROR(VLOOKUP(Table1[[#This Row],[Ticker]],[1]!Table2[[Symbol]:[Industry]],2,FALSE),"-")</f>
        <v>-</v>
      </c>
      <c r="D4519" t="s">
        <v>1177</v>
      </c>
      <c r="E4519">
        <v>7.4288771999999996</v>
      </c>
      <c r="F4519">
        <v>3.72</v>
      </c>
      <c r="G4519">
        <v>68.727392396299706</v>
      </c>
      <c r="H4519">
        <v>-0.70495286932994705</v>
      </c>
      <c r="I4519">
        <v>-32.129262572630203</v>
      </c>
      <c r="J4519">
        <v>-0.38626769045301601</v>
      </c>
      <c r="K4519">
        <v>3.8256732024317901</v>
      </c>
      <c r="L4519">
        <v>3.59610423544567</v>
      </c>
      <c r="M4519">
        <v>45.130853315621202</v>
      </c>
      <c r="N4519">
        <v>0.47416520616179297</v>
      </c>
      <c r="O4519">
        <v>32.795698924731099</v>
      </c>
      <c r="P4519">
        <v>95.789473684210506</v>
      </c>
      <c r="Q4519">
        <v>6.0091462007056999E-2</v>
      </c>
    </row>
    <row r="4520" spans="1:17" hidden="1" x14ac:dyDescent="0.3">
      <c r="A4520" t="s">
        <v>9268</v>
      </c>
      <c r="B4520" t="s">
        <v>9269</v>
      </c>
      <c r="C4520" t="str">
        <f>IFERROR(VLOOKUP(Table1[[#This Row],[Ticker]],[1]!Table2[[Symbol]:[Industry]],2,FALSE),"-")</f>
        <v>-</v>
      </c>
      <c r="D4520" t="s">
        <v>1382</v>
      </c>
      <c r="E4520">
        <v>7.4257759999999999</v>
      </c>
      <c r="F4520">
        <v>190.6</v>
      </c>
      <c r="G4520">
        <v>0.15391001111175101</v>
      </c>
      <c r="H4520">
        <v>-0.40573394548243102</v>
      </c>
      <c r="I4520">
        <v>39.0021091637974</v>
      </c>
      <c r="J4520">
        <v>-0.92680823099355703</v>
      </c>
      <c r="K4520">
        <v>177.636540360818</v>
      </c>
      <c r="L4520">
        <v>150.21442580331899</v>
      </c>
      <c r="M4520">
        <v>31.826066720630799</v>
      </c>
      <c r="N4520">
        <v>0.33142857142857102</v>
      </c>
      <c r="O4520">
        <v>5.5089192025183698</v>
      </c>
      <c r="P4520">
        <v>69.875222816399202</v>
      </c>
    </row>
    <row r="4521" spans="1:17" hidden="1" x14ac:dyDescent="0.3">
      <c r="A4521" t="s">
        <v>9270</v>
      </c>
      <c r="B4521" t="s">
        <v>9271</v>
      </c>
      <c r="C4521" t="str">
        <f>IFERROR(VLOOKUP(Table1[[#This Row],[Ticker]],[1]!Table2[[Symbol]:[Industry]],2,FALSE),"-")</f>
        <v>-</v>
      </c>
      <c r="D4521" t="s">
        <v>450</v>
      </c>
      <c r="E4521">
        <v>7.2997560000000004</v>
      </c>
      <c r="F4521">
        <v>5.58</v>
      </c>
      <c r="G4521">
        <v>-44.440007101187703</v>
      </c>
      <c r="H4521">
        <v>-26.7491408794622</v>
      </c>
      <c r="I4521">
        <v>-34.265036790784201</v>
      </c>
      <c r="J4521">
        <v>-10.047329403631901</v>
      </c>
      <c r="K4521">
        <v>6.8299174899344797</v>
      </c>
      <c r="L4521">
        <v>7.0481426815119699</v>
      </c>
      <c r="M4521">
        <v>22.278605595985901</v>
      </c>
      <c r="N4521">
        <v>1.19238859339147</v>
      </c>
      <c r="O4521">
        <v>76.523297491039401</v>
      </c>
      <c r="P4521">
        <v>41.265822784810098</v>
      </c>
      <c r="Q4521">
        <v>2.4928194525229998E-3</v>
      </c>
    </row>
    <row r="4522" spans="1:17" hidden="1" x14ac:dyDescent="0.3">
      <c r="A4522" t="s">
        <v>9272</v>
      </c>
      <c r="B4522" t="s">
        <v>9273</v>
      </c>
      <c r="C4522" t="str">
        <f>IFERROR(VLOOKUP(Table1[[#This Row],[Ticker]],[1]!Table2[[Symbol]:[Industry]],2,FALSE),"-")</f>
        <v>-</v>
      </c>
      <c r="D4522" t="s">
        <v>632</v>
      </c>
      <c r="E4522">
        <v>7.2576000000000001</v>
      </c>
      <c r="F4522">
        <v>32.4</v>
      </c>
      <c r="G4522">
        <v>-23.5725071011877</v>
      </c>
      <c r="H4522">
        <v>-17.2208847552808</v>
      </c>
      <c r="I4522">
        <v>-0.17501974925363001</v>
      </c>
      <c r="J4522">
        <v>-5.15382567113544</v>
      </c>
      <c r="K4522">
        <v>37.607323474677798</v>
      </c>
      <c r="L4522">
        <v>37.671024636699798</v>
      </c>
      <c r="M4522">
        <v>37.616719079363499</v>
      </c>
      <c r="N4522">
        <v>0.60298130803389005</v>
      </c>
      <c r="O4522">
        <v>82.7777777777777</v>
      </c>
      <c r="P4522">
        <v>29.341317365269401</v>
      </c>
    </row>
    <row r="4523" spans="1:17" hidden="1" x14ac:dyDescent="0.3">
      <c r="A4523" t="s">
        <v>9274</v>
      </c>
      <c r="B4523" t="s">
        <v>9275</v>
      </c>
      <c r="C4523" t="str">
        <f>IFERROR(VLOOKUP(Table1[[#This Row],[Ticker]],[1]!Table2[[Symbol]:[Industry]],2,FALSE),"-")</f>
        <v>-</v>
      </c>
      <c r="D4523" t="s">
        <v>1698</v>
      </c>
      <c r="E4523">
        <v>7.2418500000000003</v>
      </c>
      <c r="F4523">
        <v>11.97</v>
      </c>
      <c r="G4523">
        <v>17.487517082609099</v>
      </c>
      <c r="H4523">
        <v>6.4192989199472397</v>
      </c>
      <c r="I4523">
        <v>-24.337500558900199</v>
      </c>
      <c r="J4523">
        <v>-7.4111832309935499</v>
      </c>
      <c r="K4523">
        <v>10.9928179677341</v>
      </c>
      <c r="L4523">
        <v>10.846115964544699</v>
      </c>
      <c r="M4523">
        <v>50.608293608241397</v>
      </c>
      <c r="N4523">
        <v>2.04157119476268</v>
      </c>
      <c r="O4523">
        <v>30.827067669172902</v>
      </c>
      <c r="P4523">
        <v>73.982558139534802</v>
      </c>
      <c r="Q4523">
        <v>-0.107630564994962</v>
      </c>
    </row>
    <row r="4524" spans="1:17" hidden="1" x14ac:dyDescent="0.3">
      <c r="A4524" t="s">
        <v>9276</v>
      </c>
      <c r="B4524" t="s">
        <v>9277</v>
      </c>
      <c r="C4524" t="str">
        <f>IFERROR(VLOOKUP(Table1[[#This Row],[Ticker]],[1]!Table2[[Symbol]:[Industry]],2,FALSE),"-")</f>
        <v>-</v>
      </c>
      <c r="D4524" t="s">
        <v>4780</v>
      </c>
      <c r="E4524">
        <v>7.2326449999999998</v>
      </c>
      <c r="F4524">
        <v>11.14</v>
      </c>
      <c r="G4524">
        <v>30.761677295975399</v>
      </c>
      <c r="H4524">
        <v>-0.170193511041176</v>
      </c>
      <c r="I4524">
        <v>7.3080661370291704</v>
      </c>
      <c r="J4524">
        <v>-0.92680823099355703</v>
      </c>
      <c r="K4524">
        <v>10.3548147434441</v>
      </c>
      <c r="L4524">
        <v>9.7244233979166808</v>
      </c>
      <c r="M4524">
        <v>74.015420579939899</v>
      </c>
      <c r="N4524">
        <v>0</v>
      </c>
      <c r="O4524">
        <v>22.621184919209998</v>
      </c>
      <c r="P4524">
        <v>64.792899408284001</v>
      </c>
    </row>
    <row r="4525" spans="1:17" hidden="1" x14ac:dyDescent="0.3">
      <c r="A4525" t="s">
        <v>9278</v>
      </c>
      <c r="B4525" t="s">
        <v>9279</v>
      </c>
      <c r="C4525" t="str">
        <f>IFERROR(VLOOKUP(Table1[[#This Row],[Ticker]],[1]!Table2[[Symbol]:[Industry]],2,FALSE),"-")</f>
        <v>-</v>
      </c>
      <c r="D4525" t="s">
        <v>1406</v>
      </c>
      <c r="E4525">
        <v>7.20038</v>
      </c>
      <c r="F4525">
        <v>23</v>
      </c>
      <c r="G4525">
        <v>-26.375314118731499</v>
      </c>
      <c r="H4525">
        <v>-0.170193511041176</v>
      </c>
      <c r="I4525">
        <v>-6.8155249193401204</v>
      </c>
      <c r="J4525">
        <v>-0.92680823099355703</v>
      </c>
      <c r="K4525">
        <v>22.916842979154399</v>
      </c>
      <c r="L4525">
        <v>22.538164481459901</v>
      </c>
      <c r="M4525">
        <v>93.779490490814496</v>
      </c>
      <c r="N4525">
        <v>0</v>
      </c>
      <c r="O4525">
        <v>1.1304347826087</v>
      </c>
      <c r="P4525">
        <v>6.3337956541840104</v>
      </c>
    </row>
    <row r="4526" spans="1:17" hidden="1" x14ac:dyDescent="0.3">
      <c r="A4526" t="s">
        <v>9280</v>
      </c>
      <c r="B4526" t="s">
        <v>9281</v>
      </c>
      <c r="C4526" t="str">
        <f>IFERROR(VLOOKUP(Table1[[#This Row],[Ticker]],[1]!Table2[[Symbol]:[Industry]],2,FALSE),"-")</f>
        <v>-</v>
      </c>
      <c r="D4526" t="s">
        <v>315</v>
      </c>
      <c r="E4526">
        <v>7.1854950000000004</v>
      </c>
      <c r="F4526">
        <v>9.15</v>
      </c>
      <c r="G4526">
        <v>-12.4469863985528</v>
      </c>
      <c r="H4526">
        <v>-1.1442194850671401</v>
      </c>
      <c r="I4526">
        <v>-27.0545924261897</v>
      </c>
      <c r="J4526">
        <v>1.9978261897038501</v>
      </c>
      <c r="K4526">
        <v>9.2378287960472694</v>
      </c>
      <c r="L4526">
        <v>9.0875060060017603</v>
      </c>
      <c r="M4526">
        <v>52.630279431576099</v>
      </c>
      <c r="N4526">
        <v>0.67164179104477595</v>
      </c>
      <c r="O4526">
        <v>34.972677595628397</v>
      </c>
      <c r="P4526">
        <v>24.4897959183673</v>
      </c>
    </row>
    <row r="4527" spans="1:17" hidden="1" x14ac:dyDescent="0.3">
      <c r="A4527" t="s">
        <v>9282</v>
      </c>
      <c r="B4527" t="s">
        <v>9283</v>
      </c>
      <c r="C4527" t="str">
        <f>IFERROR(VLOOKUP(Table1[[#This Row],[Ticker]],[1]!Table2[[Symbol]:[Industry]],2,FALSE),"-")</f>
        <v>-</v>
      </c>
      <c r="D4527" t="s">
        <v>789</v>
      </c>
      <c r="E4527">
        <v>7.1815761</v>
      </c>
      <c r="F4527">
        <v>185.7</v>
      </c>
      <c r="G4527">
        <v>-11.2704567042253</v>
      </c>
      <c r="H4527">
        <v>-43.0317319725796</v>
      </c>
      <c r="I4527">
        <v>-70.584946250371104</v>
      </c>
      <c r="J4527">
        <v>-6.1093458873632303</v>
      </c>
      <c r="K4527">
        <v>285.61301889912397</v>
      </c>
      <c r="L4527">
        <v>289.00395094603198</v>
      </c>
      <c r="M4527">
        <v>30.3270976101945</v>
      </c>
      <c r="N4527">
        <v>1.0689530685920501</v>
      </c>
      <c r="O4527">
        <v>160.52773290253</v>
      </c>
      <c r="P4527">
        <v>45.990566037735803</v>
      </c>
    </row>
    <row r="4528" spans="1:17" hidden="1" x14ac:dyDescent="0.3">
      <c r="A4528" t="s">
        <v>9284</v>
      </c>
      <c r="B4528" t="s">
        <v>9285</v>
      </c>
      <c r="C4528" t="str">
        <f>IFERROR(VLOOKUP(Table1[[#This Row],[Ticker]],[1]!Table2[[Symbol]:[Industry]],2,FALSE),"-")</f>
        <v>-</v>
      </c>
      <c r="D4528" t="s">
        <v>2661</v>
      </c>
      <c r="E4528">
        <v>7.1747802390000004</v>
      </c>
      <c r="F4528">
        <v>7.17</v>
      </c>
      <c r="G4528">
        <v>-4.1882566893261099</v>
      </c>
      <c r="H4528">
        <v>-0.44835762787011202</v>
      </c>
      <c r="I4528">
        <v>-12.787157309472301</v>
      </c>
      <c r="J4528">
        <v>-2.0302565068556202</v>
      </c>
      <c r="K4528">
        <v>6.9042493521875903</v>
      </c>
      <c r="L4528">
        <v>6.7917681546919697</v>
      </c>
      <c r="M4528">
        <v>53.1074570456232</v>
      </c>
      <c r="N4528">
        <v>1.5900615669403899</v>
      </c>
      <c r="O4528">
        <v>18.549511854951099</v>
      </c>
      <c r="P4528">
        <v>31.078610603290599</v>
      </c>
      <c r="Q4528">
        <v>-7.9020145924239994E-3</v>
      </c>
    </row>
    <row r="4529" spans="1:17" hidden="1" x14ac:dyDescent="0.3">
      <c r="A4529" t="s">
        <v>9286</v>
      </c>
      <c r="B4529" t="s">
        <v>9287</v>
      </c>
      <c r="C4529" t="str">
        <f>IFERROR(VLOOKUP(Table1[[#This Row],[Ticker]],[1]!Table2[[Symbol]:[Industry]],2,FALSE),"-")</f>
        <v>-</v>
      </c>
      <c r="D4529" t="s">
        <v>1698</v>
      </c>
      <c r="E4529">
        <v>7.1641339999999998</v>
      </c>
      <c r="F4529">
        <v>21.8</v>
      </c>
      <c r="G4529">
        <v>26.436017488976201</v>
      </c>
      <c r="H4529">
        <v>-13.0050595646197</v>
      </c>
      <c r="I4529">
        <v>7.5942550822665202</v>
      </c>
      <c r="J4529">
        <v>-4.3384165606346698</v>
      </c>
      <c r="K4529">
        <v>22.250484020344398</v>
      </c>
      <c r="L4529">
        <v>18.616107276941001</v>
      </c>
      <c r="M4529">
        <v>45.988870037746501</v>
      </c>
      <c r="N4529">
        <v>0.262231347695358</v>
      </c>
      <c r="O4529">
        <v>55.917431192660501</v>
      </c>
      <c r="P4529">
        <v>72.332015810276602</v>
      </c>
      <c r="Q4529">
        <v>8.2876502768980995E-2</v>
      </c>
    </row>
    <row r="4530" spans="1:17" hidden="1" x14ac:dyDescent="0.3">
      <c r="A4530" t="s">
        <v>9288</v>
      </c>
      <c r="B4530" t="s">
        <v>9289</v>
      </c>
      <c r="C4530" t="str">
        <f>IFERROR(VLOOKUP(Table1[[#This Row],[Ticker]],[1]!Table2[[Symbol]:[Industry]],2,FALSE),"-")</f>
        <v>-</v>
      </c>
      <c r="D4530" t="s">
        <v>420</v>
      </c>
      <c r="E4530">
        <v>7.1626799999999999</v>
      </c>
      <c r="F4530">
        <v>1.4</v>
      </c>
      <c r="G4530">
        <v>65.898177830319099</v>
      </c>
      <c r="H4530">
        <v>10.9409176000699</v>
      </c>
      <c r="I4530">
        <v>18.281167171454701</v>
      </c>
      <c r="J4530">
        <v>5.1337978296124902</v>
      </c>
      <c r="K4530">
        <v>1.3072126609239501</v>
      </c>
      <c r="L4530">
        <v>1.1055680055975901</v>
      </c>
      <c r="M4530">
        <v>50.977526534124401</v>
      </c>
      <c r="N4530">
        <v>0.48563742204622801</v>
      </c>
      <c r="O4530">
        <v>14.285714285714301</v>
      </c>
      <c r="P4530">
        <v>122.222222222222</v>
      </c>
      <c r="Q4530">
        <v>8.3290548146067997E-2</v>
      </c>
    </row>
    <row r="4531" spans="1:17" hidden="1" x14ac:dyDescent="0.3">
      <c r="A4531" t="s">
        <v>9290</v>
      </c>
      <c r="B4531" t="s">
        <v>9291</v>
      </c>
      <c r="C4531" t="str">
        <f>IFERROR(VLOOKUP(Table1[[#This Row],[Ticker]],[1]!Table2[[Symbol]:[Industry]],2,FALSE),"-")</f>
        <v>-</v>
      </c>
      <c r="D4531" t="s">
        <v>2547</v>
      </c>
      <c r="E4531">
        <v>7.1613990000000003</v>
      </c>
      <c r="F4531">
        <v>2.94</v>
      </c>
      <c r="G4531">
        <v>48.9102835964866</v>
      </c>
      <c r="H4531">
        <v>12.043546946974001</v>
      </c>
      <c r="I4531">
        <v>-36.629456546508301</v>
      </c>
      <c r="J4531">
        <v>18.101531849977999</v>
      </c>
      <c r="K4531">
        <v>2.7459228262225399</v>
      </c>
      <c r="L4531">
        <v>2.6932911924139198</v>
      </c>
      <c r="M4531">
        <v>59.760214469097697</v>
      </c>
      <c r="N4531">
        <v>0.55627659574468002</v>
      </c>
      <c r="O4531">
        <v>120.748299319727</v>
      </c>
      <c r="P4531">
        <v>89.677419354838705</v>
      </c>
      <c r="Q4531">
        <v>8.5626459008514996E-2</v>
      </c>
    </row>
    <row r="4532" spans="1:17" hidden="1" x14ac:dyDescent="0.3">
      <c r="A4532" t="s">
        <v>9292</v>
      </c>
      <c r="B4532" t="s">
        <v>9293</v>
      </c>
      <c r="C4532" t="str">
        <f>IFERROR(VLOOKUP(Table1[[#This Row],[Ticker]],[1]!Table2[[Symbol]:[Industry]],2,FALSE),"-")</f>
        <v>-</v>
      </c>
      <c r="D4532" t="s">
        <v>516</v>
      </c>
      <c r="E4532">
        <v>7.1351448749999999</v>
      </c>
      <c r="F4532">
        <v>3.53</v>
      </c>
      <c r="G4532">
        <v>37.708122820072099</v>
      </c>
      <c r="H4532">
        <v>-4.7647881056357804</v>
      </c>
      <c r="I4532">
        <v>-3.6407335577853801</v>
      </c>
      <c r="J4532">
        <v>-5.2628515914271601</v>
      </c>
      <c r="K4532">
        <v>3.53278950750299</v>
      </c>
      <c r="L4532">
        <v>3.4532068022133702</v>
      </c>
      <c r="M4532">
        <v>44.628931022962703</v>
      </c>
      <c r="N4532">
        <v>1.40147789961179</v>
      </c>
      <c r="O4532">
        <v>32.0113314447592</v>
      </c>
      <c r="P4532">
        <v>48.3193277310924</v>
      </c>
      <c r="Q4532">
        <v>9.3052330671433994E-2</v>
      </c>
    </row>
    <row r="4533" spans="1:17" hidden="1" x14ac:dyDescent="0.3">
      <c r="A4533" t="s">
        <v>9294</v>
      </c>
      <c r="B4533" t="s">
        <v>9295</v>
      </c>
      <c r="C4533" t="str">
        <f>IFERROR(VLOOKUP(Table1[[#This Row],[Ticker]],[1]!Table2[[Symbol]:[Industry]],2,FALSE),"-")</f>
        <v>-</v>
      </c>
      <c r="D4533" t="s">
        <v>72</v>
      </c>
      <c r="E4533">
        <v>7.1333434200000001</v>
      </c>
      <c r="F4533">
        <v>1.05</v>
      </c>
      <c r="G4533">
        <v>18.693438844758202</v>
      </c>
      <c r="H4533">
        <v>-1.11358973745627</v>
      </c>
      <c r="I4533">
        <v>-6.2222620616439901</v>
      </c>
      <c r="J4533">
        <v>3.0335878086103998</v>
      </c>
      <c r="K4533">
        <v>1.0497493982895201</v>
      </c>
      <c r="L4533">
        <v>0.99493401347232602</v>
      </c>
      <c r="M4533">
        <v>53.121553475073299</v>
      </c>
      <c r="N4533">
        <v>0.98744768282892204</v>
      </c>
      <c r="O4533">
        <v>17.1428571428571</v>
      </c>
      <c r="P4533">
        <v>66.6666666666666</v>
      </c>
      <c r="Q4533">
        <v>-6.3906248104383001E-2</v>
      </c>
    </row>
    <row r="4534" spans="1:17" hidden="1" x14ac:dyDescent="0.3">
      <c r="A4534" t="s">
        <v>9296</v>
      </c>
      <c r="B4534" t="s">
        <v>9297</v>
      </c>
      <c r="C4534" t="str">
        <f>IFERROR(VLOOKUP(Table1[[#This Row],[Ticker]],[1]!Table2[[Symbol]:[Industry]],2,FALSE),"-")</f>
        <v>-</v>
      </c>
      <c r="D4534" t="s">
        <v>524</v>
      </c>
      <c r="E4534">
        <v>7.1322183649999999</v>
      </c>
      <c r="F4534">
        <v>4.45</v>
      </c>
      <c r="G4534">
        <v>-56.0525071011877</v>
      </c>
      <c r="H4534">
        <v>-10.271203612051201</v>
      </c>
      <c r="I4534">
        <v>-50.117726884093699</v>
      </c>
      <c r="J4534">
        <v>-2.0379193421046602</v>
      </c>
      <c r="K4534">
        <v>6.2219089565501902</v>
      </c>
      <c r="L4534">
        <v>13.060633260489301</v>
      </c>
      <c r="M4534">
        <v>12.9695196257676</v>
      </c>
      <c r="N4534">
        <v>2.8413697748503002</v>
      </c>
      <c r="O4534">
        <v>84.269662921348299</v>
      </c>
      <c r="P4534">
        <v>4.2154566744730699</v>
      </c>
      <c r="Q4534">
        <v>-0.214160808824925</v>
      </c>
    </row>
    <row r="4535" spans="1:17" hidden="1" x14ac:dyDescent="0.3">
      <c r="A4535" t="s">
        <v>9298</v>
      </c>
      <c r="B4535" t="s">
        <v>9299</v>
      </c>
      <c r="C4535" t="str">
        <f>IFERROR(VLOOKUP(Table1[[#This Row],[Ticker]],[1]!Table2[[Symbol]:[Industry]],2,FALSE),"-")</f>
        <v>-</v>
      </c>
      <c r="D4535" t="s">
        <v>183</v>
      </c>
      <c r="E4535">
        <v>7.1191066589999998</v>
      </c>
      <c r="F4535">
        <v>13.51</v>
      </c>
      <c r="G4535">
        <v>-34.9285634392158</v>
      </c>
      <c r="H4535">
        <v>-4.4903068254887604</v>
      </c>
      <c r="I4535">
        <v>-30.5978096308835</v>
      </c>
      <c r="J4535">
        <v>-3.0282575063558799</v>
      </c>
      <c r="K4535">
        <v>14.5825365926479</v>
      </c>
      <c r="L4535">
        <v>15.740468784236899</v>
      </c>
      <c r="M4535">
        <v>45.356294194371003</v>
      </c>
      <c r="N4535">
        <v>0.364131127000481</v>
      </c>
      <c r="O4535">
        <v>62.102146558105098</v>
      </c>
      <c r="P4535">
        <v>9.3927125506072908</v>
      </c>
      <c r="Q4535">
        <v>-5.4193807830399997E-3</v>
      </c>
    </row>
    <row r="4536" spans="1:17" hidden="1" x14ac:dyDescent="0.3">
      <c r="A4536" t="s">
        <v>9300</v>
      </c>
      <c r="B4536" t="s">
        <v>9301</v>
      </c>
      <c r="C4536" t="str">
        <f>IFERROR(VLOOKUP(Table1[[#This Row],[Ticker]],[1]!Table2[[Symbol]:[Industry]],2,FALSE),"-")</f>
        <v>-</v>
      </c>
      <c r="D4536" t="s">
        <v>21</v>
      </c>
      <c r="E4536">
        <v>7.0994999999999999</v>
      </c>
      <c r="F4536">
        <v>60.37</v>
      </c>
      <c r="G4536">
        <v>27.701291666779401</v>
      </c>
      <c r="H4536">
        <v>-0.170193511041176</v>
      </c>
      <c r="I4536">
        <v>-0.85205549614770004</v>
      </c>
      <c r="J4536">
        <v>-0.92680823099355703</v>
      </c>
      <c r="K4536">
        <v>49.874233506001403</v>
      </c>
      <c r="L4536">
        <v>41.6202839873527</v>
      </c>
      <c r="M4536">
        <v>100</v>
      </c>
      <c r="N4536">
        <v>0</v>
      </c>
      <c r="O4536">
        <v>0</v>
      </c>
      <c r="P4536">
        <v>54.953798767967101</v>
      </c>
    </row>
    <row r="4537" spans="1:17" hidden="1" x14ac:dyDescent="0.3">
      <c r="A4537" t="s">
        <v>9302</v>
      </c>
      <c r="B4537" t="s">
        <v>9303</v>
      </c>
      <c r="C4537" t="str">
        <f>IFERROR(VLOOKUP(Table1[[#This Row],[Ticker]],[1]!Table2[[Symbol]:[Industry]],2,FALSE),"-")</f>
        <v>-</v>
      </c>
      <c r="D4537" t="s">
        <v>420</v>
      </c>
      <c r="E4537">
        <v>7.0646940000000003</v>
      </c>
      <c r="F4537">
        <v>13.3</v>
      </c>
      <c r="G4537">
        <v>67.225104839110699</v>
      </c>
      <c r="H4537">
        <v>-32.278411989856799</v>
      </c>
      <c r="I4537">
        <v>41.857641306786597</v>
      </c>
      <c r="J4537">
        <v>1.38088407669875</v>
      </c>
      <c r="K4537">
        <v>15.5436609586855</v>
      </c>
      <c r="L4537">
        <v>12.800825706485799</v>
      </c>
      <c r="M4537">
        <v>28.569449769910499</v>
      </c>
      <c r="N4537">
        <v>0.63915200309356801</v>
      </c>
      <c r="O4537">
        <v>53.233082706766901</v>
      </c>
      <c r="P4537">
        <v>103.053435114503</v>
      </c>
      <c r="Q4537">
        <v>0.14507284892097599</v>
      </c>
    </row>
    <row r="4538" spans="1:17" hidden="1" x14ac:dyDescent="0.3">
      <c r="A4538" t="s">
        <v>9304</v>
      </c>
      <c r="B4538" t="s">
        <v>9305</v>
      </c>
      <c r="C4538" t="str">
        <f>IFERROR(VLOOKUP(Table1[[#This Row],[Ticker]],[1]!Table2[[Symbol]:[Industry]],2,FALSE),"-")</f>
        <v>-</v>
      </c>
      <c r="D4538" t="s">
        <v>516</v>
      </c>
      <c r="E4538">
        <v>7.0349999999999904</v>
      </c>
      <c r="F4538">
        <v>31</v>
      </c>
      <c r="G4538">
        <v>109.474765626085</v>
      </c>
      <c r="H4538">
        <v>-6.9371108042742504</v>
      </c>
      <c r="I4538">
        <v>7.33006234935098</v>
      </c>
      <c r="J4538">
        <v>0.54618685902280595</v>
      </c>
      <c r="K4538">
        <v>30.0441783965145</v>
      </c>
      <c r="L4538">
        <v>26.237442400704499</v>
      </c>
      <c r="M4538">
        <v>59.069059695734197</v>
      </c>
      <c r="N4538">
        <v>0.14894624312767199</v>
      </c>
      <c r="O4538">
        <v>30.0322580645161</v>
      </c>
      <c r="P4538">
        <v>153.06122448979499</v>
      </c>
    </row>
    <row r="4539" spans="1:17" hidden="1" x14ac:dyDescent="0.3">
      <c r="A4539" t="s">
        <v>9306</v>
      </c>
      <c r="B4539" t="s">
        <v>9307</v>
      </c>
      <c r="C4539" t="str">
        <f>IFERROR(VLOOKUP(Table1[[#This Row],[Ticker]],[1]!Table2[[Symbol]:[Industry]],2,FALSE),"-")</f>
        <v>-</v>
      </c>
      <c r="D4539" t="s">
        <v>72</v>
      </c>
      <c r="E4539">
        <v>7.0137270420000002</v>
      </c>
      <c r="F4539">
        <v>21.21</v>
      </c>
      <c r="G4539">
        <v>-58.3949171168371</v>
      </c>
      <c r="H4539">
        <v>2.7909715375025002</v>
      </c>
      <c r="I4539">
        <v>-32.533253628456102</v>
      </c>
      <c r="J4539">
        <v>-8.6693049687055908</v>
      </c>
      <c r="K4539">
        <v>22.595494051472699</v>
      </c>
      <c r="L4539">
        <v>26.089543691685002</v>
      </c>
      <c r="M4539">
        <v>45.573670755003</v>
      </c>
      <c r="N4539">
        <v>0.350532639167</v>
      </c>
      <c r="O4539">
        <v>64.969354078264899</v>
      </c>
      <c r="P4539">
        <v>16.2191780821917</v>
      </c>
      <c r="Q4539">
        <v>-1.2599556865848001E-2</v>
      </c>
    </row>
    <row r="4540" spans="1:17" hidden="1" x14ac:dyDescent="0.3">
      <c r="A4540" t="s">
        <v>9308</v>
      </c>
      <c r="B4540" t="s">
        <v>9309</v>
      </c>
      <c r="C4540" t="str">
        <f>IFERROR(VLOOKUP(Table1[[#This Row],[Ticker]],[1]!Table2[[Symbol]:[Industry]],2,FALSE),"-")</f>
        <v>-</v>
      </c>
      <c r="D4540" t="s">
        <v>57</v>
      </c>
      <c r="E4540">
        <v>7.004955968</v>
      </c>
      <c r="F4540">
        <v>8.3800000000000008</v>
      </c>
      <c r="G4540">
        <v>84.899391632989506</v>
      </c>
      <c r="H4540">
        <v>39.264082695281601</v>
      </c>
      <c r="I4540">
        <v>-6.7179759500962604</v>
      </c>
      <c r="J4540">
        <v>-10.430047971814201</v>
      </c>
      <c r="K4540">
        <v>7.35867768699356</v>
      </c>
      <c r="L4540">
        <v>6.3976704050135202</v>
      </c>
      <c r="M4540">
        <v>63.3001105637926</v>
      </c>
      <c r="N4540">
        <v>1.59570047675283</v>
      </c>
      <c r="O4540">
        <v>10.5011933174224</v>
      </c>
      <c r="P4540">
        <v>122.87234042553099</v>
      </c>
    </row>
    <row r="4541" spans="1:17" hidden="1" x14ac:dyDescent="0.3">
      <c r="A4541" t="s">
        <v>9310</v>
      </c>
      <c r="B4541" t="s">
        <v>9311</v>
      </c>
      <c r="C4541" t="str">
        <f>IFERROR(VLOOKUP(Table1[[#This Row],[Ticker]],[1]!Table2[[Symbol]:[Industry]],2,FALSE),"-")</f>
        <v>-</v>
      </c>
      <c r="D4541" t="s">
        <v>4494</v>
      </c>
      <c r="E4541">
        <v>6.9863999999999997</v>
      </c>
      <c r="F4541">
        <v>3.28</v>
      </c>
      <c r="G4541">
        <v>-19.9191737678543</v>
      </c>
      <c r="H4541">
        <v>-14.530506826968001</v>
      </c>
      <c r="I4541">
        <v>10.432802968581299</v>
      </c>
      <c r="J4541">
        <v>-4.7391249465360898</v>
      </c>
      <c r="K4541">
        <v>3.7598258747005699</v>
      </c>
      <c r="L4541">
        <v>3.16587191057911</v>
      </c>
      <c r="M4541">
        <v>14.3998923191836</v>
      </c>
      <c r="N4541">
        <v>0.15742463305305701</v>
      </c>
      <c r="O4541">
        <v>65.8536585365853</v>
      </c>
      <c r="P4541">
        <v>96.407185628742496</v>
      </c>
      <c r="Q4541">
        <v>5.5276730429834997E-2</v>
      </c>
    </row>
    <row r="4542" spans="1:17" hidden="1" x14ac:dyDescent="0.3">
      <c r="A4542" t="s">
        <v>9312</v>
      </c>
      <c r="B4542" t="s">
        <v>9313</v>
      </c>
      <c r="C4542" t="str">
        <f>IFERROR(VLOOKUP(Table1[[#This Row],[Ticker]],[1]!Table2[[Symbol]:[Industry]],2,FALSE),"-")</f>
        <v>-</v>
      </c>
      <c r="D4542" t="s">
        <v>268</v>
      </c>
      <c r="E4542">
        <v>6.9720336979999997</v>
      </c>
      <c r="F4542">
        <v>9.31</v>
      </c>
      <c r="G4542">
        <v>79.636381787701097</v>
      </c>
      <c r="H4542">
        <v>5.0275466019531798</v>
      </c>
      <c r="I4542">
        <v>-37.307462309259897</v>
      </c>
      <c r="J4542">
        <v>0.59990932625835702</v>
      </c>
      <c r="K4542">
        <v>9.1554723073216309</v>
      </c>
      <c r="L4542">
        <v>8.2568968668066098</v>
      </c>
      <c r="M4542">
        <v>54.215983179499901</v>
      </c>
      <c r="N4542">
        <v>1.30045457322517</v>
      </c>
      <c r="O4542">
        <v>59.076262083780797</v>
      </c>
      <c r="P4542">
        <v>210.333333333333</v>
      </c>
      <c r="Q4542">
        <v>9.1735382060430998E-2</v>
      </c>
    </row>
    <row r="4543" spans="1:17" hidden="1" x14ac:dyDescent="0.3">
      <c r="A4543" t="s">
        <v>9314</v>
      </c>
      <c r="B4543" t="s">
        <v>9315</v>
      </c>
      <c r="C4543" t="str">
        <f>IFERROR(VLOOKUP(Table1[[#This Row],[Ticker]],[1]!Table2[[Symbol]:[Industry]],2,FALSE),"-")</f>
        <v>-</v>
      </c>
      <c r="D4543" t="s">
        <v>4494</v>
      </c>
      <c r="E4543">
        <v>6.9480000000000004</v>
      </c>
      <c r="F4543">
        <v>5.79</v>
      </c>
      <c r="G4543">
        <v>15.4635422815283</v>
      </c>
      <c r="H4543">
        <v>-2.0346002907021901</v>
      </c>
      <c r="I4543">
        <v>-25.319954435819302</v>
      </c>
      <c r="J4543">
        <v>3.3975160933307702</v>
      </c>
      <c r="K4543">
        <v>6.2360730473333597</v>
      </c>
      <c r="L4543">
        <v>6.0859896086798404</v>
      </c>
      <c r="M4543">
        <v>47.469871557241603</v>
      </c>
      <c r="N4543">
        <v>0.50030676780577199</v>
      </c>
      <c r="O4543">
        <v>38.514680483592301</v>
      </c>
      <c r="P4543">
        <v>52.368421052631597</v>
      </c>
      <c r="Q4543">
        <v>5.5064916831300001E-3</v>
      </c>
    </row>
    <row r="4544" spans="1:17" hidden="1" x14ac:dyDescent="0.3">
      <c r="A4544" t="s">
        <v>9316</v>
      </c>
      <c r="B4544" t="s">
        <v>9317</v>
      </c>
      <c r="C4544" t="str">
        <f>IFERROR(VLOOKUP(Table1[[#This Row],[Ticker]],[1]!Table2[[Symbol]:[Industry]],2,FALSE),"-")</f>
        <v>-</v>
      </c>
      <c r="D4544" t="s">
        <v>2151</v>
      </c>
      <c r="E4544">
        <v>6.9236019999999998</v>
      </c>
      <c r="F4544">
        <v>7.42</v>
      </c>
      <c r="G4544">
        <v>-72.866542188907005</v>
      </c>
      <c r="H4544">
        <v>21.869280173169301</v>
      </c>
      <c r="I4544">
        <v>-54.258449175500999</v>
      </c>
      <c r="J4544">
        <v>-2.9083141755113902</v>
      </c>
      <c r="K4544">
        <v>6.7463000044346702</v>
      </c>
      <c r="L4544">
        <v>9.4298177102314096</v>
      </c>
      <c r="M4544">
        <v>75.123761368697402</v>
      </c>
      <c r="N4544">
        <v>1.0420925868662001</v>
      </c>
      <c r="O4544">
        <v>142.58760107816701</v>
      </c>
      <c r="P4544">
        <v>43.5203094777562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46</v>
      </c>
      <c r="E4545">
        <v>6.9061190000000003</v>
      </c>
      <c r="F4545">
        <v>9.65</v>
      </c>
      <c r="G4545">
        <v>-6.5163107821693096</v>
      </c>
      <c r="H4545">
        <v>22.916541182836301</v>
      </c>
      <c r="I4545">
        <v>-31.785736553715001</v>
      </c>
      <c r="J4545">
        <v>0.97393094535279601</v>
      </c>
      <c r="K4545">
        <v>9.2700397705047894</v>
      </c>
      <c r="L4545">
        <v>9.1951070756531497</v>
      </c>
      <c r="M4545">
        <v>62.500917706434699</v>
      </c>
      <c r="N4545">
        <v>1.3075837948119999</v>
      </c>
      <c r="O4545">
        <v>52.331606217616503</v>
      </c>
      <c r="P4545">
        <v>56.148867313915801</v>
      </c>
      <c r="Q4545">
        <v>3.3231235306166E-2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54</v>
      </c>
      <c r="E4546">
        <v>6.9000482999999999</v>
      </c>
      <c r="F4546">
        <v>23</v>
      </c>
      <c r="G4546">
        <v>-16.940756501667298</v>
      </c>
      <c r="H4546">
        <v>-0.170193511041176</v>
      </c>
      <c r="I4546">
        <v>-6.2930319048445602</v>
      </c>
      <c r="J4546">
        <v>-0.92680823099355703</v>
      </c>
      <c r="K4546">
        <v>22.997633971402799</v>
      </c>
      <c r="L4546">
        <v>22.525666822030001</v>
      </c>
      <c r="M4546">
        <v>10.6643431554632</v>
      </c>
      <c r="N4546">
        <v>0.2</v>
      </c>
      <c r="O4546">
        <v>5.1739130434782696</v>
      </c>
      <c r="P4546">
        <v>12.1951219512195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72</v>
      </c>
      <c r="E4547">
        <v>6.89649100989155</v>
      </c>
      <c r="F4547">
        <v>6.88</v>
      </c>
      <c r="G4547">
        <v>126.622031644199</v>
      </c>
      <c r="H4547">
        <v>142.08332761571901</v>
      </c>
      <c r="I4547">
        <v>142.797907751704</v>
      </c>
      <c r="J4547">
        <v>-0.92680823099355703</v>
      </c>
      <c r="M4547">
        <v>100</v>
      </c>
      <c r="O4547">
        <v>0</v>
      </c>
      <c r="P4547">
        <v>153.87453874538701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293</v>
      </c>
      <c r="E4548">
        <v>6.8931693999999997</v>
      </c>
      <c r="F4548">
        <v>6.89</v>
      </c>
      <c r="G4548">
        <v>-31.4249688536216</v>
      </c>
      <c r="H4548">
        <v>0.41374809479823899</v>
      </c>
      <c r="I4548">
        <v>-24.409964327016102</v>
      </c>
      <c r="J4548">
        <v>-7.81870012288545</v>
      </c>
      <c r="K4548">
        <v>6.8825650520799497</v>
      </c>
      <c r="M4548">
        <v>50.7366914307431</v>
      </c>
      <c r="N4548">
        <v>0.68846566458938496</v>
      </c>
      <c r="O4548">
        <v>115.094339622641</v>
      </c>
      <c r="P4548">
        <v>13.3223684210526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219</v>
      </c>
      <c r="E4549">
        <v>6.8838067199999999</v>
      </c>
      <c r="F4549">
        <v>11.2</v>
      </c>
      <c r="G4549">
        <v>170.840135950583</v>
      </c>
      <c r="H4549">
        <v>-9.4084431058547899</v>
      </c>
      <c r="I4549">
        <v>54.180166589398702</v>
      </c>
      <c r="J4549">
        <v>-15.2998969160088</v>
      </c>
      <c r="K4549">
        <v>12.594185445187</v>
      </c>
      <c r="L4549">
        <v>10.516486736646399</v>
      </c>
      <c r="M4549">
        <v>28.9799431678722</v>
      </c>
      <c r="N4549">
        <v>0.38217726837645299</v>
      </c>
      <c r="O4549">
        <v>64.821428571428498</v>
      </c>
      <c r="P4549">
        <v>216.38418079095999</v>
      </c>
      <c r="Q4549">
        <v>0.12605437335837999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3250</v>
      </c>
      <c r="E4550">
        <v>6.8631354</v>
      </c>
      <c r="F4550">
        <v>15.48</v>
      </c>
      <c r="G4550">
        <v>-27.9542614871526</v>
      </c>
      <c r="H4550">
        <v>-12.3653154622606</v>
      </c>
      <c r="I4550">
        <v>-3.1437553262533799</v>
      </c>
      <c r="J4550">
        <v>5.1732603091023996</v>
      </c>
      <c r="K4550">
        <v>15.9762491512169</v>
      </c>
      <c r="L4550">
        <v>15.5809642915489</v>
      </c>
      <c r="M4550">
        <v>49.430226341348899</v>
      </c>
      <c r="N4550">
        <v>1.0079022988505699</v>
      </c>
      <c r="O4550">
        <v>31.136950904392702</v>
      </c>
      <c r="P4550">
        <v>29.5397489539749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>
        <v>0</v>
      </c>
      <c r="E4551">
        <v>6.8351499999999996</v>
      </c>
      <c r="F4551">
        <v>7.27</v>
      </c>
      <c r="G4551">
        <v>34.391328515250599</v>
      </c>
      <c r="H4551">
        <v>7.85358063457545</v>
      </c>
      <c r="I4551">
        <v>29.6788362031362</v>
      </c>
      <c r="J4551">
        <v>0.185848236322147</v>
      </c>
      <c r="K4551">
        <v>6.4310249810416602</v>
      </c>
      <c r="L4551">
        <v>6.1755567011935497</v>
      </c>
      <c r="M4551">
        <v>33.054303584157999</v>
      </c>
      <c r="N4551">
        <v>0.57612134656659997</v>
      </c>
      <c r="O4551">
        <v>13.617606602475901</v>
      </c>
      <c r="P4551">
        <v>82.663316582914504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427</v>
      </c>
      <c r="E4552">
        <v>6.8250000000000002</v>
      </c>
      <c r="F4552">
        <v>6.5</v>
      </c>
      <c r="G4552">
        <v>219.93850413476699</v>
      </c>
      <c r="H4552">
        <v>32.754141867281902</v>
      </c>
      <c r="I4552">
        <v>35.022659786458902</v>
      </c>
      <c r="J4552">
        <v>-0.92680823099355703</v>
      </c>
      <c r="K4552">
        <v>4.9358075903206098</v>
      </c>
      <c r="L4552">
        <v>3.5741856939553802</v>
      </c>
      <c r="M4552">
        <v>89.566366439567801</v>
      </c>
      <c r="N4552">
        <v>0.108928571428571</v>
      </c>
      <c r="O4552">
        <v>0</v>
      </c>
      <c r="P4552">
        <v>265.168539325842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57</v>
      </c>
      <c r="E4553">
        <v>6.801914</v>
      </c>
      <c r="F4553">
        <v>18.55</v>
      </c>
      <c r="G4553">
        <v>87.001140485793201</v>
      </c>
      <c r="H4553">
        <v>2.7709829595470601</v>
      </c>
      <c r="I4553">
        <v>11.452252189885799</v>
      </c>
      <c r="J4553">
        <v>2.7624036192020802</v>
      </c>
      <c r="K4553">
        <v>17.836086045723199</v>
      </c>
      <c r="L4553">
        <v>16.078773040496099</v>
      </c>
      <c r="M4553">
        <v>51.386212638989697</v>
      </c>
      <c r="N4553">
        <v>1.0854151223128199</v>
      </c>
      <c r="O4553">
        <v>53.315363881401602</v>
      </c>
      <c r="P4553">
        <v>108.661417322834</v>
      </c>
    </row>
    <row r="4554" spans="1:17" hidden="1" x14ac:dyDescent="0.3">
      <c r="A4554" t="s">
        <v>9336</v>
      </c>
      <c r="B4554" t="s">
        <v>9337</v>
      </c>
      <c r="C4554" t="str">
        <f>IFERROR(VLOOKUP(Table1[[#This Row],[Ticker]],[1]!Table2[[Symbol]:[Industry]],2,FALSE),"-")</f>
        <v>-</v>
      </c>
      <c r="D4554" t="s">
        <v>516</v>
      </c>
      <c r="E4554">
        <v>6.7697000000000003</v>
      </c>
      <c r="F4554">
        <v>10.18</v>
      </c>
      <c r="G4554">
        <v>16.9463879264365</v>
      </c>
      <c r="H4554">
        <v>9.0572743001176104</v>
      </c>
      <c r="I4554">
        <v>16.240442177048799</v>
      </c>
      <c r="J4554">
        <v>0.87319176900643902</v>
      </c>
      <c r="K4554">
        <v>9.4186847409654106</v>
      </c>
      <c r="L4554">
        <v>8.2960768626939707</v>
      </c>
      <c r="M4554">
        <v>64.059078367591894</v>
      </c>
      <c r="N4554">
        <v>0.79510109061464096</v>
      </c>
      <c r="O4554">
        <v>3.5363457760314301</v>
      </c>
      <c r="P4554">
        <v>70.519262981574499</v>
      </c>
      <c r="Q4554">
        <v>3.935215695484E-3</v>
      </c>
    </row>
    <row r="4555" spans="1:17" hidden="1" x14ac:dyDescent="0.3">
      <c r="A4555" t="s">
        <v>9338</v>
      </c>
      <c r="B4555" t="s">
        <v>9339</v>
      </c>
      <c r="C4555" t="str">
        <f>IFERROR(VLOOKUP(Table1[[#This Row],[Ticker]],[1]!Table2[[Symbol]:[Industry]],2,FALSE),"-")</f>
        <v>-</v>
      </c>
      <c r="D4555" t="s">
        <v>729</v>
      </c>
      <c r="E4555">
        <v>6.7584707650000002</v>
      </c>
      <c r="F4555">
        <v>36.119999999999997</v>
      </c>
      <c r="G4555">
        <v>37.507094560031298</v>
      </c>
      <c r="H4555">
        <v>4.0595864260837002</v>
      </c>
      <c r="I4555">
        <v>8.7981218078992196</v>
      </c>
      <c r="J4555">
        <v>0.51964517651686204</v>
      </c>
      <c r="K4555">
        <v>35.470669214232501</v>
      </c>
      <c r="L4555">
        <v>31.347021086510502</v>
      </c>
      <c r="M4555">
        <v>51.4778037811056</v>
      </c>
      <c r="N4555">
        <v>0.64834585849887505</v>
      </c>
      <c r="O4555">
        <v>4.5681063122923797</v>
      </c>
      <c r="P4555">
        <v>68.008814270724002</v>
      </c>
    </row>
    <row r="4556" spans="1:17" hidden="1" x14ac:dyDescent="0.3">
      <c r="A4556" t="s">
        <v>9340</v>
      </c>
      <c r="B4556" t="s">
        <v>9341</v>
      </c>
      <c r="C4556" t="str">
        <f>IFERROR(VLOOKUP(Table1[[#This Row],[Ticker]],[1]!Table2[[Symbol]:[Industry]],2,FALSE),"-")</f>
        <v>-</v>
      </c>
      <c r="D4556" t="s">
        <v>57</v>
      </c>
      <c r="E4556">
        <v>6.7545000000000002</v>
      </c>
      <c r="F4556">
        <v>75.05</v>
      </c>
      <c r="G4556">
        <v>35.236098185959001</v>
      </c>
      <c r="H4556">
        <v>26.112828531698099</v>
      </c>
      <c r="I4556">
        <v>0.32961900631715901</v>
      </c>
      <c r="J4556">
        <v>-14.6128346829774</v>
      </c>
      <c r="K4556">
        <v>66.435843403302002</v>
      </c>
      <c r="L4556">
        <v>60.087856333122197</v>
      </c>
      <c r="M4556">
        <v>49.8620433869376</v>
      </c>
      <c r="N4556">
        <v>2.7151261091315502</v>
      </c>
      <c r="O4556">
        <v>15.9227181878747</v>
      </c>
      <c r="P4556">
        <v>80.019189254017704</v>
      </c>
      <c r="Q4556">
        <v>4.5994516292017999E-2</v>
      </c>
    </row>
    <row r="4557" spans="1:17" hidden="1" x14ac:dyDescent="0.3">
      <c r="A4557" t="s">
        <v>9342</v>
      </c>
      <c r="B4557" t="s">
        <v>9343</v>
      </c>
      <c r="C4557" t="str">
        <f>IFERROR(VLOOKUP(Table1[[#This Row],[Ticker]],[1]!Table2[[Symbol]:[Industry]],2,FALSE),"-")</f>
        <v>-</v>
      </c>
      <c r="D4557" t="s">
        <v>2151</v>
      </c>
      <c r="E4557">
        <v>6.7302</v>
      </c>
      <c r="F4557">
        <v>18</v>
      </c>
      <c r="G4557">
        <v>6.0808262321456201</v>
      </c>
      <c r="H4557">
        <v>-15.1442133504365</v>
      </c>
      <c r="I4557">
        <v>15.239158480001301</v>
      </c>
      <c r="J4557">
        <v>1.4622702672999599</v>
      </c>
      <c r="K4557">
        <v>20.722488956509299</v>
      </c>
      <c r="L4557">
        <v>18.855815822289699</v>
      </c>
      <c r="M4557">
        <v>26.543084890894601</v>
      </c>
      <c r="N4557">
        <v>0.55792682926829196</v>
      </c>
      <c r="O4557">
        <v>57.6666666666666</v>
      </c>
      <c r="P4557">
        <v>60</v>
      </c>
    </row>
    <row r="4558" spans="1:17" hidden="1" x14ac:dyDescent="0.3">
      <c r="A4558" t="s">
        <v>9344</v>
      </c>
      <c r="B4558" t="s">
        <v>9345</v>
      </c>
      <c r="C4558" t="str">
        <f>IFERROR(VLOOKUP(Table1[[#This Row],[Ticker]],[1]!Table2[[Symbol]:[Industry]],2,FALSE),"-")</f>
        <v>-</v>
      </c>
      <c r="D4558" t="s">
        <v>219</v>
      </c>
      <c r="E4558">
        <v>6.7072216999999998</v>
      </c>
      <c r="F4558">
        <v>0.83</v>
      </c>
      <c r="G4558">
        <v>11.7305437462699</v>
      </c>
      <c r="H4558">
        <v>-7.9479712888189598</v>
      </c>
      <c r="I4558">
        <v>-11.0766309936828</v>
      </c>
      <c r="J4558">
        <v>-2.1172844214697402</v>
      </c>
      <c r="K4558">
        <v>0.831410713728718</v>
      </c>
      <c r="L4558">
        <v>0.72953218722729996</v>
      </c>
      <c r="M4558">
        <v>25.8053235206274</v>
      </c>
      <c r="N4558">
        <v>0.51559853398960898</v>
      </c>
      <c r="O4558">
        <v>27.710843373493901</v>
      </c>
      <c r="P4558">
        <v>62.745098039215598</v>
      </c>
      <c r="Q4558">
        <v>7.9340789122593999E-2</v>
      </c>
    </row>
    <row r="4559" spans="1:17" hidden="1" x14ac:dyDescent="0.3">
      <c r="A4559" t="s">
        <v>9346</v>
      </c>
      <c r="B4559" t="s">
        <v>9347</v>
      </c>
      <c r="C4559" t="str">
        <f>IFERROR(VLOOKUP(Table1[[#This Row],[Ticker]],[1]!Table2[[Symbol]:[Industry]],2,FALSE),"-")</f>
        <v>-</v>
      </c>
      <c r="D4559" t="s">
        <v>173</v>
      </c>
      <c r="E4559">
        <v>6.7003608000000003</v>
      </c>
      <c r="F4559">
        <v>22.89</v>
      </c>
      <c r="G4559">
        <v>-27.2525071011877</v>
      </c>
      <c r="H4559">
        <v>-0.170193511041176</v>
      </c>
      <c r="I4559">
        <v>-11.0766309936828</v>
      </c>
      <c r="J4559">
        <v>-0.92680823099355703</v>
      </c>
      <c r="K4559">
        <v>22.89</v>
      </c>
      <c r="M4559">
        <v>50</v>
      </c>
      <c r="O4559">
        <v>0</v>
      </c>
      <c r="P4559">
        <v>0</v>
      </c>
    </row>
    <row r="4560" spans="1:17" hidden="1" x14ac:dyDescent="0.3">
      <c r="A4560" t="s">
        <v>9348</v>
      </c>
      <c r="B4560" t="s">
        <v>9349</v>
      </c>
      <c r="C4560" t="str">
        <f>IFERROR(VLOOKUP(Table1[[#This Row],[Ticker]],[1]!Table2[[Symbol]:[Industry]],2,FALSE),"-")</f>
        <v>-</v>
      </c>
      <c r="D4560" t="s">
        <v>136</v>
      </c>
      <c r="E4560">
        <v>6.7001340000000003</v>
      </c>
      <c r="F4560">
        <v>0.75</v>
      </c>
      <c r="G4560">
        <v>-18.3875736833056</v>
      </c>
      <c r="H4560">
        <v>15.214421873574199</v>
      </c>
      <c r="I4560">
        <v>-37.076630993682798</v>
      </c>
      <c r="J4560">
        <v>-4.7729620771474002</v>
      </c>
      <c r="K4560">
        <v>0.72087532408353505</v>
      </c>
      <c r="L4560">
        <v>0.75846357134610098</v>
      </c>
      <c r="M4560">
        <v>55.5895390345283</v>
      </c>
      <c r="N4560">
        <v>0.26111373220098999</v>
      </c>
      <c r="O4560">
        <v>81.3333333333333</v>
      </c>
      <c r="P4560">
        <v>59.574468085106403</v>
      </c>
    </row>
    <row r="4561" spans="1:17" hidden="1" x14ac:dyDescent="0.3">
      <c r="A4561" t="s">
        <v>9350</v>
      </c>
      <c r="B4561" t="s">
        <v>9351</v>
      </c>
      <c r="C4561" t="str">
        <f>IFERROR(VLOOKUP(Table1[[#This Row],[Ticker]],[1]!Table2[[Symbol]:[Industry]],2,FALSE),"-")</f>
        <v>-</v>
      </c>
      <c r="D4561" t="s">
        <v>392</v>
      </c>
      <c r="E4561">
        <v>6.6861089280000003</v>
      </c>
      <c r="F4561">
        <v>11.52</v>
      </c>
      <c r="G4561">
        <v>55.247492898812197</v>
      </c>
      <c r="H4561">
        <v>-42.685163570921397</v>
      </c>
      <c r="I4561">
        <v>9.65104265571075</v>
      </c>
      <c r="J4561">
        <v>-17.6898140113403</v>
      </c>
      <c r="K4561">
        <v>15.9801281956248</v>
      </c>
      <c r="L4561">
        <v>12.408107610292401</v>
      </c>
      <c r="M4561">
        <v>2.4203341913885601</v>
      </c>
      <c r="N4561">
        <v>0.199016687199014</v>
      </c>
      <c r="O4561">
        <v>108.246527777777</v>
      </c>
      <c r="P4561">
        <v>112.154696132596</v>
      </c>
      <c r="Q4561">
        <v>0.106877508503352</v>
      </c>
    </row>
    <row r="4562" spans="1:17" hidden="1" x14ac:dyDescent="0.3">
      <c r="A4562" t="s">
        <v>9352</v>
      </c>
      <c r="B4562" t="s">
        <v>9353</v>
      </c>
      <c r="C4562" t="str">
        <f>IFERROR(VLOOKUP(Table1[[#This Row],[Ticker]],[1]!Table2[[Symbol]:[Industry]],2,FALSE),"-")</f>
        <v>-</v>
      </c>
      <c r="D4562" t="s">
        <v>77</v>
      </c>
      <c r="E4562">
        <v>6.6615250000000001</v>
      </c>
      <c r="F4562">
        <v>19.899999999999999</v>
      </c>
      <c r="G4562">
        <v>30.9350922628822</v>
      </c>
      <c r="H4562">
        <v>20.876035199421</v>
      </c>
      <c r="I4562">
        <v>-0.33650856741683899</v>
      </c>
      <c r="J4562">
        <v>-1.3770333435498301</v>
      </c>
      <c r="K4562">
        <v>17.7793938731085</v>
      </c>
      <c r="L4562">
        <v>16.359498030687501</v>
      </c>
      <c r="M4562">
        <v>60.507320902583103</v>
      </c>
      <c r="N4562">
        <v>0.99801508685176099</v>
      </c>
      <c r="O4562">
        <v>9.9497487437185903</v>
      </c>
      <c r="P4562">
        <v>83.748845798707194</v>
      </c>
      <c r="Q4562">
        <v>5.0546567044374997E-2</v>
      </c>
    </row>
    <row r="4563" spans="1:17" hidden="1" x14ac:dyDescent="0.3">
      <c r="A4563" t="s">
        <v>9354</v>
      </c>
      <c r="B4563" t="s">
        <v>9355</v>
      </c>
      <c r="C4563" t="str">
        <f>IFERROR(VLOOKUP(Table1[[#This Row],[Ticker]],[1]!Table2[[Symbol]:[Industry]],2,FALSE),"-")</f>
        <v>-</v>
      </c>
      <c r="D4563" t="s">
        <v>1006</v>
      </c>
      <c r="E4563">
        <v>6.6419594000000002</v>
      </c>
      <c r="F4563">
        <v>5.14</v>
      </c>
      <c r="G4563">
        <v>-11.746889123659599</v>
      </c>
      <c r="H4563">
        <v>-0.170193511041176</v>
      </c>
      <c r="I4563">
        <v>-6.17867181000938</v>
      </c>
      <c r="J4563">
        <v>-0.92680823099355703</v>
      </c>
      <c r="K4563">
        <v>5.1121871733426696</v>
      </c>
      <c r="L4563">
        <v>4.8486185283560603</v>
      </c>
      <c r="M4563">
        <v>100</v>
      </c>
      <c r="N4563">
        <v>0</v>
      </c>
      <c r="O4563">
        <v>0</v>
      </c>
      <c r="P4563">
        <v>15.505617977528001</v>
      </c>
    </row>
    <row r="4564" spans="1:17" hidden="1" x14ac:dyDescent="0.3">
      <c r="A4564" t="s">
        <v>9356</v>
      </c>
      <c r="B4564" t="s">
        <v>9357</v>
      </c>
      <c r="C4564" t="str">
        <f>IFERROR(VLOOKUP(Table1[[#This Row],[Ticker]],[1]!Table2[[Symbol]:[Industry]],2,FALSE),"-")</f>
        <v>-</v>
      </c>
      <c r="D4564" t="s">
        <v>9358</v>
      </c>
      <c r="E4564">
        <v>6.6376409000000001</v>
      </c>
      <c r="F4564">
        <v>4.07</v>
      </c>
      <c r="G4564">
        <v>7.4190257455276001</v>
      </c>
      <c r="H4564">
        <v>3.39214745587994</v>
      </c>
      <c r="I4564">
        <v>-24.8616777226548</v>
      </c>
      <c r="J4564">
        <v>1.85096954678422</v>
      </c>
      <c r="K4564">
        <v>3.70120913754889</v>
      </c>
      <c r="L4564">
        <v>3.6320690443145298</v>
      </c>
      <c r="M4564">
        <v>57.336042991657898</v>
      </c>
      <c r="N4564">
        <v>0.92367431693102597</v>
      </c>
      <c r="O4564">
        <v>24.815724815724799</v>
      </c>
      <c r="P4564">
        <v>60.869565217391298</v>
      </c>
      <c r="Q4564">
        <v>8.4397662246619001E-2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259</v>
      </c>
      <c r="E4565">
        <v>6.620463</v>
      </c>
      <c r="F4565">
        <v>15.3</v>
      </c>
      <c r="G4565">
        <v>-23.8042312391187</v>
      </c>
      <c r="H4565">
        <v>1.8298064889588199</v>
      </c>
      <c r="I4565">
        <v>-14.668313413342499</v>
      </c>
      <c r="J4565">
        <v>-2.8498851540704702</v>
      </c>
      <c r="K4565">
        <v>15.807497154433999</v>
      </c>
      <c r="L4565">
        <v>15.548562581272201</v>
      </c>
      <c r="M4565">
        <v>54.164041070303298</v>
      </c>
      <c r="N4565">
        <v>0.13627857052658099</v>
      </c>
      <c r="O4565">
        <v>61.830065359477103</v>
      </c>
      <c r="P4565">
        <v>26.446280991735499</v>
      </c>
      <c r="Q4565">
        <v>4.7352083288817001E-2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226</v>
      </c>
      <c r="E4566">
        <v>6.6040585509999996</v>
      </c>
      <c r="F4566">
        <v>4.67</v>
      </c>
      <c r="G4566">
        <v>136.43464373680101</v>
      </c>
      <c r="H4566">
        <v>-5.8267591676068298</v>
      </c>
      <c r="I4566">
        <v>43.171735019388997</v>
      </c>
      <c r="J4566">
        <v>-7.71323537670213</v>
      </c>
      <c r="K4566">
        <v>4.8728720912398904</v>
      </c>
      <c r="L4566">
        <v>4.0215451496092101</v>
      </c>
      <c r="M4566">
        <v>40.127066419360403</v>
      </c>
      <c r="N4566">
        <v>0.74036302139990595</v>
      </c>
      <c r="O4566">
        <v>51.820128479657299</v>
      </c>
      <c r="P4566">
        <v>173.099415204678</v>
      </c>
      <c r="Q4566">
        <v>0.119050462030711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D4567" t="s">
        <v>632</v>
      </c>
      <c r="E4567">
        <v>6.5673095940000001</v>
      </c>
      <c r="F4567">
        <v>31.41</v>
      </c>
      <c r="G4567">
        <v>-23.050295410824301</v>
      </c>
      <c r="H4567">
        <v>-25.313186838019199</v>
      </c>
      <c r="I4567">
        <v>-28.4199893896728</v>
      </c>
      <c r="J4567">
        <v>4.0531382930706004</v>
      </c>
      <c r="K4567">
        <v>33.739344779088597</v>
      </c>
      <c r="L4567">
        <v>31.4122847231063</v>
      </c>
      <c r="M4567">
        <v>53.184879807463098</v>
      </c>
      <c r="N4567">
        <v>3.7832948740112698E-2</v>
      </c>
      <c r="O4567">
        <v>42.948105698821998</v>
      </c>
      <c r="P4567">
        <v>40.852017937219699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95</v>
      </c>
      <c r="E4568">
        <v>6.5255463000000002</v>
      </c>
      <c r="F4568">
        <v>29.51</v>
      </c>
      <c r="G4568">
        <v>334.40393461660301</v>
      </c>
      <c r="H4568">
        <v>7.6092075116030902</v>
      </c>
      <c r="I4568">
        <v>180.59003567298299</v>
      </c>
      <c r="J4568">
        <v>-6.7659913835142902</v>
      </c>
      <c r="K4568">
        <v>25.104021141404299</v>
      </c>
      <c r="L4568">
        <v>14.7445688935252</v>
      </c>
      <c r="M4568">
        <v>30.9923794336441</v>
      </c>
      <c r="N4568">
        <v>1.21778450948601</v>
      </c>
      <c r="O4568">
        <v>17.4178244662825</v>
      </c>
      <c r="P4568">
        <v>413.21739130434702</v>
      </c>
      <c r="Q4568">
        <v>0.16347141219967201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632</v>
      </c>
      <c r="E4569">
        <v>6.4677899999999999</v>
      </c>
      <c r="F4569">
        <v>26.6</v>
      </c>
      <c r="G4569">
        <v>-3.01149822682993</v>
      </c>
      <c r="H4569">
        <v>11.8298064889588</v>
      </c>
      <c r="I4569">
        <v>-10.0511847346626</v>
      </c>
      <c r="J4569">
        <v>-0.92680823099355703</v>
      </c>
      <c r="K4569">
        <v>24.676034234333201</v>
      </c>
      <c r="L4569">
        <v>25.661494712590201</v>
      </c>
      <c r="M4569">
        <v>48.820102983413797</v>
      </c>
      <c r="N4569">
        <v>0.208058474743338</v>
      </c>
      <c r="O4569">
        <v>64.548872180451099</v>
      </c>
      <c r="P4569">
        <v>76.979374584165001</v>
      </c>
      <c r="Q4569">
        <v>-9.9791889307721995E-2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516</v>
      </c>
      <c r="E4570">
        <v>6.4178961000000001</v>
      </c>
      <c r="F4570">
        <v>19.39</v>
      </c>
      <c r="G4570">
        <v>206.020548956678</v>
      </c>
      <c r="H4570">
        <v>31.376617886516399</v>
      </c>
      <c r="I4570">
        <v>56.621276194670202</v>
      </c>
      <c r="J4570">
        <v>6.79541399122866</v>
      </c>
      <c r="K4570">
        <v>15.772096395505001</v>
      </c>
      <c r="L4570">
        <v>13.7236001094823</v>
      </c>
      <c r="M4570">
        <v>69.952445631572502</v>
      </c>
      <c r="N4570">
        <v>1.7205673584068599</v>
      </c>
      <c r="O4570">
        <v>7.3749355337802998</v>
      </c>
      <c r="P4570">
        <v>250.63291139240499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1698</v>
      </c>
      <c r="E4571">
        <v>6.4157999999999999</v>
      </c>
      <c r="F4571">
        <v>12.58</v>
      </c>
      <c r="G4571">
        <v>-27.2525071011877</v>
      </c>
      <c r="H4571">
        <v>-0.170193511041176</v>
      </c>
      <c r="I4571">
        <v>-11.0766309936828</v>
      </c>
      <c r="J4571">
        <v>-0.92680823099355703</v>
      </c>
      <c r="K4571">
        <v>12.58</v>
      </c>
      <c r="L4571">
        <v>12.579999999999901</v>
      </c>
      <c r="M4571">
        <v>50</v>
      </c>
      <c r="O4571">
        <v>0</v>
      </c>
      <c r="P4571">
        <v>0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519</v>
      </c>
      <c r="E4572">
        <v>6.3952</v>
      </c>
      <c r="F4572">
        <v>2.2400000000000002</v>
      </c>
      <c r="G4572">
        <v>-50.410401838029799</v>
      </c>
      <c r="H4572">
        <v>12.392620559310499</v>
      </c>
      <c r="I4572">
        <v>-26.8458617629136</v>
      </c>
      <c r="J4572">
        <v>-10.2385491216818</v>
      </c>
      <c r="K4572">
        <v>2.2282116074834399</v>
      </c>
      <c r="L4572">
        <v>2.4807207689877102</v>
      </c>
      <c r="M4572">
        <v>44.684702500289497</v>
      </c>
      <c r="N4572">
        <v>0.85247339731525995</v>
      </c>
      <c r="O4572">
        <v>52.232142857142797</v>
      </c>
      <c r="P4572">
        <v>17.8947368421052</v>
      </c>
      <c r="Q4572">
        <v>-3.9322796875656998E-2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2547</v>
      </c>
      <c r="E4573">
        <v>6.3694774000000001</v>
      </c>
      <c r="F4573">
        <v>4.21</v>
      </c>
      <c r="G4573">
        <v>-7.7403119792364903</v>
      </c>
      <c r="H4573">
        <v>3.0160809987627402</v>
      </c>
      <c r="I4573">
        <v>-3.25267011348723</v>
      </c>
      <c r="J4573">
        <v>2.0071770990797901</v>
      </c>
      <c r="K4573">
        <v>3.7818588020450599</v>
      </c>
      <c r="L4573">
        <v>3.8899979356244998</v>
      </c>
      <c r="M4573">
        <v>76.047854443042297</v>
      </c>
      <c r="N4573">
        <v>0.87316558176430703</v>
      </c>
      <c r="O4573">
        <v>30.641330166270698</v>
      </c>
      <c r="P4573">
        <v>47.719298245613999</v>
      </c>
      <c r="Q4573">
        <v>4.2000315010645002E-2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729</v>
      </c>
      <c r="E4574">
        <v>6.3247861439999999</v>
      </c>
      <c r="F4574">
        <v>94.12</v>
      </c>
      <c r="G4574">
        <v>25.987479873739002</v>
      </c>
      <c r="H4574">
        <v>2.9618941874143698</v>
      </c>
      <c r="I4574">
        <v>2.1064946055501399</v>
      </c>
      <c r="J4574">
        <v>1.1142261780681999</v>
      </c>
      <c r="K4574">
        <v>92.894853926631697</v>
      </c>
      <c r="L4574">
        <v>83.391039664369004</v>
      </c>
      <c r="M4574">
        <v>63.753004305415402</v>
      </c>
      <c r="N4574">
        <v>0.66215568459275898</v>
      </c>
      <c r="O4574">
        <v>6.3535911602209802</v>
      </c>
      <c r="P4574">
        <v>55.313531353135303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420</v>
      </c>
      <c r="E4575">
        <v>6.3123953549999996</v>
      </c>
      <c r="F4575">
        <v>3.43</v>
      </c>
      <c r="G4575">
        <v>10.152073051484001</v>
      </c>
      <c r="H4575">
        <v>13.031126620972</v>
      </c>
      <c r="I4575">
        <v>22.256702339650399</v>
      </c>
      <c r="J4575">
        <v>14.173862909945999</v>
      </c>
      <c r="K4575">
        <v>3.0143809353794802</v>
      </c>
      <c r="L4575">
        <v>2.8746734811085402</v>
      </c>
      <c r="M4575">
        <v>72.943408469389396</v>
      </c>
      <c r="N4575">
        <v>0.83680904185347205</v>
      </c>
      <c r="O4575">
        <v>17.7842565597667</v>
      </c>
      <c r="P4575">
        <v>73.232323232323196</v>
      </c>
      <c r="Q4575">
        <v>7.3552797638343007E-2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219</v>
      </c>
      <c r="E4576">
        <v>6.3066559499999997</v>
      </c>
      <c r="F4576">
        <v>6.6</v>
      </c>
      <c r="G4576">
        <v>-58.502507101187703</v>
      </c>
      <c r="K4576">
        <v>7.8976443621726604</v>
      </c>
      <c r="M4576">
        <v>24.8553728216223</v>
      </c>
      <c r="N4576">
        <v>1</v>
      </c>
      <c r="O4576">
        <v>45.454545454545404</v>
      </c>
      <c r="P4576">
        <v>4.7619047619047601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5760</v>
      </c>
      <c r="E4577">
        <v>6.2925449999999996</v>
      </c>
      <c r="F4577">
        <v>10.5</v>
      </c>
      <c r="G4577">
        <v>-86.182548253451003</v>
      </c>
      <c r="H4577">
        <v>-6.8368601777078402</v>
      </c>
      <c r="I4577">
        <v>-56.6897100127564</v>
      </c>
      <c r="J4577">
        <v>-5.4722627764481002</v>
      </c>
      <c r="K4577">
        <v>11.4588332786279</v>
      </c>
      <c r="L4577">
        <v>15.7554311244792</v>
      </c>
      <c r="M4577">
        <v>41.847468313044303</v>
      </c>
      <c r="N4577">
        <v>0.463525835866261</v>
      </c>
      <c r="O4577">
        <v>144.666666666666</v>
      </c>
      <c r="P4577">
        <v>37.254901960784302</v>
      </c>
      <c r="Q4577">
        <v>-3.5580229019280998E-2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372</v>
      </c>
      <c r="E4578">
        <v>6.2568000000000001</v>
      </c>
      <c r="F4578">
        <v>15.8</v>
      </c>
      <c r="G4578">
        <v>85.801385114381105</v>
      </c>
      <c r="H4578">
        <v>2.4272090863614202</v>
      </c>
      <c r="I4578">
        <v>-19.375600065847699</v>
      </c>
      <c r="J4578">
        <v>-2.3000916267488498</v>
      </c>
      <c r="K4578">
        <v>15.9231177483538</v>
      </c>
      <c r="L4578">
        <v>15.1571784360588</v>
      </c>
      <c r="M4578">
        <v>42.649053823173503</v>
      </c>
      <c r="N4578">
        <v>0.53840665610493699</v>
      </c>
      <c r="O4578">
        <v>40.949367088607502</v>
      </c>
      <c r="P4578">
        <v>89.675870348139199</v>
      </c>
      <c r="Q4578">
        <v>7.7098123439661007E-2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E4579">
        <v>6.2428879999999998</v>
      </c>
      <c r="F4579">
        <v>15.16</v>
      </c>
      <c r="G4579">
        <v>6.9488817877011799</v>
      </c>
      <c r="H4579">
        <v>5.7697086552760801</v>
      </c>
      <c r="I4579">
        <v>-4.7492582288960303</v>
      </c>
      <c r="J4579">
        <v>3.6970703059284502</v>
      </c>
      <c r="K4579">
        <v>14.0200864163671</v>
      </c>
      <c r="L4579">
        <v>13.753628150929201</v>
      </c>
      <c r="M4579">
        <v>81.2290954952406</v>
      </c>
      <c r="N4579">
        <v>2.3950619792725001</v>
      </c>
      <c r="O4579">
        <v>7.1240105540896801</v>
      </c>
      <c r="P4579">
        <v>48.481880509304503</v>
      </c>
      <c r="Q4579">
        <v>-0.110886050729784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1387</v>
      </c>
      <c r="E4580">
        <v>6.2257996999999996</v>
      </c>
      <c r="F4580">
        <v>11.23</v>
      </c>
      <c r="G4580">
        <v>60.812009027844503</v>
      </c>
      <c r="H4580">
        <v>1.9207155798679101</v>
      </c>
      <c r="I4580">
        <v>39.764248695838504</v>
      </c>
      <c r="J4580">
        <v>-3.2746343179500701</v>
      </c>
      <c r="K4580">
        <v>10.477966889162801</v>
      </c>
      <c r="L4580">
        <v>8.6122619805467995</v>
      </c>
      <c r="M4580">
        <v>48.407545368267698</v>
      </c>
      <c r="N4580">
        <v>0.64966903491239603</v>
      </c>
      <c r="O4580">
        <v>9.7951914514692699</v>
      </c>
      <c r="P4580">
        <v>124.151696606786</v>
      </c>
      <c r="Q4580">
        <v>8.9547982283617003E-2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72</v>
      </c>
      <c r="E4581">
        <v>6.2170842000000004</v>
      </c>
      <c r="F4581">
        <v>6.15</v>
      </c>
      <c r="G4581">
        <v>6.7900460903016402</v>
      </c>
      <c r="H4581">
        <v>-6.4201935110411599</v>
      </c>
      <c r="I4581">
        <v>-27.188481859195399</v>
      </c>
      <c r="J4581">
        <v>-5.1324157076290602</v>
      </c>
      <c r="K4581">
        <v>6.6772200898013896</v>
      </c>
      <c r="L4581">
        <v>6.6382946120132296</v>
      </c>
      <c r="M4581">
        <v>35.210453250283599</v>
      </c>
      <c r="N4581">
        <v>0.45465579087562202</v>
      </c>
      <c r="O4581">
        <v>77.235772357723505</v>
      </c>
      <c r="P4581">
        <v>38.202247191011203</v>
      </c>
      <c r="Q4581">
        <v>8.8994209365680001E-3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4124</v>
      </c>
      <c r="E4582">
        <v>6.1822023119999896</v>
      </c>
      <c r="F4582">
        <v>5.94</v>
      </c>
      <c r="G4582">
        <v>-40.585840434521003</v>
      </c>
      <c r="H4582">
        <v>4.4072712776912297</v>
      </c>
      <c r="I4582">
        <v>-36.139287635286799</v>
      </c>
      <c r="J4582">
        <v>6.6818874211803703</v>
      </c>
      <c r="K4582">
        <v>5.6794634960276298</v>
      </c>
      <c r="L4582">
        <v>6.3129691786701398</v>
      </c>
      <c r="M4582">
        <v>64.535522874593894</v>
      </c>
      <c r="N4582">
        <v>1.20708850131042</v>
      </c>
      <c r="O4582">
        <v>81.481481481481396</v>
      </c>
      <c r="P4582">
        <v>22.474226804123699</v>
      </c>
      <c r="Q4582">
        <v>6.9771623535800004E-4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729</v>
      </c>
      <c r="E4583">
        <v>6.1746908559999998</v>
      </c>
      <c r="F4583">
        <v>107.59</v>
      </c>
      <c r="G4583">
        <v>56.442217160379599</v>
      </c>
      <c r="H4583">
        <v>1.14780985407379</v>
      </c>
      <c r="I4583">
        <v>4.0141245993943997</v>
      </c>
      <c r="J4583">
        <v>0.40066676199513201</v>
      </c>
      <c r="K4583">
        <v>105.49648298339299</v>
      </c>
      <c r="L4583">
        <v>92.203085247293004</v>
      </c>
      <c r="M4583">
        <v>67.7882302660921</v>
      </c>
      <c r="N4583">
        <v>0.99986403737753604</v>
      </c>
      <c r="O4583">
        <v>5.5953155497722804</v>
      </c>
      <c r="P4583">
        <v>85.5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729</v>
      </c>
      <c r="E4584">
        <v>6.1661835759999999</v>
      </c>
      <c r="F4584">
        <v>36.43</v>
      </c>
      <c r="G4584">
        <v>38.188001527331799</v>
      </c>
      <c r="H4584">
        <v>4.5088364461628103</v>
      </c>
      <c r="I4584">
        <v>8.8380671690468091</v>
      </c>
      <c r="J4584">
        <v>0.98985843567310206</v>
      </c>
      <c r="K4584">
        <v>35.696355999107503</v>
      </c>
      <c r="L4584">
        <v>31.552810799374502</v>
      </c>
      <c r="M4584">
        <v>46.0553371054271</v>
      </c>
      <c r="N4584">
        <v>0.58587509863620602</v>
      </c>
      <c r="O4584">
        <v>4.6939335712325096</v>
      </c>
      <c r="P4584">
        <v>73.064133016626997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516</v>
      </c>
      <c r="E4585">
        <v>6.15</v>
      </c>
      <c r="F4585">
        <v>20.5</v>
      </c>
      <c r="G4585">
        <v>42.810048752252797</v>
      </c>
      <c r="H4585">
        <v>-6.0903403673972996</v>
      </c>
      <c r="I4585">
        <v>-26.498853215905001</v>
      </c>
      <c r="J4585">
        <v>27.038235464387199</v>
      </c>
      <c r="K4585">
        <v>20.406264109867699</v>
      </c>
      <c r="L4585">
        <v>19.916431942086501</v>
      </c>
      <c r="M4585">
        <v>56.055514956830201</v>
      </c>
      <c r="N4585">
        <v>4.52771832384013</v>
      </c>
      <c r="O4585">
        <v>48.780487804878</v>
      </c>
      <c r="P4585">
        <v>83.199285075960603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632</v>
      </c>
      <c r="E4586">
        <v>6.15</v>
      </c>
      <c r="F4586">
        <v>20.5</v>
      </c>
      <c r="G4586">
        <v>-88.696930648300693</v>
      </c>
      <c r="H4586">
        <v>-5.1748274313377403</v>
      </c>
      <c r="I4586">
        <v>-27.810993300750201</v>
      </c>
      <c r="J4586">
        <v>-0.92680823099355703</v>
      </c>
      <c r="K4586">
        <v>22.5079852071812</v>
      </c>
      <c r="L4586">
        <v>25.878315466464901</v>
      </c>
      <c r="M4586">
        <v>39.498160631907702</v>
      </c>
      <c r="N4586">
        <v>0.61672473867595801</v>
      </c>
      <c r="O4586">
        <v>159.365853658536</v>
      </c>
      <c r="P4586">
        <v>53.673163418290798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72</v>
      </c>
      <c r="E4587">
        <v>6.1121999999999996</v>
      </c>
      <c r="F4587">
        <v>3.34</v>
      </c>
      <c r="G4587">
        <v>62.691626977024498</v>
      </c>
      <c r="H4587">
        <v>31.845616765638599</v>
      </c>
      <c r="I4587">
        <v>37.394984726841102</v>
      </c>
      <c r="J4587">
        <v>4.7693943006520003</v>
      </c>
      <c r="K4587">
        <v>2.4971263977746099</v>
      </c>
      <c r="L4587">
        <v>1.98401278724996</v>
      </c>
      <c r="M4587">
        <v>99.465880358330693</v>
      </c>
      <c r="N4587">
        <v>1.5799882657072699</v>
      </c>
      <c r="O4587">
        <v>0</v>
      </c>
      <c r="P4587">
        <v>86.592178770949701</v>
      </c>
      <c r="Q4587">
        <v>0.16029520001897299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136</v>
      </c>
      <c r="E4588">
        <v>6.1011333571683997</v>
      </c>
      <c r="F4588">
        <v>8.1300000000000008</v>
      </c>
      <c r="G4588">
        <v>-85.941531491431604</v>
      </c>
      <c r="H4588">
        <v>14.1757980501402</v>
      </c>
      <c r="I4588">
        <v>-44.655062366231803</v>
      </c>
      <c r="J4588">
        <v>-0.92680823099355703</v>
      </c>
      <c r="K4588">
        <v>8.1470100544022692</v>
      </c>
      <c r="L4588">
        <v>11.071144715924801</v>
      </c>
      <c r="M4588">
        <v>42.984386876221102</v>
      </c>
      <c r="N4588">
        <v>0.27761711972238201</v>
      </c>
      <c r="O4588">
        <v>179.70479704797</v>
      </c>
      <c r="P4588">
        <v>28.639240506329099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632</v>
      </c>
      <c r="E4589">
        <v>6.0646041000000004</v>
      </c>
      <c r="F4589">
        <v>18.93</v>
      </c>
      <c r="G4589">
        <v>-76.860862192571503</v>
      </c>
      <c r="H4589">
        <v>2.7102412715675199</v>
      </c>
      <c r="I4589">
        <v>-47.169346225470903</v>
      </c>
      <c r="J4589">
        <v>3.0841807799954499</v>
      </c>
      <c r="K4589">
        <v>19.0921393746221</v>
      </c>
      <c r="L4589">
        <v>23.964099691099399</v>
      </c>
      <c r="M4589">
        <v>62.195634538872298</v>
      </c>
      <c r="N4589">
        <v>1.1251494857689499</v>
      </c>
      <c r="O4589">
        <v>131.854199683042</v>
      </c>
      <c r="P4589">
        <v>19.206549118387901</v>
      </c>
      <c r="Q4589">
        <v>4.1574403686906999E-2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124</v>
      </c>
      <c r="E4590">
        <v>6.032</v>
      </c>
      <c r="F4590">
        <v>1.28</v>
      </c>
      <c r="G4590">
        <v>62.4533752517534</v>
      </c>
      <c r="H4590">
        <v>-8.0838625757893698</v>
      </c>
      <c r="I4590">
        <v>17.923369006317099</v>
      </c>
      <c r="J4590">
        <v>-4.6862067272341603</v>
      </c>
      <c r="K4590">
        <v>1.5455419200087199</v>
      </c>
      <c r="L4590">
        <v>1.3136325970139899</v>
      </c>
      <c r="M4590">
        <v>20.2309631881588</v>
      </c>
      <c r="N4590">
        <v>0.36151392531189103</v>
      </c>
      <c r="O4590">
        <v>98.4375</v>
      </c>
      <c r="P4590">
        <v>96.923076923076906</v>
      </c>
      <c r="Q4590">
        <v>3.4019858999261E-2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46</v>
      </c>
      <c r="E4591">
        <v>5.9916159999999996</v>
      </c>
      <c r="F4591">
        <v>13.6</v>
      </c>
      <c r="G4591">
        <v>98.661114161270703</v>
      </c>
      <c r="H4591">
        <v>-5.0652984061460797</v>
      </c>
      <c r="I4591">
        <v>-5.40452532157716</v>
      </c>
      <c r="J4591">
        <v>-5.82191312609846</v>
      </c>
      <c r="K4591">
        <v>12.473032759347999</v>
      </c>
      <c r="L4591">
        <v>10.2470045068915</v>
      </c>
      <c r="M4591">
        <v>1.82265070363327</v>
      </c>
      <c r="N4591">
        <v>1.24E-2</v>
      </c>
      <c r="O4591">
        <v>5.7352941176470598</v>
      </c>
      <c r="P4591">
        <v>140.28268551236701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745</v>
      </c>
      <c r="E4592">
        <v>5.9814080000000001</v>
      </c>
      <c r="F4592">
        <v>7.76</v>
      </c>
      <c r="G4592">
        <v>-40.9526149760528</v>
      </c>
      <c r="H4592">
        <v>2.8842553601407501</v>
      </c>
      <c r="I4592">
        <v>-16.958983934859301</v>
      </c>
      <c r="J4592">
        <v>-3.9268082309935601</v>
      </c>
      <c r="K4592">
        <v>7.48672874757239</v>
      </c>
      <c r="L4592">
        <v>7.9368466284638099</v>
      </c>
      <c r="M4592">
        <v>52.633885806391703</v>
      </c>
      <c r="N4592">
        <v>2.52857142857142</v>
      </c>
      <c r="O4592">
        <v>81.958762886597896</v>
      </c>
      <c r="P4592">
        <v>19.384615384615302</v>
      </c>
      <c r="Q4592">
        <v>3.3415541681052999E-2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1698</v>
      </c>
      <c r="E4593">
        <v>5.9664219999999997</v>
      </c>
      <c r="F4593">
        <v>13.09</v>
      </c>
      <c r="G4593">
        <v>36.372492898812197</v>
      </c>
      <c r="H4593">
        <v>8.9131398222921501</v>
      </c>
      <c r="I4593">
        <v>-3.78154902646971</v>
      </c>
      <c r="J4593">
        <v>4.04512440733843</v>
      </c>
      <c r="K4593">
        <v>11.911097587065001</v>
      </c>
      <c r="L4593">
        <v>11.228561623889201</v>
      </c>
      <c r="M4593">
        <v>67.075696083782205</v>
      </c>
      <c r="N4593">
        <v>1.8547297297297201</v>
      </c>
      <c r="O4593">
        <v>22.230710466004499</v>
      </c>
      <c r="P4593">
        <v>67.820512820512803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95</v>
      </c>
      <c r="E4594">
        <v>5.9327351999999998</v>
      </c>
      <c r="F4594">
        <v>11.13</v>
      </c>
      <c r="G4594">
        <v>26.264734278122599</v>
      </c>
      <c r="H4594">
        <v>16.0093471987709</v>
      </c>
      <c r="I4594">
        <v>6.3007677269994504</v>
      </c>
      <c r="J4594">
        <v>-0.202826330541068</v>
      </c>
      <c r="K4594">
        <v>10.065314411584099</v>
      </c>
      <c r="L4594">
        <v>8.9403911570627397</v>
      </c>
      <c r="M4594">
        <v>57.510403684978499</v>
      </c>
      <c r="N4594">
        <v>1.3388700494664401</v>
      </c>
      <c r="O4594">
        <v>12.3090745732254</v>
      </c>
      <c r="P4594">
        <v>72.558139534883693</v>
      </c>
      <c r="Q4594">
        <v>7.9920496797301996E-2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E4595">
        <v>5.9265190499999996</v>
      </c>
      <c r="F4595">
        <v>9.15</v>
      </c>
      <c r="G4595">
        <v>95.824415975735306</v>
      </c>
      <c r="H4595">
        <v>-37.670193511041099</v>
      </c>
      <c r="I4595">
        <v>-13.433533350585201</v>
      </c>
      <c r="J4595">
        <v>-15.0919114204869</v>
      </c>
      <c r="K4595">
        <v>13.5477249260643</v>
      </c>
      <c r="L4595">
        <v>11.315207446433</v>
      </c>
      <c r="M4595">
        <v>12.3603196472079</v>
      </c>
      <c r="N4595">
        <v>0.36597340065115203</v>
      </c>
      <c r="O4595">
        <v>120.109289617486</v>
      </c>
      <c r="P4595">
        <v>157.746478873239</v>
      </c>
      <c r="Q4595">
        <v>4.5727411184771E-2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1887</v>
      </c>
      <c r="E4596">
        <v>5.9242757399999997</v>
      </c>
      <c r="F4596">
        <v>1.8</v>
      </c>
      <c r="G4596">
        <v>108.997492898812</v>
      </c>
      <c r="H4596">
        <v>29.326209366656599</v>
      </c>
      <c r="I4596">
        <v>46.423369006317103</v>
      </c>
      <c r="J4596">
        <v>4.9555447101829104</v>
      </c>
      <c r="K4596">
        <v>1.44804950585084</v>
      </c>
      <c r="L4596">
        <v>1.18288772673251</v>
      </c>
      <c r="M4596">
        <v>81.427486480254302</v>
      </c>
      <c r="N4596">
        <v>1.6316574954363601</v>
      </c>
      <c r="O4596">
        <v>8.3333333333333197</v>
      </c>
      <c r="P4596">
        <v>125</v>
      </c>
      <c r="Q4596">
        <v>6.8051839765812E-2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519</v>
      </c>
      <c r="E4597">
        <v>5.9</v>
      </c>
      <c r="F4597">
        <v>5.9</v>
      </c>
      <c r="G4597">
        <v>51.232341383660703</v>
      </c>
      <c r="H4597">
        <v>5.5645735140484298</v>
      </c>
      <c r="I4597">
        <v>-9.5249068557517997</v>
      </c>
      <c r="J4597">
        <v>-8.01342240422189</v>
      </c>
      <c r="K4597">
        <v>6.0475272178364401</v>
      </c>
      <c r="L4597">
        <v>5.8104749524983301</v>
      </c>
      <c r="M4597">
        <v>48.429310176143602</v>
      </c>
      <c r="N4597">
        <v>1.9099221713021399</v>
      </c>
      <c r="O4597">
        <v>50.847457627118601</v>
      </c>
      <c r="P4597">
        <v>95.364238410596002</v>
      </c>
      <c r="Q4597">
        <v>0.114490344490246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516</v>
      </c>
      <c r="E4598">
        <v>5.8512000000000004</v>
      </c>
      <c r="F4598">
        <v>12.72</v>
      </c>
      <c r="G4598">
        <v>111.680299222922</v>
      </c>
      <c r="H4598">
        <v>-37.9697045134861</v>
      </c>
      <c r="I4598">
        <v>7.2208249750059998</v>
      </c>
      <c r="J4598">
        <v>-15.0968487168235</v>
      </c>
      <c r="K4598">
        <v>16.595217841540801</v>
      </c>
      <c r="L4598">
        <v>13.213049555770199</v>
      </c>
      <c r="M4598">
        <v>9.2414997326335708</v>
      </c>
      <c r="N4598">
        <v>0.73342083238225597</v>
      </c>
      <c r="O4598">
        <v>96.540880503144606</v>
      </c>
      <c r="P4598">
        <v>152.38095238095201</v>
      </c>
      <c r="Q4598">
        <v>3.6592749962045E-2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1406</v>
      </c>
      <c r="E4599">
        <v>5.8369511999999997</v>
      </c>
      <c r="F4599">
        <v>11.51</v>
      </c>
      <c r="G4599">
        <v>-3.8823967701947302</v>
      </c>
      <c r="H4599">
        <v>9.4488541080064401</v>
      </c>
      <c r="I4599">
        <v>2.4967762085332299</v>
      </c>
      <c r="J4599">
        <v>-8.6992441284294593</v>
      </c>
      <c r="K4599">
        <v>11.2335322855107</v>
      </c>
      <c r="L4599">
        <v>10.707276474585001</v>
      </c>
      <c r="M4599">
        <v>45.750444633803703</v>
      </c>
      <c r="N4599">
        <v>1.41835027479208</v>
      </c>
      <c r="O4599">
        <v>21.5464813205908</v>
      </c>
      <c r="P4599">
        <v>35.411764705882298</v>
      </c>
      <c r="Q4599">
        <v>8.1063296819376005E-2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420</v>
      </c>
      <c r="E4600">
        <v>5.7721999999999998</v>
      </c>
      <c r="F4600">
        <v>18.62</v>
      </c>
      <c r="G4600">
        <v>5.9377647156935502</v>
      </c>
      <c r="H4600">
        <v>-2.88701691751975</v>
      </c>
      <c r="I4600">
        <v>-13.0766309936828</v>
      </c>
      <c r="J4600">
        <v>5.4731917690064398</v>
      </c>
      <c r="K4600">
        <v>18.416495279451599</v>
      </c>
      <c r="L4600">
        <v>17.932872484363902</v>
      </c>
      <c r="M4600">
        <v>57.2869446522365</v>
      </c>
      <c r="N4600">
        <v>0.91113461952234098</v>
      </c>
      <c r="O4600">
        <v>47.529538131041797</v>
      </c>
      <c r="P4600">
        <v>50.161290322580598</v>
      </c>
      <c r="Q4600">
        <v>3.6696015515260999E-2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72</v>
      </c>
      <c r="E4601">
        <v>5.7573990000000004</v>
      </c>
      <c r="F4601">
        <v>5.7</v>
      </c>
      <c r="G4601">
        <v>-32.091216778606999</v>
      </c>
      <c r="H4601">
        <v>7.3769763002795798</v>
      </c>
      <c r="I4601">
        <v>-23.6692235862754</v>
      </c>
      <c r="J4601">
        <v>1.2237294034150401</v>
      </c>
      <c r="K4601">
        <v>5.57185247127049</v>
      </c>
      <c r="L4601">
        <v>5.8858154123881103</v>
      </c>
      <c r="M4601">
        <v>51.745453741992897</v>
      </c>
      <c r="N4601">
        <v>0.96256023949223302</v>
      </c>
      <c r="O4601">
        <v>27.368421052631501</v>
      </c>
      <c r="P4601">
        <v>16.326530612244799</v>
      </c>
      <c r="Q4601">
        <v>-3.4238604241934999E-2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130</v>
      </c>
      <c r="E4602">
        <v>5.7512499999999998</v>
      </c>
      <c r="F4602">
        <v>10.75</v>
      </c>
      <c r="G4602">
        <v>-1.16055307819918</v>
      </c>
      <c r="H4602">
        <v>5.9502408423645399</v>
      </c>
      <c r="I4602">
        <v>-12.425551856992101</v>
      </c>
      <c r="J4602">
        <v>12.112098183307101</v>
      </c>
      <c r="K4602">
        <v>10.568625953175401</v>
      </c>
      <c r="L4602">
        <v>10.2560587879679</v>
      </c>
      <c r="M4602">
        <v>51.023470893978597</v>
      </c>
      <c r="N4602">
        <v>0.376042178000981</v>
      </c>
      <c r="O4602">
        <v>20.930232558139501</v>
      </c>
      <c r="P4602">
        <v>34.207240948813897</v>
      </c>
      <c r="Q4602">
        <v>1.3656732431710001E-2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136</v>
      </c>
      <c r="E4603">
        <v>5.7510000000000003</v>
      </c>
      <c r="F4603">
        <v>19.170000000000002</v>
      </c>
      <c r="G4603">
        <v>150.29549880723101</v>
      </c>
      <c r="H4603">
        <v>27.120643142345202</v>
      </c>
      <c r="I4603">
        <v>-37.878345056791503</v>
      </c>
      <c r="J4603">
        <v>-6.6790206203740796</v>
      </c>
      <c r="K4603">
        <v>17.412726585499801</v>
      </c>
      <c r="L4603">
        <v>15.6605438770204</v>
      </c>
      <c r="M4603">
        <v>52.982007806717597</v>
      </c>
      <c r="N4603">
        <v>0.955575423127909</v>
      </c>
      <c r="O4603">
        <v>76.264997391757902</v>
      </c>
      <c r="P4603">
        <v>198.59813084112099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729</v>
      </c>
      <c r="E4604">
        <v>5.722810688</v>
      </c>
      <c r="F4604">
        <v>213.18</v>
      </c>
      <c r="G4604">
        <v>33.309922595100197</v>
      </c>
      <c r="H4604">
        <v>4.0540694179099903</v>
      </c>
      <c r="I4604">
        <v>12.223109864364901</v>
      </c>
      <c r="J4604">
        <v>0.92950464983397896</v>
      </c>
      <c r="K4604">
        <v>205.73795936992801</v>
      </c>
      <c r="L4604">
        <v>180.654302484526</v>
      </c>
      <c r="M4604">
        <v>41.480968958534298</v>
      </c>
      <c r="N4604">
        <v>0.54693997048467102</v>
      </c>
      <c r="O4604">
        <v>3.1991744066047501</v>
      </c>
      <c r="P4604">
        <v>63.984615384615303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293</v>
      </c>
      <c r="E4605">
        <v>5.7166279879999999</v>
      </c>
      <c r="F4605">
        <v>3.32</v>
      </c>
      <c r="G4605">
        <v>-36.826975186294</v>
      </c>
      <c r="H4605">
        <v>-10.682322891095</v>
      </c>
      <c r="I4605">
        <v>-54.598225678068196</v>
      </c>
      <c r="J4605">
        <v>-0.32074762493295</v>
      </c>
      <c r="K4605">
        <v>3.6803045765263001</v>
      </c>
      <c r="L4605">
        <v>3.7689791499836498</v>
      </c>
      <c r="M4605">
        <v>33.8821299544704</v>
      </c>
      <c r="N4605">
        <v>0.38037267925940399</v>
      </c>
      <c r="O4605">
        <v>104.518072289156</v>
      </c>
      <c r="P4605">
        <v>25.757575757575701</v>
      </c>
      <c r="Q4605">
        <v>6.1784932488231997E-2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729</v>
      </c>
      <c r="E4606">
        <v>5.7107817000000001</v>
      </c>
      <c r="F4606">
        <v>41.85</v>
      </c>
      <c r="G4606">
        <v>20.2624735121362</v>
      </c>
      <c r="H4606">
        <v>7.8751907076282297</v>
      </c>
      <c r="I4606">
        <v>5.5530192006536296</v>
      </c>
      <c r="J4606">
        <v>-0.66358736475761704</v>
      </c>
      <c r="K4606">
        <v>39.189870547153902</v>
      </c>
      <c r="L4606">
        <v>35.064434805728197</v>
      </c>
      <c r="M4606">
        <v>46.348393818943599</v>
      </c>
      <c r="N4606">
        <v>0.78870928162623</v>
      </c>
      <c r="O4606">
        <v>1.09916367980884</v>
      </c>
      <c r="P4606">
        <v>55.287569573283797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551</v>
      </c>
      <c r="E4607">
        <v>5.7</v>
      </c>
      <c r="F4607">
        <v>19</v>
      </c>
      <c r="G4607">
        <v>-2.33468987567819</v>
      </c>
      <c r="H4607">
        <v>12.522570427274299</v>
      </c>
      <c r="I4607">
        <v>-28.7185902481258</v>
      </c>
      <c r="J4607">
        <v>1.3336869250882599</v>
      </c>
      <c r="K4607">
        <v>17.1112792794627</v>
      </c>
      <c r="L4607">
        <v>18.880369057161499</v>
      </c>
      <c r="M4607">
        <v>99.966183638035901</v>
      </c>
      <c r="N4607">
        <v>4.9431818181818103</v>
      </c>
      <c r="O4607">
        <v>21.421052631578899</v>
      </c>
      <c r="P4607">
        <v>24.917817225509499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1177</v>
      </c>
      <c r="E4608">
        <v>5.6977978899999897</v>
      </c>
      <c r="F4608">
        <v>5.03</v>
      </c>
      <c r="G4608">
        <v>126.787896939216</v>
      </c>
      <c r="H4608">
        <v>-37.137612057406997</v>
      </c>
      <c r="I4608">
        <v>22.341090525304399</v>
      </c>
      <c r="J4608">
        <v>-7.6058434814573603</v>
      </c>
      <c r="K4608">
        <v>6.5147849565024298</v>
      </c>
      <c r="M4608">
        <v>12.5771321930079</v>
      </c>
      <c r="N4608">
        <v>0.76841902416762298</v>
      </c>
      <c r="O4608">
        <v>104.77137176938299</v>
      </c>
      <c r="P4608">
        <v>166.13756613756601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420</v>
      </c>
      <c r="E4609">
        <v>5.6861370000000004</v>
      </c>
      <c r="F4609">
        <v>18.95</v>
      </c>
      <c r="G4609">
        <v>-27.2525071011877</v>
      </c>
      <c r="H4609">
        <v>-0.170193511041176</v>
      </c>
      <c r="I4609">
        <v>-11.0766309936828</v>
      </c>
      <c r="J4609">
        <v>-0.92680823099355703</v>
      </c>
      <c r="K4609">
        <v>18.9499999813304</v>
      </c>
      <c r="L4609">
        <v>18.949383130078001</v>
      </c>
      <c r="M4609">
        <v>100</v>
      </c>
      <c r="O4609">
        <v>0</v>
      </c>
      <c r="P4609">
        <v>0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632</v>
      </c>
      <c r="E4610">
        <v>5.6774899999999997</v>
      </c>
      <c r="F4610">
        <v>62.39</v>
      </c>
      <c r="G4610">
        <v>-46.862417486005803</v>
      </c>
      <c r="H4610">
        <v>-12.6666871996807</v>
      </c>
      <c r="I4610">
        <v>-30.824032651359399</v>
      </c>
      <c r="J4610">
        <v>-3.51853344566958</v>
      </c>
      <c r="K4610">
        <v>68.3426786499423</v>
      </c>
      <c r="L4610">
        <v>71.879058823594605</v>
      </c>
      <c r="M4610">
        <v>36.3941789314283</v>
      </c>
      <c r="N4610">
        <v>1.6346609508963299</v>
      </c>
      <c r="O4610">
        <v>54.511941016188501</v>
      </c>
      <c r="P4610">
        <v>12.820976491862501</v>
      </c>
      <c r="Q4610">
        <v>0.13878707128026499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729</v>
      </c>
      <c r="E4611">
        <v>5.6472677519999896</v>
      </c>
      <c r="F4611">
        <v>20.36</v>
      </c>
      <c r="G4611">
        <v>8.7793608811990307</v>
      </c>
      <c r="H4611">
        <v>2.2442934104879999</v>
      </c>
      <c r="I4611">
        <v>0.52074318574821898</v>
      </c>
      <c r="J4611">
        <v>0.36672410731489002</v>
      </c>
      <c r="K4611">
        <v>19.643665535520402</v>
      </c>
      <c r="L4611">
        <v>18.013000739361999</v>
      </c>
      <c r="M4611">
        <v>60.5497023931554</v>
      </c>
      <c r="N4611">
        <v>0.57185717802196101</v>
      </c>
      <c r="O4611">
        <v>5.4518664047151297</v>
      </c>
      <c r="P4611">
        <v>56.615384615384599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136</v>
      </c>
      <c r="E4612">
        <v>5.6303999999999998</v>
      </c>
      <c r="F4612">
        <v>31.5</v>
      </c>
      <c r="G4612">
        <v>2.4337674086162</v>
      </c>
      <c r="H4612">
        <v>-0.170193511041176</v>
      </c>
      <c r="I4612">
        <v>26.4285665115146</v>
      </c>
      <c r="J4612">
        <v>-0.92680823099355703</v>
      </c>
      <c r="K4612">
        <v>28.269735035504901</v>
      </c>
      <c r="L4612">
        <v>24.614559051055</v>
      </c>
      <c r="M4612">
        <v>81.201129778348403</v>
      </c>
      <c r="N4612">
        <v>0</v>
      </c>
      <c r="O4612">
        <v>0</v>
      </c>
      <c r="P4612">
        <v>36.956521739130402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259</v>
      </c>
      <c r="E4613">
        <v>5.6240168380000002</v>
      </c>
      <c r="F4613">
        <v>5.14</v>
      </c>
      <c r="G4613">
        <v>-19.041980785398199</v>
      </c>
      <c r="H4613">
        <v>-10.778889163215</v>
      </c>
      <c r="I4613">
        <v>-15.0018646385426</v>
      </c>
      <c r="J4613">
        <v>-5.9175660868161097</v>
      </c>
      <c r="K4613">
        <v>4.9616013679842697</v>
      </c>
      <c r="L4613">
        <v>4.9787898201589398</v>
      </c>
      <c r="M4613">
        <v>7.8383135176174399</v>
      </c>
      <c r="N4613">
        <v>0.61595523444032296</v>
      </c>
      <c r="O4613">
        <v>34.241245136186699</v>
      </c>
      <c r="P4613">
        <v>38.918918918918898</v>
      </c>
      <c r="Q4613">
        <v>3.8081043859231001E-2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136</v>
      </c>
      <c r="E4614">
        <v>5.6052242000000003</v>
      </c>
      <c r="F4614">
        <v>11.21</v>
      </c>
      <c r="G4614">
        <v>-6.7816780326104302</v>
      </c>
      <c r="H4614">
        <v>-4.8470642593404802</v>
      </c>
      <c r="I4614">
        <v>-32.609964327016101</v>
      </c>
      <c r="J4614">
        <v>-9.0415623293541998</v>
      </c>
      <c r="K4614">
        <v>12.178768373884701</v>
      </c>
      <c r="L4614">
        <v>12.438059076357501</v>
      </c>
      <c r="M4614">
        <v>36.889707793270603</v>
      </c>
      <c r="N4614">
        <v>1.02665634634647</v>
      </c>
      <c r="O4614">
        <v>68.2426404995539</v>
      </c>
      <c r="P4614">
        <v>21.715526601520001</v>
      </c>
      <c r="Q4614">
        <v>1.2155745222191001E-2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372</v>
      </c>
      <c r="E4615">
        <v>5.6048419999999997</v>
      </c>
      <c r="F4615">
        <v>15.55</v>
      </c>
      <c r="G4615">
        <v>29.651258589188799</v>
      </c>
      <c r="H4615">
        <v>-5.4686100762056098</v>
      </c>
      <c r="I4615">
        <v>-20.8239234124554</v>
      </c>
      <c r="J4615">
        <v>-0.92680823099355703</v>
      </c>
      <c r="K4615">
        <v>15.1111297296529</v>
      </c>
      <c r="L4615">
        <v>12.0761160644168</v>
      </c>
      <c r="M4615">
        <v>45.067347701952897</v>
      </c>
      <c r="N4615">
        <v>1.0359431360067799</v>
      </c>
      <c r="O4615">
        <v>22.700964630224998</v>
      </c>
      <c r="P4615">
        <v>104.605263157894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21</v>
      </c>
      <c r="E4616">
        <v>5.6042105900000001</v>
      </c>
      <c r="F4616">
        <v>2.42</v>
      </c>
      <c r="G4616">
        <v>3.5583037096230798</v>
      </c>
      <c r="H4616">
        <v>9.8298064889588108</v>
      </c>
      <c r="I4616">
        <v>-1.57436855024392</v>
      </c>
      <c r="J4616">
        <v>-0.92680823099355703</v>
      </c>
      <c r="K4616">
        <v>2.18714594811633</v>
      </c>
      <c r="L4616">
        <v>1.95055486134267</v>
      </c>
      <c r="M4616">
        <v>99.999377230099199</v>
      </c>
      <c r="N4616">
        <v>4.4149659863945496</v>
      </c>
      <c r="O4616">
        <v>0</v>
      </c>
      <c r="P4616">
        <v>37.5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E4617">
        <v>5.5811051999999997</v>
      </c>
      <c r="F4617">
        <v>8.6199999999999992</v>
      </c>
      <c r="G4617">
        <v>91.819657847265802</v>
      </c>
      <c r="H4617">
        <v>7.5798064889588099</v>
      </c>
      <c r="I4617">
        <v>55.263877812579302</v>
      </c>
      <c r="J4617">
        <v>-2.8608241581835401</v>
      </c>
      <c r="K4617">
        <v>7.8612442707691503</v>
      </c>
      <c r="L4617">
        <v>6.0300179516108399</v>
      </c>
      <c r="M4617">
        <v>57.345727177190902</v>
      </c>
      <c r="N4617">
        <v>0.17809186078679101</v>
      </c>
      <c r="O4617">
        <v>6.6125290023201799</v>
      </c>
      <c r="P4617">
        <v>187.333333333333</v>
      </c>
      <c r="Q4617">
        <v>9.1035404254442995E-2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3613</v>
      </c>
      <c r="E4618">
        <v>5.5792169999999999</v>
      </c>
      <c r="F4618">
        <v>8.5500000000000007</v>
      </c>
      <c r="G4618">
        <v>294.00353154615499</v>
      </c>
      <c r="H4618">
        <v>52.236223601258203</v>
      </c>
      <c r="I4618">
        <v>239.124172219168</v>
      </c>
      <c r="J4618">
        <v>5.0211471593410097</v>
      </c>
      <c r="K4618">
        <v>5.4580440199050901</v>
      </c>
      <c r="L4618">
        <v>2.76380221009684</v>
      </c>
      <c r="M4618">
        <v>99.998116467218907</v>
      </c>
      <c r="N4618">
        <v>1.32509962635262</v>
      </c>
      <c r="O4618">
        <v>0</v>
      </c>
      <c r="P4618">
        <v>313.04347826086899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Row],[Ticker]],[1]!Table2[[Symbol]:[Industry]],2,FALSE),"-")</f>
        <v>-</v>
      </c>
      <c r="D4619" t="s">
        <v>72</v>
      </c>
      <c r="E4619">
        <v>5.5779623999999997</v>
      </c>
      <c r="F4619">
        <v>18.38</v>
      </c>
      <c r="G4619">
        <v>-36.036626207887402</v>
      </c>
      <c r="H4619">
        <v>-4.6400479808956403</v>
      </c>
      <c r="I4619">
        <v>-20.534759072500499</v>
      </c>
      <c r="J4619">
        <v>-5.6936476092318999</v>
      </c>
      <c r="K4619">
        <v>19.9451667135164</v>
      </c>
      <c r="L4619">
        <v>19.219521048707499</v>
      </c>
      <c r="M4619">
        <v>35.106988320355903</v>
      </c>
      <c r="N4619">
        <v>0.29074640923004402</v>
      </c>
      <c r="O4619">
        <v>41.403699673558201</v>
      </c>
      <c r="P4619">
        <v>41.384615384615302</v>
      </c>
      <c r="Q4619">
        <v>6.0073913940162003E-2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Row],[Ticker]],[1]!Table2[[Symbol]:[Industry]],2,FALSE),"-")</f>
        <v>-</v>
      </c>
      <c r="D4620" t="s">
        <v>632</v>
      </c>
      <c r="E4620">
        <v>5.5706210450000002</v>
      </c>
      <c r="F4620">
        <v>1.05</v>
      </c>
      <c r="G4620">
        <v>-5.5931859894901201</v>
      </c>
      <c r="H4620">
        <v>-1.87035303188851</v>
      </c>
      <c r="I4620">
        <v>-12.2495918825592</v>
      </c>
      <c r="J4620">
        <v>1.0670674632677399</v>
      </c>
      <c r="K4620">
        <v>0.87095729667658806</v>
      </c>
      <c r="L4620">
        <v>0.71054764949087601</v>
      </c>
      <c r="M4620">
        <v>93.6507375906683</v>
      </c>
      <c r="N4620">
        <v>1</v>
      </c>
      <c r="Q4620">
        <v>2.6574399778243E-2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Row],[Ticker]],[1]!Table2[[Symbol]:[Industry]],2,FALSE),"-")</f>
        <v>-</v>
      </c>
      <c r="D4621" t="s">
        <v>713</v>
      </c>
      <c r="E4621">
        <v>5.5579700000000001</v>
      </c>
      <c r="F4621">
        <v>11</v>
      </c>
      <c r="G4621">
        <v>-9.2267560282263403</v>
      </c>
      <c r="H4621">
        <v>1.39952024703823</v>
      </c>
      <c r="I4621">
        <v>10.8930659760141</v>
      </c>
      <c r="J4621">
        <v>17.352761661479501</v>
      </c>
      <c r="K4621">
        <v>10.673276188661401</v>
      </c>
      <c r="L4621">
        <v>10.953496366670301</v>
      </c>
      <c r="M4621">
        <v>72.091100870491303</v>
      </c>
      <c r="N4621">
        <v>1.35391867823714</v>
      </c>
      <c r="O4621">
        <v>31.636363636363601</v>
      </c>
      <c r="P4621">
        <v>35.970333745364599</v>
      </c>
      <c r="Q4621">
        <v>9.2493913929502E-2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Row],[Ticker]],[1]!Table2[[Symbol]:[Industry]],2,FALSE),"-")</f>
        <v>-</v>
      </c>
      <c r="D4622" t="s">
        <v>632</v>
      </c>
      <c r="E4622">
        <v>5.5533414900000002</v>
      </c>
      <c r="F4622">
        <v>15.87</v>
      </c>
      <c r="G4622">
        <v>7.2390183225410798</v>
      </c>
      <c r="H4622">
        <v>6.6984933576456802</v>
      </c>
      <c r="I4622">
        <v>-31.648351259124301</v>
      </c>
      <c r="J4622">
        <v>-6.7428319698659704</v>
      </c>
      <c r="K4622">
        <v>16.653964386437501</v>
      </c>
      <c r="L4622">
        <v>16.110539724827301</v>
      </c>
      <c r="M4622">
        <v>25.311588971199701</v>
      </c>
      <c r="N4622">
        <v>0.28715960912052102</v>
      </c>
      <c r="O4622">
        <v>104.53686200378</v>
      </c>
      <c r="P4622">
        <v>71.012931034482705</v>
      </c>
      <c r="Q4622">
        <v>0.128624726042672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Row],[Ticker]],[1]!Table2[[Symbol]:[Industry]],2,FALSE),"-")</f>
        <v>-</v>
      </c>
      <c r="D4623" t="s">
        <v>57</v>
      </c>
      <c r="E4623">
        <v>5.55</v>
      </c>
      <c r="F4623">
        <v>5.55</v>
      </c>
      <c r="G4623">
        <v>26.636381787701101</v>
      </c>
      <c r="H4623">
        <v>-14.1236818831342</v>
      </c>
      <c r="I4623">
        <v>-15.5593896143724</v>
      </c>
      <c r="J4623">
        <v>-5.2371530585797599</v>
      </c>
      <c r="K4623">
        <v>5.9516981733267702</v>
      </c>
      <c r="L4623">
        <v>5.4029708437179096</v>
      </c>
      <c r="M4623">
        <v>31.352561886497099</v>
      </c>
      <c r="N4623">
        <v>0.82052294575819196</v>
      </c>
      <c r="O4623">
        <v>41.801801801801801</v>
      </c>
      <c r="P4623">
        <v>63.235294117647001</v>
      </c>
      <c r="Q4623">
        <v>4.3936255171378003E-2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Row],[Ticker]],[1]!Table2[[Symbol]:[Industry]],2,FALSE),"-")</f>
        <v>-</v>
      </c>
      <c r="D4624" t="s">
        <v>5274</v>
      </c>
      <c r="E4624">
        <v>5.5475547000000001</v>
      </c>
      <c r="F4624">
        <v>18.489999999999998</v>
      </c>
      <c r="G4624">
        <v>-36.847290519911503</v>
      </c>
      <c r="H4624">
        <v>-25.2815746370031</v>
      </c>
      <c r="I4624">
        <v>-1.97039153331183</v>
      </c>
      <c r="J4624">
        <v>-2.7324375459165502</v>
      </c>
      <c r="K4624">
        <v>21.829759298631501</v>
      </c>
      <c r="L4624">
        <v>20.9275020648573</v>
      </c>
      <c r="M4624">
        <v>33.487633494805102</v>
      </c>
      <c r="N4624">
        <v>1.10451476497523</v>
      </c>
      <c r="O4624">
        <v>50.459707950243299</v>
      </c>
      <c r="P4624">
        <v>26.3841421736158</v>
      </c>
      <c r="Q4624">
        <v>1.3416194213945E-2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Row],[Ticker]],[1]!Table2[[Symbol]:[Industry]],2,FALSE),"-")</f>
        <v>-</v>
      </c>
      <c r="D4625" t="s">
        <v>95</v>
      </c>
      <c r="E4625">
        <v>5.5353750000000002</v>
      </c>
      <c r="F4625">
        <v>4.3499999999999996</v>
      </c>
      <c r="G4625">
        <v>-109.05167028110399</v>
      </c>
      <c r="I4625">
        <v>-24.076630993682802</v>
      </c>
      <c r="K4625">
        <v>17.265326357059401</v>
      </c>
      <c r="L4625">
        <v>64.568764294626902</v>
      </c>
      <c r="M4625">
        <v>49.458628392849597</v>
      </c>
      <c r="N4625">
        <v>1</v>
      </c>
      <c r="O4625">
        <v>449.42528735632101</v>
      </c>
      <c r="P4625">
        <v>10.126582278480999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Row],[Ticker]],[1]!Table2[[Symbol]:[Industry]],2,FALSE),"-")</f>
        <v>-</v>
      </c>
      <c r="D4626" t="s">
        <v>713</v>
      </c>
      <c r="E4626">
        <v>5.5150724999999996</v>
      </c>
      <c r="F4626">
        <v>1837.5</v>
      </c>
      <c r="G4626">
        <v>59.826907230238596</v>
      </c>
      <c r="H4626">
        <v>9.1950417358117704</v>
      </c>
      <c r="I4626">
        <v>-3.19226831299952</v>
      </c>
      <c r="J4626">
        <v>-6.6912064052589004</v>
      </c>
      <c r="K4626">
        <v>1810.6681914293999</v>
      </c>
      <c r="L4626">
        <v>1705.4128876007601</v>
      </c>
      <c r="M4626">
        <v>51.227874690673403</v>
      </c>
      <c r="N4626">
        <v>2.9553752535496902</v>
      </c>
      <c r="O4626">
        <v>14.285714285714199</v>
      </c>
      <c r="P4626">
        <v>112.182448036951</v>
      </c>
      <c r="Q4626">
        <v>5.9193854108819E-2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Row],[Ticker]],[1]!Table2[[Symbol]:[Industry]],2,FALSE),"-")</f>
        <v>-</v>
      </c>
      <c r="D4627" t="s">
        <v>420</v>
      </c>
      <c r="E4627">
        <v>5.5119999999999996</v>
      </c>
      <c r="F4627">
        <v>16.96</v>
      </c>
      <c r="G4627">
        <v>223.945749979422</v>
      </c>
      <c r="H4627">
        <v>-31.171007180691198</v>
      </c>
      <c r="I4627">
        <v>27.411341514908202</v>
      </c>
      <c r="J4627">
        <v>-9.6458609758805203</v>
      </c>
      <c r="K4627">
        <v>19.7816663832647</v>
      </c>
      <c r="L4627">
        <v>14.4894564446241</v>
      </c>
      <c r="M4627">
        <v>5.2593345209601896</v>
      </c>
      <c r="N4627">
        <v>0.10454498827945399</v>
      </c>
      <c r="O4627">
        <v>76.120283018867894</v>
      </c>
      <c r="P4627">
        <v>288.100686498855</v>
      </c>
      <c r="Q4627">
        <v>9.9407526824594E-2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Row],[Ticker]],[1]!Table2[[Symbol]:[Industry]],2,FALSE),"-")</f>
        <v>-</v>
      </c>
      <c r="D4628" t="s">
        <v>21</v>
      </c>
      <c r="E4628">
        <v>5.5</v>
      </c>
      <c r="F4628">
        <v>25</v>
      </c>
      <c r="G4628">
        <v>68.895291640950603</v>
      </c>
      <c r="H4628">
        <v>-10.8844792253268</v>
      </c>
      <c r="I4628">
        <v>29.9635046761871</v>
      </c>
      <c r="J4628">
        <v>-8.2999093795670902</v>
      </c>
      <c r="K4628">
        <v>26.713601285953999</v>
      </c>
      <c r="L4628">
        <v>23.819200017391299</v>
      </c>
      <c r="M4628">
        <v>38.161969089713899</v>
      </c>
      <c r="N4628">
        <v>1.5151659620401099</v>
      </c>
      <c r="O4628">
        <v>53.279999999999902</v>
      </c>
      <c r="P4628">
        <v>150</v>
      </c>
      <c r="Q4628">
        <v>0.13496773188054101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Row],[Ticker]],[1]!Table2[[Symbol]:[Industry]],2,FALSE),"-")</f>
        <v>-</v>
      </c>
      <c r="D4629" t="s">
        <v>539</v>
      </c>
      <c r="E4629">
        <v>5.4927999999999999</v>
      </c>
      <c r="F4629">
        <v>16</v>
      </c>
      <c r="G4629">
        <v>317.349765626085</v>
      </c>
      <c r="H4629">
        <v>0.20621803224615301</v>
      </c>
      <c r="I4629">
        <v>73.693144685183697</v>
      </c>
      <c r="J4629">
        <v>3.1720857182582298</v>
      </c>
      <c r="K4629">
        <v>14.1734593716789</v>
      </c>
      <c r="L4629">
        <v>10.369941722623899</v>
      </c>
      <c r="M4629">
        <v>61.360044648457098</v>
      </c>
      <c r="N4629">
        <v>2.0510119383358401</v>
      </c>
      <c r="O4629">
        <v>6.125</v>
      </c>
      <c r="P4629">
        <v>354.54545454545399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Row],[Ticker]],[1]!Table2[[Symbol]:[Industry]],2,FALSE),"-")</f>
        <v>-</v>
      </c>
      <c r="D4630" t="s">
        <v>789</v>
      </c>
      <c r="E4630">
        <v>5.4915000000000003</v>
      </c>
      <c r="F4630">
        <v>5.23</v>
      </c>
      <c r="G4630">
        <v>-15.7386478261344</v>
      </c>
      <c r="H4630">
        <v>-9.2136717719107306</v>
      </c>
      <c r="I4630">
        <v>-24.1561011923583</v>
      </c>
      <c r="J4630">
        <v>-4.0749563791416996</v>
      </c>
      <c r="K4630">
        <v>5.6567644819910603</v>
      </c>
      <c r="L4630">
        <v>5.8108730259158596</v>
      </c>
      <c r="M4630">
        <v>42.258491489633499</v>
      </c>
      <c r="N4630">
        <v>0.66252652279033797</v>
      </c>
      <c r="O4630">
        <v>62.141491395793501</v>
      </c>
      <c r="P4630">
        <v>24.523809523809501</v>
      </c>
      <c r="Q4630">
        <v>-5.2969767341253998E-2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Row],[Ticker]],[1]!Table2[[Symbol]:[Industry]],2,FALSE),"-")</f>
        <v>-</v>
      </c>
      <c r="D4631" t="s">
        <v>632</v>
      </c>
      <c r="E4631">
        <v>5.4891341279999999</v>
      </c>
      <c r="F4631">
        <v>12.96</v>
      </c>
      <c r="G4631">
        <v>32.747492898812197</v>
      </c>
      <c r="H4631">
        <v>-10.419500990265499</v>
      </c>
      <c r="I4631">
        <v>-9.9613893579951007</v>
      </c>
      <c r="J4631">
        <v>3.6736760305076501</v>
      </c>
      <c r="K4631">
        <v>13.661356905156101</v>
      </c>
      <c r="L4631">
        <v>12.8462244641832</v>
      </c>
      <c r="M4631">
        <v>46.887409065102297</v>
      </c>
      <c r="N4631">
        <v>4.0325451309432996</v>
      </c>
      <c r="O4631">
        <v>23.842592592592499</v>
      </c>
      <c r="P4631">
        <v>61.596009975062302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Row],[Ticker]],[1]!Table2[[Symbol]:[Industry]],2,FALSE),"-")</f>
        <v>-</v>
      </c>
      <c r="D4632" t="s">
        <v>516</v>
      </c>
      <c r="E4632">
        <v>5.4878999999999998</v>
      </c>
      <c r="F4632">
        <v>16.63</v>
      </c>
      <c r="G4632">
        <v>-36.970205255367901</v>
      </c>
      <c r="H4632">
        <v>-0.170193511041176</v>
      </c>
      <c r="I4632">
        <v>-11.0766309936828</v>
      </c>
      <c r="J4632">
        <v>-0.92680823099355703</v>
      </c>
      <c r="K4632">
        <v>16.6327630555353</v>
      </c>
      <c r="L4632">
        <v>16.719081838613299</v>
      </c>
      <c r="M4632">
        <v>2.3131596830000001E-6</v>
      </c>
      <c r="O4632">
        <v>16.295850871918201</v>
      </c>
      <c r="P4632">
        <v>0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Row],[Ticker]],[1]!Table2[[Symbol]:[Industry]],2,FALSE),"-")</f>
        <v>-</v>
      </c>
      <c r="D4633" t="s">
        <v>54</v>
      </c>
      <c r="E4633">
        <v>5.4767999999999999</v>
      </c>
      <c r="F4633">
        <v>26.08</v>
      </c>
      <c r="G4633">
        <v>-30.659914508595101</v>
      </c>
      <c r="H4633">
        <v>-7.9169214912321904</v>
      </c>
      <c r="I4633">
        <v>-45.168114440738599</v>
      </c>
      <c r="J4633">
        <v>-1.1563415133195001</v>
      </c>
      <c r="K4633">
        <v>28.240768503443501</v>
      </c>
      <c r="L4633">
        <v>29.100687782086599</v>
      </c>
      <c r="M4633">
        <v>41.5105210993245</v>
      </c>
      <c r="N4633">
        <v>1.4685185185185099</v>
      </c>
      <c r="O4633">
        <v>68.098159509202404</v>
      </c>
      <c r="P4633">
        <v>4.9919484702093397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Row],[Ticker]],[1]!Table2[[Symbol]:[Industry]],2,FALSE),"-")</f>
        <v>-</v>
      </c>
      <c r="D4634" t="s">
        <v>1177</v>
      </c>
      <c r="E4634">
        <v>5.4761600000000001</v>
      </c>
      <c r="F4634">
        <v>1.57</v>
      </c>
      <c r="G4634">
        <v>2.4995590145147699</v>
      </c>
      <c r="H4634">
        <v>-3.2566132641275898</v>
      </c>
      <c r="I4634">
        <v>-33.3538587164551</v>
      </c>
      <c r="J4634">
        <v>-5.7752930794783897</v>
      </c>
      <c r="K4634">
        <v>1.6665876341599299</v>
      </c>
      <c r="L4634">
        <v>1.6864187829969799</v>
      </c>
      <c r="M4634">
        <v>41.601635701127798</v>
      </c>
      <c r="N4634">
        <v>0.46368394584059403</v>
      </c>
      <c r="O4634">
        <v>43.949044585987203</v>
      </c>
      <c r="P4634">
        <v>35.344827586206897</v>
      </c>
      <c r="Q4634">
        <v>-1.197431049809E-2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Row],[Ticker]],[1]!Table2[[Symbol]:[Industry]],2,FALSE),"-")</f>
        <v>-</v>
      </c>
      <c r="D4635" t="s">
        <v>293</v>
      </c>
      <c r="E4635">
        <v>5.4720360000000001</v>
      </c>
      <c r="F4635">
        <v>3.24</v>
      </c>
      <c r="G4635">
        <v>29.269232029247</v>
      </c>
      <c r="H4635">
        <v>-14.6820668619646</v>
      </c>
      <c r="I4635">
        <v>-27.8305576952535</v>
      </c>
      <c r="J4635">
        <v>0.32319176900644297</v>
      </c>
      <c r="K4635">
        <v>3.2748902616738098</v>
      </c>
      <c r="L4635">
        <v>3.4107737479776801</v>
      </c>
      <c r="M4635">
        <v>41.0250919565011</v>
      </c>
      <c r="N4635">
        <v>0.37416444065982701</v>
      </c>
      <c r="O4635">
        <v>65.740740740740705</v>
      </c>
      <c r="P4635">
        <v>70.526315789473699</v>
      </c>
      <c r="Q4635">
        <v>6.6855097752409999E-3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Row],[Ticker]],[1]!Table2[[Symbol]:[Industry]],2,FALSE),"-")</f>
        <v>-</v>
      </c>
      <c r="D4636" t="s">
        <v>729</v>
      </c>
      <c r="E4636">
        <v>5.4082145400000003</v>
      </c>
      <c r="F4636">
        <v>31.11</v>
      </c>
      <c r="G4636">
        <v>14.5432996444822</v>
      </c>
      <c r="H4636">
        <v>0.82435252681573201</v>
      </c>
      <c r="I4636">
        <v>14.588843777870499</v>
      </c>
      <c r="J4636">
        <v>1.0822650029662599</v>
      </c>
      <c r="K4636">
        <v>30.623591119421999</v>
      </c>
      <c r="L4636">
        <v>27.393228472065001</v>
      </c>
      <c r="M4636">
        <v>52.608347411978002</v>
      </c>
      <c r="N4636">
        <v>0.55142403818846497</v>
      </c>
      <c r="O4636">
        <v>5.3037608486017298</v>
      </c>
      <c r="P4636">
        <v>45.170321978534702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Row],[Ticker]],[1]!Table2[[Symbol]:[Industry]],2,FALSE),"-")</f>
        <v>-</v>
      </c>
      <c r="D4637" t="s">
        <v>516</v>
      </c>
      <c r="E4637">
        <v>5.4030107999999997</v>
      </c>
      <c r="F4637">
        <v>5.83</v>
      </c>
      <c r="G4637">
        <v>68.5539445117155</v>
      </c>
      <c r="H4637">
        <v>0.69485839207300704</v>
      </c>
      <c r="I4637">
        <v>-21.150705067756899</v>
      </c>
      <c r="J4637">
        <v>0.46449611683253</v>
      </c>
      <c r="K4637">
        <v>5.9565235246410104</v>
      </c>
      <c r="L4637">
        <v>6.0507809460203203</v>
      </c>
      <c r="M4637">
        <v>59.248922156675398</v>
      </c>
      <c r="N4637">
        <v>0.91734296482412003</v>
      </c>
      <c r="O4637">
        <v>51.114922813036003</v>
      </c>
      <c r="P4637">
        <v>97.627118644067707</v>
      </c>
      <c r="Q4637">
        <v>5.6105559381244001E-2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Row],[Ticker]],[1]!Table2[[Symbol]:[Industry]],2,FALSE),"-")</f>
        <v>-</v>
      </c>
      <c r="D4638" t="s">
        <v>516</v>
      </c>
      <c r="E4638">
        <v>5.4</v>
      </c>
      <c r="F4638">
        <v>9</v>
      </c>
      <c r="G4638">
        <v>17.908783221392898</v>
      </c>
      <c r="H4638">
        <v>7.22837450805189</v>
      </c>
      <c r="I4638">
        <v>31.103463793046998</v>
      </c>
      <c r="J4638">
        <v>4.9555447101829104</v>
      </c>
      <c r="K4638">
        <v>7.3442340768481698</v>
      </c>
      <c r="L4638">
        <v>6.2790931414693096</v>
      </c>
      <c r="M4638">
        <v>72.260796240095999</v>
      </c>
      <c r="N4638">
        <v>1.1043623400181299</v>
      </c>
      <c r="O4638">
        <v>11.5555555555555</v>
      </c>
      <c r="P4638">
        <v>97.368421052631504</v>
      </c>
      <c r="Q4638">
        <v>4.9200566271980002E-2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420</v>
      </c>
      <c r="E4639">
        <v>5.4</v>
      </c>
      <c r="F4639">
        <v>15</v>
      </c>
      <c r="G4639">
        <v>-33.910876734043903</v>
      </c>
      <c r="H4639">
        <v>0.36599951844944001</v>
      </c>
      <c r="I4639">
        <v>-23.867328668101401</v>
      </c>
      <c r="J4639">
        <v>-0.92680823099355703</v>
      </c>
      <c r="K4639">
        <v>15.7025557873539</v>
      </c>
      <c r="L4639">
        <v>16.791894832515499</v>
      </c>
      <c r="M4639">
        <v>43.026726800845999</v>
      </c>
      <c r="N4639">
        <v>0.53614798573942202</v>
      </c>
      <c r="O4639">
        <v>37.6666666666666</v>
      </c>
      <c r="P4639">
        <v>6.3075832742735596</v>
      </c>
      <c r="Q4639">
        <v>4.2353787934833E-2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729</v>
      </c>
      <c r="E4640">
        <v>5.3691015169999998</v>
      </c>
      <c r="F4640">
        <v>119.62</v>
      </c>
      <c r="G4640">
        <v>14.859649107884801</v>
      </c>
      <c r="H4640">
        <v>3.6933637461812299</v>
      </c>
      <c r="I4640">
        <v>8.6545356228283499</v>
      </c>
      <c r="J4640">
        <v>5.45792478558473E-2</v>
      </c>
      <c r="K4640">
        <v>115.32079571660699</v>
      </c>
      <c r="L4640">
        <v>103.949910863254</v>
      </c>
      <c r="M4640">
        <v>48.897049978633802</v>
      </c>
      <c r="N4640">
        <v>2.48619899729032</v>
      </c>
      <c r="O4640">
        <v>20.0468149138939</v>
      </c>
      <c r="P4640">
        <v>44.468599033816403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E4641">
        <v>5.364860695</v>
      </c>
      <c r="F4641">
        <v>5.35</v>
      </c>
      <c r="G4641">
        <v>18.524059656305401</v>
      </c>
      <c r="H4641">
        <v>5.7704005483647602</v>
      </c>
      <c r="I4641">
        <v>-17.052026424262799</v>
      </c>
      <c r="J4641">
        <v>-0.92680823099355703</v>
      </c>
      <c r="K4641">
        <v>5.1859864545410499</v>
      </c>
      <c r="L4641">
        <v>4.96029076580471</v>
      </c>
      <c r="M4641">
        <v>60.214555932835701</v>
      </c>
      <c r="N4641">
        <v>1.39474453094661</v>
      </c>
      <c r="O4641">
        <v>17.943925233644801</v>
      </c>
      <c r="P4641">
        <v>48.611111111111001</v>
      </c>
      <c r="Q4641">
        <v>-3.8827538103510001E-2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130</v>
      </c>
      <c r="E4642">
        <v>5.3553395999999998</v>
      </c>
      <c r="F4642">
        <v>10.14</v>
      </c>
      <c r="G4642">
        <v>11.6516024878533</v>
      </c>
      <c r="H4642">
        <v>-12.906854440473101</v>
      </c>
      <c r="I4642">
        <v>-25.1444276038523</v>
      </c>
      <c r="J4642">
        <v>-8.6611121436414091</v>
      </c>
      <c r="K4642">
        <v>11.1663041617555</v>
      </c>
      <c r="L4642">
        <v>10.5522566703794</v>
      </c>
      <c r="M4642">
        <v>34.232419556967201</v>
      </c>
      <c r="N4642">
        <v>0.21149854804943299</v>
      </c>
      <c r="O4642">
        <v>45.463510848126198</v>
      </c>
      <c r="P4642">
        <v>56.723338485316802</v>
      </c>
      <c r="Q4642">
        <v>5.8124997162174001E-2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46</v>
      </c>
      <c r="E4643">
        <v>5.3420399999999999</v>
      </c>
      <c r="F4643">
        <v>2.2799999999999998</v>
      </c>
      <c r="G4643">
        <v>34.687791406274897</v>
      </c>
      <c r="H4643">
        <v>17.964521514865499</v>
      </c>
      <c r="I4643">
        <v>0.205420288368443</v>
      </c>
      <c r="J4643">
        <v>4.1423161929695702</v>
      </c>
      <c r="K4643">
        <v>1.7575332256112599</v>
      </c>
      <c r="L4643">
        <v>1.6411525182755</v>
      </c>
      <c r="M4643">
        <v>78.891684161975803</v>
      </c>
      <c r="N4643">
        <v>2.0099091687570101</v>
      </c>
      <c r="O4643">
        <v>7.4561403508771997</v>
      </c>
      <c r="P4643">
        <v>100</v>
      </c>
      <c r="Q4643">
        <v>6.8248016422570001E-2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729</v>
      </c>
      <c r="E4644">
        <v>5.3081630099999897</v>
      </c>
      <c r="F4644">
        <v>22.69</v>
      </c>
      <c r="G4644">
        <v>14.662915784384399</v>
      </c>
      <c r="H4644">
        <v>4.72554538288448</v>
      </c>
      <c r="I4644">
        <v>8.3372884202365807</v>
      </c>
      <c r="J4644">
        <v>1.01151776019587</v>
      </c>
      <c r="K4644">
        <v>21.6924686664569</v>
      </c>
      <c r="L4644">
        <v>19.603213199962902</v>
      </c>
      <c r="M4644">
        <v>49.829539143146199</v>
      </c>
      <c r="N4644">
        <v>0.61543543268849199</v>
      </c>
      <c r="O4644">
        <v>4.8920229175848302</v>
      </c>
      <c r="P4644">
        <v>43.972081218274099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420</v>
      </c>
      <c r="E4645">
        <v>5.2956799999999999</v>
      </c>
      <c r="F4645">
        <v>12.73</v>
      </c>
      <c r="G4645">
        <v>-0.23637806892964899</v>
      </c>
      <c r="H4645">
        <v>9.2881039954076599</v>
      </c>
      <c r="I4645">
        <v>-32.326630993682798</v>
      </c>
      <c r="J4645">
        <v>5.1565251023397698</v>
      </c>
      <c r="K4645">
        <v>12.710099593899001</v>
      </c>
      <c r="L4645">
        <v>13.653406665185701</v>
      </c>
      <c r="M4645">
        <v>49.743048161416802</v>
      </c>
      <c r="N4645">
        <v>1.78981555333997</v>
      </c>
      <c r="O4645">
        <v>83.582089552238799</v>
      </c>
      <c r="P4645">
        <v>42.553191489361701</v>
      </c>
      <c r="Q4645">
        <v>7.4994313826347997E-2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1698</v>
      </c>
      <c r="E4646">
        <v>5.2643627999999998</v>
      </c>
      <c r="F4646">
        <v>9.5399999999999991</v>
      </c>
      <c r="G4646">
        <v>4.9667442357106797</v>
      </c>
      <c r="H4646">
        <v>-9.3130506538983209</v>
      </c>
      <c r="I4646">
        <v>-2.0358371678834901</v>
      </c>
      <c r="J4646">
        <v>-9.0192937801265192</v>
      </c>
      <c r="K4646">
        <v>10.237122836673899</v>
      </c>
      <c r="L4646">
        <v>9.5199078596918998</v>
      </c>
      <c r="M4646">
        <v>40.625105804589403</v>
      </c>
      <c r="N4646">
        <v>0.83733298225417296</v>
      </c>
      <c r="O4646">
        <v>35.744234800838498</v>
      </c>
      <c r="P4646">
        <v>51.188589540412003</v>
      </c>
      <c r="Q4646">
        <v>4.5442515136007E-2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72</v>
      </c>
      <c r="E4647">
        <v>5.2389999999999999</v>
      </c>
      <c r="F4647">
        <v>5.2</v>
      </c>
      <c r="G4647">
        <v>-37.2883493950945</v>
      </c>
      <c r="H4647">
        <v>1.3923064889588199</v>
      </c>
      <c r="I4647">
        <v>-25.702481333818799</v>
      </c>
      <c r="J4647">
        <v>-1.11874681064806</v>
      </c>
      <c r="K4647">
        <v>5.4426682244849101</v>
      </c>
      <c r="L4647">
        <v>5.7821461039950401</v>
      </c>
      <c r="M4647">
        <v>47.1968086970248</v>
      </c>
      <c r="N4647">
        <v>0.228168952386824</v>
      </c>
      <c r="O4647">
        <v>49.807692307692299</v>
      </c>
      <c r="P4647">
        <v>15.5555555555555</v>
      </c>
      <c r="Q4647">
        <v>1.8322308766671999E-2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420</v>
      </c>
      <c r="E4648">
        <v>5.2287487739999996</v>
      </c>
      <c r="F4648">
        <v>33.78</v>
      </c>
      <c r="G4648">
        <v>258.36393125497602</v>
      </c>
      <c r="H4648">
        <v>10.149858742387901</v>
      </c>
      <c r="I4648">
        <v>282.188209188965</v>
      </c>
      <c r="J4648">
        <v>3.07565482319364</v>
      </c>
      <c r="K4648">
        <v>27.662188577083398</v>
      </c>
      <c r="M4648">
        <v>100</v>
      </c>
      <c r="N4648">
        <v>1.24487486317508E-2</v>
      </c>
      <c r="O4648">
        <v>0</v>
      </c>
      <c r="P4648">
        <v>285.616438356164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136</v>
      </c>
      <c r="E4649">
        <v>5.2169600000000003</v>
      </c>
      <c r="F4649">
        <v>7</v>
      </c>
      <c r="G4649">
        <v>2.8359884740335102</v>
      </c>
      <c r="H4649">
        <v>0.26022255782539699</v>
      </c>
      <c r="I4649">
        <v>-37.576630993682798</v>
      </c>
      <c r="J4649">
        <v>-0.64027527970416498</v>
      </c>
      <c r="K4649">
        <v>7.32326751180966</v>
      </c>
      <c r="L4649">
        <v>7.2443517097260299</v>
      </c>
      <c r="M4649">
        <v>50.731408625194497</v>
      </c>
      <c r="N4649">
        <v>0.65651893917217896</v>
      </c>
      <c r="O4649">
        <v>60.142857142857103</v>
      </c>
      <c r="P4649">
        <v>79.487179487179404</v>
      </c>
      <c r="Q4649">
        <v>7.9521305827167002E-2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D4650" t="s">
        <v>4392</v>
      </c>
      <c r="E4650">
        <v>5.1897510000000002</v>
      </c>
      <c r="F4650">
        <v>10.17</v>
      </c>
      <c r="G4650">
        <v>39.768769494556899</v>
      </c>
      <c r="H4650">
        <v>12.3298064889588</v>
      </c>
      <c r="I4650">
        <v>19.601133572310001</v>
      </c>
      <c r="J4650">
        <v>1.07920982316892</v>
      </c>
      <c r="K4650">
        <v>9.0653023411112699</v>
      </c>
      <c r="L4650">
        <v>8.0902934964065398</v>
      </c>
      <c r="M4650">
        <v>59.596620620600099</v>
      </c>
      <c r="N4650">
        <v>1.74013375869623</v>
      </c>
      <c r="O4650">
        <v>13.8643067846607</v>
      </c>
      <c r="P4650">
        <v>78.421052631578902</v>
      </c>
      <c r="Q4650">
        <v>3.5611246586575003E-2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516</v>
      </c>
      <c r="E4651">
        <v>5.1825200000000002</v>
      </c>
      <c r="F4651">
        <v>8.92</v>
      </c>
      <c r="G4651">
        <v>59.201676165744502</v>
      </c>
      <c r="H4651">
        <v>8.6102942938368798</v>
      </c>
      <c r="I4651">
        <v>32.261806984877602</v>
      </c>
      <c r="J4651">
        <v>11.2744496306416</v>
      </c>
      <c r="K4651">
        <v>7.8166803856008897</v>
      </c>
      <c r="L4651">
        <v>6.7228371221843997</v>
      </c>
      <c r="M4651">
        <v>86.859396816424507</v>
      </c>
      <c r="N4651">
        <v>0.84032560183150995</v>
      </c>
      <c r="O4651">
        <v>0</v>
      </c>
      <c r="P4651">
        <v>89.787234042553095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516</v>
      </c>
      <c r="E4652">
        <v>5.1172599999999999</v>
      </c>
      <c r="F4652">
        <v>16.55</v>
      </c>
      <c r="G4652">
        <v>-27.2525071011877</v>
      </c>
      <c r="H4652">
        <v>-0.170193511041176</v>
      </c>
      <c r="I4652">
        <v>-11.0766309936828</v>
      </c>
      <c r="J4652">
        <v>-0.92680823099355703</v>
      </c>
      <c r="K4652">
        <v>16.549999999999901</v>
      </c>
      <c r="L4652">
        <v>16.55</v>
      </c>
      <c r="M4652">
        <v>100</v>
      </c>
      <c r="O4652">
        <v>0</v>
      </c>
      <c r="P4652">
        <v>0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D4653" t="s">
        <v>293</v>
      </c>
      <c r="E4653">
        <v>5.1064352749999999</v>
      </c>
      <c r="F4653">
        <v>175.05</v>
      </c>
      <c r="G4653">
        <v>20.282259017649199</v>
      </c>
      <c r="H4653">
        <v>-0.170193511041176</v>
      </c>
      <c r="I4653">
        <v>36.458135125154001</v>
      </c>
      <c r="J4653">
        <v>-0.92680823099355703</v>
      </c>
      <c r="K4653">
        <v>169.868944219886</v>
      </c>
      <c r="L4653">
        <v>144.75744703765901</v>
      </c>
      <c r="M4653">
        <v>99.999999999866205</v>
      </c>
      <c r="N4653">
        <v>0</v>
      </c>
      <c r="O4653">
        <v>0</v>
      </c>
      <c r="P4653">
        <v>47.534766118836899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D4654" t="s">
        <v>21</v>
      </c>
      <c r="E4654">
        <v>5.1014814199999998</v>
      </c>
      <c r="F4654">
        <v>3.22</v>
      </c>
      <c r="G4654">
        <v>33.747492898812297</v>
      </c>
      <c r="H4654">
        <v>-4.0507905259665398</v>
      </c>
      <c r="I4654">
        <v>-35.311925111329799</v>
      </c>
      <c r="J4654">
        <v>-9.1889164931018001</v>
      </c>
      <c r="K4654">
        <v>3.2314191758970399</v>
      </c>
      <c r="M4654">
        <v>28.8997346451659</v>
      </c>
      <c r="N4654">
        <v>0.73679503930430301</v>
      </c>
      <c r="O4654">
        <v>45.962732919254599</v>
      </c>
      <c r="P4654">
        <v>65.128205128205096</v>
      </c>
      <c r="Q4654">
        <v>3.8708272793972001E-2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130</v>
      </c>
      <c r="E4655">
        <v>5.0652321599999999</v>
      </c>
      <c r="F4655">
        <v>0.3</v>
      </c>
      <c r="G4655">
        <v>-5.5931859894901201</v>
      </c>
      <c r="H4655">
        <v>-1.87035303188851</v>
      </c>
      <c r="I4655">
        <v>-12.2495918825592</v>
      </c>
      <c r="J4655">
        <v>1.0670674632677399</v>
      </c>
      <c r="K4655">
        <v>0.38104149371468099</v>
      </c>
      <c r="L4655">
        <v>0.316837459592406</v>
      </c>
      <c r="M4655">
        <v>38.332852816306797</v>
      </c>
      <c r="N4655">
        <v>1</v>
      </c>
      <c r="Q4655">
        <v>5.2048647419290002E-2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D4656" t="s">
        <v>136</v>
      </c>
      <c r="E4656">
        <v>5.055555</v>
      </c>
      <c r="F4656">
        <v>4.8499999999999996</v>
      </c>
      <c r="G4656">
        <v>-5.5931859894901201</v>
      </c>
      <c r="H4656">
        <v>-1.87035303188851</v>
      </c>
      <c r="I4656">
        <v>-12.2495918825592</v>
      </c>
      <c r="J4656">
        <v>1.0670674632677399</v>
      </c>
      <c r="K4656">
        <v>5.1230840222052203</v>
      </c>
      <c r="M4656">
        <v>99.999956885964906</v>
      </c>
      <c r="N4656">
        <v>1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E4657">
        <v>5.0401680000000004</v>
      </c>
      <c r="F4657">
        <v>0.56000000000000005</v>
      </c>
      <c r="G4657">
        <v>-29.006893066099899</v>
      </c>
      <c r="H4657">
        <v>-6.8368601777078304</v>
      </c>
      <c r="I4657">
        <v>-31.076630993682802</v>
      </c>
      <c r="J4657">
        <v>0.89137358718826198</v>
      </c>
      <c r="K4657">
        <v>0.58909472302016597</v>
      </c>
      <c r="L4657">
        <v>0.66385666582209102</v>
      </c>
      <c r="M4657">
        <v>48.469763614675898</v>
      </c>
      <c r="N4657">
        <v>0.61923476790056797</v>
      </c>
      <c r="O4657">
        <v>71.428571428571402</v>
      </c>
      <c r="P4657">
        <v>9.8039215686274606</v>
      </c>
      <c r="Q4657">
        <v>-1.2129918806294E-2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516</v>
      </c>
      <c r="E4658">
        <v>4.9950000000000001</v>
      </c>
      <c r="F4658">
        <v>16.649999999999999</v>
      </c>
      <c r="G4658">
        <v>20.092625642175001</v>
      </c>
      <c r="H4658">
        <v>0.67777741566988903</v>
      </c>
      <c r="I4658">
        <v>4.3880014612408704</v>
      </c>
      <c r="J4658">
        <v>-5.78395108813642</v>
      </c>
      <c r="K4658">
        <v>16.846499114865502</v>
      </c>
      <c r="L4658">
        <v>15.255719660501599</v>
      </c>
      <c r="M4658">
        <v>38.584689620323097</v>
      </c>
      <c r="N4658">
        <v>0.866754713483741</v>
      </c>
      <c r="O4658">
        <v>18.618618618618601</v>
      </c>
      <c r="P4658">
        <v>62.915851272015601</v>
      </c>
      <c r="Q4658">
        <v>1.6230870418864E-2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21</v>
      </c>
      <c r="E4659">
        <v>4.9837213440000001</v>
      </c>
      <c r="F4659">
        <v>1.44</v>
      </c>
      <c r="G4659">
        <v>-30.7490105976912</v>
      </c>
      <c r="H4659">
        <v>-19.2713171065468</v>
      </c>
      <c r="I4659">
        <v>-39.201630993682798</v>
      </c>
      <c r="J4659">
        <v>-16.220925878052299</v>
      </c>
      <c r="K4659">
        <v>1.83110496611368</v>
      </c>
      <c r="L4659">
        <v>1.76699679161057</v>
      </c>
      <c r="M4659">
        <v>17.854867414281699</v>
      </c>
      <c r="N4659">
        <v>0.13427327757468299</v>
      </c>
      <c r="O4659">
        <v>77.7777777777777</v>
      </c>
      <c r="P4659">
        <v>69.411764705882305</v>
      </c>
      <c r="Q4659">
        <v>3.9407528753381001E-2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7129</v>
      </c>
      <c r="E4660">
        <v>4.9836875139999997</v>
      </c>
      <c r="F4660">
        <v>5.33</v>
      </c>
      <c r="G4660">
        <v>-63.0356396313082</v>
      </c>
      <c r="H4660">
        <v>14.700496144131201</v>
      </c>
      <c r="I4660">
        <v>-30.073591480005</v>
      </c>
      <c r="J4660">
        <v>-0.92680823099355703</v>
      </c>
      <c r="K4660">
        <v>5.1464729399914404</v>
      </c>
      <c r="L4660">
        <v>6.0609855203852199</v>
      </c>
      <c r="M4660">
        <v>44.131208809614698</v>
      </c>
      <c r="N4660">
        <v>1.0714285714285701</v>
      </c>
      <c r="O4660">
        <v>55.722326454033698</v>
      </c>
      <c r="P4660">
        <v>40.2631578947368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372</v>
      </c>
      <c r="E4661">
        <v>4.9749999999999996</v>
      </c>
      <c r="F4661">
        <v>9.9499999999999993</v>
      </c>
      <c r="G4661">
        <v>-22.294701194014699</v>
      </c>
      <c r="H4661">
        <v>-0.170193511041176</v>
      </c>
      <c r="I4661">
        <v>-6.1188250865098501</v>
      </c>
      <c r="J4661">
        <v>-0.92680823099355703</v>
      </c>
      <c r="K4661">
        <v>9.8140136872871508</v>
      </c>
      <c r="L4661">
        <v>9.7414661830721094</v>
      </c>
      <c r="M4661">
        <v>100</v>
      </c>
      <c r="N4661">
        <v>0</v>
      </c>
      <c r="O4661">
        <v>0</v>
      </c>
      <c r="P4661">
        <v>10.432852386237499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D4662" t="s">
        <v>124</v>
      </c>
      <c r="E4662">
        <v>4.9401000000000002</v>
      </c>
      <c r="F4662">
        <v>9.98</v>
      </c>
      <c r="G4662">
        <v>-0.48363917665941902</v>
      </c>
      <c r="H4662">
        <v>-0.37019351104117199</v>
      </c>
      <c r="I4662">
        <v>-2.6003444144699199</v>
      </c>
      <c r="J4662">
        <v>-8.2619985745404296</v>
      </c>
      <c r="K4662">
        <v>9.7194577584173398</v>
      </c>
      <c r="L4662">
        <v>9.6707705816224792</v>
      </c>
      <c r="M4662">
        <v>51.701977556893702</v>
      </c>
      <c r="N4662">
        <v>0.68168932933855697</v>
      </c>
      <c r="O4662">
        <v>60.220440881763501</v>
      </c>
      <c r="P4662">
        <v>42.165242165242098</v>
      </c>
      <c r="Q4662">
        <v>1.2118174358692E-2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21</v>
      </c>
      <c r="E4663">
        <v>4.9390559999999999</v>
      </c>
      <c r="F4663">
        <v>12.36</v>
      </c>
      <c r="G4663">
        <v>22.343802010692301</v>
      </c>
      <c r="H4663">
        <v>22.084999367297101</v>
      </c>
      <c r="I4663">
        <v>-3.8865483490547201</v>
      </c>
      <c r="J4663">
        <v>14.695268476209399</v>
      </c>
      <c r="K4663">
        <v>10.941650811380001</v>
      </c>
      <c r="L4663">
        <v>10.485247243124901</v>
      </c>
      <c r="M4663">
        <v>95.307550050053194</v>
      </c>
      <c r="N4663">
        <v>0.16890243902439001</v>
      </c>
      <c r="O4663">
        <v>26.375404530744301</v>
      </c>
      <c r="P4663">
        <v>76.571428571428498</v>
      </c>
      <c r="Q4663">
        <v>0.15838785894215501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399</v>
      </c>
      <c r="E4664">
        <v>4.9213120000000004</v>
      </c>
      <c r="F4664">
        <v>9.68</v>
      </c>
      <c r="G4664">
        <v>30.914159565478901</v>
      </c>
      <c r="H4664">
        <v>-43.5620063765382</v>
      </c>
      <c r="I4664">
        <v>-55.579554970290999</v>
      </c>
      <c r="J4664">
        <v>-10.880296603086499</v>
      </c>
      <c r="K4664">
        <v>14.465927278571399</v>
      </c>
      <c r="L4664">
        <v>13.966403583573801</v>
      </c>
      <c r="M4664">
        <v>11.886516128714099</v>
      </c>
      <c r="N4664">
        <v>1.83</v>
      </c>
      <c r="O4664">
        <v>107.85123966942101</v>
      </c>
      <c r="P4664">
        <v>87.961165048543606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516</v>
      </c>
      <c r="E4665">
        <v>4.9139999999999997</v>
      </c>
      <c r="F4665">
        <v>25.2</v>
      </c>
      <c r="G4665">
        <v>15.7745199258393</v>
      </c>
      <c r="H4665">
        <v>8.1703051991909703</v>
      </c>
      <c r="I4665">
        <v>-6.4916507565286796</v>
      </c>
      <c r="J4665">
        <v>4.0731917690064297</v>
      </c>
      <c r="K4665">
        <v>22.719792056078401</v>
      </c>
      <c r="L4665">
        <v>21.431015299738501</v>
      </c>
      <c r="M4665">
        <v>77.244907870276094</v>
      </c>
      <c r="N4665">
        <v>0.39673369993184099</v>
      </c>
      <c r="O4665">
        <v>10.396825396825401</v>
      </c>
      <c r="P4665">
        <v>64.169381107491802</v>
      </c>
      <c r="Q4665">
        <v>0.126868820162194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136</v>
      </c>
      <c r="E4666">
        <v>4.9041300000000003</v>
      </c>
      <c r="F4666">
        <v>1.1000000000000001</v>
      </c>
      <c r="G4666">
        <v>-3.1145760667049398</v>
      </c>
      <c r="H4666">
        <v>-14.2326935110411</v>
      </c>
      <c r="I4666">
        <v>6.3146733541432498</v>
      </c>
      <c r="J4666">
        <v>-4.4355801608181</v>
      </c>
      <c r="K4666">
        <v>1.1311110977622201</v>
      </c>
      <c r="L4666">
        <v>1.04372137582212</v>
      </c>
      <c r="M4666">
        <v>27.202769116805001</v>
      </c>
      <c r="N4666">
        <v>3.0967618636924898</v>
      </c>
      <c r="O4666">
        <v>55.454545454545404</v>
      </c>
      <c r="P4666">
        <v>50.684931506849303</v>
      </c>
      <c r="Q4666">
        <v>1.9998416866615999E-2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124</v>
      </c>
      <c r="E4667">
        <v>4.875</v>
      </c>
      <c r="F4667">
        <v>9.75</v>
      </c>
      <c r="G4667">
        <v>132.95157453146501</v>
      </c>
      <c r="H4667">
        <v>-11.7749079262723</v>
      </c>
      <c r="I4667">
        <v>-10.682930206281201</v>
      </c>
      <c r="J4667">
        <v>3.4629133964154302</v>
      </c>
      <c r="K4667">
        <v>10.140733773269201</v>
      </c>
      <c r="L4667">
        <v>9.2023501609492904</v>
      </c>
      <c r="M4667">
        <v>58.318199485769703</v>
      </c>
      <c r="N4667">
        <v>0.18818005920285499</v>
      </c>
      <c r="O4667">
        <v>53.3333333333333</v>
      </c>
      <c r="P4667">
        <v>148.724489795918</v>
      </c>
      <c r="Q4667">
        <v>4.4890120814788E-2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160</v>
      </c>
      <c r="E4668">
        <v>4.8364752799999904</v>
      </c>
      <c r="F4668">
        <v>5.6</v>
      </c>
      <c r="G4668">
        <v>-14.121193969874501</v>
      </c>
      <c r="K4668">
        <v>5.4856592989664099</v>
      </c>
      <c r="L4668">
        <v>5.3129273959650396</v>
      </c>
      <c r="M4668">
        <v>11.3707014279082</v>
      </c>
      <c r="N4668">
        <v>1</v>
      </c>
      <c r="O4668">
        <v>29.464285714285701</v>
      </c>
      <c r="P4668">
        <v>31.764705882352899</v>
      </c>
      <c r="Q4668">
        <v>-8.5879446318412003E-2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D4669" t="s">
        <v>136</v>
      </c>
      <c r="E4669">
        <v>4.8295004600000002</v>
      </c>
      <c r="F4669">
        <v>8.7799999999999994</v>
      </c>
      <c r="G4669">
        <v>17.017508597399399</v>
      </c>
      <c r="H4669">
        <v>-21.142290720762102</v>
      </c>
      <c r="I4669">
        <v>-24.460231370685602</v>
      </c>
      <c r="J4669">
        <v>-14.8483768584445</v>
      </c>
      <c r="K4669">
        <v>10.351979527274001</v>
      </c>
      <c r="L4669">
        <v>9.9837666583811195</v>
      </c>
      <c r="M4669">
        <v>26.155758448037702</v>
      </c>
      <c r="N4669">
        <v>1.15305497255934</v>
      </c>
      <c r="O4669">
        <v>64.009111617312001</v>
      </c>
      <c r="P4669">
        <v>88.412017167381904</v>
      </c>
      <c r="Q4669">
        <v>3.9065191674085002E-2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1177</v>
      </c>
      <c r="E4670">
        <v>4.8109999999999999</v>
      </c>
      <c r="F4670">
        <v>2.83</v>
      </c>
      <c r="G4670">
        <v>6.9940682412780397</v>
      </c>
      <c r="H4670">
        <v>-1.5639217340376901</v>
      </c>
      <c r="I4670">
        <v>-24.6060427583887</v>
      </c>
      <c r="J4670">
        <v>-3.3406013344418199</v>
      </c>
      <c r="K4670">
        <v>2.9260239255693299</v>
      </c>
      <c r="L4670">
        <v>2.9773115076762098</v>
      </c>
      <c r="M4670">
        <v>43.140290049636</v>
      </c>
      <c r="N4670">
        <v>1.2231104729426501</v>
      </c>
      <c r="O4670">
        <v>57.243816254416899</v>
      </c>
      <c r="P4670">
        <v>52.1505376344086</v>
      </c>
      <c r="Q4670">
        <v>1.1463280171522001E-2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72</v>
      </c>
      <c r="E4671">
        <v>4.8106631999999996</v>
      </c>
      <c r="F4671">
        <v>11.76</v>
      </c>
      <c r="G4671">
        <v>-40.141395990076603</v>
      </c>
      <c r="H4671">
        <v>0.86073432401036298</v>
      </c>
      <c r="I4671">
        <v>-7.0058345335058503</v>
      </c>
      <c r="J4671">
        <v>0.71536981567886604</v>
      </c>
      <c r="K4671">
        <v>11.7954111421594</v>
      </c>
      <c r="L4671">
        <v>12.049747391327699</v>
      </c>
      <c r="M4671">
        <v>48.251215535221696</v>
      </c>
      <c r="N4671">
        <v>0.99186670665974197</v>
      </c>
      <c r="O4671">
        <v>19.047619047619001</v>
      </c>
      <c r="P4671">
        <v>24.4444444444444</v>
      </c>
      <c r="Q4671">
        <v>-6.9213450036838001E-2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E4672">
        <v>4.7880399000000002</v>
      </c>
      <c r="F4672">
        <v>15.19</v>
      </c>
      <c r="G4672">
        <v>76.415971159681803</v>
      </c>
      <c r="H4672">
        <v>16.228273921909</v>
      </c>
      <c r="I4672">
        <v>14.9956986951312</v>
      </c>
      <c r="J4672">
        <v>6.0450227549219298</v>
      </c>
      <c r="K4672">
        <v>14.1598220226088</v>
      </c>
      <c r="L4672">
        <v>12.5813084625276</v>
      </c>
      <c r="M4672">
        <v>64.889422834130798</v>
      </c>
      <c r="N4672">
        <v>1.3155497627555499</v>
      </c>
      <c r="O4672">
        <v>23.238973008558201</v>
      </c>
      <c r="P4672">
        <v>139.21259842519601</v>
      </c>
      <c r="Q4672">
        <v>-8.4673364240749997E-3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516</v>
      </c>
      <c r="E4673">
        <v>4.760707</v>
      </c>
      <c r="F4673">
        <v>6.41</v>
      </c>
      <c r="G4673">
        <v>9.2945781006059995</v>
      </c>
      <c r="H4673">
        <v>-2.3075980911938401</v>
      </c>
      <c r="I4673">
        <v>-47.1731682444698</v>
      </c>
      <c r="J4673">
        <v>4.1551589821211996</v>
      </c>
      <c r="K4673">
        <v>6.2371466169496603</v>
      </c>
      <c r="L4673">
        <v>5.9076938083008699</v>
      </c>
      <c r="M4673">
        <v>54.827267219453297</v>
      </c>
      <c r="N4673">
        <v>0.80599999999999905</v>
      </c>
      <c r="O4673">
        <v>54.134165366614603</v>
      </c>
      <c r="P4673">
        <v>97.230769230769198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72</v>
      </c>
      <c r="E4674">
        <v>4.76</v>
      </c>
      <c r="F4674">
        <v>2.8</v>
      </c>
      <c r="G4674">
        <v>-13.431368889805601</v>
      </c>
      <c r="H4674">
        <v>2.39390905306138</v>
      </c>
      <c r="I4674">
        <v>4.73533481828298</v>
      </c>
      <c r="J4674">
        <v>5.9434207766400098</v>
      </c>
      <c r="K4674">
        <v>2.6723384483913799</v>
      </c>
      <c r="L4674">
        <v>2.5409852382380702</v>
      </c>
      <c r="M4674">
        <v>53.5767171115412</v>
      </c>
      <c r="N4674">
        <v>1.15501009909625</v>
      </c>
      <c r="O4674">
        <v>12.857142857142801</v>
      </c>
      <c r="P4674">
        <v>39.999999999999901</v>
      </c>
      <c r="Q4674">
        <v>4.3557751944894002E-2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360</v>
      </c>
      <c r="E4675">
        <v>4.7568986000000004</v>
      </c>
      <c r="F4675">
        <v>5.99</v>
      </c>
      <c r="G4675">
        <v>-4.3953642440448499</v>
      </c>
      <c r="H4675">
        <v>13.7081334851565</v>
      </c>
      <c r="I4675">
        <v>-7.8766309936828298</v>
      </c>
      <c r="J4675">
        <v>-3.8441502083031098</v>
      </c>
      <c r="K4675">
        <v>5.7325433368937402</v>
      </c>
      <c r="L4675">
        <v>5.7233508684217203</v>
      </c>
      <c r="M4675">
        <v>48.309423825339401</v>
      </c>
      <c r="N4675">
        <v>1.2396546591247299</v>
      </c>
      <c r="O4675">
        <v>22.704507512520799</v>
      </c>
      <c r="P4675">
        <v>29.9349240780911</v>
      </c>
      <c r="Q4675">
        <v>7.4318753919168007E-2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21</v>
      </c>
      <c r="E4676">
        <v>4.7322309999999996</v>
      </c>
      <c r="F4676">
        <v>8.59</v>
      </c>
      <c r="G4676">
        <v>-10.7617419296837</v>
      </c>
      <c r="H4676">
        <v>5.48786306952461</v>
      </c>
      <c r="I4676">
        <v>-25.348475653876999</v>
      </c>
      <c r="J4676">
        <v>-5.1631515977717104</v>
      </c>
      <c r="K4676">
        <v>8.3946430307394806</v>
      </c>
      <c r="L4676">
        <v>8.3428741240486008</v>
      </c>
      <c r="M4676">
        <v>55.851864766396197</v>
      </c>
      <c r="N4676">
        <v>0.480853689266666</v>
      </c>
      <c r="O4676">
        <v>45.518044237485398</v>
      </c>
      <c r="P4676">
        <v>40.130505709624799</v>
      </c>
      <c r="Q4676">
        <v>0.109883816771104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399</v>
      </c>
      <c r="E4677">
        <v>4.7245964999999996</v>
      </c>
      <c r="F4677">
        <v>3.25</v>
      </c>
      <c r="G4677">
        <v>-76.858806313786104</v>
      </c>
      <c r="H4677">
        <v>-8.6208977363932799</v>
      </c>
      <c r="I4677">
        <v>-55.4244570806393</v>
      </c>
      <c r="J4677">
        <v>3.91190144642579</v>
      </c>
      <c r="K4677">
        <v>3.5907209647976202</v>
      </c>
      <c r="L4677">
        <v>4.7790693108154096</v>
      </c>
      <c r="M4677">
        <v>45.283588731889502</v>
      </c>
      <c r="N4677">
        <v>2.6648506151142302</v>
      </c>
      <c r="O4677">
        <v>121.53846153846099</v>
      </c>
      <c r="P4677">
        <v>12.068965517241301</v>
      </c>
      <c r="Q4677">
        <v>-6.3017783293007001E-2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877</v>
      </c>
      <c r="E4678">
        <v>4.6973068480514799</v>
      </c>
      <c r="F4678">
        <v>5.97</v>
      </c>
      <c r="G4678">
        <v>22.221177109338601</v>
      </c>
      <c r="H4678">
        <v>-9.0251553431022398</v>
      </c>
      <c r="I4678">
        <v>-36.339788888419598</v>
      </c>
      <c r="J4678">
        <v>-0.92680823099355703</v>
      </c>
      <c r="K4678">
        <v>7.1097427293317104</v>
      </c>
      <c r="L4678">
        <v>6.9740252193891203</v>
      </c>
      <c r="M4678">
        <v>31.502064422330601</v>
      </c>
      <c r="N4678">
        <v>1.82539682539682</v>
      </c>
      <c r="O4678">
        <v>79.899497487437102</v>
      </c>
      <c r="P4678">
        <v>96.381578947368396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D4679" t="s">
        <v>372</v>
      </c>
      <c r="E4679">
        <v>4.6615548000000002</v>
      </c>
      <c r="F4679">
        <v>10.76</v>
      </c>
      <c r="G4679">
        <v>35.662355813675099</v>
      </c>
      <c r="H4679">
        <v>9.9628668779045793</v>
      </c>
      <c r="I4679">
        <v>10.1908233564782</v>
      </c>
      <c r="J4679">
        <v>-0.92680823099355703</v>
      </c>
      <c r="K4679">
        <v>9.95485076292527</v>
      </c>
      <c r="L4679">
        <v>9.1340350902647298</v>
      </c>
      <c r="M4679">
        <v>100</v>
      </c>
      <c r="N4679">
        <v>0</v>
      </c>
      <c r="O4679">
        <v>0</v>
      </c>
      <c r="P4679">
        <v>55.2669552669552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420</v>
      </c>
      <c r="E4680">
        <v>4.6471549000000003</v>
      </c>
      <c r="F4680">
        <v>15.49</v>
      </c>
      <c r="G4680">
        <v>90.163223235890896</v>
      </c>
      <c r="H4680">
        <v>-7.3044860769884101</v>
      </c>
      <c r="I4680">
        <v>-2.90053036475202</v>
      </c>
      <c r="J4680">
        <v>-0.92680823099355703</v>
      </c>
      <c r="K4680">
        <v>16.606525147687599</v>
      </c>
      <c r="L4680">
        <v>15.4413393352471</v>
      </c>
      <c r="M4680">
        <v>29.598778046660399</v>
      </c>
      <c r="N4680">
        <v>7.7626911992906195E-2</v>
      </c>
      <c r="O4680">
        <v>86.249193027759802</v>
      </c>
      <c r="P4680">
        <v>117.55617977528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D4681" t="s">
        <v>516</v>
      </c>
      <c r="E4681">
        <v>4.6392749999999996</v>
      </c>
      <c r="F4681">
        <v>114.55</v>
      </c>
      <c r="G4681">
        <v>247.20232155924799</v>
      </c>
      <c r="H4681">
        <v>-28.531669433492699</v>
      </c>
      <c r="I4681">
        <v>42.063896462043999</v>
      </c>
      <c r="J4681">
        <v>-2.1768082309935601</v>
      </c>
      <c r="K4681">
        <v>140.51743339885601</v>
      </c>
      <c r="L4681">
        <v>111.78358239897</v>
      </c>
      <c r="M4681">
        <v>33.765556265620198</v>
      </c>
      <c r="N4681">
        <v>1.1725177141805401</v>
      </c>
      <c r="O4681">
        <v>74.203404626800506</v>
      </c>
      <c r="P4681">
        <v>256.853582554517</v>
      </c>
      <c r="Q4681">
        <v>0.145922464912142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D4682" t="s">
        <v>3790</v>
      </c>
      <c r="E4682">
        <v>4.6248300000000002</v>
      </c>
      <c r="F4682">
        <v>0.7</v>
      </c>
      <c r="G4682">
        <v>-21.191901040581602</v>
      </c>
      <c r="H4682">
        <v>-0.170193511041176</v>
      </c>
      <c r="I4682">
        <v>-21.203213272163801</v>
      </c>
      <c r="J4682">
        <v>10.1843028801175</v>
      </c>
      <c r="K4682">
        <v>0.67780893178028301</v>
      </c>
      <c r="L4682">
        <v>0.685473572115051</v>
      </c>
      <c r="M4682">
        <v>61.208010332063701</v>
      </c>
      <c r="N4682">
        <v>0.95661452056501195</v>
      </c>
      <c r="O4682">
        <v>32.857142857142797</v>
      </c>
      <c r="P4682">
        <v>29.629629629629601</v>
      </c>
      <c r="Q4682">
        <v>-5.1953212583186997E-2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293</v>
      </c>
      <c r="E4683">
        <v>4.6119787600000004</v>
      </c>
      <c r="F4683">
        <v>1.72</v>
      </c>
      <c r="G4683">
        <v>36.557016708336</v>
      </c>
      <c r="H4683">
        <v>-15.4411294716323</v>
      </c>
      <c r="I4683">
        <v>-12.790916707968501</v>
      </c>
      <c r="J4683">
        <v>-0.92680823099355703</v>
      </c>
      <c r="K4683">
        <v>1.88548288047874</v>
      </c>
      <c r="L4683">
        <v>1.3332806907621</v>
      </c>
      <c r="M4683">
        <v>0.25901411571074101</v>
      </c>
      <c r="N4683">
        <v>5.3020311753332896</v>
      </c>
      <c r="O4683">
        <v>61.6279069767441</v>
      </c>
      <c r="P4683">
        <v>81.052631578947299</v>
      </c>
      <c r="Q4683">
        <v>2.7809356149603E-2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471</v>
      </c>
      <c r="E4684">
        <v>4.5334341259999897</v>
      </c>
      <c r="F4684">
        <v>1.39</v>
      </c>
      <c r="G4684">
        <v>27.191937343256701</v>
      </c>
      <c r="H4684">
        <v>5.13283679198911</v>
      </c>
      <c r="I4684">
        <v>4.7567023396504897</v>
      </c>
      <c r="J4684">
        <v>-0.20217054983413599</v>
      </c>
      <c r="K4684">
        <v>1.2068282643031301</v>
      </c>
      <c r="L4684">
        <v>1.0350881568642301</v>
      </c>
      <c r="M4684">
        <v>38.924015980321201</v>
      </c>
      <c r="N4684">
        <v>1.3183900340763</v>
      </c>
      <c r="O4684">
        <v>7.1942446043165402</v>
      </c>
      <c r="P4684">
        <v>85.3333333333333</v>
      </c>
      <c r="Q4684">
        <v>1.7533091082048001E-2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54</v>
      </c>
      <c r="E4685">
        <v>4.52709048</v>
      </c>
      <c r="F4685">
        <v>10.199999999999999</v>
      </c>
      <c r="G4685">
        <v>42.464631001973601</v>
      </c>
      <c r="H4685">
        <v>-0.170193511041176</v>
      </c>
      <c r="I4685">
        <v>35.685958934374597</v>
      </c>
      <c r="J4685">
        <v>-0.92680823099355703</v>
      </c>
      <c r="K4685">
        <v>9.3091364986824505</v>
      </c>
      <c r="L4685">
        <v>7.6595910525456796</v>
      </c>
      <c r="M4685">
        <v>100</v>
      </c>
      <c r="N4685">
        <v>0</v>
      </c>
      <c r="O4685">
        <v>0</v>
      </c>
      <c r="P4685">
        <v>69.717138103161403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877</v>
      </c>
      <c r="E4686">
        <v>4.5136992600000001</v>
      </c>
      <c r="F4686">
        <v>92.09</v>
      </c>
      <c r="G4686">
        <v>-27.2525071011877</v>
      </c>
      <c r="H4686">
        <v>21.336601580659501</v>
      </c>
      <c r="I4686">
        <v>166.84806000947799</v>
      </c>
      <c r="J4686">
        <v>9.3078099160018901</v>
      </c>
      <c r="K4686">
        <v>78.759871083119506</v>
      </c>
      <c r="M4686">
        <v>100</v>
      </c>
      <c r="N4686">
        <v>3.75</v>
      </c>
      <c r="O4686">
        <v>0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632</v>
      </c>
      <c r="E4687">
        <v>4.4980230600000004</v>
      </c>
      <c r="F4687">
        <v>13.8</v>
      </c>
      <c r="G4687">
        <v>-48.169412545313698</v>
      </c>
      <c r="K4687">
        <v>17.182926074637699</v>
      </c>
      <c r="L4687">
        <v>23.662368761796301</v>
      </c>
      <c r="M4687">
        <v>89.584477983611194</v>
      </c>
      <c r="N4687">
        <v>1</v>
      </c>
      <c r="O4687">
        <v>26.449275362318801</v>
      </c>
      <c r="P4687">
        <v>15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57</v>
      </c>
      <c r="E4688">
        <v>4.4838141350000003</v>
      </c>
      <c r="F4688">
        <v>5.35</v>
      </c>
      <c r="G4688">
        <v>-46.6802179445612</v>
      </c>
      <c r="H4688">
        <v>1.34783305442372</v>
      </c>
      <c r="I4688">
        <v>-17.216981870875799</v>
      </c>
      <c r="J4688">
        <v>-0.92680823099355703</v>
      </c>
      <c r="K4688">
        <v>5.3660095750523897</v>
      </c>
      <c r="L4688">
        <v>5.7512087074831699</v>
      </c>
      <c r="M4688">
        <v>77.780241719598806</v>
      </c>
      <c r="N4688">
        <v>0.42857142857142799</v>
      </c>
      <c r="O4688">
        <v>24.112149532710198</v>
      </c>
      <c r="P4688">
        <v>6.9999999999999796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D4689" t="s">
        <v>450</v>
      </c>
      <c r="E4689">
        <v>4.4748000000000001</v>
      </c>
      <c r="F4689">
        <v>9.0399999999999991</v>
      </c>
      <c r="G4689">
        <v>47.844769163403697</v>
      </c>
      <c r="H4689">
        <v>-15.207787496003499</v>
      </c>
      <c r="I4689">
        <v>-17.4241856242759</v>
      </c>
      <c r="J4689">
        <v>-6.7601415643268901</v>
      </c>
      <c r="K4689">
        <v>10.718815821597699</v>
      </c>
      <c r="L4689">
        <v>10.5088663606002</v>
      </c>
      <c r="M4689">
        <v>16.841723354371901</v>
      </c>
      <c r="N4689">
        <v>0.89488921614565897</v>
      </c>
      <c r="O4689">
        <v>132.190265486725</v>
      </c>
      <c r="P4689">
        <v>84.867075664621595</v>
      </c>
      <c r="Q4689">
        <v>2.1892135421759999E-2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D4690" t="s">
        <v>420</v>
      </c>
      <c r="E4690">
        <v>4.4550000000000001</v>
      </c>
      <c r="F4690">
        <v>13.5</v>
      </c>
      <c r="G4690">
        <v>-2.3725839503711899</v>
      </c>
      <c r="H4690">
        <v>-8.3334588171636206</v>
      </c>
      <c r="I4690">
        <v>-51.196391472724699</v>
      </c>
      <c r="J4690">
        <v>-10.926808230993499</v>
      </c>
      <c r="K4690">
        <v>15.7577698067021</v>
      </c>
      <c r="L4690">
        <v>17.194049527859899</v>
      </c>
      <c r="M4690">
        <v>39.503946665953897</v>
      </c>
      <c r="N4690">
        <v>0.242541064773869</v>
      </c>
      <c r="O4690">
        <v>86.6666666666666</v>
      </c>
      <c r="P4690">
        <v>37.055837563451703</v>
      </c>
      <c r="Q4690">
        <v>8.1371876695547005E-2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E4691">
        <v>4.4414800000000003</v>
      </c>
      <c r="F4691">
        <v>1.48</v>
      </c>
      <c r="G4691">
        <v>-16.804745907157798</v>
      </c>
      <c r="H4691">
        <v>-4.0662974071450702</v>
      </c>
      <c r="I4691">
        <v>-34.787971199868402</v>
      </c>
      <c r="J4691">
        <v>-0.92680823099355703</v>
      </c>
      <c r="K4691">
        <v>1.5249661089400799</v>
      </c>
      <c r="L4691">
        <v>1.61564083296009</v>
      </c>
      <c r="M4691">
        <v>49.286662941405403</v>
      </c>
      <c r="N4691">
        <v>0.84981105831261605</v>
      </c>
      <c r="O4691">
        <v>55.405405405405297</v>
      </c>
      <c r="P4691">
        <v>32.142857142857103</v>
      </c>
      <c r="Q4691">
        <v>-0.135116707185757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539</v>
      </c>
      <c r="E4692">
        <v>4.4148320999999999</v>
      </c>
      <c r="F4692">
        <v>5.67</v>
      </c>
      <c r="G4692">
        <v>23.834449420551302</v>
      </c>
      <c r="H4692">
        <v>19.450059653515702</v>
      </c>
      <c r="I4692">
        <v>3.5625442640491198</v>
      </c>
      <c r="J4692">
        <v>-2.8299224178447702</v>
      </c>
      <c r="K4692">
        <v>4.4389927621418597</v>
      </c>
      <c r="L4692">
        <v>4.14966743070232</v>
      </c>
      <c r="M4692">
        <v>75.136537760158404</v>
      </c>
      <c r="N4692">
        <v>2.48084174938234</v>
      </c>
      <c r="O4692">
        <v>4.0564373897707204</v>
      </c>
      <c r="P4692">
        <v>147.59825327510899</v>
      </c>
      <c r="Q4692">
        <v>6.9665611549190001E-2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D4693" t="s">
        <v>300</v>
      </c>
      <c r="E4693">
        <v>4.4065224000000001</v>
      </c>
      <c r="F4693">
        <v>6.12</v>
      </c>
      <c r="G4693">
        <v>-62.831454469608701</v>
      </c>
      <c r="H4693">
        <v>-18.3520116928593</v>
      </c>
      <c r="I4693">
        <v>-31.389130993682802</v>
      </c>
      <c r="J4693">
        <v>-0.92680823099355703</v>
      </c>
      <c r="K4693">
        <v>7.2536686047963901</v>
      </c>
      <c r="L4693">
        <v>7.8122587031951403</v>
      </c>
      <c r="M4693">
        <v>0.28287232341079999</v>
      </c>
      <c r="N4693">
        <v>0</v>
      </c>
      <c r="O4693">
        <v>56.862745098039198</v>
      </c>
      <c r="P4693">
        <v>0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21</v>
      </c>
      <c r="E4694">
        <v>4.3981427999999996</v>
      </c>
      <c r="F4694">
        <v>4.37</v>
      </c>
      <c r="G4694">
        <v>-28.5456105494635</v>
      </c>
      <c r="H4694">
        <v>-19.2442675851152</v>
      </c>
      <c r="I4694">
        <v>11.0567023396504</v>
      </c>
      <c r="J4694">
        <v>-6.74577374823492</v>
      </c>
      <c r="K4694">
        <v>5.68639165565056</v>
      </c>
      <c r="L4694">
        <v>5.2216308137680496</v>
      </c>
      <c r="M4694">
        <v>19.863091081710198</v>
      </c>
      <c r="N4694">
        <v>3.62632696390658</v>
      </c>
      <c r="O4694">
        <v>83.066361556063995</v>
      </c>
      <c r="P4694">
        <v>119.597989949748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18</v>
      </c>
      <c r="E4695">
        <v>4.3952548</v>
      </c>
      <c r="F4695">
        <v>12.92</v>
      </c>
      <c r="G4695">
        <v>84.550771587336797</v>
      </c>
      <c r="H4695">
        <v>-3.1003212345573301</v>
      </c>
      <c r="I4695">
        <v>173.504866803673</v>
      </c>
      <c r="J4695">
        <v>-0.92680823099355703</v>
      </c>
      <c r="K4695">
        <v>12.3393966138716</v>
      </c>
      <c r="L4695">
        <v>9.0796651938806701</v>
      </c>
      <c r="M4695">
        <v>31.895071169197699</v>
      </c>
      <c r="N4695">
        <v>0</v>
      </c>
      <c r="O4695">
        <v>3.0185758513932002</v>
      </c>
      <c r="P4695">
        <v>184.58149779735601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360</v>
      </c>
      <c r="E4696">
        <v>4.3946100000000001</v>
      </c>
      <c r="F4696">
        <v>28.95</v>
      </c>
      <c r="G4696">
        <v>59.521686447199301</v>
      </c>
      <c r="H4696">
        <v>15.398668764407899</v>
      </c>
      <c r="I4696">
        <v>75.697562554704206</v>
      </c>
      <c r="K4696">
        <v>18.801041000266601</v>
      </c>
      <c r="M4696">
        <v>99.9882553866221</v>
      </c>
      <c r="N4696">
        <v>0.101694915254237</v>
      </c>
      <c r="O4696">
        <v>0</v>
      </c>
      <c r="P4696">
        <v>91.721854304635698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130</v>
      </c>
      <c r="E4697">
        <v>4.3573556880000002</v>
      </c>
      <c r="F4697">
        <v>9.84</v>
      </c>
      <c r="G4697">
        <v>-17.185393007227901</v>
      </c>
      <c r="H4697">
        <v>-0.170193511041176</v>
      </c>
      <c r="I4697">
        <v>-1.0095168997231001</v>
      </c>
      <c r="J4697">
        <v>-0.92680823099355703</v>
      </c>
      <c r="K4697">
        <v>9.4349820082335096</v>
      </c>
      <c r="L4697">
        <v>9.1323487230272509</v>
      </c>
      <c r="M4697">
        <v>100</v>
      </c>
      <c r="N4697">
        <v>0</v>
      </c>
      <c r="O4697">
        <v>0</v>
      </c>
      <c r="P4697">
        <v>10.067114093959701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196</v>
      </c>
      <c r="E4698">
        <v>4.3503540000000003</v>
      </c>
      <c r="F4698">
        <v>11.4</v>
      </c>
      <c r="G4698">
        <v>43.503555666287298</v>
      </c>
      <c r="H4698">
        <v>-4.4523093800588001</v>
      </c>
      <c r="I4698">
        <v>-19.422725940084</v>
      </c>
      <c r="J4698">
        <v>-7.6371191966236696</v>
      </c>
      <c r="K4698">
        <v>11.776842206706601</v>
      </c>
      <c r="L4698">
        <v>10.9717540473802</v>
      </c>
      <c r="M4698">
        <v>38.807515500361497</v>
      </c>
      <c r="N4698">
        <v>0.26323349858647099</v>
      </c>
      <c r="O4698">
        <v>71.578947368420998</v>
      </c>
      <c r="P4698">
        <v>75.384615384615302</v>
      </c>
      <c r="Q4698">
        <v>3.0420805289723001E-2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136</v>
      </c>
      <c r="E4699">
        <v>4.3448399999999996</v>
      </c>
      <c r="F4699">
        <v>7.29</v>
      </c>
      <c r="G4699">
        <v>-27.2525071011877</v>
      </c>
      <c r="H4699">
        <v>-0.170193511041176</v>
      </c>
      <c r="I4699">
        <v>-11.0766309936828</v>
      </c>
      <c r="J4699">
        <v>-0.92680823099355703</v>
      </c>
      <c r="K4699">
        <v>7.2899998202594096</v>
      </c>
      <c r="L4699">
        <v>7.2824498646501503</v>
      </c>
      <c r="M4699">
        <v>98.182515309086796</v>
      </c>
      <c r="O4699">
        <v>0</v>
      </c>
      <c r="P4699">
        <v>0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D4700" t="s">
        <v>54</v>
      </c>
      <c r="E4700">
        <v>4.3155891299999896</v>
      </c>
      <c r="F4700">
        <v>7.95</v>
      </c>
      <c r="G4700">
        <v>74.196768261131098</v>
      </c>
      <c r="H4700">
        <v>-26.147847142326</v>
      </c>
      <c r="I4700">
        <v>-32.0993582664101</v>
      </c>
      <c r="J4700">
        <v>-1.0524363716970699</v>
      </c>
      <c r="K4700">
        <v>10.029623031408301</v>
      </c>
      <c r="L4700">
        <v>9.4113159226508394</v>
      </c>
      <c r="M4700">
        <v>26.521383226213899</v>
      </c>
      <c r="N4700">
        <v>1.4292054786463599</v>
      </c>
      <c r="O4700">
        <v>83.899371069182294</v>
      </c>
      <c r="P4700">
        <v>112</v>
      </c>
      <c r="Q4700">
        <v>6.6809590311482994E-2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420</v>
      </c>
      <c r="E4701">
        <v>4.290286</v>
      </c>
      <c r="F4701">
        <v>14.3</v>
      </c>
      <c r="G4701">
        <v>-10.9923444995617</v>
      </c>
      <c r="H4701">
        <v>-32.397681662699902</v>
      </c>
      <c r="I4701">
        <v>-49.438699959200001</v>
      </c>
      <c r="J4701">
        <v>-18.8843526945621</v>
      </c>
      <c r="K4701">
        <v>17.758021226565202</v>
      </c>
      <c r="L4701">
        <v>16.7564831012157</v>
      </c>
      <c r="M4701">
        <v>15.9835051355992</v>
      </c>
      <c r="N4701">
        <v>1.4629702150092201</v>
      </c>
      <c r="O4701">
        <v>87.412587412587399</v>
      </c>
      <c r="P4701">
        <v>36.320305052430797</v>
      </c>
      <c r="Q4701">
        <v>9.7037756781450005E-2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516</v>
      </c>
      <c r="E4702">
        <v>4.2704700000000004</v>
      </c>
      <c r="F4702">
        <v>8.49</v>
      </c>
      <c r="G4702">
        <v>95.497492898812197</v>
      </c>
      <c r="H4702">
        <v>-12.9142839529733</v>
      </c>
      <c r="I4702">
        <v>-29.107909742532801</v>
      </c>
      <c r="J4702">
        <v>-12.7648144615231</v>
      </c>
      <c r="K4702">
        <v>9.3948487254382993</v>
      </c>
      <c r="L4702">
        <v>8.3058399944262202</v>
      </c>
      <c r="M4702">
        <v>39.524489071395003</v>
      </c>
      <c r="N4702">
        <v>1.3351529694061099</v>
      </c>
      <c r="O4702">
        <v>38.398115429917503</v>
      </c>
      <c r="P4702">
        <v>129.459459459459</v>
      </c>
      <c r="Q4702">
        <v>0.10701165628703301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713</v>
      </c>
      <c r="E4703">
        <v>4.2680809999999996</v>
      </c>
      <c r="F4703">
        <v>8.66</v>
      </c>
      <c r="G4703">
        <v>-17.074390052841601</v>
      </c>
      <c r="H4703">
        <v>10.0079235373048</v>
      </c>
      <c r="I4703">
        <v>-0.89851394533678197</v>
      </c>
      <c r="J4703">
        <v>4.04288873870341</v>
      </c>
      <c r="M4703">
        <v>100</v>
      </c>
      <c r="O4703">
        <v>0</v>
      </c>
      <c r="P4703">
        <v>10.178117048346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632</v>
      </c>
      <c r="E4704">
        <v>4.2547104999999998</v>
      </c>
      <c r="F4704">
        <v>7.1</v>
      </c>
      <c r="G4704">
        <v>-16.882136730817301</v>
      </c>
      <c r="H4704">
        <v>12.7085943677467</v>
      </c>
      <c r="I4704">
        <v>5.3296190063171496</v>
      </c>
      <c r="J4704">
        <v>13.688576384391</v>
      </c>
      <c r="K4704">
        <v>6.1863697814043901</v>
      </c>
      <c r="L4704">
        <v>7.1270802515954497</v>
      </c>
      <c r="M4704">
        <v>82.985329446931601</v>
      </c>
      <c r="N4704">
        <v>0.81199999999999894</v>
      </c>
      <c r="O4704">
        <v>14.7887323943662</v>
      </c>
      <c r="P4704">
        <v>73.170731707317003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516</v>
      </c>
      <c r="E4705">
        <v>4.2060000000000004</v>
      </c>
      <c r="F4705">
        <v>42.06</v>
      </c>
      <c r="G4705">
        <v>-8.0038095415496393</v>
      </c>
      <c r="H4705">
        <v>-6.7035268443745002</v>
      </c>
      <c r="I4705">
        <v>21.272729931454101</v>
      </c>
      <c r="J4705">
        <v>4.2231917690064398</v>
      </c>
      <c r="K4705">
        <v>41.370532022267398</v>
      </c>
      <c r="L4705">
        <v>38.172858744927296</v>
      </c>
      <c r="M4705">
        <v>51.971077553047898</v>
      </c>
      <c r="N4705">
        <v>3.8640633383118401</v>
      </c>
      <c r="O4705">
        <v>20.304327151688</v>
      </c>
      <c r="P4705">
        <v>76.426174496644293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420</v>
      </c>
      <c r="E4706">
        <v>4.1900000000000004</v>
      </c>
      <c r="F4706">
        <v>8.3800000000000008</v>
      </c>
      <c r="G4706">
        <v>7.6114384770435697</v>
      </c>
      <c r="H4706">
        <v>19.033220429214801</v>
      </c>
      <c r="I4706">
        <v>18.076463468857799</v>
      </c>
      <c r="J4706">
        <v>2.52998189246324</v>
      </c>
      <c r="K4706">
        <v>7.1001292518700598</v>
      </c>
      <c r="L4706">
        <v>7.1324299621821297</v>
      </c>
      <c r="M4706">
        <v>68.020225488795603</v>
      </c>
      <c r="N4706">
        <v>0.52747691725359203</v>
      </c>
      <c r="O4706">
        <v>52.983293556085897</v>
      </c>
      <c r="P4706">
        <v>65.285996055226803</v>
      </c>
      <c r="Q4706">
        <v>6.6523055123326E-2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1177</v>
      </c>
      <c r="E4707">
        <v>4.1760010950000002</v>
      </c>
      <c r="F4707">
        <v>4.83</v>
      </c>
      <c r="G4707">
        <v>52.301396244537102</v>
      </c>
      <c r="H4707">
        <v>0.24560690475924801</v>
      </c>
      <c r="I4707">
        <v>-28.016521704065301</v>
      </c>
      <c r="J4707">
        <v>-10.4773700287463</v>
      </c>
      <c r="K4707">
        <v>4.96874936701618</v>
      </c>
      <c r="L4707">
        <v>5.1183721250158802</v>
      </c>
      <c r="M4707">
        <v>52.588027215762999</v>
      </c>
      <c r="N4707">
        <v>0.70658945126621098</v>
      </c>
      <c r="O4707">
        <v>55.279503105590003</v>
      </c>
      <c r="P4707">
        <v>121.559633027522</v>
      </c>
      <c r="Q4707">
        <v>-8.4365813738285E-2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420</v>
      </c>
      <c r="E4708">
        <v>4.1203799999999999</v>
      </c>
      <c r="F4708">
        <v>8.25</v>
      </c>
      <c r="G4708">
        <v>27.965709217597801</v>
      </c>
      <c r="H4708">
        <v>3.7340886048278299</v>
      </c>
      <c r="I4708">
        <v>12.862762945711101</v>
      </c>
      <c r="J4708">
        <v>3.6359294115919898</v>
      </c>
      <c r="K4708">
        <v>7.3684412822021796</v>
      </c>
      <c r="L4708">
        <v>6.7004816342849001</v>
      </c>
      <c r="M4708">
        <v>62.130314288526499</v>
      </c>
      <c r="N4708">
        <v>1.10103752589977</v>
      </c>
      <c r="O4708">
        <v>5.2121212121212004</v>
      </c>
      <c r="P4708">
        <v>79.738562091503198</v>
      </c>
      <c r="Q4708">
        <v>4.8861199016828998E-2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46</v>
      </c>
      <c r="E4709">
        <v>4.1128254719999999</v>
      </c>
      <c r="F4709">
        <v>11.52</v>
      </c>
      <c r="G4709">
        <v>64.137220995489002</v>
      </c>
      <c r="H4709">
        <v>-4.1701935110411803</v>
      </c>
      <c r="I4709">
        <v>-11.704081974074899</v>
      </c>
      <c r="J4709">
        <v>-1.7873934289281499</v>
      </c>
      <c r="K4709">
        <v>11.571094362344001</v>
      </c>
      <c r="L4709">
        <v>11.163415660350999</v>
      </c>
      <c r="M4709">
        <v>44.323970413883998</v>
      </c>
      <c r="N4709">
        <v>0.73203497219928904</v>
      </c>
      <c r="O4709">
        <v>29.6006944444444</v>
      </c>
      <c r="P4709">
        <v>84.615384615384599</v>
      </c>
      <c r="Q4709">
        <v>1.9176361360144001E-2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D4710" t="s">
        <v>4124</v>
      </c>
      <c r="E4710">
        <v>4.0861302999999998</v>
      </c>
      <c r="F4710">
        <v>13.61</v>
      </c>
      <c r="G4710">
        <v>-3.4223511219849301</v>
      </c>
      <c r="H4710">
        <v>10.032235638756299</v>
      </c>
      <c r="I4710">
        <v>-20.576314337571301</v>
      </c>
      <c r="J4710">
        <v>-21.9824926857499</v>
      </c>
      <c r="K4710">
        <v>14.830222665347801</v>
      </c>
      <c r="L4710">
        <v>14.718691514299101</v>
      </c>
      <c r="M4710">
        <v>32.636355862654298</v>
      </c>
      <c r="N4710">
        <v>0.78572654155495902</v>
      </c>
      <c r="O4710">
        <v>53.196179279941198</v>
      </c>
      <c r="P4710">
        <v>34.088669950738897</v>
      </c>
      <c r="Q4710">
        <v>7.3975000338675004E-2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130</v>
      </c>
      <c r="E4711">
        <v>4.0172707000000001</v>
      </c>
      <c r="F4711">
        <v>8.17</v>
      </c>
      <c r="G4711">
        <v>-44.6342452750051</v>
      </c>
      <c r="H4711">
        <v>5.1133116435980002</v>
      </c>
      <c r="I4711">
        <v>-18.1310864392273</v>
      </c>
      <c r="J4711">
        <v>-9.1290554220047895</v>
      </c>
      <c r="K4711">
        <v>7.8311920406309499</v>
      </c>
      <c r="L4711">
        <v>7.7074672932006401</v>
      </c>
      <c r="M4711">
        <v>55.816242787041602</v>
      </c>
      <c r="N4711">
        <v>1.16021233794862</v>
      </c>
      <c r="O4711">
        <v>39.290085679314501</v>
      </c>
      <c r="P4711">
        <v>27.457098283931298</v>
      </c>
      <c r="Q4711">
        <v>6.1680134777736997E-2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72</v>
      </c>
      <c r="E4712">
        <v>4.0004</v>
      </c>
      <c r="F4712">
        <v>2</v>
      </c>
      <c r="G4712">
        <v>54.565674716994003</v>
      </c>
      <c r="H4712">
        <v>0.332319051772894</v>
      </c>
      <c r="I4712">
        <v>-7.9838474885281903</v>
      </c>
      <c r="J4712">
        <v>-1.91690724089454</v>
      </c>
      <c r="K4712">
        <v>2.0027489895400401</v>
      </c>
      <c r="L4712">
        <v>1.78652643665778</v>
      </c>
      <c r="M4712">
        <v>52.433879278048401</v>
      </c>
      <c r="N4712">
        <v>0.97788561525129902</v>
      </c>
      <c r="O4712">
        <v>19.5</v>
      </c>
      <c r="P4712">
        <v>122.222222222222</v>
      </c>
      <c r="Q4712">
        <v>8.0417686738722002E-2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1177</v>
      </c>
      <c r="E4713">
        <v>3.9779901</v>
      </c>
      <c r="F4713">
        <v>3.99</v>
      </c>
      <c r="G4713">
        <v>30.177211774314198</v>
      </c>
      <c r="H4713">
        <v>-22.392415733263299</v>
      </c>
      <c r="I4713">
        <v>72.100939099775005</v>
      </c>
      <c r="J4713">
        <v>-6.6005670962417797</v>
      </c>
      <c r="K4713">
        <v>3.8456216444723998</v>
      </c>
      <c r="L4713">
        <v>2.4484751640956399</v>
      </c>
      <c r="M4713">
        <v>18.5167933072699</v>
      </c>
      <c r="N4713">
        <v>0.26425718182129498</v>
      </c>
      <c r="O4713">
        <v>31.077694235588901</v>
      </c>
      <c r="P4713">
        <v>105.67010309278299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E4714">
        <v>3.9706039999999998</v>
      </c>
      <c r="F4714">
        <v>45.1</v>
      </c>
      <c r="G4714">
        <v>5.3945517223417001</v>
      </c>
      <c r="H4714">
        <v>-0.170193511041176</v>
      </c>
      <c r="I4714">
        <v>41.804724938520501</v>
      </c>
      <c r="J4714">
        <v>-0.92680823099355703</v>
      </c>
      <c r="K4714">
        <v>44.352929834555702</v>
      </c>
      <c r="L4714">
        <v>38.517095402479598</v>
      </c>
      <c r="M4714">
        <v>50.127975425573403</v>
      </c>
      <c r="N4714">
        <v>0</v>
      </c>
      <c r="O4714">
        <v>0.86474501108646495</v>
      </c>
      <c r="P4714">
        <v>58.245614035087698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315</v>
      </c>
      <c r="E4715">
        <v>3.901932</v>
      </c>
      <c r="F4715">
        <v>3</v>
      </c>
      <c r="K4715">
        <v>3.13914626791387</v>
      </c>
      <c r="L4715">
        <v>4.4077132628643598</v>
      </c>
      <c r="M4715">
        <v>99.841790054050605</v>
      </c>
      <c r="N4715">
        <v>1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729</v>
      </c>
      <c r="E4716">
        <v>3.8994098080000001</v>
      </c>
      <c r="F4716">
        <v>580.67999999999995</v>
      </c>
      <c r="G4716">
        <v>8.6663251241853292</v>
      </c>
      <c r="H4716">
        <v>3.6004916456834901</v>
      </c>
      <c r="I4716">
        <v>2.6282322104706202</v>
      </c>
      <c r="J4716">
        <v>0.83796981355524702</v>
      </c>
      <c r="K4716">
        <v>546.79925863141295</v>
      </c>
      <c r="L4716">
        <v>502.14177348977898</v>
      </c>
      <c r="M4716">
        <v>60.046073572563003</v>
      </c>
      <c r="N4716">
        <v>1.16816692865473</v>
      </c>
      <c r="O4716">
        <v>1.906385616863</v>
      </c>
      <c r="P4716">
        <v>37.9090865909846</v>
      </c>
      <c r="Q4716">
        <v>2.4635765917062999E-2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1387</v>
      </c>
      <c r="E4717">
        <v>3.8160993749999998</v>
      </c>
      <c r="F4717">
        <v>8.25</v>
      </c>
      <c r="G4717">
        <v>72.505362148206899</v>
      </c>
      <c r="H4717">
        <v>-2.3054248277671499</v>
      </c>
      <c r="I4717">
        <v>14.1130503416737</v>
      </c>
      <c r="J4717">
        <v>-4.54830355809636</v>
      </c>
      <c r="K4717">
        <v>8.5156126252056197</v>
      </c>
      <c r="L4717">
        <v>7.2982455457672497</v>
      </c>
      <c r="M4717">
        <v>30.361690363809</v>
      </c>
      <c r="N4717">
        <v>5.3335872628932697E-2</v>
      </c>
      <c r="O4717">
        <v>20.484848484848399</v>
      </c>
      <c r="P4717">
        <v>108.86075949367</v>
      </c>
      <c r="Q4717">
        <v>6.6890608706808005E-2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293</v>
      </c>
      <c r="E4718">
        <v>3.8016703999999999</v>
      </c>
      <c r="F4718">
        <v>3.52</v>
      </c>
      <c r="G4718">
        <v>99.721177109338598</v>
      </c>
      <c r="H4718">
        <v>-23.814445137939199</v>
      </c>
      <c r="I4718">
        <v>78.483808566756693</v>
      </c>
      <c r="J4718">
        <v>-6.55683504064503</v>
      </c>
      <c r="K4718">
        <v>3.3794624717887798</v>
      </c>
      <c r="L4718">
        <v>1.95065004348784</v>
      </c>
      <c r="M4718">
        <v>16.3639261352935</v>
      </c>
      <c r="N4718">
        <v>0.46888056175454701</v>
      </c>
      <c r="O4718">
        <v>33.522727272727202</v>
      </c>
      <c r="P4718">
        <v>131.57894736842101</v>
      </c>
      <c r="Q4718">
        <v>0.19489734279241899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E4719">
        <v>3.8003003999999998</v>
      </c>
      <c r="F4719">
        <v>4.68</v>
      </c>
      <c r="G4719">
        <v>-48.3502772555616</v>
      </c>
      <c r="H4719">
        <v>-6.0052035714033503</v>
      </c>
      <c r="I4719">
        <v>-33.635553552605401</v>
      </c>
      <c r="J4719">
        <v>2.6130147778559998</v>
      </c>
      <c r="K4719">
        <v>4.8641543170764399</v>
      </c>
      <c r="L4719">
        <v>5.2917394966804601</v>
      </c>
      <c r="M4719">
        <v>45.6467486771975</v>
      </c>
      <c r="N4719">
        <v>0.31204375138052998</v>
      </c>
      <c r="O4719">
        <v>69.871794871794805</v>
      </c>
      <c r="P4719">
        <v>10.117647058823501</v>
      </c>
      <c r="Q4719">
        <v>-1.8563963646277E-2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632</v>
      </c>
      <c r="E4720">
        <v>3.7781611000000002</v>
      </c>
      <c r="F4720">
        <v>8.89</v>
      </c>
      <c r="G4720">
        <v>-64.884642407741595</v>
      </c>
      <c r="H4720">
        <v>3.3222395506584799</v>
      </c>
      <c r="I4720">
        <v>-22.488042405094198</v>
      </c>
      <c r="J4720">
        <v>9.9210720682583204</v>
      </c>
      <c r="K4720">
        <v>8.7218787419582</v>
      </c>
      <c r="L4720">
        <v>9.2461318495708102</v>
      </c>
      <c r="M4720">
        <v>56.671594970752402</v>
      </c>
      <c r="N4720">
        <v>1.0197713945096001</v>
      </c>
      <c r="O4720">
        <v>79.415073115860494</v>
      </c>
      <c r="P4720">
        <v>30.735294117647001</v>
      </c>
      <c r="Q4720">
        <v>8.6396450419078993E-2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46</v>
      </c>
      <c r="E4721">
        <v>3.7551427500000001</v>
      </c>
      <c r="F4721">
        <v>2.65</v>
      </c>
      <c r="G4721">
        <v>-67.025234373914998</v>
      </c>
      <c r="I4721">
        <v>-11.0766309936828</v>
      </c>
      <c r="K4721">
        <v>4.20551033348326</v>
      </c>
      <c r="L4721">
        <v>8.3203468668060196</v>
      </c>
      <c r="M4721">
        <v>7.8432681322368997E-2</v>
      </c>
      <c r="N4721">
        <v>1</v>
      </c>
      <c r="O4721">
        <v>73.584905660377302</v>
      </c>
      <c r="P4721">
        <v>3.9215686274509798</v>
      </c>
      <c r="Q4721">
        <v>-3.2202925944115002E-2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130</v>
      </c>
      <c r="E4722">
        <v>3.7532264</v>
      </c>
      <c r="F4722">
        <v>6.38</v>
      </c>
      <c r="G4722">
        <v>-67.816709435817998</v>
      </c>
      <c r="H4722">
        <v>-2.6166766914693098</v>
      </c>
      <c r="I4722">
        <v>-55.021585122123199</v>
      </c>
      <c r="J4722">
        <v>-2.4700181075367702</v>
      </c>
      <c r="K4722">
        <v>6.50092182673714</v>
      </c>
      <c r="L4722">
        <v>7.7205011077419297</v>
      </c>
      <c r="M4722">
        <v>61.434942575398402</v>
      </c>
      <c r="N4722">
        <v>1.18285191915975</v>
      </c>
      <c r="O4722">
        <v>91.536050156739805</v>
      </c>
      <c r="P4722">
        <v>11.3438045375217</v>
      </c>
      <c r="Q4722">
        <v>8.3374620257838997E-2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516</v>
      </c>
      <c r="E4723">
        <v>3.75</v>
      </c>
      <c r="F4723">
        <v>3.75</v>
      </c>
      <c r="G4723">
        <v>97.4533752517534</v>
      </c>
      <c r="H4723">
        <v>2.2888228824014401</v>
      </c>
      <c r="I4723">
        <v>16.256702339650399</v>
      </c>
      <c r="J4723">
        <v>-0.65942855184917804</v>
      </c>
      <c r="K4723">
        <v>3.6392838198966602</v>
      </c>
      <c r="L4723">
        <v>3.1236636175253598</v>
      </c>
      <c r="M4723">
        <v>61.777888274609403</v>
      </c>
      <c r="N4723">
        <v>1.00340582683627</v>
      </c>
      <c r="O4723">
        <v>9.86666666666666</v>
      </c>
      <c r="P4723">
        <v>143.506493506493</v>
      </c>
      <c r="Q4723">
        <v>0.100685159292541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D4724" t="s">
        <v>632</v>
      </c>
      <c r="E4724">
        <v>3.73580925</v>
      </c>
      <c r="F4724">
        <v>4.1500000000000004</v>
      </c>
      <c r="G4724">
        <v>-10.585840434521</v>
      </c>
      <c r="H4724">
        <v>-8.1524551518393906</v>
      </c>
      <c r="I4724">
        <v>-25.883933224920099</v>
      </c>
      <c r="J4724">
        <v>-6.1779497835049604</v>
      </c>
      <c r="K4724">
        <v>4.4610168259229104</v>
      </c>
      <c r="L4724">
        <v>4.4806959977528296</v>
      </c>
      <c r="M4724">
        <v>32.337718475679303</v>
      </c>
      <c r="N4724">
        <v>0.95901433720210105</v>
      </c>
      <c r="O4724">
        <v>44.578313253011999</v>
      </c>
      <c r="P4724">
        <v>17.2316384180791</v>
      </c>
      <c r="Q4724">
        <v>3.0887982217215001E-2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632</v>
      </c>
      <c r="E4725">
        <v>3.7209479999999999</v>
      </c>
      <c r="F4725">
        <v>24</v>
      </c>
      <c r="G4725">
        <v>6.52675711285909</v>
      </c>
      <c r="H4725">
        <v>-2.0909127591000098</v>
      </c>
      <c r="I4725">
        <v>-26.925158342911399</v>
      </c>
      <c r="J4725">
        <v>-0.92680823099355703</v>
      </c>
      <c r="K4725">
        <v>24.365021715357098</v>
      </c>
      <c r="M4725">
        <v>46.871606772559097</v>
      </c>
      <c r="N4725">
        <v>1.4409937888198701</v>
      </c>
      <c r="O4725">
        <v>47.5833333333333</v>
      </c>
      <c r="P4725">
        <v>33.779264214046798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5274</v>
      </c>
      <c r="E4726">
        <v>3.7184439999999999</v>
      </c>
      <c r="F4726">
        <v>6.8</v>
      </c>
      <c r="G4726">
        <v>24.747492898812201</v>
      </c>
      <c r="H4726">
        <v>-23.5072848300941</v>
      </c>
      <c r="I4726">
        <v>-42.789104566621504</v>
      </c>
      <c r="J4726">
        <v>-26.8527341569194</v>
      </c>
      <c r="K4726">
        <v>8.7341612912335709</v>
      </c>
      <c r="L4726">
        <v>7.9524832422807599</v>
      </c>
      <c r="M4726">
        <v>20.620469795791202</v>
      </c>
      <c r="N4726">
        <v>2.4740756385182401</v>
      </c>
      <c r="O4726">
        <v>82.205882352941103</v>
      </c>
      <c r="P4726">
        <v>80.851063829787194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D4727" t="s">
        <v>420</v>
      </c>
      <c r="E4727">
        <v>3.6949999999999998</v>
      </c>
      <c r="F4727">
        <v>184.75</v>
      </c>
      <c r="G4727">
        <v>1256.64262398495</v>
      </c>
      <c r="H4727">
        <v>26.414253217290401</v>
      </c>
      <c r="I4727">
        <v>525.11482906141305</v>
      </c>
      <c r="J4727">
        <v>3.09909266990734</v>
      </c>
      <c r="K4727">
        <v>140.16055173574401</v>
      </c>
      <c r="L4727">
        <v>78.706053231750502</v>
      </c>
      <c r="M4727">
        <v>100</v>
      </c>
      <c r="N4727">
        <v>0.14386792452830099</v>
      </c>
      <c r="O4727">
        <v>0</v>
      </c>
      <c r="P4727">
        <v>1283.8951310861401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516</v>
      </c>
      <c r="E4728">
        <v>3.6653159999999998</v>
      </c>
      <c r="F4728">
        <v>5.9</v>
      </c>
      <c r="G4728">
        <v>-22.270300695493699</v>
      </c>
      <c r="H4728">
        <v>4.8120128946527698</v>
      </c>
      <c r="I4728">
        <v>-6.0944245879888799</v>
      </c>
      <c r="J4728">
        <v>-0.92680823099355703</v>
      </c>
      <c r="K4728">
        <v>5.6516660243263699</v>
      </c>
      <c r="L4728">
        <v>5.6171615231550902</v>
      </c>
      <c r="M4728">
        <v>100</v>
      </c>
      <c r="N4728">
        <v>7.5</v>
      </c>
      <c r="O4728">
        <v>0</v>
      </c>
      <c r="P4728">
        <v>4.9822064056939501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1387</v>
      </c>
      <c r="E4729">
        <v>3.6425595000000301</v>
      </c>
      <c r="F4729">
        <v>41.99</v>
      </c>
      <c r="G4729">
        <v>49.567881248326799</v>
      </c>
      <c r="H4729">
        <v>2.2444406353002901</v>
      </c>
      <c r="I4729">
        <v>-19.862106786671099</v>
      </c>
      <c r="J4729">
        <v>-7.4078772733097997</v>
      </c>
      <c r="K4729">
        <v>42.446352149579099</v>
      </c>
      <c r="L4729">
        <v>39.1027142254297</v>
      </c>
      <c r="M4729">
        <v>52.471646248896</v>
      </c>
      <c r="N4729">
        <v>1.150992452074</v>
      </c>
      <c r="O4729">
        <v>49.988092402953001</v>
      </c>
      <c r="P4729">
        <v>77.923728813559293</v>
      </c>
      <c r="Q4729">
        <v>6.3054224138243006E-2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D4730" t="s">
        <v>420</v>
      </c>
      <c r="E4730">
        <v>3.6351410999999998</v>
      </c>
      <c r="F4730">
        <v>10.63</v>
      </c>
      <c r="G4730">
        <v>38.243676104919103</v>
      </c>
      <c r="H4730">
        <v>30.741136538219902</v>
      </c>
      <c r="I4730">
        <v>-24.356630993682799</v>
      </c>
      <c r="J4730">
        <v>5.0552456074909999</v>
      </c>
      <c r="K4730">
        <v>9.1785842933853097</v>
      </c>
      <c r="L4730">
        <v>8.9022559635136496</v>
      </c>
      <c r="M4730">
        <v>92.406364473800707</v>
      </c>
      <c r="N4730">
        <v>0.51834788036752699</v>
      </c>
      <c r="O4730">
        <v>20.790216368767599</v>
      </c>
      <c r="P4730">
        <v>86.818980667838304</v>
      </c>
      <c r="Q4730">
        <v>8.0989021763373997E-2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D4731" t="s">
        <v>471</v>
      </c>
      <c r="E4731">
        <v>3.6288</v>
      </c>
      <c r="F4731">
        <v>2.52</v>
      </c>
      <c r="G4731">
        <v>30.9753410000781</v>
      </c>
      <c r="H4731">
        <v>14.8982996396437</v>
      </c>
      <c r="I4731">
        <v>-1.4275081866652799</v>
      </c>
      <c r="J4731">
        <v>3.2054231739651202</v>
      </c>
      <c r="K4731">
        <v>2.2989464550781098</v>
      </c>
      <c r="L4731">
        <v>2.1793060500066601</v>
      </c>
      <c r="M4731">
        <v>67.184699690944299</v>
      </c>
      <c r="N4731">
        <v>2.2924957022736501</v>
      </c>
      <c r="O4731">
        <v>5.1587301587301599</v>
      </c>
      <c r="P4731">
        <v>80</v>
      </c>
      <c r="Q4731">
        <v>9.0795209663624005E-2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46</v>
      </c>
      <c r="E4732">
        <v>3.5264834999999999</v>
      </c>
      <c r="F4732">
        <v>2.25</v>
      </c>
      <c r="G4732">
        <v>-89.321472618428999</v>
      </c>
      <c r="H4732">
        <v>6.8065506750053304</v>
      </c>
      <c r="I4732">
        <v>-41.235361152412899</v>
      </c>
      <c r="J4732">
        <v>3.6186463144609702</v>
      </c>
      <c r="K4732">
        <v>2.2422883178273998</v>
      </c>
      <c r="L4732">
        <v>3.3810228863316198</v>
      </c>
      <c r="M4732">
        <v>53.518662866547501</v>
      </c>
      <c r="N4732">
        <v>0.35373549883990701</v>
      </c>
      <c r="O4732">
        <v>157.777777777777</v>
      </c>
      <c r="P4732">
        <v>40.625</v>
      </c>
      <c r="Q4732">
        <v>-0.140503749765132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729</v>
      </c>
      <c r="E4733">
        <v>3.52154549999999</v>
      </c>
      <c r="F4733">
        <v>20100</v>
      </c>
      <c r="G4733">
        <v>-5.5931859894901201</v>
      </c>
      <c r="H4733">
        <v>-1.87035303188851</v>
      </c>
      <c r="I4733">
        <v>-12.2495918825592</v>
      </c>
      <c r="J4733">
        <v>1.0670674632677399</v>
      </c>
      <c r="K4733">
        <v>19208.7545485521</v>
      </c>
      <c r="L4733">
        <v>17019.334615027899</v>
      </c>
      <c r="M4733">
        <v>52.023657374319697</v>
      </c>
      <c r="N4733">
        <v>1</v>
      </c>
      <c r="Q4733">
        <v>0.111248485696195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226</v>
      </c>
      <c r="E4734">
        <v>3.5194800000000002</v>
      </c>
      <c r="F4734">
        <v>5.56</v>
      </c>
      <c r="G4734">
        <v>-47.389493402557498</v>
      </c>
      <c r="H4734">
        <v>32.844160555944399</v>
      </c>
      <c r="I4734">
        <v>50.867813450761602</v>
      </c>
      <c r="J4734">
        <v>9.1722016699965305</v>
      </c>
      <c r="K4734">
        <v>4.2587457088593297</v>
      </c>
      <c r="L4734">
        <v>4.4356312300829801</v>
      </c>
      <c r="M4734">
        <v>99.150449330436899</v>
      </c>
      <c r="N4734">
        <v>2.54022988505747</v>
      </c>
      <c r="O4734">
        <v>31.294964028776899</v>
      </c>
      <c r="P4734">
        <v>66.467065868263404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207</v>
      </c>
      <c r="E4735">
        <v>3.4672499999999999</v>
      </c>
      <c r="F4735">
        <v>34.5</v>
      </c>
      <c r="G4735">
        <v>40.712439344771298</v>
      </c>
      <c r="H4735">
        <v>-15.879941861883999</v>
      </c>
      <c r="I4735">
        <v>23.060227482211399</v>
      </c>
      <c r="J4735">
        <v>-9.4633935968472098</v>
      </c>
      <c r="K4735">
        <v>37.096063754837701</v>
      </c>
      <c r="L4735">
        <v>32.175720686509301</v>
      </c>
      <c r="M4735">
        <v>32.6499535347779</v>
      </c>
      <c r="N4735">
        <v>0.61831655193670998</v>
      </c>
      <c r="O4735">
        <v>39.130434782608603</v>
      </c>
      <c r="P4735">
        <v>121.579961464354</v>
      </c>
      <c r="Q4735">
        <v>9.3798010164713994E-2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372</v>
      </c>
      <c r="E4736">
        <v>3.4560230500000002</v>
      </c>
      <c r="F4736">
        <v>1.81</v>
      </c>
      <c r="G4736">
        <v>-6.5858404345210397</v>
      </c>
      <c r="H4736">
        <v>31.946594810126602</v>
      </c>
      <c r="I4736">
        <v>11.780511863459999</v>
      </c>
      <c r="J4736">
        <v>-8.1062954104807297</v>
      </c>
      <c r="K4736">
        <v>1.6014281617246</v>
      </c>
      <c r="L4736">
        <v>1.5323307802024799</v>
      </c>
      <c r="M4736">
        <v>58.582130548966298</v>
      </c>
      <c r="N4736">
        <v>2.3088152192328</v>
      </c>
      <c r="O4736">
        <v>27.624309392265101</v>
      </c>
      <c r="P4736">
        <v>88.5416666666666</v>
      </c>
      <c r="Q4736">
        <v>2.7161142422398001E-2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207</v>
      </c>
      <c r="E4737">
        <v>3.4543080000000002</v>
      </c>
      <c r="F4737">
        <v>4.88</v>
      </c>
      <c r="G4737">
        <v>-48.969678818359398</v>
      </c>
      <c r="H4737">
        <v>-5.9616993025469602</v>
      </c>
      <c r="I4737">
        <v>-16.178671810009298</v>
      </c>
      <c r="J4737">
        <v>-5.80010257797211</v>
      </c>
      <c r="K4737">
        <v>4.9889803909044899</v>
      </c>
      <c r="L4737">
        <v>4.9838505322632702</v>
      </c>
      <c r="M4737">
        <v>37.632447823243602</v>
      </c>
      <c r="N4737">
        <v>0.18664376973569999</v>
      </c>
      <c r="O4737">
        <v>34.221311475409799</v>
      </c>
      <c r="P4737">
        <v>28.083989501312299</v>
      </c>
      <c r="Q4737">
        <v>6.0926203513198003E-2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54</v>
      </c>
      <c r="E4738">
        <v>3.4451046000000001</v>
      </c>
      <c r="F4738">
        <v>9.94</v>
      </c>
      <c r="G4738">
        <v>33.0575704181921</v>
      </c>
      <c r="H4738">
        <v>-5.0505762861607897</v>
      </c>
      <c r="I4738">
        <v>15.0209299819269</v>
      </c>
      <c r="J4738">
        <v>-12.962206461081999</v>
      </c>
      <c r="K4738">
        <v>10.611208278445099</v>
      </c>
      <c r="L4738">
        <v>12.0348395825976</v>
      </c>
      <c r="M4738">
        <v>35.537313086197003</v>
      </c>
      <c r="N4738">
        <v>1.05801455715825</v>
      </c>
      <c r="O4738">
        <v>26.760563380281699</v>
      </c>
      <c r="P4738">
        <v>69.047619047618994</v>
      </c>
      <c r="Q4738">
        <v>2.0223126066428999E-2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D4739" t="s">
        <v>57</v>
      </c>
      <c r="E4739">
        <v>3.4406340000000002</v>
      </c>
      <c r="F4739">
        <v>11.4</v>
      </c>
      <c r="G4739">
        <v>51.711386148419798</v>
      </c>
      <c r="H4739">
        <v>-5.1701935110411696</v>
      </c>
      <c r="I4739">
        <v>-25.3623452793971</v>
      </c>
      <c r="J4739">
        <v>-0.92680823099355703</v>
      </c>
      <c r="K4739">
        <v>12.0125708221185</v>
      </c>
      <c r="L4739">
        <v>10.6856385345533</v>
      </c>
      <c r="M4739">
        <v>1.91951707663E-4</v>
      </c>
      <c r="N4739">
        <v>1.875</v>
      </c>
      <c r="O4739">
        <v>28.947368421052602</v>
      </c>
      <c r="P4739">
        <v>78.963893249607494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173</v>
      </c>
      <c r="E4740">
        <v>3.4337875000000002</v>
      </c>
      <c r="F4740">
        <v>5.65</v>
      </c>
      <c r="G4740">
        <v>68.020220171539506</v>
      </c>
      <c r="H4740">
        <v>-7.3951524601380401</v>
      </c>
      <c r="I4740">
        <v>11.5261087323445</v>
      </c>
      <c r="J4740">
        <v>3.7028213986360701</v>
      </c>
      <c r="K4740">
        <v>6.2441717955054097</v>
      </c>
      <c r="L4740">
        <v>5.4460092911648603</v>
      </c>
      <c r="M4740">
        <v>42.285086024213498</v>
      </c>
      <c r="N4740">
        <v>0.46147966495748199</v>
      </c>
      <c r="O4740">
        <v>48.672566371681398</v>
      </c>
      <c r="P4740">
        <v>132.51028806584301</v>
      </c>
      <c r="Q4740">
        <v>3.3255275234160997E-2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72</v>
      </c>
      <c r="E4741">
        <v>3.4157122497302499</v>
      </c>
      <c r="F4741">
        <v>9.2899999999999991</v>
      </c>
      <c r="G4741">
        <v>27.323200053554299</v>
      </c>
      <c r="H4741">
        <v>-0.170193511041176</v>
      </c>
      <c r="I4741">
        <v>43.4990761610592</v>
      </c>
      <c r="J4741">
        <v>-0.92680823099355703</v>
      </c>
      <c r="K4741">
        <v>9.1733225038396498</v>
      </c>
      <c r="L4741">
        <v>7.87684938140002</v>
      </c>
      <c r="M4741">
        <v>100</v>
      </c>
      <c r="O4741">
        <v>0</v>
      </c>
      <c r="P4741">
        <v>54.575707154741998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632</v>
      </c>
      <c r="E4742">
        <v>3.4125000000000001</v>
      </c>
      <c r="F4742">
        <v>3.9</v>
      </c>
      <c r="G4742">
        <v>-24.6209281538192</v>
      </c>
      <c r="H4742">
        <v>3.2780823510277801</v>
      </c>
      <c r="I4742">
        <v>-27.2056632517473</v>
      </c>
      <c r="J4742">
        <v>6.5112082979320602</v>
      </c>
      <c r="K4742">
        <v>3.6546378426866202</v>
      </c>
      <c r="L4742">
        <v>4.1431156765758503</v>
      </c>
      <c r="M4742">
        <v>62.011572259750601</v>
      </c>
      <c r="N4742">
        <v>1.23760101402339</v>
      </c>
      <c r="O4742">
        <v>44.615384615384599</v>
      </c>
      <c r="P4742">
        <v>43.911439114391101</v>
      </c>
      <c r="Q4742">
        <v>6.7206230944249004E-2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72</v>
      </c>
      <c r="E4743">
        <v>3.3840432599999999</v>
      </c>
      <c r="F4743">
        <v>7.78</v>
      </c>
      <c r="G4743">
        <v>94.969715121034497</v>
      </c>
      <c r="H4743">
        <v>-11.154175204405</v>
      </c>
      <c r="I4743">
        <v>-49.488300361592003</v>
      </c>
      <c r="J4743">
        <v>-8.5277583497584004</v>
      </c>
      <c r="K4743">
        <v>8.6213571007897105</v>
      </c>
      <c r="L4743">
        <v>7.7837013083058899</v>
      </c>
      <c r="M4743">
        <v>30.637749581688499</v>
      </c>
      <c r="N4743">
        <v>0.87323321324710201</v>
      </c>
      <c r="O4743">
        <v>61.696658097686303</v>
      </c>
      <c r="P4743">
        <v>143.125</v>
      </c>
      <c r="Q4743">
        <v>0.110342221442323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729</v>
      </c>
      <c r="E4744">
        <v>3.3721852499999998</v>
      </c>
      <c r="F4744">
        <v>2769.55</v>
      </c>
      <c r="G4744">
        <v>0.841678235426364</v>
      </c>
      <c r="H4744">
        <v>0.25259347466167198</v>
      </c>
      <c r="I4744">
        <v>0.98330046466821397</v>
      </c>
      <c r="J4744">
        <v>1.51632104586977</v>
      </c>
      <c r="K4744">
        <v>2672.9596890855</v>
      </c>
      <c r="L4744">
        <v>2452.7174137742199</v>
      </c>
      <c r="M4744">
        <v>62.239883768519803</v>
      </c>
      <c r="N4744">
        <v>0.75732087227414302</v>
      </c>
      <c r="O4744">
        <v>2.8325901319708802</v>
      </c>
      <c r="P4744">
        <v>31.2582938388625</v>
      </c>
      <c r="Q4744">
        <v>1.8760771011537999E-2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632</v>
      </c>
      <c r="E4745">
        <v>3.3556824000000001</v>
      </c>
      <c r="F4745">
        <v>8.4</v>
      </c>
      <c r="G4745">
        <v>72.747492898812197</v>
      </c>
      <c r="H4745">
        <v>10.0660269613997</v>
      </c>
      <c r="I4745">
        <v>22.256702339650499</v>
      </c>
      <c r="J4745">
        <v>-0.92680823099355703</v>
      </c>
      <c r="K4745">
        <v>6.6222832607370199</v>
      </c>
      <c r="M4745">
        <v>99.998538002641297</v>
      </c>
      <c r="N4745">
        <v>2.3074396867500302</v>
      </c>
      <c r="O4745">
        <v>0</v>
      </c>
      <c r="P4745">
        <v>110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46</v>
      </c>
      <c r="E4746">
        <v>3.286899</v>
      </c>
      <c r="F4746">
        <v>6.51</v>
      </c>
      <c r="G4746">
        <v>-12.716605174742799</v>
      </c>
      <c r="H4746">
        <v>-14.172835518967201</v>
      </c>
      <c r="I4746">
        <v>-7.2671071841590198</v>
      </c>
      <c r="J4746">
        <v>-11.8707206796939</v>
      </c>
      <c r="K4746">
        <v>7.0729392355196898</v>
      </c>
      <c r="L4746">
        <v>6.5675630232613003</v>
      </c>
      <c r="M4746">
        <v>31.1178995792121</v>
      </c>
      <c r="N4746">
        <v>2.2253168065712798</v>
      </c>
      <c r="O4746">
        <v>53.302611367127497</v>
      </c>
      <c r="P4746">
        <v>54.999999999999901</v>
      </c>
      <c r="Q4746">
        <v>8.6879083624144995E-2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130</v>
      </c>
      <c r="E4747">
        <v>3.2782741999999998</v>
      </c>
      <c r="F4747">
        <v>7.58</v>
      </c>
      <c r="G4747">
        <v>-71.720897905785407</v>
      </c>
      <c r="H4747">
        <v>-2.74088759844477</v>
      </c>
      <c r="I4747">
        <v>-23.335427815476201</v>
      </c>
      <c r="J4747">
        <v>-6.6482012658194103</v>
      </c>
      <c r="K4747">
        <v>8.8187176033909598</v>
      </c>
      <c r="L4747">
        <v>10.1846907507041</v>
      </c>
      <c r="M4747">
        <v>17.967992113043699</v>
      </c>
      <c r="N4747">
        <v>0.21349254064719</v>
      </c>
      <c r="O4747">
        <v>163.32453825857499</v>
      </c>
      <c r="P4747">
        <v>24.262295081967199</v>
      </c>
      <c r="Q4747">
        <v>2.3923991549952998E-2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420</v>
      </c>
      <c r="E4748">
        <v>3.2711999999999999</v>
      </c>
      <c r="F4748">
        <v>6.96</v>
      </c>
      <c r="G4748">
        <v>627.00281204774797</v>
      </c>
      <c r="H4748">
        <v>45.741756174493403</v>
      </c>
      <c r="I4748">
        <v>643.17868815525298</v>
      </c>
      <c r="J4748">
        <v>5.0092648283671597</v>
      </c>
      <c r="K4748">
        <v>4.1207956939638599</v>
      </c>
      <c r="M4748">
        <v>100</v>
      </c>
      <c r="O4748">
        <v>0</v>
      </c>
      <c r="P4748">
        <v>640.42553191489299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360</v>
      </c>
      <c r="E4749">
        <v>3.2117356250000002</v>
      </c>
      <c r="F4749">
        <v>6.25</v>
      </c>
      <c r="G4749">
        <v>-17.780740252371601</v>
      </c>
      <c r="H4749">
        <v>-1.7449966606474701</v>
      </c>
      <c r="I4749">
        <v>-22.564112584257199</v>
      </c>
      <c r="J4749">
        <v>-0.120356618090334</v>
      </c>
      <c r="K4749">
        <v>6.1873138233346996</v>
      </c>
      <c r="L4749">
        <v>6.2882797599461897</v>
      </c>
      <c r="M4749">
        <v>53.512332332181799</v>
      </c>
      <c r="N4749">
        <v>1.09017852540421</v>
      </c>
      <c r="O4749">
        <v>22.4</v>
      </c>
      <c r="P4749">
        <v>20.889748549322999</v>
      </c>
      <c r="Q4749">
        <v>-2.9744911836439E-2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E4750">
        <v>3.2114331170702899</v>
      </c>
      <c r="F4750">
        <v>15.25</v>
      </c>
      <c r="G4750">
        <v>-46.989349206450797</v>
      </c>
      <c r="H4750">
        <v>-0.170193511041176</v>
      </c>
      <c r="I4750">
        <v>-10.6154979238541</v>
      </c>
      <c r="J4750">
        <v>-0.92680823099355703</v>
      </c>
      <c r="K4750">
        <v>15.026547744716799</v>
      </c>
      <c r="L4750">
        <v>15.309454557657</v>
      </c>
      <c r="M4750">
        <v>52.0677046831699</v>
      </c>
      <c r="N4750">
        <v>0</v>
      </c>
      <c r="O4750">
        <v>43.6065573770491</v>
      </c>
      <c r="P4750">
        <v>42.124883504193797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420</v>
      </c>
      <c r="E4751">
        <v>3.2032943999999999</v>
      </c>
      <c r="F4751">
        <v>8.4600000000000009</v>
      </c>
      <c r="G4751">
        <v>21.168545530391199</v>
      </c>
      <c r="H4751">
        <v>-0.170193511041176</v>
      </c>
      <c r="I4751">
        <v>-17.076630993682802</v>
      </c>
      <c r="J4751">
        <v>-0.92680823099355703</v>
      </c>
      <c r="K4751">
        <v>8.4916661784963008</v>
      </c>
      <c r="L4751">
        <v>8.0060392138901708</v>
      </c>
      <c r="M4751">
        <v>20.171589802924402</v>
      </c>
      <c r="N4751">
        <v>0</v>
      </c>
      <c r="O4751">
        <v>7.56501182033095</v>
      </c>
      <c r="P4751">
        <v>96.287703016241295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1887</v>
      </c>
      <c r="E4752">
        <v>3.1762904999999999</v>
      </c>
      <c r="F4752">
        <v>6.15</v>
      </c>
      <c r="G4752">
        <v>10.0242786130979</v>
      </c>
      <c r="H4752">
        <v>-5.1160976841478103</v>
      </c>
      <c r="I4752">
        <v>23.496673163866301</v>
      </c>
      <c r="J4752">
        <v>-4.0764145302061401</v>
      </c>
      <c r="K4752">
        <v>6.0432041773391099</v>
      </c>
      <c r="L4752">
        <v>5.0648961289236398</v>
      </c>
      <c r="M4752">
        <v>5.7059568935125897</v>
      </c>
      <c r="N4752">
        <v>0.189016602809706</v>
      </c>
      <c r="O4752">
        <v>11.707317073170699</v>
      </c>
      <c r="P4752">
        <v>90.993788819875704</v>
      </c>
      <c r="Q4752">
        <v>1.79701852074E-2</v>
      </c>
    </row>
    <row r="4753" spans="1:17" hidden="1" x14ac:dyDescent="0.3">
      <c r="A4753" t="s">
        <v>9735</v>
      </c>
      <c r="B4753" t="s">
        <v>9736</v>
      </c>
      <c r="C4753" t="str">
        <f>IFERROR(VLOOKUP(Table1[[#This Row],[Ticker]],[1]!Table2[[Symbol]:[Industry]],2,FALSE),"-")</f>
        <v>-</v>
      </c>
      <c r="D4753" t="s">
        <v>729</v>
      </c>
      <c r="E4753">
        <v>3.13730683</v>
      </c>
      <c r="F4753">
        <v>86.19</v>
      </c>
      <c r="G4753">
        <v>28.044790196109499</v>
      </c>
      <c r="H4753">
        <v>2.8774255365778698</v>
      </c>
      <c r="I4753">
        <v>5.4891071303919796</v>
      </c>
      <c r="J4753">
        <v>1.4383762533962201</v>
      </c>
      <c r="K4753">
        <v>82.514337090646904</v>
      </c>
      <c r="L4753">
        <v>73.797923962001093</v>
      </c>
      <c r="M4753">
        <v>50.818864179380903</v>
      </c>
      <c r="N4753">
        <v>1.28475207049913</v>
      </c>
      <c r="O4753">
        <v>4.2464323007309401</v>
      </c>
      <c r="P4753">
        <v>62.255271084337302</v>
      </c>
      <c r="Q4753">
        <v>1.4865976829215E-2</v>
      </c>
    </row>
    <row r="4754" spans="1:17" hidden="1" x14ac:dyDescent="0.3">
      <c r="A4754" t="s">
        <v>9737</v>
      </c>
      <c r="B4754" t="s">
        <v>9738</v>
      </c>
      <c r="C4754" t="str">
        <f>IFERROR(VLOOKUP(Table1[[#This Row],[Ticker]],[1]!Table2[[Symbol]:[Industry]],2,FALSE),"-")</f>
        <v>-</v>
      </c>
      <c r="D4754" t="s">
        <v>516</v>
      </c>
      <c r="E4754">
        <v>3.1238001118785701</v>
      </c>
      <c r="F4754">
        <v>3.13</v>
      </c>
      <c r="G4754">
        <v>-27.2525071011877</v>
      </c>
      <c r="H4754">
        <v>-0.170193511041176</v>
      </c>
      <c r="I4754">
        <v>-11.0766309936828</v>
      </c>
      <c r="J4754">
        <v>-0.92680823099355703</v>
      </c>
      <c r="K4754">
        <v>3.12999999746765</v>
      </c>
      <c r="L4754">
        <v>3.1299137790240898</v>
      </c>
      <c r="M4754">
        <v>100</v>
      </c>
      <c r="O4754">
        <v>0</v>
      </c>
      <c r="P4754">
        <v>0</v>
      </c>
    </row>
    <row r="4755" spans="1:17" hidden="1" x14ac:dyDescent="0.3">
      <c r="A4755" t="s">
        <v>9739</v>
      </c>
      <c r="B4755" t="s">
        <v>9740</v>
      </c>
      <c r="C4755" t="str">
        <f>IFERROR(VLOOKUP(Table1[[#This Row],[Ticker]],[1]!Table2[[Symbol]:[Industry]],2,FALSE),"-")</f>
        <v>-</v>
      </c>
      <c r="D4755" t="s">
        <v>932</v>
      </c>
      <c r="E4755">
        <v>3.1180636399999999</v>
      </c>
      <c r="F4755">
        <v>3.16</v>
      </c>
      <c r="G4755">
        <v>-15.9849014673848</v>
      </c>
      <c r="H4755">
        <v>-19.351779188790498</v>
      </c>
      <c r="I4755">
        <v>-29.2831527328132</v>
      </c>
      <c r="J4755">
        <v>-10.6410939452792</v>
      </c>
      <c r="K4755">
        <v>3.5103485676452899</v>
      </c>
      <c r="L4755">
        <v>3.2542692974767502</v>
      </c>
      <c r="M4755">
        <v>28.1965518336734</v>
      </c>
      <c r="N4755">
        <v>0.31701972242512699</v>
      </c>
      <c r="O4755">
        <v>55.063291139240498</v>
      </c>
      <c r="P4755">
        <v>30.578512396694201</v>
      </c>
      <c r="Q4755">
        <v>3.3943575511843002E-2</v>
      </c>
    </row>
    <row r="4756" spans="1:17" hidden="1" x14ac:dyDescent="0.3">
      <c r="A4756" t="s">
        <v>9741</v>
      </c>
      <c r="B4756" t="s">
        <v>9742</v>
      </c>
      <c r="C4756" t="str">
        <f>IFERROR(VLOOKUP(Table1[[#This Row],[Ticker]],[1]!Table2[[Symbol]:[Industry]],2,FALSE),"-")</f>
        <v>-</v>
      </c>
      <c r="D4756" t="s">
        <v>9743</v>
      </c>
      <c r="E4756">
        <v>3.0438100000000001</v>
      </c>
      <c r="F4756">
        <v>4.6900000000000004</v>
      </c>
      <c r="G4756">
        <v>-17.158610387572601</v>
      </c>
      <c r="H4756">
        <v>15.347047868269099</v>
      </c>
      <c r="I4756">
        <v>12.231639683008799</v>
      </c>
      <c r="J4756">
        <v>9.1670884826214802</v>
      </c>
      <c r="K4756">
        <v>4.2294241883659502</v>
      </c>
      <c r="L4756">
        <v>4.1064510859460404</v>
      </c>
      <c r="M4756">
        <v>96.011430467768506</v>
      </c>
      <c r="N4756">
        <v>0.26895943562610197</v>
      </c>
      <c r="O4756">
        <v>28.571428571428498</v>
      </c>
      <c r="P4756">
        <v>65.1408450704225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Row],[Ticker]],[1]!Table2[[Symbol]:[Industry]],2,FALSE),"-")</f>
        <v>-</v>
      </c>
      <c r="D4757" t="s">
        <v>83</v>
      </c>
      <c r="E4757">
        <v>3.0053424999999998</v>
      </c>
      <c r="F4757">
        <v>7.25</v>
      </c>
      <c r="G4757">
        <v>23.789159565478901</v>
      </c>
      <c r="H4757">
        <v>-7.2214755623232199</v>
      </c>
      <c r="I4757">
        <v>-20.7902050908185</v>
      </c>
      <c r="J4757">
        <v>-6.2792886487481203</v>
      </c>
      <c r="K4757">
        <v>7.7356876423307197</v>
      </c>
      <c r="L4757">
        <v>7.4773242218404103</v>
      </c>
      <c r="M4757">
        <v>38.5655915466645</v>
      </c>
      <c r="N4757">
        <v>1.29333169636593</v>
      </c>
      <c r="O4757">
        <v>38.2068965517241</v>
      </c>
      <c r="P4757">
        <v>106.552706552706</v>
      </c>
      <c r="Q4757">
        <v>0.13482667300571999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Row],[Ticker]],[1]!Table2[[Symbol]:[Industry]],2,FALSE),"-")</f>
        <v>-</v>
      </c>
      <c r="D4758" t="s">
        <v>516</v>
      </c>
      <c r="E4758">
        <v>2.9933882440000001</v>
      </c>
      <c r="F4758">
        <v>13.46</v>
      </c>
      <c r="G4758">
        <v>-27.2525071011877</v>
      </c>
      <c r="H4758">
        <v>-0.170193511041176</v>
      </c>
      <c r="I4758">
        <v>-11.0766309936828</v>
      </c>
      <c r="J4758">
        <v>-0.92680823099355703</v>
      </c>
      <c r="K4758">
        <v>13.4599986379573</v>
      </c>
      <c r="L4758">
        <v>13.3492907857284</v>
      </c>
      <c r="M4758">
        <v>100</v>
      </c>
      <c r="O4758">
        <v>0</v>
      </c>
      <c r="P4758">
        <v>0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Row],[Ticker]],[1]!Table2[[Symbol]:[Industry]],2,FALSE),"-")</f>
        <v>-</v>
      </c>
      <c r="D4759" t="s">
        <v>136</v>
      </c>
      <c r="E4759">
        <v>2.94285</v>
      </c>
      <c r="F4759">
        <v>8.5299999999999994</v>
      </c>
      <c r="G4759">
        <v>-65.637019784765798</v>
      </c>
      <c r="H4759">
        <v>-3.1281002232140902</v>
      </c>
      <c r="I4759">
        <v>-36.820798330770501</v>
      </c>
      <c r="J4759">
        <v>-10.1821273799297</v>
      </c>
      <c r="K4759">
        <v>9.0486091140691993</v>
      </c>
      <c r="L4759">
        <v>10.974733021131</v>
      </c>
      <c r="M4759">
        <v>39.406294566883702</v>
      </c>
      <c r="N4759">
        <v>0.35879423795127102</v>
      </c>
      <c r="O4759">
        <v>96.951934349355199</v>
      </c>
      <c r="P4759">
        <v>7.9746835443037902</v>
      </c>
      <c r="Q4759">
        <v>-6.1450039518281999E-2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Row],[Ticker]],[1]!Table2[[Symbol]:[Industry]],2,FALSE),"-")</f>
        <v>-</v>
      </c>
      <c r="D4760" t="s">
        <v>2547</v>
      </c>
      <c r="E4760">
        <v>2.9246283499999999</v>
      </c>
      <c r="F4760">
        <v>36.049999999999997</v>
      </c>
      <c r="G4760">
        <v>-81.363646150722502</v>
      </c>
      <c r="H4760">
        <v>-4.5468513359748703</v>
      </c>
      <c r="I4760">
        <v>18.447854456991401</v>
      </c>
      <c r="J4760">
        <v>-2.96485170925442</v>
      </c>
      <c r="K4760">
        <v>36.348089551799802</v>
      </c>
      <c r="L4760">
        <v>39.483062333690697</v>
      </c>
      <c r="M4760">
        <v>42.973503446985497</v>
      </c>
      <c r="N4760">
        <v>1.87878787878787</v>
      </c>
      <c r="O4760">
        <v>149.65325936199699</v>
      </c>
      <c r="P4760">
        <v>39.189189189189101</v>
      </c>
      <c r="Q4760">
        <v>-3.6614031495807997E-2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Row],[Ticker]],[1]!Table2[[Symbol]:[Industry]],2,FALSE),"-")</f>
        <v>-</v>
      </c>
      <c r="D4761" t="s">
        <v>54</v>
      </c>
      <c r="E4761">
        <v>2.9164002600000001</v>
      </c>
      <c r="F4761">
        <v>2.84</v>
      </c>
      <c r="G4761">
        <v>-34.009263857944397</v>
      </c>
      <c r="H4761">
        <v>5.4060146673974803</v>
      </c>
      <c r="I4761">
        <v>-19.987522082791699</v>
      </c>
      <c r="J4761">
        <v>5.0433410227377697</v>
      </c>
      <c r="K4761">
        <v>2.7866133897071199</v>
      </c>
      <c r="L4761">
        <v>2.9871644708136098</v>
      </c>
      <c r="M4761">
        <v>61.6023730054617</v>
      </c>
      <c r="N4761">
        <v>0.82771434410570299</v>
      </c>
      <c r="O4761">
        <v>58.098591549295797</v>
      </c>
      <c r="P4761">
        <v>12.2529644268774</v>
      </c>
      <c r="Q4761">
        <v>-0.124843225585429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Row],[Ticker]],[1]!Table2[[Symbol]:[Industry]],2,FALSE),"-")</f>
        <v>-</v>
      </c>
      <c r="D4762" t="s">
        <v>2547</v>
      </c>
      <c r="E4762">
        <v>2.8783485</v>
      </c>
      <c r="F4762">
        <v>18.18</v>
      </c>
      <c r="G4762">
        <v>-22.287149133520199</v>
      </c>
      <c r="H4762">
        <v>-0.170193511041176</v>
      </c>
      <c r="I4762">
        <v>-11.0766309936828</v>
      </c>
      <c r="J4762">
        <v>-0.92680823099355703</v>
      </c>
      <c r="K4762">
        <v>18.1788219824079</v>
      </c>
      <c r="L4762">
        <v>17.968963638218298</v>
      </c>
      <c r="M4762">
        <v>100</v>
      </c>
      <c r="O4762">
        <v>0</v>
      </c>
      <c r="P4762">
        <v>4.9653579676674298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Row],[Ticker]],[1]!Table2[[Symbol]:[Industry]],2,FALSE),"-")</f>
        <v>-</v>
      </c>
      <c r="D4763" t="s">
        <v>392</v>
      </c>
      <c r="E4763">
        <v>2.8547843519999998</v>
      </c>
      <c r="F4763">
        <v>2.66</v>
      </c>
      <c r="G4763">
        <v>-18.681078529759102</v>
      </c>
      <c r="H4763">
        <v>-3.7933819168382601</v>
      </c>
      <c r="I4763">
        <v>-29.230477147528902</v>
      </c>
      <c r="J4763">
        <v>-2.4082897124750402</v>
      </c>
      <c r="K4763">
        <v>2.9652490593296101</v>
      </c>
      <c r="L4763">
        <v>3.1482754680364402</v>
      </c>
      <c r="M4763">
        <v>43.578284285568202</v>
      </c>
      <c r="N4763">
        <v>0.163135791652189</v>
      </c>
      <c r="O4763">
        <v>101.87969924812</v>
      </c>
      <c r="P4763">
        <v>70.512820512820497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Row],[Ticker]],[1]!Table2[[Symbol]:[Industry]],2,FALSE),"-")</f>
        <v>-</v>
      </c>
      <c r="D4764" t="s">
        <v>516</v>
      </c>
      <c r="E4764">
        <v>2.823</v>
      </c>
      <c r="F4764">
        <v>9.41</v>
      </c>
      <c r="G4764">
        <v>38.416506983319302</v>
      </c>
      <c r="H4764">
        <v>-0.170193511041176</v>
      </c>
      <c r="I4764">
        <v>-6.1713913058344598</v>
      </c>
      <c r="J4764">
        <v>-0.92680823099355703</v>
      </c>
      <c r="K4764">
        <v>9.3060349053709199</v>
      </c>
      <c r="L4764">
        <v>7.9712513615285996</v>
      </c>
      <c r="M4764">
        <v>99.992037052364694</v>
      </c>
      <c r="O4764">
        <v>0</v>
      </c>
      <c r="P4764">
        <v>65.669014084506998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Row],[Ticker]],[1]!Table2[[Symbol]:[Industry]],2,FALSE),"-")</f>
        <v>-</v>
      </c>
      <c r="D4765" t="s">
        <v>729</v>
      </c>
      <c r="E4765">
        <v>2.7862319549999999</v>
      </c>
      <c r="F4765">
        <v>267.64999999999998</v>
      </c>
      <c r="G4765">
        <v>2.0095425462574501</v>
      </c>
      <c r="H4765">
        <v>6.65860026327789</v>
      </c>
      <c r="I4765">
        <v>2.5589622266561398</v>
      </c>
      <c r="J4765">
        <v>1.80087267898175</v>
      </c>
      <c r="K4765">
        <v>260.34841069065197</v>
      </c>
      <c r="L4765">
        <v>241.652741924358</v>
      </c>
      <c r="M4765">
        <v>60.128846353450299</v>
      </c>
      <c r="N4765">
        <v>0.61455882352941105</v>
      </c>
      <c r="O4765">
        <v>9.6394545114888803</v>
      </c>
      <c r="P4765">
        <v>52.073863636363598</v>
      </c>
      <c r="Q4765">
        <v>3.1679578910440001E-2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Row],[Ticker]],[1]!Table2[[Symbol]:[Industry]],2,FALSE),"-")</f>
        <v>-</v>
      </c>
      <c r="D4766" t="s">
        <v>516</v>
      </c>
      <c r="E4766">
        <v>2.6956799999999999</v>
      </c>
      <c r="F4766">
        <v>4.32</v>
      </c>
      <c r="G4766">
        <v>-39.268800380210102</v>
      </c>
      <c r="H4766">
        <v>-2.2110098375717802</v>
      </c>
      <c r="I4766">
        <v>-22.591782508834299</v>
      </c>
      <c r="J4766">
        <v>-5.3515869920554797</v>
      </c>
      <c r="K4766">
        <v>4.5538467827153397</v>
      </c>
      <c r="L4766">
        <v>4.7409957989986999</v>
      </c>
      <c r="M4766">
        <v>47.070438555101802</v>
      </c>
      <c r="N4766">
        <v>1.6947915820264801</v>
      </c>
      <c r="O4766">
        <v>89.120370370370296</v>
      </c>
      <c r="P4766">
        <v>18.032786885245802</v>
      </c>
      <c r="Q4766">
        <v>7.3205017483729998E-2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Row],[Ticker]],[1]!Table2[[Symbol]:[Industry]],2,FALSE),"-")</f>
        <v>-</v>
      </c>
      <c r="D4767" t="s">
        <v>516</v>
      </c>
      <c r="E4767">
        <v>2.6956533333333299</v>
      </c>
      <c r="F4767">
        <v>13.77</v>
      </c>
      <c r="G4767">
        <v>-27.2525071011877</v>
      </c>
      <c r="H4767">
        <v>-0.170193511041176</v>
      </c>
      <c r="I4767">
        <v>-11.0766309936828</v>
      </c>
      <c r="J4767">
        <v>-0.92680823099355703</v>
      </c>
      <c r="K4767">
        <v>13.769998728741401</v>
      </c>
      <c r="L4767">
        <v>13.7377102445147</v>
      </c>
      <c r="M4767">
        <v>100</v>
      </c>
      <c r="O4767">
        <v>0</v>
      </c>
      <c r="P4767">
        <v>0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Row],[Ticker]],[1]!Table2[[Symbol]:[Industry]],2,FALSE),"-")</f>
        <v>-</v>
      </c>
      <c r="D4768" t="s">
        <v>72</v>
      </c>
      <c r="E4768">
        <v>2.6850138000000001</v>
      </c>
      <c r="F4768">
        <v>8.1300000000000008</v>
      </c>
      <c r="G4768">
        <v>-27.2525071011877</v>
      </c>
      <c r="H4768">
        <v>-0.170193511041176</v>
      </c>
      <c r="I4768">
        <v>-11.0766309936828</v>
      </c>
      <c r="J4768">
        <v>-0.92680823099355703</v>
      </c>
      <c r="K4768">
        <v>8.1299999845907909</v>
      </c>
      <c r="L4768">
        <v>8.1294593673134994</v>
      </c>
      <c r="M4768">
        <v>100</v>
      </c>
      <c r="O4768">
        <v>0</v>
      </c>
      <c r="P4768">
        <v>0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Row],[Ticker]],[1]!Table2[[Symbol]:[Industry]],2,FALSE),"-")</f>
        <v>-</v>
      </c>
      <c r="D4769" t="s">
        <v>72</v>
      </c>
      <c r="E4769">
        <v>2.6716663999999999</v>
      </c>
      <c r="F4769">
        <v>17.03</v>
      </c>
      <c r="G4769">
        <v>-11.402166965133199</v>
      </c>
      <c r="H4769">
        <v>5.5405451605913596</v>
      </c>
      <c r="I4769">
        <v>-16.201979183097801</v>
      </c>
      <c r="J4769">
        <v>-0.92680823099355703</v>
      </c>
      <c r="K4769">
        <v>16.253509012825599</v>
      </c>
      <c r="L4769">
        <v>15.9739583256271</v>
      </c>
      <c r="M4769">
        <v>64.613971275606104</v>
      </c>
      <c r="N4769">
        <v>0</v>
      </c>
      <c r="O4769">
        <v>11.567821491485599</v>
      </c>
      <c r="P4769">
        <v>31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Row],[Ticker]],[1]!Table2[[Symbol]:[Industry]],2,FALSE),"-")</f>
        <v>-</v>
      </c>
      <c r="D4770" t="s">
        <v>372</v>
      </c>
      <c r="E4770">
        <v>2.5961540400000001</v>
      </c>
      <c r="F4770">
        <v>1.41</v>
      </c>
      <c r="G4770">
        <v>-32.447312295992901</v>
      </c>
      <c r="H4770">
        <v>-4.2518261641024004</v>
      </c>
      <c r="I4770">
        <v>-12.427982345034099</v>
      </c>
      <c r="J4770">
        <v>2.74966235724172</v>
      </c>
      <c r="K4770">
        <v>1.4639314845165901</v>
      </c>
      <c r="L4770">
        <v>1.5252205716929499</v>
      </c>
      <c r="M4770">
        <v>44.420839241423401</v>
      </c>
      <c r="N4770">
        <v>0.95086628592712097</v>
      </c>
      <c r="O4770">
        <v>40.425531914893597</v>
      </c>
      <c r="P4770">
        <v>23.684210526315699</v>
      </c>
      <c r="Q4770">
        <v>-2.643589307508E-2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Row],[Ticker]],[1]!Table2[[Symbol]:[Industry]],2,FALSE),"-")</f>
        <v>-</v>
      </c>
      <c r="D4771" t="s">
        <v>372</v>
      </c>
      <c r="E4771">
        <v>2.5848800000000001</v>
      </c>
      <c r="F4771">
        <v>6.32</v>
      </c>
      <c r="G4771">
        <v>4.5457385128473797</v>
      </c>
      <c r="H4771">
        <v>-11.5306423188953</v>
      </c>
      <c r="I4771">
        <v>-16.579775647770798</v>
      </c>
      <c r="J4771">
        <v>-13.392182192212299</v>
      </c>
      <c r="K4771">
        <v>6.0154640732862603</v>
      </c>
      <c r="L4771">
        <v>5.2091222810370503</v>
      </c>
      <c r="M4771">
        <v>25.053693332354101</v>
      </c>
      <c r="N4771">
        <v>0.32610275619164703</v>
      </c>
      <c r="O4771">
        <v>19.462025316455598</v>
      </c>
      <c r="P4771">
        <v>79.545454545454504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Row],[Ticker]],[1]!Table2[[Symbol]:[Industry]],2,FALSE),"-")</f>
        <v>-</v>
      </c>
      <c r="D4772" t="s">
        <v>420</v>
      </c>
      <c r="E4772">
        <v>2.50595422912424</v>
      </c>
      <c r="F4772">
        <v>8.33</v>
      </c>
      <c r="G4772">
        <v>-27.2525071011877</v>
      </c>
      <c r="H4772">
        <v>-0.170193511041176</v>
      </c>
      <c r="I4772">
        <v>-11.0766309936828</v>
      </c>
      <c r="J4772">
        <v>-0.92680823099355703</v>
      </c>
      <c r="K4772">
        <v>8.3299999999999894</v>
      </c>
      <c r="L4772">
        <v>8.33</v>
      </c>
      <c r="M4772">
        <v>50</v>
      </c>
      <c r="O4772">
        <v>0</v>
      </c>
      <c r="P4772">
        <v>0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Row],[Ticker]],[1]!Table2[[Symbol]:[Industry]],2,FALSE),"-")</f>
        <v>-</v>
      </c>
      <c r="D4773" t="s">
        <v>632</v>
      </c>
      <c r="E4773">
        <v>2.5025556276588099</v>
      </c>
      <c r="F4773">
        <v>12.52</v>
      </c>
      <c r="G4773">
        <v>-27.491550925888902</v>
      </c>
      <c r="H4773">
        <v>-0.170193511041176</v>
      </c>
      <c r="I4773">
        <v>-11.0766309936828</v>
      </c>
      <c r="J4773">
        <v>-0.92680823099355703</v>
      </c>
      <c r="K4773">
        <v>12.5199977667588</v>
      </c>
      <c r="L4773">
        <v>12.5584996272833</v>
      </c>
      <c r="M4773">
        <v>55.887715274265297</v>
      </c>
      <c r="O4773">
        <v>0.23961661341853599</v>
      </c>
      <c r="P4773">
        <v>4.94551550712489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Row],[Ticker]],[1]!Table2[[Symbol]:[Industry]],2,FALSE),"-")</f>
        <v>-</v>
      </c>
      <c r="D4774" t="s">
        <v>516</v>
      </c>
      <c r="E4774">
        <v>2.4620959999999998</v>
      </c>
      <c r="F4774">
        <v>33.25</v>
      </c>
      <c r="G4774">
        <v>139.815765991181</v>
      </c>
      <c r="H4774">
        <v>28.7057754812068</v>
      </c>
      <c r="I4774">
        <v>108.830776413724</v>
      </c>
      <c r="J4774">
        <v>-0.92680823099355703</v>
      </c>
      <c r="K4774">
        <v>24.098400010949401</v>
      </c>
      <c r="M4774">
        <v>100</v>
      </c>
      <c r="N4774">
        <v>2.9710144927536201E-2</v>
      </c>
      <c r="O4774">
        <v>0</v>
      </c>
      <c r="P4774">
        <v>167.068273092369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Row],[Ticker]],[1]!Table2[[Symbol]:[Industry]],2,FALSE),"-")</f>
        <v>-</v>
      </c>
      <c r="D4775" t="s">
        <v>46</v>
      </c>
      <c r="E4775">
        <v>2.34178631999999</v>
      </c>
      <c r="F4775">
        <v>2.4</v>
      </c>
      <c r="G4775">
        <v>-5.5931859894901201</v>
      </c>
      <c r="H4775">
        <v>-1.87035303188851</v>
      </c>
      <c r="I4775">
        <v>-12.2495918825592</v>
      </c>
      <c r="J4775">
        <v>1.0670674632677399</v>
      </c>
      <c r="K4775">
        <v>1.7400020759405499</v>
      </c>
      <c r="L4775">
        <v>1.26157303085244</v>
      </c>
      <c r="M4775">
        <v>79.607056726233907</v>
      </c>
      <c r="N4775">
        <v>1</v>
      </c>
      <c r="Q4775">
        <v>-3.5149089750809E-2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Row],[Ticker]],[1]!Table2[[Symbol]:[Industry]],2,FALSE),"-")</f>
        <v>-</v>
      </c>
      <c r="D4776" t="s">
        <v>116</v>
      </c>
      <c r="E4776">
        <v>2.3183199999999999</v>
      </c>
      <c r="F4776">
        <v>160</v>
      </c>
      <c r="G4776">
        <v>71.2079210922209</v>
      </c>
      <c r="H4776">
        <v>-1.79945880461634</v>
      </c>
      <c r="I4776">
        <v>15.1666742855826</v>
      </c>
      <c r="J4776">
        <v>-2.1613761322281202</v>
      </c>
      <c r="K4776">
        <v>157.26643700501799</v>
      </c>
      <c r="L4776">
        <v>136.891452894248</v>
      </c>
      <c r="M4776">
        <v>46.075063090061597</v>
      </c>
      <c r="N4776">
        <v>0.35352734211938602</v>
      </c>
      <c r="O4776">
        <v>14.999999999999901</v>
      </c>
      <c r="P4776">
        <v>166.62222962839499</v>
      </c>
      <c r="Q4776">
        <v>4.0697884213708999E-2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Row],[Ticker]],[1]!Table2[[Symbol]:[Industry]],2,FALSE),"-")</f>
        <v>-</v>
      </c>
      <c r="D4777" t="s">
        <v>46</v>
      </c>
      <c r="E4777">
        <v>2.2983612181383499</v>
      </c>
      <c r="F4777">
        <v>24.48</v>
      </c>
      <c r="G4777">
        <v>0.247492898812293</v>
      </c>
      <c r="H4777">
        <v>-0.170193511041176</v>
      </c>
      <c r="I4777">
        <v>-6.1023599816759697</v>
      </c>
      <c r="J4777">
        <v>-0.92680823099355703</v>
      </c>
      <c r="K4777">
        <v>24.4528637766714</v>
      </c>
      <c r="L4777">
        <v>23.479755700138199</v>
      </c>
      <c r="M4777">
        <v>100</v>
      </c>
      <c r="O4777">
        <v>0</v>
      </c>
      <c r="P4777">
        <v>27.5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Row],[Ticker]],[1]!Table2[[Symbol]:[Industry]],2,FALSE),"-")</f>
        <v>-</v>
      </c>
      <c r="D4778" t="s">
        <v>259</v>
      </c>
      <c r="E4778">
        <v>2.2678451000000002</v>
      </c>
      <c r="F4778">
        <v>3.31</v>
      </c>
      <c r="G4778">
        <v>-22.505671658149701</v>
      </c>
      <c r="H4778">
        <v>-0.170193511041176</v>
      </c>
      <c r="I4778">
        <v>-6.3297955506448602</v>
      </c>
      <c r="J4778">
        <v>-0.92680823099355703</v>
      </c>
      <c r="K4778">
        <v>3.2784861464571202</v>
      </c>
      <c r="L4778">
        <v>3.2084417988949099</v>
      </c>
      <c r="M4778">
        <v>50</v>
      </c>
      <c r="O4778">
        <v>0</v>
      </c>
      <c r="P4778">
        <v>4.7468354430379698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Row],[Ticker]],[1]!Table2[[Symbol]:[Industry]],2,FALSE),"-")</f>
        <v>-</v>
      </c>
      <c r="E4779">
        <v>2.2430983119999999</v>
      </c>
      <c r="F4779">
        <v>3.76</v>
      </c>
      <c r="G4779">
        <v>285.134589673005</v>
      </c>
      <c r="H4779">
        <v>-0.170193511041176</v>
      </c>
      <c r="I4779">
        <v>59.832459915408002</v>
      </c>
      <c r="J4779">
        <v>-0.92680823099355703</v>
      </c>
      <c r="K4779">
        <v>3.5781003291544602</v>
      </c>
      <c r="L4779">
        <v>2.4838332299941301</v>
      </c>
      <c r="M4779">
        <v>99.999999987781294</v>
      </c>
      <c r="N4779">
        <v>0</v>
      </c>
      <c r="O4779">
        <v>0</v>
      </c>
      <c r="P4779">
        <v>362.07228915662603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Row],[Ticker]],[1]!Table2[[Symbol]:[Industry]],2,FALSE),"-")</f>
        <v>-</v>
      </c>
      <c r="D4780" t="s">
        <v>372</v>
      </c>
      <c r="E4780">
        <v>2.2146642000000001</v>
      </c>
      <c r="F4780">
        <v>7.38</v>
      </c>
      <c r="G4780">
        <v>-9.2197202159418001</v>
      </c>
      <c r="H4780">
        <v>5.2583779175302396</v>
      </c>
      <c r="I4780">
        <v>-21.076630993682802</v>
      </c>
      <c r="J4780">
        <v>1.8587070893407001</v>
      </c>
      <c r="K4780">
        <v>7.2332540495808901</v>
      </c>
      <c r="L4780">
        <v>7.2837069222034803</v>
      </c>
      <c r="M4780">
        <v>58.116582971615301</v>
      </c>
      <c r="N4780">
        <v>0.80417936505505605</v>
      </c>
      <c r="O4780">
        <v>26.693766937669299</v>
      </c>
      <c r="P4780">
        <v>40.304182509505701</v>
      </c>
      <c r="Q4780">
        <v>4.8217144102645E-2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Row],[Ticker]],[1]!Table2[[Symbol]:[Industry]],2,FALSE),"-")</f>
        <v>-</v>
      </c>
      <c r="D4781" t="s">
        <v>729</v>
      </c>
      <c r="E4781">
        <v>2.2099980540000002</v>
      </c>
      <c r="F4781">
        <v>72.790000000000006</v>
      </c>
      <c r="G4781">
        <v>41.751439961733098</v>
      </c>
      <c r="H4781">
        <v>3.4454648519481501</v>
      </c>
      <c r="I4781">
        <v>8.7237290128627301</v>
      </c>
      <c r="J4781">
        <v>-0.17940338670289099</v>
      </c>
      <c r="K4781">
        <v>71.460970383846501</v>
      </c>
      <c r="L4781">
        <v>63.156758758044298</v>
      </c>
      <c r="M4781">
        <v>42.618677459081702</v>
      </c>
      <c r="N4781">
        <v>0.85968448550701004</v>
      </c>
      <c r="O4781">
        <v>4.5473279296606597</v>
      </c>
      <c r="P4781">
        <v>69.950968946999794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Row],[Ticker]],[1]!Table2[[Symbol]:[Industry]],2,FALSE),"-")</f>
        <v>-</v>
      </c>
      <c r="D4782" t="s">
        <v>219</v>
      </c>
      <c r="E4782">
        <v>2.1842478000000001</v>
      </c>
      <c r="F4782">
        <v>1.26</v>
      </c>
      <c r="G4782">
        <v>-15.388100321526601</v>
      </c>
      <c r="H4782">
        <v>-0.170193511041176</v>
      </c>
      <c r="I4782">
        <v>2.7164724545930299</v>
      </c>
      <c r="J4782">
        <v>-0.92680823099355703</v>
      </c>
      <c r="K4782">
        <v>1.20220502760981</v>
      </c>
      <c r="L4782">
        <v>0.98113242262667</v>
      </c>
      <c r="M4782">
        <v>1.93617448515496</v>
      </c>
      <c r="N4782">
        <v>5.0156739811912203E-2</v>
      </c>
      <c r="O4782">
        <v>5.55555555555555</v>
      </c>
      <c r="P4782">
        <v>17.757009345794302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Row],[Ticker]],[1]!Table2[[Symbol]:[Industry]],2,FALSE),"-")</f>
        <v>-</v>
      </c>
      <c r="D4783" t="s">
        <v>516</v>
      </c>
      <c r="E4783">
        <v>2.1650564000000001</v>
      </c>
      <c r="F4783">
        <v>6.98</v>
      </c>
      <c r="G4783">
        <v>-27.2525071011877</v>
      </c>
      <c r="H4783">
        <v>-0.170193511041176</v>
      </c>
      <c r="I4783">
        <v>-11.0766309936828</v>
      </c>
      <c r="J4783">
        <v>-0.92680823099355703</v>
      </c>
      <c r="K4783">
        <v>6.9799978468594599</v>
      </c>
      <c r="L4783">
        <v>6.9551923032597003</v>
      </c>
      <c r="M4783">
        <v>99.999996303717197</v>
      </c>
      <c r="O4783">
        <v>0</v>
      </c>
      <c r="P4783">
        <v>0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Row],[Ticker]],[1]!Table2[[Symbol]:[Industry]],2,FALSE),"-")</f>
        <v>-</v>
      </c>
      <c r="D4784" t="s">
        <v>21</v>
      </c>
      <c r="E4784">
        <v>2.08</v>
      </c>
      <c r="F4784">
        <v>16.64</v>
      </c>
      <c r="G4784">
        <v>-22.268279971850099</v>
      </c>
      <c r="H4784">
        <v>-0.170193511041176</v>
      </c>
      <c r="I4784">
        <v>-6.0924038643452896</v>
      </c>
      <c r="J4784">
        <v>-0.92680823099355703</v>
      </c>
      <c r="K4784">
        <v>16.382277362160899</v>
      </c>
      <c r="L4784">
        <v>16.038906079858499</v>
      </c>
      <c r="M4784">
        <v>100</v>
      </c>
      <c r="N4784">
        <v>0</v>
      </c>
      <c r="O4784">
        <v>0</v>
      </c>
      <c r="P4784">
        <v>4.9842271293375404</v>
      </c>
    </row>
    <row r="4785" spans="1:17" hidden="1" x14ac:dyDescent="0.3">
      <c r="A4785" t="s">
        <v>9800</v>
      </c>
      <c r="B4785" t="s">
        <v>9801</v>
      </c>
      <c r="C4785" t="str">
        <f>IFERROR(VLOOKUP(Table1[[#This Row],[Ticker]],[1]!Table2[[Symbol]:[Industry]],2,FALSE),"-")</f>
        <v>-</v>
      </c>
      <c r="D4785" t="s">
        <v>420</v>
      </c>
      <c r="E4785">
        <v>2.0541</v>
      </c>
      <c r="F4785">
        <v>4.0999999999999996</v>
      </c>
      <c r="G4785">
        <v>-27.2525071011877</v>
      </c>
      <c r="H4785">
        <v>-0.170193511041176</v>
      </c>
      <c r="I4785">
        <v>-11.0766309936828</v>
      </c>
      <c r="J4785">
        <v>-0.92680823099355703</v>
      </c>
      <c r="K4785">
        <v>4.0999944592663597</v>
      </c>
      <c r="L4785">
        <v>4.0903021046249899</v>
      </c>
      <c r="M4785">
        <v>99.806682354411805</v>
      </c>
      <c r="O4785">
        <v>0</v>
      </c>
      <c r="P4785">
        <v>0</v>
      </c>
    </row>
    <row r="4786" spans="1:17" hidden="1" x14ac:dyDescent="0.3">
      <c r="A4786" t="s">
        <v>9802</v>
      </c>
      <c r="B4786" t="s">
        <v>9803</v>
      </c>
      <c r="C4786" t="str">
        <f>IFERROR(VLOOKUP(Table1[[#This Row],[Ticker]],[1]!Table2[[Symbol]:[Industry]],2,FALSE),"-")</f>
        <v>-</v>
      </c>
      <c r="D4786" t="s">
        <v>293</v>
      </c>
      <c r="E4786">
        <v>1.976</v>
      </c>
      <c r="F4786">
        <v>61.75</v>
      </c>
      <c r="G4786">
        <v>-27.2525071011877</v>
      </c>
      <c r="H4786">
        <v>-0.170193511041176</v>
      </c>
      <c r="I4786">
        <v>-11.0766309936828</v>
      </c>
      <c r="J4786">
        <v>-0.92680823099355703</v>
      </c>
      <c r="K4786">
        <v>61.75</v>
      </c>
      <c r="L4786">
        <v>61.75</v>
      </c>
      <c r="M4786">
        <v>50</v>
      </c>
      <c r="O4786">
        <v>0</v>
      </c>
      <c r="P4786">
        <v>0</v>
      </c>
    </row>
    <row r="4787" spans="1:17" hidden="1" x14ac:dyDescent="0.3">
      <c r="A4787" t="s">
        <v>9804</v>
      </c>
      <c r="B4787" t="s">
        <v>9805</v>
      </c>
      <c r="C4787" t="str">
        <f>IFERROR(VLOOKUP(Table1[[#This Row],[Ticker]],[1]!Table2[[Symbol]:[Industry]],2,FALSE),"-")</f>
        <v>-</v>
      </c>
      <c r="D4787" t="s">
        <v>559</v>
      </c>
      <c r="E4787">
        <v>1.9673499999999999</v>
      </c>
      <c r="F4787">
        <v>1</v>
      </c>
      <c r="G4787">
        <v>-49.474729323409903</v>
      </c>
      <c r="H4787">
        <v>-33.503526844374498</v>
      </c>
      <c r="I4787">
        <v>-60.105757207274998</v>
      </c>
      <c r="J4787">
        <v>-13.970286491863099</v>
      </c>
      <c r="K4787">
        <v>1.4093763380862101</v>
      </c>
      <c r="L4787">
        <v>1.5458738121606601</v>
      </c>
      <c r="M4787">
        <v>11.229170086965601</v>
      </c>
      <c r="N4787">
        <v>3.2725396658057</v>
      </c>
      <c r="O4787">
        <v>143</v>
      </c>
      <c r="P4787">
        <v>0</v>
      </c>
      <c r="Q4787">
        <v>-2.1542326936529001E-2</v>
      </c>
    </row>
    <row r="4788" spans="1:17" hidden="1" x14ac:dyDescent="0.3">
      <c r="A4788" t="s">
        <v>9806</v>
      </c>
      <c r="B4788" t="s">
        <v>9807</v>
      </c>
      <c r="C4788" t="str">
        <f>IFERROR(VLOOKUP(Table1[[#This Row],[Ticker]],[1]!Table2[[Symbol]:[Industry]],2,FALSE),"-")</f>
        <v>-</v>
      </c>
      <c r="D4788" t="s">
        <v>92</v>
      </c>
      <c r="E4788">
        <v>1.95423462</v>
      </c>
      <c r="F4788">
        <v>7.9</v>
      </c>
      <c r="K4788">
        <v>7.7408079907778697</v>
      </c>
      <c r="M4788">
        <v>57.238046106161903</v>
      </c>
      <c r="N4788">
        <v>1</v>
      </c>
    </row>
    <row r="4789" spans="1:17" hidden="1" x14ac:dyDescent="0.3">
      <c r="A4789" t="s">
        <v>9808</v>
      </c>
      <c r="B4789" t="s">
        <v>9809</v>
      </c>
      <c r="C4789" t="str">
        <f>IFERROR(VLOOKUP(Table1[[#This Row],[Ticker]],[1]!Table2[[Symbol]:[Industry]],2,FALSE),"-")</f>
        <v>-</v>
      </c>
      <c r="D4789" t="s">
        <v>929</v>
      </c>
      <c r="E4789">
        <v>1.9468433999999999</v>
      </c>
      <c r="F4789">
        <v>3.93</v>
      </c>
      <c r="G4789">
        <v>20.491853801067901</v>
      </c>
      <c r="H4789">
        <v>-0.170193511041176</v>
      </c>
      <c r="I4789">
        <v>5.5405796888097401</v>
      </c>
      <c r="J4789">
        <v>-0.92680823099355703</v>
      </c>
      <c r="K4789">
        <v>3.8374064533529002</v>
      </c>
      <c r="L4789">
        <v>3.45077187084373</v>
      </c>
      <c r="M4789">
        <v>99.758189427494898</v>
      </c>
      <c r="N4789">
        <v>0</v>
      </c>
      <c r="O4789">
        <v>0</v>
      </c>
      <c r="P4789">
        <v>47.7443609022556</v>
      </c>
    </row>
    <row r="4790" spans="1:17" hidden="1" x14ac:dyDescent="0.3">
      <c r="A4790" t="s">
        <v>9810</v>
      </c>
      <c r="B4790" t="s">
        <v>9811</v>
      </c>
      <c r="C4790" t="str">
        <f>IFERROR(VLOOKUP(Table1[[#This Row],[Ticker]],[1]!Table2[[Symbol]:[Industry]],2,FALSE),"-")</f>
        <v>-</v>
      </c>
      <c r="D4790" t="s">
        <v>729</v>
      </c>
      <c r="E4790">
        <v>1.7649299939999901</v>
      </c>
      <c r="F4790">
        <v>4531.74</v>
      </c>
      <c r="K4790">
        <v>4523.2196314963803</v>
      </c>
      <c r="L4790">
        <v>4345.2923176734603</v>
      </c>
      <c r="M4790">
        <v>66.2688689774686</v>
      </c>
      <c r="N4790">
        <v>1</v>
      </c>
      <c r="Q4790">
        <v>7.1969087878504007E-2</v>
      </c>
    </row>
    <row r="4791" spans="1:17" hidden="1" x14ac:dyDescent="0.3">
      <c r="A4791" t="s">
        <v>9812</v>
      </c>
      <c r="B4791" t="s">
        <v>9813</v>
      </c>
      <c r="C4791" t="str">
        <f>IFERROR(VLOOKUP(Table1[[#This Row],[Ticker]],[1]!Table2[[Symbol]:[Industry]],2,FALSE),"-")</f>
        <v>-</v>
      </c>
      <c r="D4791" t="s">
        <v>21</v>
      </c>
      <c r="E4791">
        <v>1.6015999999999999</v>
      </c>
      <c r="F4791">
        <v>0.44</v>
      </c>
      <c r="G4791">
        <v>-27.2525071011877</v>
      </c>
      <c r="H4791">
        <v>-0.170193511041176</v>
      </c>
      <c r="I4791">
        <v>-11.0766309936828</v>
      </c>
      <c r="J4791">
        <v>-0.92680823099355703</v>
      </c>
      <c r="K4791">
        <v>0.43999998627389703</v>
      </c>
      <c r="L4791">
        <v>0.43934989984302097</v>
      </c>
      <c r="M4791">
        <v>100</v>
      </c>
      <c r="O4791">
        <v>0</v>
      </c>
      <c r="P4791">
        <v>0</v>
      </c>
    </row>
    <row r="4792" spans="1:17" hidden="1" x14ac:dyDescent="0.3">
      <c r="A4792" t="s">
        <v>9814</v>
      </c>
      <c r="B4792" t="s">
        <v>9815</v>
      </c>
      <c r="C4792" t="str">
        <f>IFERROR(VLOOKUP(Table1[[#This Row],[Ticker]],[1]!Table2[[Symbol]:[Industry]],2,FALSE),"-")</f>
        <v>-</v>
      </c>
      <c r="D4792" t="s">
        <v>632</v>
      </c>
      <c r="E4792">
        <v>1.5193308000000001</v>
      </c>
      <c r="F4792">
        <v>4.42</v>
      </c>
      <c r="G4792">
        <v>50.525270676589997</v>
      </c>
      <c r="H4792">
        <v>-0.170193511041176</v>
      </c>
      <c r="I4792">
        <v>58.266434699747698</v>
      </c>
      <c r="J4792">
        <v>-0.92680823099355703</v>
      </c>
      <c r="K4792">
        <v>4.36295740825227</v>
      </c>
      <c r="L4792">
        <v>3.6428334090773098</v>
      </c>
      <c r="M4792">
        <v>100</v>
      </c>
      <c r="O4792">
        <v>0</v>
      </c>
      <c r="P4792">
        <v>69.348659003831401</v>
      </c>
    </row>
    <row r="4793" spans="1:17" hidden="1" x14ac:dyDescent="0.3">
      <c r="A4793" t="s">
        <v>9816</v>
      </c>
      <c r="B4793" t="s">
        <v>9817</v>
      </c>
      <c r="C4793" t="str">
        <f>IFERROR(VLOOKUP(Table1[[#This Row],[Ticker]],[1]!Table2[[Symbol]:[Industry]],2,FALSE),"-")</f>
        <v>-</v>
      </c>
      <c r="D4793" t="s">
        <v>136</v>
      </c>
      <c r="E4793">
        <v>1.3824000000000001</v>
      </c>
      <c r="F4793">
        <v>11.52</v>
      </c>
      <c r="G4793">
        <v>-27.2525071011877</v>
      </c>
      <c r="H4793">
        <v>-0.170193511041176</v>
      </c>
      <c r="I4793">
        <v>-11.0766309936828</v>
      </c>
      <c r="J4793">
        <v>-0.92680823099355703</v>
      </c>
      <c r="K4793">
        <v>11.5199999999999</v>
      </c>
      <c r="L4793">
        <v>11.52</v>
      </c>
      <c r="M4793">
        <v>50</v>
      </c>
      <c r="O4793">
        <v>0</v>
      </c>
      <c r="P4793">
        <v>0</v>
      </c>
    </row>
    <row r="4794" spans="1:17" hidden="1" x14ac:dyDescent="0.3">
      <c r="A4794" t="s">
        <v>9818</v>
      </c>
      <c r="B4794" t="s">
        <v>9819</v>
      </c>
      <c r="C4794" t="str">
        <f>IFERROR(VLOOKUP(Table1[[#This Row],[Ticker]],[1]!Table2[[Symbol]:[Industry]],2,FALSE),"-")</f>
        <v>-</v>
      </c>
      <c r="D4794" t="s">
        <v>111</v>
      </c>
      <c r="E4794">
        <v>1.37832452449136</v>
      </c>
      <c r="F4794">
        <v>13.12</v>
      </c>
      <c r="G4794">
        <v>-27.2525071011877</v>
      </c>
      <c r="H4794">
        <v>-0.170193511041176</v>
      </c>
      <c r="I4794">
        <v>-11.0766309936828</v>
      </c>
      <c r="J4794">
        <v>-0.92680823099355703</v>
      </c>
      <c r="K4794">
        <v>13.12</v>
      </c>
      <c r="L4794">
        <v>13.1199999999999</v>
      </c>
      <c r="M4794">
        <v>50</v>
      </c>
      <c r="O4794">
        <v>0</v>
      </c>
      <c r="P4794">
        <v>0</v>
      </c>
    </row>
    <row r="4795" spans="1:17" hidden="1" x14ac:dyDescent="0.3">
      <c r="A4795" t="s">
        <v>9820</v>
      </c>
      <c r="B4795" t="s">
        <v>9821</v>
      </c>
      <c r="C4795" t="str">
        <f>IFERROR(VLOOKUP(Table1[[#This Row],[Ticker]],[1]!Table2[[Symbol]:[Industry]],2,FALSE),"-")</f>
        <v>-</v>
      </c>
      <c r="D4795" t="s">
        <v>551</v>
      </c>
      <c r="E4795">
        <v>1.3188</v>
      </c>
      <c r="F4795">
        <v>18.84</v>
      </c>
      <c r="G4795">
        <v>-27.2525071011877</v>
      </c>
      <c r="H4795">
        <v>-0.170193511041176</v>
      </c>
      <c r="I4795">
        <v>-11.0766309936828</v>
      </c>
      <c r="J4795">
        <v>-0.92680823099355703</v>
      </c>
      <c r="K4795">
        <v>18.8399842690167</v>
      </c>
      <c r="L4795">
        <v>18.753484542977102</v>
      </c>
      <c r="M4795">
        <v>100</v>
      </c>
      <c r="O4795">
        <v>0</v>
      </c>
      <c r="P4795">
        <v>0</v>
      </c>
    </row>
    <row r="4796" spans="1:17" hidden="1" x14ac:dyDescent="0.3">
      <c r="A4796" t="s">
        <v>9822</v>
      </c>
      <c r="B4796" t="s">
        <v>9823</v>
      </c>
      <c r="C4796" t="str">
        <f>IFERROR(VLOOKUP(Table1[[#This Row],[Ticker]],[1]!Table2[[Symbol]:[Industry]],2,FALSE),"-")</f>
        <v>-</v>
      </c>
      <c r="D4796" t="s">
        <v>1177</v>
      </c>
      <c r="E4796">
        <v>1.2757499999999999</v>
      </c>
      <c r="F4796">
        <v>85.05</v>
      </c>
      <c r="G4796">
        <v>-35.2070525557331</v>
      </c>
      <c r="H4796">
        <v>-0.170193511041176</v>
      </c>
      <c r="I4796">
        <v>-16.048698032788899</v>
      </c>
      <c r="J4796">
        <v>-0.92680823099355703</v>
      </c>
      <c r="K4796">
        <v>85.187843212259295</v>
      </c>
      <c r="L4796">
        <v>89.419145490486699</v>
      </c>
      <c r="M4796">
        <v>3.8134211653962402</v>
      </c>
      <c r="O4796">
        <v>16.402116402116299</v>
      </c>
      <c r="P4796">
        <v>0</v>
      </c>
    </row>
    <row r="4797" spans="1:17" hidden="1" x14ac:dyDescent="0.3">
      <c r="A4797" t="s">
        <v>9824</v>
      </c>
      <c r="B4797" t="s">
        <v>9825</v>
      </c>
      <c r="C4797" t="str">
        <f>IFERROR(VLOOKUP(Table1[[#This Row],[Ticker]],[1]!Table2[[Symbol]:[Industry]],2,FALSE),"-")</f>
        <v>-</v>
      </c>
      <c r="E4797">
        <v>1.2705</v>
      </c>
      <c r="F4797">
        <v>10.5</v>
      </c>
      <c r="G4797">
        <v>-27.2525071011877</v>
      </c>
      <c r="H4797">
        <v>-0.170193511041176</v>
      </c>
      <c r="I4797">
        <v>-11.0766309936828</v>
      </c>
      <c r="J4797">
        <v>-0.92680823099355703</v>
      </c>
      <c r="K4797">
        <v>10.499999989017899</v>
      </c>
      <c r="L4797">
        <v>10.49963713534</v>
      </c>
      <c r="M4797">
        <v>100</v>
      </c>
      <c r="O4797">
        <v>0</v>
      </c>
      <c r="P4797">
        <v>0</v>
      </c>
    </row>
    <row r="4798" spans="1:17" hidden="1" x14ac:dyDescent="0.3">
      <c r="A4798" t="s">
        <v>9826</v>
      </c>
      <c r="B4798" t="s">
        <v>9827</v>
      </c>
      <c r="C4798" t="str">
        <f>IFERROR(VLOOKUP(Table1[[#This Row],[Ticker]],[1]!Table2[[Symbol]:[Industry]],2,FALSE),"-")</f>
        <v>-</v>
      </c>
      <c r="D4798" t="s">
        <v>72</v>
      </c>
      <c r="E4798">
        <v>1.2510239999999999</v>
      </c>
      <c r="F4798">
        <v>10.050000000000001</v>
      </c>
      <c r="G4798">
        <v>-27.2525071011877</v>
      </c>
      <c r="H4798">
        <v>-0.170193511041176</v>
      </c>
      <c r="I4798">
        <v>-11.0766309936828</v>
      </c>
      <c r="J4798">
        <v>-0.92680823099355703</v>
      </c>
      <c r="K4798">
        <v>10.050000000000001</v>
      </c>
      <c r="L4798">
        <v>10.049999999999899</v>
      </c>
      <c r="M4798">
        <v>50</v>
      </c>
      <c r="O4798">
        <v>0</v>
      </c>
      <c r="P4798">
        <v>0</v>
      </c>
    </row>
    <row r="4799" spans="1:17" hidden="1" x14ac:dyDescent="0.3">
      <c r="A4799" t="s">
        <v>9828</v>
      </c>
      <c r="B4799" t="s">
        <v>9829</v>
      </c>
      <c r="C4799" t="str">
        <f>IFERROR(VLOOKUP(Table1[[#This Row],[Ticker]],[1]!Table2[[Symbol]:[Industry]],2,FALSE),"-")</f>
        <v>-</v>
      </c>
      <c r="D4799" t="s">
        <v>72</v>
      </c>
      <c r="E4799">
        <v>1.143</v>
      </c>
      <c r="F4799">
        <v>3.81</v>
      </c>
      <c r="G4799">
        <v>-27.2525071011877</v>
      </c>
      <c r="H4799">
        <v>-0.170193511041176</v>
      </c>
      <c r="I4799">
        <v>-11.0766309936828</v>
      </c>
      <c r="J4799">
        <v>-0.92680823099355703</v>
      </c>
      <c r="K4799">
        <v>3.8099999797406201</v>
      </c>
      <c r="L4799">
        <v>3.8092675481748701</v>
      </c>
      <c r="M4799">
        <v>100</v>
      </c>
      <c r="O4799">
        <v>0</v>
      </c>
      <c r="P4799">
        <v>0</v>
      </c>
    </row>
    <row r="4800" spans="1:17" hidden="1" x14ac:dyDescent="0.3">
      <c r="A4800" t="s">
        <v>9830</v>
      </c>
      <c r="B4800" t="s">
        <v>9831</v>
      </c>
      <c r="C4800" t="str">
        <f>IFERROR(VLOOKUP(Table1[[#This Row],[Ticker]],[1]!Table2[[Symbol]:[Industry]],2,FALSE),"-")</f>
        <v>-</v>
      </c>
      <c r="E4800">
        <v>1.129</v>
      </c>
      <c r="F4800">
        <v>11.29</v>
      </c>
      <c r="G4800">
        <v>42.777613380739901</v>
      </c>
      <c r="H4800">
        <v>-0.170193511041176</v>
      </c>
      <c r="I4800">
        <v>29.171816211286</v>
      </c>
      <c r="J4800">
        <v>-0.92680823099355703</v>
      </c>
      <c r="K4800">
        <v>10.9797469857502</v>
      </c>
      <c r="L4800">
        <v>8.8313021250793202</v>
      </c>
      <c r="M4800">
        <v>100</v>
      </c>
      <c r="N4800">
        <v>0</v>
      </c>
      <c r="O4800">
        <v>0</v>
      </c>
      <c r="P4800">
        <v>70.030120481927696</v>
      </c>
    </row>
    <row r="4801" spans="1:16" hidden="1" x14ac:dyDescent="0.3">
      <c r="A4801" t="s">
        <v>9832</v>
      </c>
      <c r="B4801" t="s">
        <v>9833</v>
      </c>
      <c r="C4801" t="str">
        <f>IFERROR(VLOOKUP(Table1[[#This Row],[Ticker]],[1]!Table2[[Symbol]:[Industry]],2,FALSE),"-")</f>
        <v>-</v>
      </c>
      <c r="D4801" t="s">
        <v>632</v>
      </c>
      <c r="E4801">
        <v>1.0733211024003799</v>
      </c>
      <c r="F4801">
        <v>1.95</v>
      </c>
      <c r="K4801">
        <v>2.2159995707425302</v>
      </c>
      <c r="M4801" s="1">
        <v>2.4459774300000002E-7</v>
      </c>
      <c r="N4801">
        <v>1</v>
      </c>
    </row>
    <row r="4802" spans="1:16" hidden="1" x14ac:dyDescent="0.3">
      <c r="A4802" t="s">
        <v>9834</v>
      </c>
      <c r="B4802" t="s">
        <v>9835</v>
      </c>
      <c r="C4802" t="str">
        <f>IFERROR(VLOOKUP(Table1[[#This Row],[Ticker]],[1]!Table2[[Symbol]:[Industry]],2,FALSE),"-")</f>
        <v>-</v>
      </c>
      <c r="D4802" t="s">
        <v>46</v>
      </c>
      <c r="E4802">
        <v>0.93283125</v>
      </c>
      <c r="F4802">
        <v>57.85</v>
      </c>
      <c r="G4802">
        <v>-27.2525071011877</v>
      </c>
      <c r="H4802">
        <v>-0.170193511041176</v>
      </c>
      <c r="I4802">
        <v>-11.0766309936828</v>
      </c>
      <c r="J4802">
        <v>-0.92680823099355703</v>
      </c>
      <c r="K4802">
        <v>57.849957664169501</v>
      </c>
      <c r="L4802">
        <v>57.617887688550702</v>
      </c>
      <c r="M4802">
        <v>100</v>
      </c>
      <c r="O4802">
        <v>0</v>
      </c>
      <c r="P4802">
        <v>0</v>
      </c>
    </row>
    <row r="4803" spans="1:16" hidden="1" x14ac:dyDescent="0.3">
      <c r="A4803" t="s">
        <v>9836</v>
      </c>
      <c r="B4803" t="s">
        <v>9837</v>
      </c>
      <c r="C4803" t="str">
        <f>IFERROR(VLOOKUP(Table1[[#This Row],[Ticker]],[1]!Table2[[Symbol]:[Industry]],2,FALSE),"-")</f>
        <v>-</v>
      </c>
      <c r="D4803" t="s">
        <v>173</v>
      </c>
      <c r="E4803">
        <v>0.92903103284561495</v>
      </c>
      <c r="F4803">
        <v>9.5</v>
      </c>
      <c r="G4803">
        <v>-27.2525071011877</v>
      </c>
      <c r="H4803">
        <v>-0.170193511041176</v>
      </c>
      <c r="I4803">
        <v>-11.0766309936828</v>
      </c>
      <c r="J4803">
        <v>-0.92680823099355703</v>
      </c>
      <c r="K4803">
        <v>9.5</v>
      </c>
      <c r="L4803">
        <v>9.5</v>
      </c>
      <c r="M4803">
        <v>50</v>
      </c>
      <c r="O4803">
        <v>0</v>
      </c>
      <c r="P4803">
        <v>0</v>
      </c>
    </row>
    <row r="4804" spans="1:16" hidden="1" x14ac:dyDescent="0.3">
      <c r="A4804" t="s">
        <v>9838</v>
      </c>
      <c r="B4804" t="s">
        <v>9839</v>
      </c>
      <c r="C4804" t="str">
        <f>IFERROR(VLOOKUP(Table1[[#This Row],[Ticker]],[1]!Table2[[Symbol]:[Industry]],2,FALSE),"-")</f>
        <v>-</v>
      </c>
      <c r="D4804" t="s">
        <v>516</v>
      </c>
      <c r="E4804">
        <v>0.86460657346542202</v>
      </c>
      <c r="F4804">
        <v>11.02</v>
      </c>
      <c r="G4804">
        <v>-27.2525071011877</v>
      </c>
      <c r="H4804">
        <v>-0.170193511041176</v>
      </c>
      <c r="I4804">
        <v>-11.0766309936828</v>
      </c>
      <c r="J4804">
        <v>-0.92680823099355703</v>
      </c>
      <c r="K4804">
        <v>11.019999967501599</v>
      </c>
      <c r="L4804">
        <v>11.018893497475601</v>
      </c>
      <c r="M4804">
        <v>100</v>
      </c>
      <c r="O4804">
        <v>0</v>
      </c>
      <c r="P4804">
        <v>0</v>
      </c>
    </row>
    <row r="4805" spans="1:16" hidden="1" x14ac:dyDescent="0.3">
      <c r="A4805" t="s">
        <v>9840</v>
      </c>
      <c r="B4805" t="s">
        <v>9841</v>
      </c>
      <c r="C4805" t="str">
        <f>IFERROR(VLOOKUP(Table1[[#This Row],[Ticker]],[1]!Table2[[Symbol]:[Industry]],2,FALSE),"-")</f>
        <v>-</v>
      </c>
      <c r="D4805" t="s">
        <v>551</v>
      </c>
      <c r="E4805">
        <v>0.73349999999999704</v>
      </c>
      <c r="F4805">
        <v>4.8899999999999997</v>
      </c>
      <c r="G4805">
        <v>-27.2525071011877</v>
      </c>
      <c r="H4805">
        <v>-0.170193511041176</v>
      </c>
      <c r="I4805">
        <v>-11.0766309936828</v>
      </c>
      <c r="J4805">
        <v>-0.92680823099355703</v>
      </c>
      <c r="K4805">
        <v>4.8899999999999899</v>
      </c>
      <c r="L4805">
        <v>4.8899999999999801</v>
      </c>
      <c r="M4805">
        <v>50</v>
      </c>
      <c r="O4805">
        <v>0</v>
      </c>
      <c r="P4805">
        <v>0</v>
      </c>
    </row>
    <row r="4806" spans="1:16" hidden="1" x14ac:dyDescent="0.3">
      <c r="A4806" t="s">
        <v>9842</v>
      </c>
      <c r="B4806" t="s">
        <v>9843</v>
      </c>
      <c r="C4806" t="str">
        <f>IFERROR(VLOOKUP(Table1[[#This Row],[Ticker]],[1]!Table2[[Symbol]:[Industry]],2,FALSE),"-")</f>
        <v>-</v>
      </c>
      <c r="D4806" t="s">
        <v>207</v>
      </c>
      <c r="E4806">
        <v>0.72540000000000004</v>
      </c>
      <c r="F4806">
        <v>8.06</v>
      </c>
      <c r="G4806">
        <v>53.871088404430203</v>
      </c>
      <c r="H4806">
        <v>-0.170193511041176</v>
      </c>
      <c r="I4806">
        <v>31.578236262954299</v>
      </c>
      <c r="J4806">
        <v>-0.92680823099355703</v>
      </c>
      <c r="K4806">
        <v>7.6482651975779703</v>
      </c>
      <c r="L4806">
        <v>6.1673446859599403</v>
      </c>
      <c r="M4806">
        <v>100</v>
      </c>
      <c r="N4806">
        <v>0</v>
      </c>
      <c r="O4806">
        <v>0</v>
      </c>
      <c r="P4806">
        <v>81.123595505617899</v>
      </c>
    </row>
    <row r="4807" spans="1:16" hidden="1" x14ac:dyDescent="0.3">
      <c r="A4807" t="s">
        <v>9844</v>
      </c>
      <c r="B4807" t="s">
        <v>9845</v>
      </c>
      <c r="C4807" t="str">
        <f>IFERROR(VLOOKUP(Table1[[#This Row],[Ticker]],[1]!Table2[[Symbol]:[Industry]],2,FALSE),"-")</f>
        <v>-</v>
      </c>
      <c r="E4807">
        <v>0.66086999999999996</v>
      </c>
      <c r="F4807">
        <v>10.5</v>
      </c>
      <c r="G4807">
        <v>-27.2525071011877</v>
      </c>
      <c r="H4807">
        <v>-0.170193511041176</v>
      </c>
      <c r="I4807">
        <v>-11.0766309936828</v>
      </c>
      <c r="J4807">
        <v>-0.92680823099355703</v>
      </c>
      <c r="K4807">
        <v>10.2042746276203</v>
      </c>
      <c r="M4807">
        <v>50</v>
      </c>
      <c r="O4807">
        <v>0</v>
      </c>
    </row>
    <row r="4808" spans="1:16" hidden="1" x14ac:dyDescent="0.3">
      <c r="A4808" t="s">
        <v>9846</v>
      </c>
      <c r="B4808" t="s">
        <v>9847</v>
      </c>
      <c r="C4808" t="str">
        <f>IFERROR(VLOOKUP(Table1[[#This Row],[Ticker]],[1]!Table2[[Symbol]:[Industry]],2,FALSE),"-")</f>
        <v>-</v>
      </c>
      <c r="D4808" t="s">
        <v>729</v>
      </c>
      <c r="E4808">
        <v>0.62861604399999904</v>
      </c>
      <c r="F4808">
        <v>36.67</v>
      </c>
      <c r="G4808">
        <v>38.825391449536902</v>
      </c>
      <c r="H4808">
        <v>2.6621115927165402</v>
      </c>
      <c r="I4808">
        <v>9.0993794365648704</v>
      </c>
      <c r="J4808">
        <v>-0.12966694457244901</v>
      </c>
      <c r="K4808">
        <v>35.938321634724197</v>
      </c>
      <c r="L4808">
        <v>31.848137256668998</v>
      </c>
      <c r="M4808">
        <v>21.949362773198501</v>
      </c>
      <c r="N4808">
        <v>0.82848281402651802</v>
      </c>
      <c r="O4808">
        <v>6.3266975729479</v>
      </c>
      <c r="P4808">
        <v>68.986175115207303</v>
      </c>
    </row>
    <row r="4809" spans="1:16" hidden="1" x14ac:dyDescent="0.3">
      <c r="A4809" t="s">
        <v>9848</v>
      </c>
      <c r="B4809" t="s">
        <v>9849</v>
      </c>
      <c r="C4809" t="str">
        <f>IFERROR(VLOOKUP(Table1[[#This Row],[Ticker]],[1]!Table2[[Symbol]:[Industry]],2,FALSE),"-")</f>
        <v>-</v>
      </c>
      <c r="D4809" t="s">
        <v>516</v>
      </c>
      <c r="E4809">
        <v>0.53694771600428903</v>
      </c>
      <c r="F4809">
        <v>5.64</v>
      </c>
      <c r="G4809">
        <v>19.622492898812201</v>
      </c>
      <c r="H4809">
        <v>46.704806488958802</v>
      </c>
      <c r="I4809">
        <v>35.798369006317103</v>
      </c>
      <c r="J4809">
        <v>-0.92680823099355703</v>
      </c>
      <c r="K4809">
        <v>4.4768984185357299</v>
      </c>
      <c r="L4809">
        <v>4.0148840951045397</v>
      </c>
      <c r="M4809">
        <v>100</v>
      </c>
      <c r="N4809">
        <v>1.23497045037701</v>
      </c>
      <c r="O4809">
        <v>0</v>
      </c>
      <c r="P4809">
        <v>46.875</v>
      </c>
    </row>
    <row r="4810" spans="1:16" hidden="1" x14ac:dyDescent="0.3">
      <c r="A4810" t="s">
        <v>9850</v>
      </c>
      <c r="B4810" t="s">
        <v>9851</v>
      </c>
      <c r="C4810" t="str">
        <f>IFERROR(VLOOKUP(Table1[[#This Row],[Ticker]],[1]!Table2[[Symbol]:[Industry]],2,FALSE),"-")</f>
        <v>-</v>
      </c>
      <c r="D4810" t="s">
        <v>124</v>
      </c>
      <c r="E4810">
        <v>0.49906499999999998</v>
      </c>
      <c r="F4810">
        <v>20.37</v>
      </c>
      <c r="G4810">
        <v>-17.025234373914898</v>
      </c>
      <c r="H4810">
        <v>-0.170193511041176</v>
      </c>
      <c r="I4810">
        <v>-6.0766309936828202</v>
      </c>
      <c r="J4810">
        <v>-0.92680823099355703</v>
      </c>
      <c r="K4810">
        <v>20.0651120135993</v>
      </c>
      <c r="L4810">
        <v>19.408226385781099</v>
      </c>
      <c r="M4810">
        <v>100</v>
      </c>
      <c r="N4810">
        <v>0</v>
      </c>
      <c r="O4810">
        <v>0</v>
      </c>
      <c r="P4810">
        <v>10.2272727272727</v>
      </c>
    </row>
    <row r="4811" spans="1:16" hidden="1" x14ac:dyDescent="0.3">
      <c r="A4811" t="s">
        <v>9852</v>
      </c>
      <c r="B4811" t="s">
        <v>9853</v>
      </c>
      <c r="C4811" t="str">
        <f>IFERROR(VLOOKUP(Table1[[#This Row],[Ticker]],[1]!Table2[[Symbol]:[Industry]],2,FALSE),"-")</f>
        <v>-</v>
      </c>
      <c r="D4811" t="s">
        <v>136</v>
      </c>
      <c r="E4811">
        <v>0.49402200000000002</v>
      </c>
      <c r="F4811">
        <v>4.1100000000000003</v>
      </c>
      <c r="G4811">
        <v>-27.2525071011877</v>
      </c>
      <c r="H4811">
        <v>-0.170193511041176</v>
      </c>
      <c r="I4811">
        <v>-11.0766309936828</v>
      </c>
      <c r="J4811">
        <v>-0.92680823099355703</v>
      </c>
      <c r="K4811">
        <v>4.1099999776971998</v>
      </c>
      <c r="L4811">
        <v>4.10921750532213</v>
      </c>
      <c r="M4811">
        <v>100</v>
      </c>
      <c r="O4811">
        <v>0</v>
      </c>
      <c r="P4811">
        <v>0</v>
      </c>
    </row>
    <row r="4812" spans="1:16" hidden="1" x14ac:dyDescent="0.3">
      <c r="A4812" t="s">
        <v>9854</v>
      </c>
      <c r="B4812" t="s">
        <v>9855</v>
      </c>
      <c r="C4812" t="str">
        <f>IFERROR(VLOOKUP(Table1[[#This Row],[Ticker]],[1]!Table2[[Symbol]:[Industry]],2,FALSE),"-")</f>
        <v>-</v>
      </c>
      <c r="D4812" t="s">
        <v>46</v>
      </c>
      <c r="E4812">
        <v>0.40536755000000002</v>
      </c>
      <c r="F4812">
        <v>13.51</v>
      </c>
      <c r="G4812">
        <v>194.414159565478</v>
      </c>
      <c r="H4812">
        <v>10.025565053396001</v>
      </c>
      <c r="I4812">
        <v>103.36781345076101</v>
      </c>
      <c r="J4812">
        <v>9.2689503334436303</v>
      </c>
      <c r="K4812">
        <v>11.820828867522501</v>
      </c>
      <c r="M4812">
        <v>100</v>
      </c>
      <c r="N4812">
        <v>2.0901639344262199</v>
      </c>
      <c r="O4812">
        <v>0</v>
      </c>
      <c r="P4812">
        <v>221.666666666666</v>
      </c>
    </row>
    <row r="4813" spans="1:16" hidden="1" x14ac:dyDescent="0.3">
      <c r="A4813" t="s">
        <v>9856</v>
      </c>
      <c r="B4813" t="s">
        <v>9857</v>
      </c>
      <c r="C4813" t="str">
        <f>IFERROR(VLOOKUP(Table1[[#This Row],[Ticker]],[1]!Table2[[Symbol]:[Industry]],2,FALSE),"-")</f>
        <v>-</v>
      </c>
      <c r="E4813">
        <v>0.38200000000000001</v>
      </c>
      <c r="F4813">
        <v>9.5500000000000007</v>
      </c>
      <c r="G4813">
        <v>-27.2525071011877</v>
      </c>
      <c r="H4813">
        <v>-0.170193511041176</v>
      </c>
      <c r="I4813">
        <v>-11.0766309936828</v>
      </c>
      <c r="J4813">
        <v>-0.92680823099355703</v>
      </c>
      <c r="K4813">
        <v>9.5499992973922101</v>
      </c>
      <c r="L4813">
        <v>9.5292237222678704</v>
      </c>
      <c r="M4813">
        <v>100</v>
      </c>
      <c r="O4813">
        <v>0</v>
      </c>
      <c r="P4813">
        <v>0</v>
      </c>
    </row>
    <row r="4814" spans="1:16" hidden="1" x14ac:dyDescent="0.3">
      <c r="A4814" t="s">
        <v>9858</v>
      </c>
      <c r="B4814" t="s">
        <v>9859</v>
      </c>
      <c r="C4814" t="str">
        <f>IFERROR(VLOOKUP(Table1[[#This Row],[Ticker]],[1]!Table2[[Symbol]:[Industry]],2,FALSE),"-")</f>
        <v>-</v>
      </c>
      <c r="D4814" t="s">
        <v>420</v>
      </c>
      <c r="E4814">
        <v>0.35678500000000002</v>
      </c>
      <c r="F4814">
        <v>7.15</v>
      </c>
      <c r="G4814">
        <v>-27.2525071011877</v>
      </c>
      <c r="H4814">
        <v>-0.170193511041176</v>
      </c>
      <c r="I4814">
        <v>-11.0766309936828</v>
      </c>
      <c r="J4814">
        <v>-0.92680823099355703</v>
      </c>
      <c r="K4814">
        <v>7.1499999586384302</v>
      </c>
      <c r="L4814">
        <v>7.1485917240598704</v>
      </c>
      <c r="M4814">
        <v>100</v>
      </c>
      <c r="O4814">
        <v>0</v>
      </c>
      <c r="P4814">
        <v>0</v>
      </c>
    </row>
    <row r="4815" spans="1:16" hidden="1" x14ac:dyDescent="0.3">
      <c r="A4815" t="s">
        <v>9860</v>
      </c>
      <c r="B4815" t="s">
        <v>9861</v>
      </c>
      <c r="C4815" t="str">
        <f>IFERROR(VLOOKUP(Table1[[#This Row],[Ticker]],[1]!Table2[[Symbol]:[Industry]],2,FALSE),"-")</f>
        <v>-</v>
      </c>
      <c r="D4815" t="s">
        <v>124</v>
      </c>
      <c r="E4815">
        <v>0.34499999999999997</v>
      </c>
      <c r="F4815">
        <v>3.45</v>
      </c>
      <c r="G4815">
        <v>-17.379895636219501</v>
      </c>
      <c r="H4815">
        <v>-0.170193511041176</v>
      </c>
      <c r="I4815">
        <v>-11.0766309936828</v>
      </c>
      <c r="J4815">
        <v>-0.92680823099355703</v>
      </c>
      <c r="K4815">
        <v>3.4498987811885802</v>
      </c>
      <c r="L4815">
        <v>3.4127652552446199</v>
      </c>
      <c r="M4815">
        <v>100</v>
      </c>
      <c r="O4815">
        <v>0</v>
      </c>
      <c r="P4815">
        <v>9.8726114649681591</v>
      </c>
    </row>
    <row r="4816" spans="1:16" hidden="1" x14ac:dyDescent="0.3">
      <c r="A4816" t="s">
        <v>9862</v>
      </c>
      <c r="B4816" t="s">
        <v>9863</v>
      </c>
      <c r="C4816" t="str">
        <f>IFERROR(VLOOKUP(Table1[[#This Row],[Ticker]],[1]!Table2[[Symbol]:[Industry]],2,FALSE),"-")</f>
        <v>-</v>
      </c>
      <c r="D4816" t="s">
        <v>632</v>
      </c>
      <c r="E4816">
        <v>0.33499999999999802</v>
      </c>
      <c r="F4816">
        <v>1</v>
      </c>
      <c r="G4816">
        <v>-14.8449732899431</v>
      </c>
      <c r="H4816">
        <v>-4.2627840798750798</v>
      </c>
      <c r="I4816">
        <v>-17.738252227332602</v>
      </c>
      <c r="J4816">
        <v>-0.68487498968562099</v>
      </c>
      <c r="M4816">
        <v>50</v>
      </c>
      <c r="N4816">
        <v>1</v>
      </c>
    </row>
    <row r="4817" spans="1:17" hidden="1" x14ac:dyDescent="0.3">
      <c r="A4817" t="s">
        <v>9864</v>
      </c>
      <c r="B4817" t="s">
        <v>9865</v>
      </c>
      <c r="C4817" t="str">
        <f>IFERROR(VLOOKUP(Table1[[#This Row],[Ticker]],[1]!Table2[[Symbol]:[Industry]],2,FALSE),"-")</f>
        <v>-</v>
      </c>
      <c r="D4817" t="s">
        <v>420</v>
      </c>
      <c r="E4817">
        <v>0.28151999999999999</v>
      </c>
      <c r="F4817">
        <v>11.73</v>
      </c>
      <c r="G4817">
        <v>103.653004709835</v>
      </c>
      <c r="H4817">
        <v>-0.170193511041176</v>
      </c>
      <c r="I4817">
        <v>-11.0766309936828</v>
      </c>
      <c r="J4817">
        <v>-0.92680823099355703</v>
      </c>
      <c r="K4817">
        <v>11.720990203295599</v>
      </c>
      <c r="L4817">
        <v>10.5136169839251</v>
      </c>
      <c r="M4817">
        <v>99.999262565895194</v>
      </c>
      <c r="O4817">
        <v>0</v>
      </c>
      <c r="P4817">
        <v>263.15789473684202</v>
      </c>
    </row>
    <row r="4818" spans="1:17" hidden="1" x14ac:dyDescent="0.3">
      <c r="A4818" t="s">
        <v>9866</v>
      </c>
      <c r="B4818" t="s">
        <v>9867</v>
      </c>
      <c r="C4818" t="str">
        <f>IFERROR(VLOOKUP(Table1[[#This Row],[Ticker]],[1]!Table2[[Symbol]:[Industry]],2,FALSE),"-")</f>
        <v>-</v>
      </c>
      <c r="D4818" t="s">
        <v>360</v>
      </c>
      <c r="E4818">
        <v>0.22970760000000001</v>
      </c>
      <c r="F4818">
        <v>2.14</v>
      </c>
      <c r="G4818">
        <v>-22.350546316873899</v>
      </c>
      <c r="H4818">
        <v>-0.170193511041176</v>
      </c>
      <c r="I4818">
        <v>-6.1746702093690997</v>
      </c>
      <c r="J4818">
        <v>-0.92680823099355703</v>
      </c>
      <c r="K4818">
        <v>2.1172407217895399</v>
      </c>
      <c r="L4818">
        <v>2.0708608078381698</v>
      </c>
      <c r="M4818">
        <v>100</v>
      </c>
      <c r="N4818">
        <v>0</v>
      </c>
      <c r="O4818">
        <v>0</v>
      </c>
      <c r="P4818">
        <v>4.9019607843137303</v>
      </c>
    </row>
    <row r="4819" spans="1:17" hidden="1" x14ac:dyDescent="0.3">
      <c r="A4819" t="s">
        <v>9868</v>
      </c>
      <c r="B4819" t="s">
        <v>9869</v>
      </c>
      <c r="C4819" t="str">
        <f>IFERROR(VLOOKUP(Table1[[#This Row],[Ticker]],[1]!Table2[[Symbol]:[Industry]],2,FALSE),"-")</f>
        <v>-</v>
      </c>
      <c r="D4819" t="s">
        <v>72</v>
      </c>
      <c r="E4819">
        <v>0.205176</v>
      </c>
      <c r="F4819">
        <v>1.03</v>
      </c>
      <c r="G4819">
        <v>-27.2525071011877</v>
      </c>
      <c r="H4819">
        <v>-0.170193511041176</v>
      </c>
      <c r="I4819">
        <v>-11.0766309936828</v>
      </c>
      <c r="J4819">
        <v>-0.92680823099355703</v>
      </c>
      <c r="K4819">
        <v>1.0299999974676499</v>
      </c>
      <c r="L4819">
        <v>1.02991377902408</v>
      </c>
      <c r="M4819">
        <v>100</v>
      </c>
      <c r="O4819">
        <v>0</v>
      </c>
      <c r="P4819">
        <v>0</v>
      </c>
    </row>
    <row r="4820" spans="1:17" hidden="1" x14ac:dyDescent="0.3">
      <c r="A4820" t="s">
        <v>9870</v>
      </c>
      <c r="B4820" t="s">
        <v>9871</v>
      </c>
      <c r="C4820" t="str">
        <f>IFERROR(VLOOKUP(Table1[[#This Row],[Ticker]],[1]!Table2[[Symbol]:[Industry]],2,FALSE),"-")</f>
        <v>-</v>
      </c>
      <c r="D4820" t="s">
        <v>929</v>
      </c>
      <c r="E4820">
        <v>0.20382</v>
      </c>
      <c r="F4820">
        <v>2.58</v>
      </c>
      <c r="G4820">
        <v>-27.2525071011877</v>
      </c>
      <c r="H4820">
        <v>-0.170193511041176</v>
      </c>
      <c r="I4820">
        <v>-11.0766309936828</v>
      </c>
      <c r="J4820">
        <v>-0.92680823099355703</v>
      </c>
      <c r="K4820">
        <v>2.5799999999999899</v>
      </c>
      <c r="L4820">
        <v>2.5799999999999899</v>
      </c>
      <c r="M4820">
        <v>50</v>
      </c>
      <c r="O4820">
        <v>0</v>
      </c>
      <c r="P4820">
        <v>0</v>
      </c>
    </row>
    <row r="4821" spans="1:17" hidden="1" x14ac:dyDescent="0.3">
      <c r="A4821" t="s">
        <v>9872</v>
      </c>
      <c r="B4821" t="s">
        <v>9873</v>
      </c>
      <c r="C4821" t="str">
        <f>IFERROR(VLOOKUP(Table1[[#This Row],[Ticker]],[1]!Table2[[Symbol]:[Industry]],2,FALSE),"-")</f>
        <v>-</v>
      </c>
      <c r="D4821" t="s">
        <v>95</v>
      </c>
      <c r="E4821">
        <v>0.17280000000000001</v>
      </c>
      <c r="F4821">
        <v>1.44</v>
      </c>
      <c r="G4821">
        <v>-92.802746335637394</v>
      </c>
      <c r="I4821">
        <v>-76.626870228132603</v>
      </c>
      <c r="K4821">
        <v>1.51599561782055</v>
      </c>
      <c r="L4821">
        <v>2.56737409726624</v>
      </c>
      <c r="M4821">
        <v>100</v>
      </c>
      <c r="O4821">
        <v>190.277777777777</v>
      </c>
      <c r="P4821">
        <v>71.428571428571402</v>
      </c>
    </row>
    <row r="4822" spans="1:17" hidden="1" x14ac:dyDescent="0.3">
      <c r="A4822" t="s">
        <v>9874</v>
      </c>
      <c r="B4822" t="s">
        <v>9875</v>
      </c>
      <c r="C4822" t="str">
        <f>IFERROR(VLOOKUP(Table1[[#This Row],[Ticker]],[1]!Table2[[Symbol]:[Industry]],2,FALSE),"-")</f>
        <v>-</v>
      </c>
      <c r="D4822" t="s">
        <v>219</v>
      </c>
      <c r="E4822">
        <v>0.124319999999998</v>
      </c>
      <c r="F4822">
        <v>5.18</v>
      </c>
      <c r="G4822">
        <v>-27.2525071011877</v>
      </c>
      <c r="H4822">
        <v>-0.170193511041176</v>
      </c>
      <c r="I4822">
        <v>-11.0766309936828</v>
      </c>
      <c r="J4822">
        <v>-0.92680823099355703</v>
      </c>
      <c r="K4822">
        <v>5.18</v>
      </c>
      <c r="L4822">
        <v>5.1799999999999899</v>
      </c>
      <c r="M4822">
        <v>100</v>
      </c>
      <c r="O4822">
        <v>0</v>
      </c>
      <c r="P4822">
        <v>0</v>
      </c>
    </row>
    <row r="4823" spans="1:17" hidden="1" x14ac:dyDescent="0.3">
      <c r="A4823" t="s">
        <v>9876</v>
      </c>
      <c r="B4823" t="s">
        <v>9877</v>
      </c>
      <c r="C4823" t="str">
        <f>IFERROR(VLOOKUP(Table1[[#This Row],[Ticker]],[1]!Table2[[Symbol]:[Industry]],2,FALSE),"-")</f>
        <v>-</v>
      </c>
      <c r="D4823" t="s">
        <v>173</v>
      </c>
      <c r="E4823">
        <v>0.12384000000000001</v>
      </c>
      <c r="F4823">
        <v>2.58</v>
      </c>
      <c r="G4823">
        <v>31.571022310577</v>
      </c>
      <c r="H4823">
        <v>26.3003947242529</v>
      </c>
      <c r="I4823">
        <v>47.746898418081798</v>
      </c>
      <c r="J4823">
        <v>8.8604258115596295</v>
      </c>
      <c r="K4823">
        <v>2.0917648734242902</v>
      </c>
      <c r="L4823">
        <v>1.8710563376665399</v>
      </c>
      <c r="M4823">
        <v>100</v>
      </c>
      <c r="N4823">
        <v>2.03582089552238</v>
      </c>
      <c r="O4823">
        <v>0</v>
      </c>
      <c r="P4823">
        <v>51.764705882352899</v>
      </c>
    </row>
    <row r="4824" spans="1:17" hidden="1" x14ac:dyDescent="0.3">
      <c r="A4824" t="s">
        <v>9878</v>
      </c>
      <c r="B4824" t="s">
        <v>9879</v>
      </c>
      <c r="C4824" t="str">
        <f>IFERROR(VLOOKUP(Table1[[#This Row],[Ticker]],[1]!Table2[[Symbol]:[Industry]],2,FALSE),"-")</f>
        <v>-</v>
      </c>
      <c r="D4824" t="s">
        <v>219</v>
      </c>
      <c r="E4824">
        <v>0.114264</v>
      </c>
      <c r="F4824">
        <v>12</v>
      </c>
      <c r="G4824">
        <v>-27.2525071011877</v>
      </c>
      <c r="H4824">
        <v>-0.170193511041176</v>
      </c>
      <c r="I4824">
        <v>-11.0766309936828</v>
      </c>
      <c r="J4824">
        <v>-0.92680823099355703</v>
      </c>
      <c r="K4824">
        <v>12</v>
      </c>
      <c r="L4824">
        <v>12</v>
      </c>
      <c r="M4824">
        <v>50</v>
      </c>
      <c r="O4824">
        <v>0</v>
      </c>
      <c r="P4824">
        <v>0</v>
      </c>
    </row>
    <row r="4825" spans="1:17" hidden="1" x14ac:dyDescent="0.3">
      <c r="A4825" t="s">
        <v>9880</v>
      </c>
      <c r="B4825" t="s">
        <v>9881</v>
      </c>
      <c r="C4825" t="str">
        <f>IFERROR(VLOOKUP(Table1[[#This Row],[Ticker]],[1]!Table2[[Symbol]:[Industry]],2,FALSE),"-")</f>
        <v>-</v>
      </c>
      <c r="D4825" t="s">
        <v>130</v>
      </c>
      <c r="E4825">
        <v>0.105825</v>
      </c>
      <c r="F4825">
        <v>4.25</v>
      </c>
      <c r="G4825">
        <v>-27.2525071011877</v>
      </c>
      <c r="H4825">
        <v>-0.170193511041176</v>
      </c>
      <c r="I4825">
        <v>-11.0766309936828</v>
      </c>
      <c r="J4825">
        <v>-0.92680823099355703</v>
      </c>
      <c r="K4825">
        <v>4.2499999936691601</v>
      </c>
      <c r="L4825">
        <v>4.24978444756018</v>
      </c>
      <c r="M4825">
        <v>100</v>
      </c>
      <c r="O4825">
        <v>0</v>
      </c>
      <c r="P4825">
        <v>0</v>
      </c>
    </row>
    <row r="4826" spans="1:17" hidden="1" x14ac:dyDescent="0.3">
      <c r="A4826" t="s">
        <v>9882</v>
      </c>
      <c r="B4826" t="s">
        <v>9883</v>
      </c>
      <c r="C4826" t="str">
        <f>IFERROR(VLOOKUP(Table1[[#This Row],[Ticker]],[1]!Table2[[Symbol]:[Industry]],2,FALSE),"-")</f>
        <v>-</v>
      </c>
      <c r="D4826" t="s">
        <v>420</v>
      </c>
      <c r="E4826">
        <v>9.7884604062407093E-2</v>
      </c>
      <c r="F4826">
        <v>4.63</v>
      </c>
      <c r="G4826">
        <v>-11.5025071011877</v>
      </c>
      <c r="H4826">
        <v>-0.170193511041176</v>
      </c>
      <c r="I4826">
        <v>4.6733690063171496</v>
      </c>
      <c r="J4826">
        <v>-0.92680823099355703</v>
      </c>
      <c r="K4826">
        <v>4.5026029349061698</v>
      </c>
      <c r="L4826">
        <v>4.2075516347484596</v>
      </c>
      <c r="M4826">
        <v>50</v>
      </c>
      <c r="N4826">
        <v>0</v>
      </c>
      <c r="O4826">
        <v>0</v>
      </c>
      <c r="P4826">
        <v>15.749999999999901</v>
      </c>
    </row>
    <row r="4827" spans="1:17" hidden="1" x14ac:dyDescent="0.3">
      <c r="A4827" t="s">
        <v>9884</v>
      </c>
      <c r="B4827" t="s">
        <v>9885</v>
      </c>
      <c r="C4827" t="str">
        <f>IFERROR(VLOOKUP(Table1[[#This Row],[Ticker]],[1]!Table2[[Symbol]:[Industry]],2,FALSE),"-")</f>
        <v>-</v>
      </c>
      <c r="D4827" t="s">
        <v>516</v>
      </c>
      <c r="E4827">
        <v>9.1329431639917899E-2</v>
      </c>
      <c r="F4827">
        <v>4.55</v>
      </c>
      <c r="G4827">
        <v>-27.2525071011877</v>
      </c>
      <c r="H4827">
        <v>-0.170193511041176</v>
      </c>
      <c r="I4827">
        <v>-11.0766309936828</v>
      </c>
      <c r="J4827">
        <v>-0.92680823099355703</v>
      </c>
      <c r="K4827">
        <v>4.55</v>
      </c>
      <c r="L4827">
        <v>4.5499999999999803</v>
      </c>
      <c r="M4827">
        <v>50</v>
      </c>
      <c r="O4827">
        <v>0</v>
      </c>
      <c r="P4827">
        <v>0</v>
      </c>
    </row>
    <row r="4828" spans="1:17" hidden="1" x14ac:dyDescent="0.3">
      <c r="A4828" t="s">
        <v>9886</v>
      </c>
      <c r="B4828" t="s">
        <v>9887</v>
      </c>
      <c r="C4828" t="str">
        <f>IFERROR(VLOOKUP(Table1[[#This Row],[Ticker]],[1]!Table2[[Symbol]:[Industry]],2,FALSE),"-")</f>
        <v>-</v>
      </c>
      <c r="D4828" t="s">
        <v>130</v>
      </c>
      <c r="E4828">
        <v>9.0601812000000004E-2</v>
      </c>
      <c r="F4828">
        <v>0.44</v>
      </c>
      <c r="G4828">
        <v>-17.2525071011877</v>
      </c>
      <c r="H4828">
        <v>-0.170193511041176</v>
      </c>
      <c r="I4828">
        <v>-11.0766309936828</v>
      </c>
      <c r="J4828">
        <v>-0.92680823099355703</v>
      </c>
      <c r="K4828">
        <v>0.43999313789670902</v>
      </c>
      <c r="L4828">
        <v>0.43491281981083202</v>
      </c>
      <c r="M4828">
        <v>50</v>
      </c>
      <c r="O4828">
        <v>0</v>
      </c>
      <c r="P4828">
        <v>9.9999999999999805</v>
      </c>
    </row>
    <row r="4829" spans="1:17" hidden="1" x14ac:dyDescent="0.3">
      <c r="A4829" t="s">
        <v>9888</v>
      </c>
      <c r="B4829" t="s">
        <v>9889</v>
      </c>
      <c r="C4829" t="str">
        <f>IFERROR(VLOOKUP(Table1[[#This Row],[Ticker]],[1]!Table2[[Symbol]:[Industry]],2,FALSE),"-")</f>
        <v>-</v>
      </c>
      <c r="D4829" t="s">
        <v>551</v>
      </c>
      <c r="E4829">
        <v>8.9298000000000002E-2</v>
      </c>
      <c r="F4829">
        <v>38.74</v>
      </c>
      <c r="G4829">
        <v>-22.266057236689001</v>
      </c>
      <c r="H4829">
        <v>-0.170193511041176</v>
      </c>
      <c r="I4829">
        <v>-11.0766309936828</v>
      </c>
      <c r="J4829">
        <v>-0.92680823099355703</v>
      </c>
      <c r="K4829">
        <v>38.739618340916699</v>
      </c>
      <c r="L4829">
        <v>38.495349482162702</v>
      </c>
      <c r="M4829">
        <v>50</v>
      </c>
      <c r="O4829">
        <v>0</v>
      </c>
      <c r="P4829">
        <v>4.9864498644986499</v>
      </c>
    </row>
    <row r="4830" spans="1:17" hidden="1" x14ac:dyDescent="0.3">
      <c r="A4830" t="s">
        <v>9890</v>
      </c>
      <c r="B4830" t="s">
        <v>9891</v>
      </c>
      <c r="C4830" t="str">
        <f>IFERROR(VLOOKUP(Table1[[#This Row],[Ticker]],[1]!Table2[[Symbol]:[Industry]],2,FALSE),"-")</f>
        <v>-</v>
      </c>
      <c r="E4830">
        <v>8.1900000000000001E-2</v>
      </c>
      <c r="F4830">
        <v>0.13</v>
      </c>
      <c r="G4830">
        <v>-27.2525071011877</v>
      </c>
      <c r="H4830">
        <v>-0.170193511041176</v>
      </c>
      <c r="I4830">
        <v>-11.0766309936828</v>
      </c>
      <c r="J4830">
        <v>-0.92680823099355703</v>
      </c>
      <c r="K4830">
        <v>0.12999999999999901</v>
      </c>
      <c r="L4830">
        <v>0.12999999999999901</v>
      </c>
      <c r="M4830">
        <v>50</v>
      </c>
      <c r="O4830">
        <v>0</v>
      </c>
      <c r="P4830">
        <v>0</v>
      </c>
    </row>
    <row r="4831" spans="1:17" hidden="1" x14ac:dyDescent="0.3">
      <c r="A4831" t="s">
        <v>9892</v>
      </c>
      <c r="B4831" t="s">
        <v>9893</v>
      </c>
      <c r="C4831" t="str">
        <f>IFERROR(VLOOKUP(Table1[[#This Row],[Ticker]],[1]!Table2[[Symbol]:[Industry]],2,FALSE),"-")</f>
        <v>-</v>
      </c>
      <c r="D4831" t="s">
        <v>516</v>
      </c>
      <c r="E4831">
        <v>7.0599999999999996E-2</v>
      </c>
      <c r="F4831">
        <v>3.53</v>
      </c>
      <c r="G4831">
        <v>-17.283659749162702</v>
      </c>
      <c r="H4831">
        <v>-0.170193511041176</v>
      </c>
      <c r="I4831">
        <v>-6.3288565129706802</v>
      </c>
      <c r="J4831">
        <v>-0.92680823099355703</v>
      </c>
      <c r="K4831">
        <v>3.4919764227504899</v>
      </c>
      <c r="L4831">
        <v>3.4654776275197201</v>
      </c>
      <c r="M4831">
        <v>100</v>
      </c>
      <c r="N4831">
        <v>0</v>
      </c>
      <c r="O4831">
        <v>0</v>
      </c>
      <c r="P4831">
        <v>9.9688473520249197</v>
      </c>
    </row>
    <row r="4832" spans="1:17" hidden="1" x14ac:dyDescent="0.3">
      <c r="A4832" t="s">
        <v>9894</v>
      </c>
      <c r="B4832" t="s">
        <v>9895</v>
      </c>
      <c r="C4832" t="str">
        <f>IFERROR(VLOOKUP(Table1[[#This Row],[Ticker]],[1]!Table2[[Symbol]:[Industry]],2,FALSE),"-")</f>
        <v>-</v>
      </c>
      <c r="D4832" t="s">
        <v>21</v>
      </c>
      <c r="E4832">
        <v>6.6093190999999996E-2</v>
      </c>
      <c r="F4832">
        <v>4.37</v>
      </c>
      <c r="G4832">
        <v>96.8500570013763</v>
      </c>
      <c r="H4832">
        <v>-0.85201169285936396</v>
      </c>
      <c r="I4832">
        <v>-25.3903564838789</v>
      </c>
      <c r="J4832">
        <v>-0.92680823099355703</v>
      </c>
      <c r="K4832">
        <v>4.7830108708243504</v>
      </c>
      <c r="L4832">
        <v>4.2428193520977997</v>
      </c>
      <c r="M4832">
        <v>1.29150327792557</v>
      </c>
      <c r="N4832">
        <v>3.0608927642227299</v>
      </c>
      <c r="O4832">
        <v>44.164759725400401</v>
      </c>
      <c r="Q4832">
        <v>7.2139592731589E-2</v>
      </c>
    </row>
    <row r="4833" spans="1:17" hidden="1" x14ac:dyDescent="0.3">
      <c r="A4833" t="s">
        <v>9896</v>
      </c>
      <c r="B4833" t="s">
        <v>9897</v>
      </c>
      <c r="C4833" t="str">
        <f>IFERROR(VLOOKUP(Table1[[#This Row],[Ticker]],[1]!Table2[[Symbol]:[Industry]],2,FALSE),"-")</f>
        <v>-</v>
      </c>
      <c r="D4833" t="s">
        <v>372</v>
      </c>
      <c r="E4833">
        <v>5.9687136000000002E-2</v>
      </c>
      <c r="F4833">
        <v>2.04</v>
      </c>
      <c r="G4833">
        <v>207.173722407009</v>
      </c>
      <c r="H4833">
        <v>14.4365480619925</v>
      </c>
      <c r="I4833">
        <v>33.604220070146901</v>
      </c>
      <c r="J4833">
        <v>-0.92680823099355703</v>
      </c>
      <c r="K4833">
        <v>1.7825304508836399</v>
      </c>
      <c r="L4833">
        <v>1.43100004004695</v>
      </c>
      <c r="M4833">
        <v>100</v>
      </c>
      <c r="N4833">
        <v>3.2851239669421402</v>
      </c>
      <c r="O4833">
        <v>0</v>
      </c>
      <c r="P4833">
        <v>234.426229508196</v>
      </c>
    </row>
    <row r="4834" spans="1:17" hidden="1" x14ac:dyDescent="0.3">
      <c r="A4834" t="s">
        <v>9898</v>
      </c>
      <c r="B4834" t="s">
        <v>9899</v>
      </c>
      <c r="C4834" t="str">
        <f>IFERROR(VLOOKUP(Table1[[#This Row],[Ticker]],[1]!Table2[[Symbol]:[Industry]],2,FALSE),"-")</f>
        <v>-</v>
      </c>
      <c r="D4834" t="s">
        <v>166</v>
      </c>
      <c r="E4834">
        <v>5.1029999999999999E-2</v>
      </c>
      <c r="F4834">
        <v>22.68</v>
      </c>
      <c r="G4834">
        <v>-95.576529447556396</v>
      </c>
      <c r="H4834">
        <v>-0.170193511041176</v>
      </c>
      <c r="I4834">
        <v>-11.0766309936828</v>
      </c>
      <c r="J4834">
        <v>-0.92680823099355703</v>
      </c>
      <c r="K4834">
        <v>22.778791914608899</v>
      </c>
      <c r="L4834">
        <v>33.052586260293602</v>
      </c>
      <c r="M4834">
        <v>0</v>
      </c>
      <c r="O4834">
        <v>215.69664902998201</v>
      </c>
      <c r="P4834">
        <v>4.9999999999999796</v>
      </c>
    </row>
    <row r="4835" spans="1:17" hidden="1" x14ac:dyDescent="0.3">
      <c r="A4835" t="s">
        <v>9900</v>
      </c>
      <c r="B4835" t="s">
        <v>9901</v>
      </c>
      <c r="C4835" t="str">
        <f>IFERROR(VLOOKUP(Table1[[#This Row],[Ticker]],[1]!Table2[[Symbol]:[Industry]],2,FALSE),"-")</f>
        <v>-</v>
      </c>
      <c r="D4835" t="s">
        <v>136</v>
      </c>
      <c r="E4835">
        <v>2.6800000000000001E-2</v>
      </c>
      <c r="F4835">
        <v>1.34</v>
      </c>
      <c r="G4835">
        <v>-27.2525071011877</v>
      </c>
      <c r="H4835">
        <v>-0.170193511041176</v>
      </c>
      <c r="I4835">
        <v>-11.0766309936828</v>
      </c>
      <c r="J4835">
        <v>-0.92680823099355703</v>
      </c>
      <c r="K4835">
        <v>1.3399999963504401</v>
      </c>
      <c r="L4835">
        <v>1.3398719554163501</v>
      </c>
      <c r="M4835">
        <v>100</v>
      </c>
      <c r="O4835">
        <v>0</v>
      </c>
      <c r="P4835">
        <v>0</v>
      </c>
    </row>
    <row r="4836" spans="1:17" hidden="1" x14ac:dyDescent="0.3">
      <c r="A4836" t="s">
        <v>9902</v>
      </c>
      <c r="B4836" t="s">
        <v>9903</v>
      </c>
      <c r="C4836" t="str">
        <f>IFERROR(VLOOKUP(Table1[[#This Row],[Ticker]],[1]!Table2[[Symbol]:[Industry]],2,FALSE),"-")</f>
        <v>-</v>
      </c>
      <c r="D4836" t="s">
        <v>130</v>
      </c>
      <c r="E4836">
        <v>2.4500000000000001E-2</v>
      </c>
      <c r="F4836">
        <v>0.05</v>
      </c>
      <c r="G4836">
        <v>-27.2525071011877</v>
      </c>
      <c r="H4836">
        <v>-0.170193511041176</v>
      </c>
      <c r="I4836">
        <v>138.92336900631699</v>
      </c>
      <c r="J4836">
        <v>-0.92680823099355703</v>
      </c>
      <c r="K4836">
        <v>4.6238747754425498E-2</v>
      </c>
      <c r="M4836">
        <v>100</v>
      </c>
      <c r="N4836">
        <v>0</v>
      </c>
      <c r="O4836">
        <v>0</v>
      </c>
    </row>
    <row r="4837" spans="1:17" hidden="1" x14ac:dyDescent="0.3">
      <c r="A4837" t="s">
        <v>9904</v>
      </c>
      <c r="B4837" t="s">
        <v>9905</v>
      </c>
      <c r="C4837" t="str">
        <f>IFERROR(VLOOKUP(Table1[[#This Row],[Ticker]],[1]!Table2[[Symbol]:[Industry]],2,FALSE),"-")</f>
        <v>-</v>
      </c>
      <c r="E4837">
        <v>4.9799999999999996E-4</v>
      </c>
      <c r="F4837">
        <v>0.02</v>
      </c>
      <c r="G4837">
        <v>-27.2525071011877</v>
      </c>
      <c r="H4837">
        <v>-0.170193511041176</v>
      </c>
      <c r="I4837">
        <v>-11.0766309936828</v>
      </c>
      <c r="J4837">
        <v>-0.92680823099355703</v>
      </c>
      <c r="K4837">
        <v>0.02</v>
      </c>
      <c r="L4837">
        <v>0.02</v>
      </c>
      <c r="M4837">
        <v>50</v>
      </c>
      <c r="O4837">
        <v>0</v>
      </c>
      <c r="P4837">
        <v>0</v>
      </c>
    </row>
    <row r="4838" spans="1:17" hidden="1" x14ac:dyDescent="0.3">
      <c r="A4838" t="s">
        <v>9906</v>
      </c>
      <c r="B4838" t="s">
        <v>9907</v>
      </c>
      <c r="C4838" t="str">
        <f>IFERROR(VLOOKUP(Table1[[#This Row],[Ticker]],[1]!Table2[[Symbol]:[Industry]],2,FALSE),"-")</f>
        <v>-</v>
      </c>
      <c r="D4838" t="s">
        <v>1332</v>
      </c>
      <c r="E4838">
        <v>0</v>
      </c>
      <c r="F4838">
        <v>1245</v>
      </c>
      <c r="G4838">
        <v>-18.610187127709601</v>
      </c>
      <c r="H4838">
        <v>1.81119054399727</v>
      </c>
      <c r="I4838">
        <v>-7.0849150568822203</v>
      </c>
      <c r="J4838">
        <v>0.68448209158708895</v>
      </c>
      <c r="K4838">
        <v>1235.69303068415</v>
      </c>
      <c r="L4838">
        <v>1206.24651992445</v>
      </c>
      <c r="M4838">
        <v>36.382996971611497</v>
      </c>
      <c r="N4838">
        <v>1.50441969917949</v>
      </c>
      <c r="O4838">
        <v>2.9236947791164698</v>
      </c>
      <c r="P4838">
        <v>8.6387434554973694</v>
      </c>
      <c r="Q4838">
        <v>-0.13193077695746</v>
      </c>
    </row>
    <row r="4839" spans="1:17" hidden="1" x14ac:dyDescent="0.3">
      <c r="A4839" t="s">
        <v>9908</v>
      </c>
      <c r="B4839" t="s">
        <v>9909</v>
      </c>
      <c r="C4839" t="str">
        <f>IFERROR(VLOOKUP(Table1[[#This Row],[Ticker]],[1]!Table2[[Symbol]:[Industry]],2,FALSE),"-")</f>
        <v>-</v>
      </c>
      <c r="D4839" t="s">
        <v>1332</v>
      </c>
      <c r="E4839">
        <v>0</v>
      </c>
      <c r="F4839">
        <v>1226.3800000000001</v>
      </c>
      <c r="G4839">
        <v>-20.180618295725701</v>
      </c>
      <c r="H4839">
        <v>-6.9282049187276698E-3</v>
      </c>
      <c r="I4839">
        <v>-7.4519443033298103</v>
      </c>
      <c r="J4839">
        <v>-0.55953107170651595</v>
      </c>
      <c r="K4839">
        <v>1220.86680396675</v>
      </c>
      <c r="L4839">
        <v>1195.630668346</v>
      </c>
      <c r="M4839">
        <v>36.058663394519002</v>
      </c>
      <c r="N4839">
        <v>1.62318284677675</v>
      </c>
      <c r="O4839">
        <v>13.545556842088001</v>
      </c>
      <c r="P4839">
        <v>9.3517610343290407</v>
      </c>
      <c r="Q4839">
        <v>-0.13333261542483699</v>
      </c>
    </row>
    <row r="4840" spans="1:17" hidden="1" x14ac:dyDescent="0.3">
      <c r="A4840" t="s">
        <v>9910</v>
      </c>
      <c r="B4840" t="s">
        <v>9911</v>
      </c>
      <c r="C4840" t="str">
        <f>IFERROR(VLOOKUP(Table1[[#This Row],[Ticker]],[1]!Table2[[Symbol]:[Industry]],2,FALSE),"-")</f>
        <v>-</v>
      </c>
      <c r="D4840" t="s">
        <v>729</v>
      </c>
      <c r="E4840">
        <v>0</v>
      </c>
      <c r="F4840">
        <v>51.46</v>
      </c>
      <c r="G4840">
        <v>-11.8299339807857</v>
      </c>
      <c r="H4840">
        <v>-2.2849971364188102</v>
      </c>
      <c r="I4840">
        <v>-2.39833723448973</v>
      </c>
      <c r="J4840">
        <v>-0.539511561744907</v>
      </c>
      <c r="K4840">
        <v>51.689250635423903</v>
      </c>
      <c r="L4840">
        <v>49.061357664411403</v>
      </c>
      <c r="M4840">
        <v>37.853305265548997</v>
      </c>
      <c r="N4840">
        <v>0.16048032652107899</v>
      </c>
      <c r="O4840">
        <v>7.8507578701904199</v>
      </c>
      <c r="P4840">
        <v>20.633878756622401</v>
      </c>
      <c r="Q4840">
        <v>7.2054511565187995E-2</v>
      </c>
    </row>
    <row r="4841" spans="1:17" hidden="1" x14ac:dyDescent="0.3">
      <c r="A4841" t="s">
        <v>9912</v>
      </c>
      <c r="B4841" t="s">
        <v>9913</v>
      </c>
      <c r="C4841" t="str">
        <f>IFERROR(VLOOKUP(Table1[[#This Row],[Ticker]],[1]!Table2[[Symbol]:[Industry]],2,FALSE),"-")</f>
        <v>-</v>
      </c>
      <c r="D4841" t="s">
        <v>729</v>
      </c>
      <c r="E4841">
        <v>0</v>
      </c>
      <c r="F4841">
        <v>25.3</v>
      </c>
      <c r="G4841">
        <v>-15.970343036969499</v>
      </c>
      <c r="H4841">
        <v>-2.2953867104229402</v>
      </c>
      <c r="I4841">
        <v>-2.3032068028821602</v>
      </c>
      <c r="J4841">
        <v>-0.92680823099355703</v>
      </c>
      <c r="K4841">
        <v>25.3764924105134</v>
      </c>
      <c r="L4841">
        <v>24.291655429371399</v>
      </c>
      <c r="M4841">
        <v>42.1652590342811</v>
      </c>
      <c r="N4841">
        <v>0.64130200954610495</v>
      </c>
      <c r="O4841">
        <v>6.2450592885375302</v>
      </c>
      <c r="P4841">
        <v>15.789473684210501</v>
      </c>
      <c r="Q4841">
        <v>-2.5629607369169999E-2</v>
      </c>
    </row>
    <row r="4842" spans="1:17" hidden="1" x14ac:dyDescent="0.3">
      <c r="A4842" t="s">
        <v>9914</v>
      </c>
      <c r="B4842" t="s">
        <v>9915</v>
      </c>
      <c r="C4842" t="str">
        <f>IFERROR(VLOOKUP(Table1[[#This Row],[Ticker]],[1]!Table2[[Symbol]:[Industry]],2,FALSE),"-")</f>
        <v>-</v>
      </c>
      <c r="D4842" t="s">
        <v>729</v>
      </c>
      <c r="E4842">
        <v>0</v>
      </c>
      <c r="F4842">
        <v>21.93</v>
      </c>
      <c r="G4842">
        <v>22.583513669514598</v>
      </c>
      <c r="H4842">
        <v>4.00821024482737</v>
      </c>
      <c r="I4842">
        <v>7.9966448683861397</v>
      </c>
      <c r="J4842">
        <v>0.90889622058974695</v>
      </c>
      <c r="K4842">
        <v>21.337298575204699</v>
      </c>
      <c r="L4842">
        <v>19.005817502632301</v>
      </c>
      <c r="M4842">
        <v>39.917065374287702</v>
      </c>
      <c r="N4842">
        <v>1.4333266634475099</v>
      </c>
      <c r="O4842">
        <v>4.2863657090743201</v>
      </c>
      <c r="P4842">
        <v>52.164862614487902</v>
      </c>
      <c r="Q4842">
        <v>8.1438948753974005E-2</v>
      </c>
    </row>
    <row r="4843" spans="1:17" hidden="1" x14ac:dyDescent="0.3">
      <c r="A4843" t="s">
        <v>9916</v>
      </c>
      <c r="B4843" t="s">
        <v>9917</v>
      </c>
      <c r="C4843" t="str">
        <f>IFERROR(VLOOKUP(Table1[[#This Row],[Ticker]],[1]!Table2[[Symbol]:[Industry]],2,FALSE),"-")</f>
        <v>-</v>
      </c>
      <c r="D4843" t="s">
        <v>729</v>
      </c>
      <c r="E4843">
        <v>0</v>
      </c>
      <c r="F4843">
        <v>30.4</v>
      </c>
      <c r="G4843">
        <v>26.329386401893998</v>
      </c>
      <c r="H4843">
        <v>3.5045257812350998</v>
      </c>
      <c r="I4843">
        <v>4.7367933521647103</v>
      </c>
      <c r="J4843">
        <v>-0.23282277164128601</v>
      </c>
      <c r="K4843">
        <v>29.461196526237899</v>
      </c>
      <c r="L4843">
        <v>26.400884667909502</v>
      </c>
      <c r="M4843">
        <v>46.770192321881197</v>
      </c>
      <c r="N4843">
        <v>1.32106782555295</v>
      </c>
      <c r="O4843">
        <v>6.7434210526315903</v>
      </c>
      <c r="P4843">
        <v>55.777606968998199</v>
      </c>
      <c r="Q4843">
        <v>-1.7638996257211999E-2</v>
      </c>
    </row>
    <row r="4844" spans="1:17" hidden="1" x14ac:dyDescent="0.3">
      <c r="A4844" t="s">
        <v>9918</v>
      </c>
      <c r="B4844" t="s">
        <v>9919</v>
      </c>
      <c r="C4844" t="str">
        <f>IFERROR(VLOOKUP(Table1[[#This Row],[Ticker]],[1]!Table2[[Symbol]:[Industry]],2,FALSE),"-")</f>
        <v>-</v>
      </c>
      <c r="D4844" t="s">
        <v>729</v>
      </c>
      <c r="E4844">
        <v>0</v>
      </c>
      <c r="F4844">
        <v>44.02</v>
      </c>
      <c r="G4844">
        <v>8.4023465197675993</v>
      </c>
      <c r="H4844">
        <v>5.0591860943783598</v>
      </c>
      <c r="I4844">
        <v>-0.421913542848878</v>
      </c>
      <c r="J4844">
        <v>4.8304779610752497</v>
      </c>
      <c r="K4844">
        <v>40.754018590230103</v>
      </c>
      <c r="L4844">
        <v>37.634451026636398</v>
      </c>
      <c r="M4844">
        <v>42.372329352446798</v>
      </c>
      <c r="N4844">
        <v>0.86486299666883304</v>
      </c>
      <c r="O4844">
        <v>6.7014993184915701</v>
      </c>
      <c r="P4844">
        <v>56.0992907801418</v>
      </c>
      <c r="Q4844">
        <v>2.6969867049001998E-2</v>
      </c>
    </row>
    <row r="4845" spans="1:17" hidden="1" x14ac:dyDescent="0.3">
      <c r="A4845" t="s">
        <v>9920</v>
      </c>
      <c r="B4845" t="s">
        <v>9921</v>
      </c>
      <c r="C4845" t="str">
        <f>IFERROR(VLOOKUP(Table1[[#This Row],[Ticker]],[1]!Table2[[Symbol]:[Industry]],2,FALSE),"-")</f>
        <v>-</v>
      </c>
      <c r="D4845" t="s">
        <v>729</v>
      </c>
      <c r="E4845">
        <v>0</v>
      </c>
      <c r="F4845">
        <v>39.01</v>
      </c>
      <c r="G4845">
        <v>10.7453779886959</v>
      </c>
      <c r="H4845">
        <v>1.0233716160994499</v>
      </c>
      <c r="I4845">
        <v>4.2060545186846401</v>
      </c>
      <c r="J4845">
        <v>0.371893067707741</v>
      </c>
      <c r="K4845">
        <v>38.029606507961297</v>
      </c>
      <c r="L4845">
        <v>34.661140917244097</v>
      </c>
      <c r="M4845">
        <v>37.855201331873801</v>
      </c>
      <c r="N4845">
        <v>1.61709390562475</v>
      </c>
      <c r="O4845">
        <v>2.7428864393745198</v>
      </c>
      <c r="P4845">
        <v>61.198347107438003</v>
      </c>
      <c r="Q4845">
        <v>5.8879591037521002E-2</v>
      </c>
    </row>
    <row r="4846" spans="1:17" hidden="1" x14ac:dyDescent="0.3">
      <c r="A4846" t="s">
        <v>9922</v>
      </c>
      <c r="B4846" t="s">
        <v>9923</v>
      </c>
      <c r="C4846" t="str">
        <f>IFERROR(VLOOKUP(Table1[[#This Row],[Ticker]],[1]!Table2[[Symbol]:[Industry]],2,FALSE),"-")</f>
        <v>-</v>
      </c>
      <c r="D4846" t="s">
        <v>729</v>
      </c>
      <c r="E4846">
        <v>0</v>
      </c>
      <c r="F4846">
        <v>51.29</v>
      </c>
      <c r="G4846">
        <v>-11.6824304901016</v>
      </c>
      <c r="H4846">
        <v>-2.4235546168923499</v>
      </c>
      <c r="I4846">
        <v>-2.1868058409548001</v>
      </c>
      <c r="J4846">
        <v>-0.59639034955527803</v>
      </c>
      <c r="K4846">
        <v>51.528158529864299</v>
      </c>
      <c r="L4846">
        <v>48.907260908467997</v>
      </c>
      <c r="M4846">
        <v>38.548106434567202</v>
      </c>
      <c r="N4846">
        <v>0.529625967002336</v>
      </c>
      <c r="O4846">
        <v>6.2585299278611703</v>
      </c>
      <c r="P4846">
        <v>21.396449704142</v>
      </c>
      <c r="Q4846">
        <v>-3.9160773297699998E-4</v>
      </c>
    </row>
    <row r="4847" spans="1:17" hidden="1" x14ac:dyDescent="0.3">
      <c r="A4847" t="s">
        <v>9924</v>
      </c>
      <c r="B4847" t="s">
        <v>9925</v>
      </c>
      <c r="C4847" t="str">
        <f>IFERROR(VLOOKUP(Table1[[#This Row],[Ticker]],[1]!Table2[[Symbol]:[Industry]],2,FALSE),"-")</f>
        <v>-</v>
      </c>
      <c r="D4847" t="s">
        <v>729</v>
      </c>
      <c r="E4847">
        <v>0</v>
      </c>
      <c r="F4847">
        <v>158.04</v>
      </c>
      <c r="G4847">
        <v>14.5929103779826</v>
      </c>
      <c r="H4847">
        <v>1.5982543261089499</v>
      </c>
      <c r="I4847">
        <v>3.55803949342318</v>
      </c>
      <c r="J4847">
        <v>0.85458889332250199</v>
      </c>
      <c r="K4847">
        <v>153.09428628787299</v>
      </c>
      <c r="L4847">
        <v>139.45159690188899</v>
      </c>
      <c r="M4847">
        <v>34.574083232051997</v>
      </c>
      <c r="N4847">
        <v>1.35194351935836</v>
      </c>
      <c r="O4847">
        <v>3.6762844849405201</v>
      </c>
      <c r="P4847">
        <v>43.659667302972402</v>
      </c>
      <c r="Q4847">
        <v>3.8010026247456002E-2</v>
      </c>
    </row>
    <row r="4848" spans="1:17" hidden="1" x14ac:dyDescent="0.3">
      <c r="A4848" t="s">
        <v>9926</v>
      </c>
      <c r="B4848" t="s">
        <v>9927</v>
      </c>
      <c r="C4848" t="str">
        <f>IFERROR(VLOOKUP(Table1[[#This Row],[Ticker]],[1]!Table2[[Symbol]:[Industry]],2,FALSE),"-")</f>
        <v>-</v>
      </c>
      <c r="D4848" t="s">
        <v>539</v>
      </c>
      <c r="E4848">
        <v>0</v>
      </c>
      <c r="F4848">
        <v>87.5</v>
      </c>
      <c r="G4848">
        <v>-35.211207897057797</v>
      </c>
      <c r="H4848">
        <v>-2.13097782476666</v>
      </c>
      <c r="I4848">
        <v>-32.928516666224098</v>
      </c>
      <c r="J4848">
        <v>-1.26849388019628</v>
      </c>
      <c r="K4848">
        <v>89.511251485475896</v>
      </c>
      <c r="L4848">
        <v>95.696394319174402</v>
      </c>
      <c r="M4848">
        <v>70.236447926634199</v>
      </c>
      <c r="N4848">
        <v>0.47900170100322798</v>
      </c>
      <c r="O4848">
        <v>51.2</v>
      </c>
      <c r="P4848">
        <v>32.495457298606901</v>
      </c>
      <c r="Q4848">
        <v>0.14567341613641299</v>
      </c>
    </row>
    <row r="4849" spans="1:17" hidden="1" x14ac:dyDescent="0.3">
      <c r="A4849" t="s">
        <v>9928</v>
      </c>
      <c r="B4849" t="s">
        <v>9929</v>
      </c>
      <c r="C4849" t="str">
        <f>IFERROR(VLOOKUP(Table1[[#This Row],[Ticker]],[1]!Table2[[Symbol]:[Industry]],2,FALSE),"-")</f>
        <v>-</v>
      </c>
      <c r="D4849" t="s">
        <v>729</v>
      </c>
      <c r="E4849">
        <v>0</v>
      </c>
      <c r="F4849">
        <v>272.86</v>
      </c>
      <c r="G4849">
        <v>5.0201545268871799</v>
      </c>
      <c r="H4849">
        <v>-0.21049097962747301</v>
      </c>
      <c r="I4849">
        <v>3.1823510422452999</v>
      </c>
      <c r="J4849">
        <v>-2.7050659703744002</v>
      </c>
      <c r="K4849">
        <v>269.38326886711098</v>
      </c>
      <c r="L4849">
        <v>247.51838440396801</v>
      </c>
      <c r="M4849">
        <v>38.8935273072047</v>
      </c>
      <c r="N4849">
        <v>0.85538456774832805</v>
      </c>
      <c r="O4849">
        <v>6.2816096166532196</v>
      </c>
      <c r="P4849">
        <v>35.920298879203003</v>
      </c>
      <c r="Q4849">
        <v>1.8802390589823002E-2</v>
      </c>
    </row>
    <row r="4850" spans="1:17" hidden="1" x14ac:dyDescent="0.3">
      <c r="A4850" t="s">
        <v>9930</v>
      </c>
      <c r="B4850" t="s">
        <v>9931</v>
      </c>
      <c r="C4850" t="str">
        <f>IFERROR(VLOOKUP(Table1[[#This Row],[Ticker]],[1]!Table2[[Symbol]:[Industry]],2,FALSE),"-")</f>
        <v>-</v>
      </c>
      <c r="D4850" t="s">
        <v>219</v>
      </c>
      <c r="E4850">
        <v>0</v>
      </c>
      <c r="F4850">
        <v>1405.05</v>
      </c>
      <c r="G4850">
        <v>-31.505683963905501</v>
      </c>
      <c r="H4850">
        <v>-6.9693046516335198</v>
      </c>
      <c r="I4850">
        <v>-5.8289399777298501</v>
      </c>
      <c r="J4850">
        <v>-2.32680823099356</v>
      </c>
      <c r="K4850">
        <v>1515.0025374566601</v>
      </c>
      <c r="L4850">
        <v>1507.45876201447</v>
      </c>
      <c r="M4850">
        <v>62.226032105996701</v>
      </c>
      <c r="N4850">
        <v>1.13356872755272</v>
      </c>
      <c r="O4850">
        <v>54.798761609907103</v>
      </c>
      <c r="P4850">
        <v>20.5482390287846</v>
      </c>
      <c r="Q4850">
        <v>6.3467078324692006E-2</v>
      </c>
    </row>
    <row r="4851" spans="1:17" hidden="1" x14ac:dyDescent="0.3">
      <c r="A4851" t="s">
        <v>9932</v>
      </c>
      <c r="B4851" t="s">
        <v>9933</v>
      </c>
      <c r="C4851" t="str">
        <f>IFERROR(VLOOKUP(Table1[[#This Row],[Ticker]],[1]!Table2[[Symbol]:[Industry]],2,FALSE),"-")</f>
        <v>-</v>
      </c>
      <c r="D4851" t="s">
        <v>729</v>
      </c>
      <c r="E4851">
        <v>0</v>
      </c>
      <c r="F4851">
        <v>270.08999999999997</v>
      </c>
      <c r="G4851">
        <v>0.86228193134533604</v>
      </c>
      <c r="H4851">
        <v>1.2665020890785601</v>
      </c>
      <c r="I4851">
        <v>1.38595630262578</v>
      </c>
      <c r="J4851">
        <v>0.28268855861373199</v>
      </c>
      <c r="K4851">
        <v>263.45958965687998</v>
      </c>
      <c r="L4851">
        <v>244.43589445860499</v>
      </c>
      <c r="M4851">
        <v>30.520322535784199</v>
      </c>
      <c r="N4851">
        <v>0.63281430342410105</v>
      </c>
      <c r="O4851">
        <v>8.1121107778888693</v>
      </c>
      <c r="P4851">
        <v>32.722358722358699</v>
      </c>
      <c r="Q4851">
        <v>1.6721317295981999E-2</v>
      </c>
    </row>
    <row r="4852" spans="1:17" hidden="1" x14ac:dyDescent="0.3">
      <c r="A4852" t="s">
        <v>9934</v>
      </c>
      <c r="B4852" t="s">
        <v>9935</v>
      </c>
      <c r="C4852" t="str">
        <f>IFERROR(VLOOKUP(Table1[[#This Row],[Ticker]],[1]!Table2[[Symbol]:[Industry]],2,FALSE),"-")</f>
        <v>-</v>
      </c>
      <c r="D4852" t="s">
        <v>729</v>
      </c>
      <c r="E4852">
        <v>0</v>
      </c>
      <c r="F4852">
        <v>745.99</v>
      </c>
      <c r="G4852">
        <v>40.521422369844998</v>
      </c>
      <c r="H4852">
        <v>3.6992022004597902</v>
      </c>
      <c r="I4852">
        <v>15.224481125391099</v>
      </c>
      <c r="J4852">
        <v>0.170916362102977</v>
      </c>
      <c r="K4852">
        <v>725.10647970792104</v>
      </c>
      <c r="L4852">
        <v>632.916967782867</v>
      </c>
      <c r="M4852">
        <v>33.773001793398997</v>
      </c>
      <c r="N4852">
        <v>0.73095542036285199</v>
      </c>
      <c r="O4852">
        <v>2.2372954061046202</v>
      </c>
      <c r="P4852">
        <v>73.083526682134504</v>
      </c>
      <c r="Q4852">
        <v>3.7138248543373997E-2</v>
      </c>
    </row>
    <row r="4853" spans="1:17" hidden="1" x14ac:dyDescent="0.3">
      <c r="A4853" t="s">
        <v>9936</v>
      </c>
      <c r="B4853" t="s">
        <v>9937</v>
      </c>
      <c r="C4853" t="str">
        <f>IFERROR(VLOOKUP(Table1[[#This Row],[Ticker]],[1]!Table2[[Symbol]:[Industry]],2,FALSE),"-")</f>
        <v>-</v>
      </c>
      <c r="D4853" t="s">
        <v>729</v>
      </c>
      <c r="E4853">
        <v>0</v>
      </c>
      <c r="F4853">
        <v>262.07</v>
      </c>
      <c r="G4853">
        <v>-0.53845623570081702</v>
      </c>
      <c r="H4853">
        <v>1.90226521377806</v>
      </c>
      <c r="I4853">
        <v>0.94331700512368799</v>
      </c>
      <c r="J4853">
        <v>-6.3322959912676197E-2</v>
      </c>
      <c r="K4853">
        <v>256.13144114191198</v>
      </c>
      <c r="L4853">
        <v>238.029175827393</v>
      </c>
      <c r="M4853">
        <v>38.590708796903002</v>
      </c>
      <c r="N4853">
        <v>0.64929977343130696</v>
      </c>
      <c r="O4853">
        <v>4.9299805395505096</v>
      </c>
      <c r="P4853">
        <v>31.693467336683401</v>
      </c>
      <c r="Q4853">
        <v>1.5258138167479E-2</v>
      </c>
    </row>
    <row r="4854" spans="1:17" hidden="1" x14ac:dyDescent="0.3">
      <c r="A4854" t="s">
        <v>9938</v>
      </c>
      <c r="B4854" t="s">
        <v>9939</v>
      </c>
      <c r="C4854" t="str">
        <f>IFERROR(VLOOKUP(Table1[[#This Row],[Ticker]],[1]!Table2[[Symbol]:[Industry]],2,FALSE),"-")</f>
        <v>-</v>
      </c>
      <c r="D4854" t="s">
        <v>729</v>
      </c>
      <c r="E4854">
        <v>0</v>
      </c>
      <c r="F4854">
        <v>259.12</v>
      </c>
      <c r="G4854">
        <v>-15.3701693383183</v>
      </c>
      <c r="H4854">
        <v>-2.3890614355694701</v>
      </c>
      <c r="I4854">
        <v>-2.8299804153354802</v>
      </c>
      <c r="J4854">
        <v>-0.67144956814436396</v>
      </c>
      <c r="K4854">
        <v>259.95408050528499</v>
      </c>
      <c r="L4854">
        <v>248.85406824389599</v>
      </c>
      <c r="M4854">
        <v>43.6990592984979</v>
      </c>
      <c r="N4854">
        <v>0.57970698608847204</v>
      </c>
      <c r="O4854">
        <v>6.0937017598024097</v>
      </c>
      <c r="P4854">
        <v>15.4981056385112</v>
      </c>
      <c r="Q4854">
        <v>-2.6504851824225999E-2</v>
      </c>
    </row>
    <row r="4855" spans="1:17" hidden="1" x14ac:dyDescent="0.3">
      <c r="A4855" t="s">
        <v>9940</v>
      </c>
      <c r="B4855" t="s">
        <v>9941</v>
      </c>
      <c r="C4855" t="str">
        <f>IFERROR(VLOOKUP(Table1[[#This Row],[Ticker]],[1]!Table2[[Symbol]:[Industry]],2,FALSE),"-")</f>
        <v>-</v>
      </c>
      <c r="D4855" t="s">
        <v>729</v>
      </c>
      <c r="E4855">
        <v>0</v>
      </c>
      <c r="F4855">
        <v>266.29000000000002</v>
      </c>
      <c r="G4855">
        <v>1.24405098382974</v>
      </c>
      <c r="H4855">
        <v>0.301415619311586</v>
      </c>
      <c r="I4855">
        <v>0.85323761456890701</v>
      </c>
      <c r="J4855">
        <v>-4.4132169319888601E-2</v>
      </c>
      <c r="K4855">
        <v>260.688675745105</v>
      </c>
      <c r="L4855">
        <v>241.25907747277199</v>
      </c>
      <c r="M4855">
        <v>39.772223044646402</v>
      </c>
      <c r="N4855">
        <v>0.95697518585750396</v>
      </c>
      <c r="O4855">
        <v>5.3775958541439604</v>
      </c>
      <c r="P4855">
        <v>1161.8585035302999</v>
      </c>
      <c r="Q4855">
        <v>-4.0451341168239998E-3</v>
      </c>
    </row>
    <row r="4856" spans="1:17" hidden="1" x14ac:dyDescent="0.3">
      <c r="A4856" t="s">
        <v>9942</v>
      </c>
      <c r="B4856" t="s">
        <v>9943</v>
      </c>
      <c r="C4856" t="str">
        <f>IFERROR(VLOOKUP(Table1[[#This Row],[Ticker]],[1]!Table2[[Symbol]:[Industry]],2,FALSE),"-")</f>
        <v>-</v>
      </c>
      <c r="D4856" t="s">
        <v>237</v>
      </c>
      <c r="E4856">
        <v>0</v>
      </c>
      <c r="F4856">
        <v>162</v>
      </c>
      <c r="G4856">
        <v>7.74749289881228</v>
      </c>
      <c r="H4856">
        <v>-0.170193511041176</v>
      </c>
      <c r="I4856">
        <v>-5.5391717102952098</v>
      </c>
      <c r="J4856">
        <v>-0.92680823099355703</v>
      </c>
      <c r="K4856">
        <v>154.991571662734</v>
      </c>
      <c r="L4856">
        <v>147.42939264806799</v>
      </c>
      <c r="M4856">
        <v>50</v>
      </c>
      <c r="N4856">
        <v>0</v>
      </c>
      <c r="O4856">
        <v>0</v>
      </c>
      <c r="P4856">
        <v>62</v>
      </c>
    </row>
    <row r="4857" spans="1:17" hidden="1" x14ac:dyDescent="0.3">
      <c r="A4857" t="s">
        <v>9944</v>
      </c>
      <c r="B4857" t="s">
        <v>9945</v>
      </c>
      <c r="C4857" t="str">
        <f>IFERROR(VLOOKUP(Table1[[#This Row],[Ticker]],[1]!Table2[[Symbol]:[Industry]],2,FALSE),"-")</f>
        <v>-</v>
      </c>
      <c r="D4857" t="s">
        <v>729</v>
      </c>
      <c r="E4857">
        <v>0</v>
      </c>
      <c r="F4857">
        <v>897.07</v>
      </c>
      <c r="G4857">
        <v>28.456835459365902</v>
      </c>
      <c r="H4857">
        <v>2.4060179830014099</v>
      </c>
      <c r="I4857">
        <v>9.7936349209021696</v>
      </c>
      <c r="J4857">
        <v>-0.132426208521641</v>
      </c>
      <c r="K4857">
        <v>873.32239585186699</v>
      </c>
      <c r="L4857">
        <v>773.72655695648803</v>
      </c>
      <c r="M4857">
        <v>37.3388535311583</v>
      </c>
      <c r="N4857">
        <v>0.97347450006423097</v>
      </c>
      <c r="O4857">
        <v>3.1134694059549299</v>
      </c>
      <c r="P4857">
        <v>91.870214313213793</v>
      </c>
      <c r="Q4857">
        <v>2.6632969630870001E-2</v>
      </c>
    </row>
    <row r="4858" spans="1:17" hidden="1" x14ac:dyDescent="0.3">
      <c r="A4858" t="s">
        <v>9946</v>
      </c>
      <c r="B4858" t="s">
        <v>9947</v>
      </c>
      <c r="C4858" t="str">
        <f>IFERROR(VLOOKUP(Table1[[#This Row],[Ticker]],[1]!Table2[[Symbol]:[Industry]],2,FALSE),"-")</f>
        <v>-</v>
      </c>
      <c r="D4858" t="s">
        <v>729</v>
      </c>
      <c r="E4858">
        <v>0</v>
      </c>
      <c r="F4858">
        <v>860.3</v>
      </c>
      <c r="G4858">
        <v>1.05472630671683</v>
      </c>
      <c r="H4858">
        <v>-0.44838987130547298</v>
      </c>
      <c r="I4858">
        <v>-0.13745862079930499</v>
      </c>
      <c r="J4858">
        <v>0.99239565480195602</v>
      </c>
      <c r="K4858">
        <v>845.00620020031704</v>
      </c>
      <c r="L4858">
        <v>789.26915839612298</v>
      </c>
      <c r="M4858">
        <v>43.617668529781398</v>
      </c>
      <c r="N4858">
        <v>0.132819194515852</v>
      </c>
      <c r="O4858">
        <v>15.0761362315471</v>
      </c>
      <c r="P4858">
        <v>39.886178861788601</v>
      </c>
      <c r="Q4858">
        <v>3.5665262196414999E-2</v>
      </c>
    </row>
    <row r="4859" spans="1:17" hidden="1" x14ac:dyDescent="0.3">
      <c r="A4859" t="s">
        <v>9948</v>
      </c>
      <c r="B4859" t="s">
        <v>9949</v>
      </c>
      <c r="C4859" t="str">
        <f>IFERROR(VLOOKUP(Table1[[#This Row],[Ticker]],[1]!Table2[[Symbol]:[Industry]],2,FALSE),"-")</f>
        <v>-</v>
      </c>
      <c r="D4859" t="s">
        <v>729</v>
      </c>
      <c r="E4859">
        <v>0</v>
      </c>
      <c r="F4859">
        <v>284.08999999999997</v>
      </c>
      <c r="G4859">
        <v>6.4034169803682301</v>
      </c>
      <c r="H4859">
        <v>0.69254880238634198</v>
      </c>
      <c r="I4859">
        <v>2.61876923810392</v>
      </c>
      <c r="J4859">
        <v>-6.73718303619519E-3</v>
      </c>
      <c r="K4859">
        <v>277.303087918313</v>
      </c>
      <c r="L4859">
        <v>254.81014185526701</v>
      </c>
      <c r="M4859">
        <v>36.174903309900898</v>
      </c>
      <c r="N4859">
        <v>1.1352561017531799</v>
      </c>
      <c r="O4859">
        <v>4.7027350487521602</v>
      </c>
      <c r="P4859">
        <v>61.865420773745001</v>
      </c>
      <c r="Q4859">
        <v>1.2902501101542001E-2</v>
      </c>
    </row>
    <row r="4860" spans="1:17" hidden="1" x14ac:dyDescent="0.3">
      <c r="A4860" t="s">
        <v>9950</v>
      </c>
      <c r="B4860" t="s">
        <v>9951</v>
      </c>
      <c r="C4860" t="str">
        <f>IFERROR(VLOOKUP(Table1[[#This Row],[Ticker]],[1]!Table2[[Symbol]:[Industry]],2,FALSE),"-")</f>
        <v>-</v>
      </c>
      <c r="D4860" t="s">
        <v>729</v>
      </c>
      <c r="E4860">
        <v>0</v>
      </c>
      <c r="F4860">
        <v>907.96</v>
      </c>
      <c r="G4860">
        <v>-2.6491146655506501</v>
      </c>
      <c r="H4860">
        <v>-0.24063154758090599</v>
      </c>
      <c r="I4860">
        <v>0.60057060189862799</v>
      </c>
      <c r="J4860">
        <v>-0.26605435072747802</v>
      </c>
      <c r="K4860">
        <v>888.51818879950804</v>
      </c>
      <c r="L4860">
        <v>828.99338673859995</v>
      </c>
      <c r="M4860">
        <v>36.216852662223999</v>
      </c>
      <c r="N4860">
        <v>0.92125220494148996</v>
      </c>
      <c r="O4860">
        <v>2.82391294770694</v>
      </c>
      <c r="P4860">
        <v>28.788652482269502</v>
      </c>
      <c r="Q4860">
        <v>1.1367808071405999E-2</v>
      </c>
    </row>
    <row r="4861" spans="1:17" hidden="1" x14ac:dyDescent="0.3">
      <c r="A4861" t="s">
        <v>9952</v>
      </c>
      <c r="B4861" t="s">
        <v>9953</v>
      </c>
      <c r="C4861" t="str">
        <f>IFERROR(VLOOKUP(Table1[[#This Row],[Ticker]],[1]!Table2[[Symbol]:[Industry]],2,FALSE),"-")</f>
        <v>-</v>
      </c>
      <c r="D4861" t="s">
        <v>729</v>
      </c>
      <c r="E4861">
        <v>0</v>
      </c>
      <c r="F4861">
        <v>878.03</v>
      </c>
      <c r="G4861">
        <v>-1.60119309028859</v>
      </c>
      <c r="H4861">
        <v>-3.1052762190225101E-2</v>
      </c>
      <c r="I4861">
        <v>0.61501512027404104</v>
      </c>
      <c r="J4861">
        <v>-0.91769609476712899</v>
      </c>
      <c r="K4861">
        <v>860.98633137674096</v>
      </c>
      <c r="L4861">
        <v>803.72740923116305</v>
      </c>
      <c r="M4861">
        <v>37.423081017166801</v>
      </c>
      <c r="N4861">
        <v>0.84349579529898</v>
      </c>
      <c r="O4861">
        <v>2.3085771556780399</v>
      </c>
      <c r="P4861">
        <v>28.716978919283399</v>
      </c>
      <c r="Q4861">
        <v>2.5475784075280001E-3</v>
      </c>
    </row>
    <row r="4862" spans="1:17" hidden="1" x14ac:dyDescent="0.3">
      <c r="A4862" t="s">
        <v>9954</v>
      </c>
      <c r="B4862" t="s">
        <v>9955</v>
      </c>
      <c r="C4862" t="str">
        <f>IFERROR(VLOOKUP(Table1[[#This Row],[Ticker]],[1]!Table2[[Symbol]:[Industry]],2,FALSE),"-")</f>
        <v>-</v>
      </c>
      <c r="D4862" t="s">
        <v>729</v>
      </c>
      <c r="E4862">
        <v>0</v>
      </c>
      <c r="F4862">
        <v>255.5</v>
      </c>
      <c r="G4862">
        <v>-14.933036072825001</v>
      </c>
      <c r="H4862">
        <v>-3.0219045376571398</v>
      </c>
      <c r="I4862">
        <v>-1.9749661580536599</v>
      </c>
      <c r="J4862">
        <v>-1.4678958560470701</v>
      </c>
      <c r="K4862">
        <v>256.63592993980802</v>
      </c>
      <c r="L4862">
        <v>245.766274126691</v>
      </c>
      <c r="M4862">
        <v>45.289626408737497</v>
      </c>
      <c r="N4862">
        <v>0.38330790791880198</v>
      </c>
      <c r="O4862">
        <v>5.6751467710371699</v>
      </c>
      <c r="P4862">
        <v>15.6108597285067</v>
      </c>
    </row>
    <row r="4863" spans="1:17" hidden="1" x14ac:dyDescent="0.3">
      <c r="A4863" t="s">
        <v>9956</v>
      </c>
      <c r="B4863" t="s">
        <v>9957</v>
      </c>
      <c r="C4863" t="str">
        <f>IFERROR(VLOOKUP(Table1[[#This Row],[Ticker]],[1]!Table2[[Symbol]:[Industry]],2,FALSE),"-")</f>
        <v>-</v>
      </c>
      <c r="D4863" t="s">
        <v>729</v>
      </c>
      <c r="E4863">
        <v>0</v>
      </c>
      <c r="F4863">
        <v>440.25</v>
      </c>
      <c r="G4863">
        <v>9.3445739998653092</v>
      </c>
      <c r="H4863">
        <v>3.2465454613575702</v>
      </c>
      <c r="I4863">
        <v>-0.80894029202002204</v>
      </c>
      <c r="J4863">
        <v>4.2409593983198697</v>
      </c>
      <c r="K4863">
        <v>406.99289445017803</v>
      </c>
      <c r="L4863">
        <v>376.33688058576303</v>
      </c>
      <c r="M4863">
        <v>43.691570787736502</v>
      </c>
      <c r="N4863">
        <v>0.64039463029603705</v>
      </c>
      <c r="O4863">
        <v>0.23850085178875799</v>
      </c>
      <c r="P4863">
        <v>38.880126182965299</v>
      </c>
    </row>
    <row r="4864" spans="1:17" hidden="1" x14ac:dyDescent="0.3">
      <c r="A4864" t="s">
        <v>9958</v>
      </c>
      <c r="B4864" t="s">
        <v>9959</v>
      </c>
      <c r="C4864" t="str">
        <f>IFERROR(VLOOKUP(Table1[[#This Row],[Ticker]],[1]!Table2[[Symbol]:[Industry]],2,FALSE),"-")</f>
        <v>-</v>
      </c>
      <c r="D4864" t="s">
        <v>729</v>
      </c>
      <c r="E4864">
        <v>0</v>
      </c>
      <c r="F4864">
        <v>516.13</v>
      </c>
      <c r="G4864">
        <v>-11.508462137319301</v>
      </c>
      <c r="H4864">
        <v>-1.95026275686385</v>
      </c>
      <c r="I4864">
        <v>-2.3071648328394101</v>
      </c>
      <c r="J4864">
        <v>-0.402985868400631</v>
      </c>
      <c r="K4864">
        <v>517.90304861291202</v>
      </c>
      <c r="L4864">
        <v>491.52578749535297</v>
      </c>
      <c r="M4864">
        <v>38.951823625668403</v>
      </c>
      <c r="N4864">
        <v>0.38593518383692899</v>
      </c>
      <c r="O4864">
        <v>5.43855230271443</v>
      </c>
      <c r="P4864">
        <v>20.703928905519099</v>
      </c>
    </row>
    <row r="4865" spans="1:16" hidden="1" x14ac:dyDescent="0.3">
      <c r="A4865" t="s">
        <v>9960</v>
      </c>
      <c r="B4865" t="s">
        <v>9961</v>
      </c>
      <c r="C4865" t="str">
        <f>IFERROR(VLOOKUP(Table1[[#This Row],[Ticker]],[1]!Table2[[Symbol]:[Industry]],2,FALSE),"-")</f>
        <v>-</v>
      </c>
      <c r="D4865" t="s">
        <v>1332</v>
      </c>
      <c r="E4865">
        <v>0</v>
      </c>
      <c r="F4865">
        <v>123.23</v>
      </c>
      <c r="G4865">
        <v>-20.351465434521</v>
      </c>
      <c r="H4865">
        <v>-0.137723343008052</v>
      </c>
      <c r="I4865">
        <v>-7.7888678468238197</v>
      </c>
      <c r="J4865">
        <v>-0.65829724645328203</v>
      </c>
      <c r="K4865">
        <v>122.658935006137</v>
      </c>
      <c r="L4865">
        <v>120.10209990830199</v>
      </c>
      <c r="M4865">
        <v>42.831285615245399</v>
      </c>
      <c r="N4865">
        <v>0.124110500810656</v>
      </c>
      <c r="O4865">
        <v>3.4650653250020098</v>
      </c>
      <c r="P4865">
        <v>6.9704861111111001</v>
      </c>
    </row>
    <row r="4866" spans="1:16" hidden="1" x14ac:dyDescent="0.3">
      <c r="A4866" t="s">
        <v>9962</v>
      </c>
      <c r="B4866" t="s">
        <v>9963</v>
      </c>
      <c r="C4866" t="str">
        <f>IFERROR(VLOOKUP(Table1[[#This Row],[Ticker]],[1]!Table2[[Symbol]:[Industry]],2,FALSE),"-")</f>
        <v>-</v>
      </c>
      <c r="D4866" t="s">
        <v>729</v>
      </c>
      <c r="E4866">
        <v>0</v>
      </c>
      <c r="F4866">
        <v>41.58</v>
      </c>
      <c r="G4866">
        <v>6.0808262321455997</v>
      </c>
      <c r="H4866">
        <v>1.4174957903755401</v>
      </c>
      <c r="I4866">
        <v>2.1411371536627599</v>
      </c>
      <c r="J4866">
        <v>0.48748096676309999</v>
      </c>
      <c r="K4866">
        <v>40.494999998281401</v>
      </c>
      <c r="L4866">
        <v>37.442672801738603</v>
      </c>
      <c r="M4866">
        <v>40.246772189485696</v>
      </c>
      <c r="N4866">
        <v>1.9497921217660501</v>
      </c>
      <c r="O4866">
        <v>1.5392015392015499</v>
      </c>
      <c r="P4866">
        <v>34.389140271493197</v>
      </c>
    </row>
    <row r="4867" spans="1:16" hidden="1" x14ac:dyDescent="0.3">
      <c r="A4867" t="s">
        <v>9964</v>
      </c>
      <c r="B4867" t="s">
        <v>9965</v>
      </c>
      <c r="C4867" t="str">
        <f>IFERROR(VLOOKUP(Table1[[#This Row],[Ticker]],[1]!Table2[[Symbol]:[Industry]],2,FALSE),"-")</f>
        <v>-</v>
      </c>
      <c r="D4867" t="s">
        <v>1332</v>
      </c>
      <c r="E4867">
        <v>0</v>
      </c>
      <c r="F4867">
        <v>57.24</v>
      </c>
      <c r="G4867">
        <v>-19.327187992786101</v>
      </c>
      <c r="H4867">
        <v>0.27134658079916202</v>
      </c>
      <c r="I4867">
        <v>-7.1316768652424702</v>
      </c>
      <c r="J4867">
        <v>-0.99709464814344095</v>
      </c>
      <c r="K4867">
        <v>56.2530020940642</v>
      </c>
      <c r="L4867">
        <v>54.920394298379499</v>
      </c>
      <c r="M4867">
        <v>51.453169897924603</v>
      </c>
      <c r="N4867">
        <v>2.1316473836154102</v>
      </c>
      <c r="O4867">
        <v>2.3759608665268899</v>
      </c>
      <c r="P4867">
        <v>9.2783505154639005</v>
      </c>
    </row>
    <row r="4868" spans="1:16" hidden="1" x14ac:dyDescent="0.3">
      <c r="A4868" t="s">
        <v>9966</v>
      </c>
      <c r="B4868" t="s">
        <v>9967</v>
      </c>
      <c r="C4868" t="str">
        <f>IFERROR(VLOOKUP(Table1[[#This Row],[Ticker]],[1]!Table2[[Symbol]:[Industry]],2,FALSE),"-")</f>
        <v>-</v>
      </c>
      <c r="D4868" t="s">
        <v>632</v>
      </c>
      <c r="M4868">
        <v>50</v>
      </c>
    </row>
    <row r="4869" spans="1:16" hidden="1" x14ac:dyDescent="0.3">
      <c r="A4869" t="s">
        <v>9968</v>
      </c>
      <c r="B4869" t="s">
        <v>9969</v>
      </c>
      <c r="C4869" t="str">
        <f>IFERROR(VLOOKUP(Table1[[#This Row],[Ticker]],[1]!Table2[[Symbol]:[Industry]],2,FALSE),"-")</f>
        <v>-</v>
      </c>
    </row>
    <row r="4870" spans="1:16" hidden="1" x14ac:dyDescent="0.3">
      <c r="A4870" t="s">
        <v>9970</v>
      </c>
      <c r="B4870" t="s">
        <v>9971</v>
      </c>
      <c r="C4870" t="str">
        <f>IFERROR(VLOOKUP(Table1[[#This Row],[Ticker]],[1]!Table2[[Symbol]:[Industry]],2,FALSE),"-")</f>
        <v>-</v>
      </c>
      <c r="D4870" t="s">
        <v>551</v>
      </c>
      <c r="F4870">
        <v>250</v>
      </c>
      <c r="G4870">
        <v>-5.5931859894901201</v>
      </c>
      <c r="H4870">
        <v>-1.87035303188851</v>
      </c>
      <c r="I4870">
        <v>-12.2495918825592</v>
      </c>
      <c r="J4870">
        <v>1.0670674632677399</v>
      </c>
      <c r="N4870">
        <v>1</v>
      </c>
    </row>
    <row r="4871" spans="1:16" hidden="1" x14ac:dyDescent="0.3">
      <c r="A4871" t="s">
        <v>9972</v>
      </c>
      <c r="B4871" t="s">
        <v>9973</v>
      </c>
      <c r="C4871" t="str">
        <f>IFERROR(VLOOKUP(Table1[[#This Row],[Ticker]],[1]!Table2[[Symbol]:[Industry]],2,FALSE),"-")</f>
        <v>-</v>
      </c>
      <c r="F4871">
        <v>10.28</v>
      </c>
      <c r="G4871">
        <v>-5.5931859894901201</v>
      </c>
      <c r="H4871">
        <v>-1.87035303188851</v>
      </c>
      <c r="I4871">
        <v>-12.2495918825592</v>
      </c>
      <c r="J4871">
        <v>1.0670674632677399</v>
      </c>
    </row>
    <row r="4872" spans="1:16" hidden="1" x14ac:dyDescent="0.3">
      <c r="A4872" t="s">
        <v>9974</v>
      </c>
      <c r="B4872" t="s">
        <v>9975</v>
      </c>
      <c r="C4872" t="str">
        <f>IFERROR(VLOOKUP(Table1[[#This Row],[Ticker]],[1]!Table2[[Symbol]:[Industry]],2,FALSE),"-")</f>
        <v>-</v>
      </c>
      <c r="F4872">
        <v>1.1499999999999999</v>
      </c>
      <c r="G4872">
        <v>-5.5931859894901201</v>
      </c>
      <c r="H4872">
        <v>-1.87035303188851</v>
      </c>
      <c r="I4872">
        <v>-12.2495918825592</v>
      </c>
      <c r="J4872">
        <v>1.0670674632677399</v>
      </c>
    </row>
    <row r="4873" spans="1:16" hidden="1" x14ac:dyDescent="0.3">
      <c r="A4873" t="s">
        <v>9976</v>
      </c>
      <c r="B4873" t="s">
        <v>9977</v>
      </c>
      <c r="C4873" t="str">
        <f>IFERROR(VLOOKUP(Table1[[#This Row],[Ticker]],[1]!Table2[[Symbol]:[Industry]],2,FALSE),"-")</f>
        <v>-</v>
      </c>
      <c r="D4873" t="s">
        <v>130</v>
      </c>
      <c r="F4873">
        <v>92.02</v>
      </c>
      <c r="G4873">
        <v>24.9140467241339</v>
      </c>
      <c r="H4873">
        <v>-2.7326670392072101</v>
      </c>
      <c r="I4873">
        <v>-22.939376091722</v>
      </c>
      <c r="J4873">
        <v>-4.8725284815154799</v>
      </c>
      <c r="K4873">
        <v>88.555463223373195</v>
      </c>
      <c r="L4873">
        <v>87.090258700813493</v>
      </c>
      <c r="N4873">
        <v>0.284497945275204</v>
      </c>
      <c r="O4873">
        <v>36.655074983699201</v>
      </c>
      <c r="P4873">
        <v>61.212333566923597</v>
      </c>
    </row>
    <row r="4874" spans="1:16" hidden="1" x14ac:dyDescent="0.3">
      <c r="A4874" t="s">
        <v>9978</v>
      </c>
      <c r="B4874" t="s">
        <v>9979</v>
      </c>
      <c r="C4874" t="str">
        <f>IFERROR(VLOOKUP(Table1[[#This Row],[Ticker]],[1]!Table2[[Symbol]:[Industry]],2,FALSE),"-")</f>
        <v>-</v>
      </c>
    </row>
    <row r="4875" spans="1:16" hidden="1" x14ac:dyDescent="0.3">
      <c r="A4875" t="s">
        <v>9980</v>
      </c>
      <c r="B4875" t="s">
        <v>9981</v>
      </c>
      <c r="C4875" t="str">
        <f>IFERROR(VLOOKUP(Table1[[#This Row],[Ticker]],[1]!Table2[[Symbol]:[Industry]],2,FALSE),"-")</f>
        <v>-</v>
      </c>
    </row>
    <row r="4876" spans="1:16" hidden="1" x14ac:dyDescent="0.3">
      <c r="A4876" t="s">
        <v>9982</v>
      </c>
      <c r="B4876" t="s">
        <v>9983</v>
      </c>
      <c r="C4876" t="str">
        <f>IFERROR(VLOOKUP(Table1[[#This Row],[Ticker]],[1]!Table2[[Symbol]:[Industry]],2,FALSE),"-")</f>
        <v>-</v>
      </c>
    </row>
    <row r="4877" spans="1:16" hidden="1" x14ac:dyDescent="0.3">
      <c r="A4877" t="s">
        <v>9984</v>
      </c>
      <c r="B4877" t="s">
        <v>9985</v>
      </c>
      <c r="C4877" t="str">
        <f>IFERROR(VLOOKUP(Table1[[#This Row],[Ticker]],[1]!Table2[[Symbol]:[Industry]],2,FALSE),"-")</f>
        <v>-</v>
      </c>
    </row>
    <row r="4878" spans="1:16" hidden="1" x14ac:dyDescent="0.3">
      <c r="A4878" t="s">
        <v>9986</v>
      </c>
      <c r="B4878" t="s">
        <v>9987</v>
      </c>
      <c r="C4878" t="str">
        <f>IFERROR(VLOOKUP(Table1[[#This Row],[Ticker]],[1]!Table2[[Symbol]:[Industry]],2,FALSE),"-")</f>
        <v>-</v>
      </c>
    </row>
    <row r="4879" spans="1:16" hidden="1" x14ac:dyDescent="0.3">
      <c r="A4879" t="s">
        <v>9988</v>
      </c>
      <c r="B4879" t="s">
        <v>9989</v>
      </c>
      <c r="C4879" t="str">
        <f>IFERROR(VLOOKUP(Table1[[#This Row],[Ticker]],[1]!Table2[[Symbol]:[Industry]],2,FALSE),"-")</f>
        <v>-</v>
      </c>
    </row>
    <row r="4880" spans="1:16" hidden="1" x14ac:dyDescent="0.3">
      <c r="A4880" t="s">
        <v>9990</v>
      </c>
      <c r="B4880" t="s">
        <v>9991</v>
      </c>
      <c r="C4880" t="str">
        <f>IFERROR(VLOOKUP(Table1[[#This Row],[Ticker]],[1]!Table2[[Symbol]:[Industry]],2,FALSE),"-")</f>
        <v>-</v>
      </c>
    </row>
    <row r="4881" spans="1:16" hidden="1" x14ac:dyDescent="0.3">
      <c r="A4881" t="s">
        <v>9992</v>
      </c>
      <c r="B4881" t="s">
        <v>9993</v>
      </c>
      <c r="C4881" t="str">
        <f>IFERROR(VLOOKUP(Table1[[#This Row],[Ticker]],[1]!Table2[[Symbol]:[Industry]],2,FALSE),"-")</f>
        <v>-</v>
      </c>
    </row>
    <row r="4882" spans="1:16" hidden="1" x14ac:dyDescent="0.3">
      <c r="A4882" t="s">
        <v>9994</v>
      </c>
      <c r="B4882" t="s">
        <v>9995</v>
      </c>
      <c r="C4882" t="str">
        <f>IFERROR(VLOOKUP(Table1[[#This Row],[Ticker]],[1]!Table2[[Symbol]:[Industry]],2,FALSE),"-")</f>
        <v>-</v>
      </c>
      <c r="D4882" t="s">
        <v>516</v>
      </c>
      <c r="F4882">
        <v>0</v>
      </c>
      <c r="G4882">
        <v>-27.2525071011877</v>
      </c>
      <c r="M4882">
        <v>50</v>
      </c>
    </row>
    <row r="4883" spans="1:16" hidden="1" x14ac:dyDescent="0.3">
      <c r="A4883" t="s">
        <v>9996</v>
      </c>
      <c r="B4883" t="s">
        <v>9997</v>
      </c>
      <c r="C4883" t="str">
        <f>IFERROR(VLOOKUP(Table1[[#This Row],[Ticker]],[1]!Table2[[Symbol]:[Industry]],2,FALSE),"-")</f>
        <v>-</v>
      </c>
    </row>
    <row r="4884" spans="1:16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F4884">
        <v>0.84</v>
      </c>
      <c r="G4884">
        <v>-1.87937277282951</v>
      </c>
      <c r="H4884">
        <v>4.8298064889588099</v>
      </c>
      <c r="I4884">
        <v>-6.2573538852490902</v>
      </c>
      <c r="J4884">
        <v>5.4023056930570599</v>
      </c>
      <c r="K4884">
        <v>0.799490910930859</v>
      </c>
      <c r="L4884">
        <v>0.82323294987126505</v>
      </c>
      <c r="N4884">
        <v>1.0636172039788201</v>
      </c>
      <c r="O4884">
        <v>15.4761904761904</v>
      </c>
      <c r="P4884">
        <v>71.428571428571402</v>
      </c>
    </row>
    <row r="4885" spans="1:16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  <c r="D4885" t="s">
        <v>130</v>
      </c>
      <c r="F4885">
        <v>0</v>
      </c>
      <c r="G4885">
        <v>-27.2525071011877</v>
      </c>
      <c r="M4885">
        <v>50</v>
      </c>
    </row>
    <row r="4886" spans="1:16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F4886">
        <v>0</v>
      </c>
      <c r="G4886">
        <v>-27.2525071011877</v>
      </c>
      <c r="M4886">
        <v>50</v>
      </c>
    </row>
    <row r="4887" spans="1:16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D4887" t="s">
        <v>420</v>
      </c>
      <c r="F4887">
        <v>0</v>
      </c>
      <c r="G4887">
        <v>-27.2525071011877</v>
      </c>
      <c r="M4887">
        <v>50</v>
      </c>
    </row>
    <row r="4888" spans="1:16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D4888" t="s">
        <v>516</v>
      </c>
    </row>
    <row r="4889" spans="1:16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D4889" t="s">
        <v>259</v>
      </c>
    </row>
    <row r="4890" spans="1:16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D4890" t="s">
        <v>136</v>
      </c>
      <c r="F4890">
        <v>0</v>
      </c>
      <c r="G4890">
        <v>-27.2525071011877</v>
      </c>
    </row>
    <row r="4891" spans="1:16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D4891" t="s">
        <v>632</v>
      </c>
      <c r="F4891">
        <v>0</v>
      </c>
      <c r="G4891">
        <v>-27.2525071011877</v>
      </c>
      <c r="M4891">
        <v>50</v>
      </c>
    </row>
    <row r="4892" spans="1:16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F4892">
        <v>0</v>
      </c>
      <c r="G4892">
        <v>-27.2525071011877</v>
      </c>
      <c r="M4892">
        <v>50</v>
      </c>
    </row>
    <row r="4893" spans="1:16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</row>
    <row r="4894" spans="1:16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D4894" t="s">
        <v>632</v>
      </c>
      <c r="F4894">
        <v>0</v>
      </c>
      <c r="G4894">
        <v>-27.2525071011877</v>
      </c>
      <c r="M4894">
        <v>50</v>
      </c>
    </row>
    <row r="4895" spans="1:16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  <c r="D4895" t="s">
        <v>124</v>
      </c>
      <c r="F4895">
        <v>0</v>
      </c>
      <c r="G4895">
        <v>-27.2525071011877</v>
      </c>
      <c r="M4895">
        <v>50</v>
      </c>
    </row>
    <row r="4896" spans="1:16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632</v>
      </c>
      <c r="F4896">
        <v>0</v>
      </c>
      <c r="G4896">
        <v>-27.2525071011877</v>
      </c>
      <c r="M4896">
        <v>50</v>
      </c>
    </row>
    <row r="4897" spans="1:16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124</v>
      </c>
      <c r="F4897">
        <v>0</v>
      </c>
      <c r="G4897">
        <v>-27.2525071011877</v>
      </c>
      <c r="M4897">
        <v>50</v>
      </c>
    </row>
    <row r="4898" spans="1:16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F4898">
        <v>0</v>
      </c>
      <c r="G4898">
        <v>-27.2525071011877</v>
      </c>
      <c r="M4898">
        <v>50</v>
      </c>
    </row>
    <row r="4899" spans="1:16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46</v>
      </c>
      <c r="F4899">
        <v>0</v>
      </c>
      <c r="G4899">
        <v>-27.2525071011877</v>
      </c>
      <c r="M4899">
        <v>50</v>
      </c>
    </row>
    <row r="4900" spans="1:16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D4900" t="s">
        <v>3613</v>
      </c>
      <c r="F4900">
        <v>0</v>
      </c>
      <c r="G4900">
        <v>-27.2525071011877</v>
      </c>
      <c r="M4900">
        <v>50</v>
      </c>
    </row>
    <row r="4901" spans="1:16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D4901" t="s">
        <v>72</v>
      </c>
      <c r="F4901">
        <v>0</v>
      </c>
      <c r="G4901">
        <v>-27.2525071011877</v>
      </c>
      <c r="M4901">
        <v>50</v>
      </c>
    </row>
    <row r="4902" spans="1:16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226</v>
      </c>
      <c r="F4902">
        <v>0</v>
      </c>
      <c r="G4902">
        <v>-27.2525071011877</v>
      </c>
      <c r="M4902">
        <v>50</v>
      </c>
    </row>
    <row r="4903" spans="1:16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D4903" t="s">
        <v>420</v>
      </c>
      <c r="F4903">
        <v>0</v>
      </c>
      <c r="G4903">
        <v>-27.2525071011877</v>
      </c>
      <c r="M4903">
        <v>50</v>
      </c>
    </row>
    <row r="4904" spans="1:16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D4904" t="s">
        <v>124</v>
      </c>
      <c r="F4904">
        <v>0</v>
      </c>
      <c r="G4904">
        <v>-27.2525071011877</v>
      </c>
      <c r="M4904">
        <v>50</v>
      </c>
    </row>
    <row r="4905" spans="1:16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F4905">
        <v>19.989999999999998</v>
      </c>
      <c r="G4905">
        <v>-19.037657180176598</v>
      </c>
      <c r="H4905">
        <v>-2.1799974326098002</v>
      </c>
      <c r="I4905">
        <v>-19.047969999504499</v>
      </c>
      <c r="J4905">
        <v>-3.4146131090423402</v>
      </c>
      <c r="K4905">
        <v>20.0362302651729</v>
      </c>
      <c r="L4905">
        <v>20.324965417406901</v>
      </c>
      <c r="N4905">
        <v>0.60025530415012096</v>
      </c>
      <c r="O4905">
        <v>42.521260630315098</v>
      </c>
      <c r="P4905">
        <v>25.7232704402515</v>
      </c>
    </row>
    <row r="4906" spans="1:16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1177</v>
      </c>
    </row>
    <row r="4907" spans="1:16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F4907">
        <v>0</v>
      </c>
      <c r="G4907">
        <v>-27.2525071011877</v>
      </c>
      <c r="M4907">
        <v>50</v>
      </c>
    </row>
    <row r="4908" spans="1:16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516</v>
      </c>
      <c r="F4908">
        <v>0</v>
      </c>
      <c r="G4908">
        <v>-27.2525071011877</v>
      </c>
      <c r="M4908">
        <v>50</v>
      </c>
    </row>
    <row r="4909" spans="1:16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D4909" t="s">
        <v>516</v>
      </c>
      <c r="F4909">
        <v>0</v>
      </c>
      <c r="G4909">
        <v>-27.2525071011877</v>
      </c>
      <c r="M4909">
        <v>50</v>
      </c>
    </row>
    <row r="4910" spans="1:16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F4910">
        <v>0</v>
      </c>
      <c r="G4910">
        <v>-27.2525071011877</v>
      </c>
      <c r="M4910">
        <v>50</v>
      </c>
    </row>
    <row r="4911" spans="1:16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F4911">
        <v>0</v>
      </c>
      <c r="G4911">
        <v>-27.2525071011877</v>
      </c>
      <c r="M4911">
        <v>50</v>
      </c>
    </row>
    <row r="4912" spans="1:16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D4912" t="s">
        <v>72</v>
      </c>
      <c r="F4912">
        <v>0</v>
      </c>
      <c r="G4912">
        <v>-27.2525071011877</v>
      </c>
      <c r="M4912">
        <v>50</v>
      </c>
    </row>
    <row r="4913" spans="1:13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D4913" t="s">
        <v>57</v>
      </c>
      <c r="F4913">
        <v>0</v>
      </c>
      <c r="G4913">
        <v>-27.2525071011877</v>
      </c>
      <c r="M4913">
        <v>50</v>
      </c>
    </row>
    <row r="4914" spans="1:13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F4914">
        <v>0</v>
      </c>
      <c r="G4914">
        <v>-27.2525071011877</v>
      </c>
      <c r="M4914">
        <v>50</v>
      </c>
    </row>
    <row r="4915" spans="1:13" hidden="1" x14ac:dyDescent="0.3">
      <c r="A4915" t="s">
        <v>10060</v>
      </c>
      <c r="B4915" t="s">
        <v>10061</v>
      </c>
      <c r="C4915" t="str">
        <f>IFERROR(VLOOKUP(Table1[[#This Row],[Ticker]],[1]!Table2[[Symbol]:[Industry]],2,FALSE),"-")</f>
        <v>-</v>
      </c>
      <c r="D4915" t="s">
        <v>516</v>
      </c>
      <c r="F4915">
        <v>0</v>
      </c>
      <c r="G4915">
        <v>-27.2525071011877</v>
      </c>
      <c r="M4915">
        <v>50</v>
      </c>
    </row>
    <row r="4916" spans="1:13" hidden="1" x14ac:dyDescent="0.3">
      <c r="A4916" t="s">
        <v>10062</v>
      </c>
      <c r="B4916" t="s">
        <v>10063</v>
      </c>
      <c r="C4916" t="str">
        <f>IFERROR(VLOOKUP(Table1[[#This Row],[Ticker]],[1]!Table2[[Symbol]:[Industry]],2,FALSE),"-")</f>
        <v>-</v>
      </c>
      <c r="D4916" t="s">
        <v>124</v>
      </c>
      <c r="F4916">
        <v>0</v>
      </c>
      <c r="G4916">
        <v>-27.2525071011877</v>
      </c>
    </row>
    <row r="4917" spans="1:13" hidden="1" x14ac:dyDescent="0.3">
      <c r="A4917" t="s">
        <v>10064</v>
      </c>
      <c r="B4917" t="s">
        <v>10065</v>
      </c>
      <c r="C4917" t="str">
        <f>IFERROR(VLOOKUP(Table1[[#This Row],[Ticker]],[1]!Table2[[Symbol]:[Industry]],2,FALSE),"-")</f>
        <v>-</v>
      </c>
      <c r="D4917" t="s">
        <v>516</v>
      </c>
      <c r="F4917">
        <v>0</v>
      </c>
      <c r="G4917">
        <v>-27.2525071011877</v>
      </c>
      <c r="M4917">
        <v>50</v>
      </c>
    </row>
    <row r="4918" spans="1:13" hidden="1" x14ac:dyDescent="0.3">
      <c r="A4918" t="s">
        <v>10066</v>
      </c>
      <c r="B4918" t="s">
        <v>10067</v>
      </c>
      <c r="C4918" t="str">
        <f>IFERROR(VLOOKUP(Table1[[#This Row],[Ticker]],[1]!Table2[[Symbol]:[Industry]],2,FALSE),"-")</f>
        <v>-</v>
      </c>
      <c r="D4918" t="s">
        <v>136</v>
      </c>
      <c r="F4918">
        <v>0</v>
      </c>
      <c r="G4918">
        <v>-27.2525071011877</v>
      </c>
      <c r="M4918">
        <v>50</v>
      </c>
    </row>
    <row r="4919" spans="1:13" hidden="1" x14ac:dyDescent="0.3">
      <c r="A4919" t="s">
        <v>10068</v>
      </c>
      <c r="B4919" t="s">
        <v>10069</v>
      </c>
      <c r="C4919" t="str">
        <f>IFERROR(VLOOKUP(Table1[[#This Row],[Ticker]],[1]!Table2[[Symbol]:[Industry]],2,FALSE),"-")</f>
        <v>-</v>
      </c>
      <c r="D4919" t="s">
        <v>136</v>
      </c>
      <c r="F4919">
        <v>0</v>
      </c>
      <c r="G4919">
        <v>-27.2525071011877</v>
      </c>
      <c r="M4919">
        <v>50</v>
      </c>
    </row>
    <row r="4920" spans="1:13" hidden="1" x14ac:dyDescent="0.3">
      <c r="A4920" t="s">
        <v>10070</v>
      </c>
      <c r="B4920" t="s">
        <v>10071</v>
      </c>
      <c r="C4920" t="str">
        <f>IFERROR(VLOOKUP(Table1[[#This Row],[Ticker]],[1]!Table2[[Symbol]:[Industry]],2,FALSE),"-")</f>
        <v>-</v>
      </c>
      <c r="D4920" t="s">
        <v>516</v>
      </c>
      <c r="F4920">
        <v>0</v>
      </c>
      <c r="G4920">
        <v>-27.2525071011877</v>
      </c>
      <c r="M4920">
        <v>50</v>
      </c>
    </row>
    <row r="4921" spans="1:13" hidden="1" x14ac:dyDescent="0.3">
      <c r="A4921" t="s">
        <v>10072</v>
      </c>
      <c r="B4921" t="s">
        <v>10073</v>
      </c>
      <c r="C4921" t="str">
        <f>IFERROR(VLOOKUP(Table1[[#This Row],[Ticker]],[1]!Table2[[Symbol]:[Industry]],2,FALSE),"-")</f>
        <v>-</v>
      </c>
      <c r="F4921">
        <v>0</v>
      </c>
      <c r="G4921">
        <v>-27.2525071011877</v>
      </c>
      <c r="M4921">
        <v>50</v>
      </c>
    </row>
    <row r="4922" spans="1:13" hidden="1" x14ac:dyDescent="0.3">
      <c r="A4922" t="s">
        <v>10074</v>
      </c>
      <c r="B4922" t="s">
        <v>10075</v>
      </c>
      <c r="C4922" t="str">
        <f>IFERROR(VLOOKUP(Table1[[#This Row],[Ticker]],[1]!Table2[[Symbol]:[Industry]],2,FALSE),"-")</f>
        <v>-</v>
      </c>
      <c r="D4922" t="s">
        <v>420</v>
      </c>
      <c r="F4922">
        <v>0</v>
      </c>
      <c r="G4922">
        <v>-27.2525071011877</v>
      </c>
      <c r="M4922">
        <v>50</v>
      </c>
    </row>
    <row r="4923" spans="1:13" hidden="1" x14ac:dyDescent="0.3">
      <c r="A4923" t="s">
        <v>10076</v>
      </c>
      <c r="B4923" t="s">
        <v>10077</v>
      </c>
      <c r="C4923" t="str">
        <f>IFERROR(VLOOKUP(Table1[[#This Row],[Ticker]],[1]!Table2[[Symbol]:[Industry]],2,FALSE),"-")</f>
        <v>-</v>
      </c>
      <c r="D4923" t="s">
        <v>516</v>
      </c>
      <c r="F4923">
        <v>0</v>
      </c>
      <c r="G4923">
        <v>-27.2525071011877</v>
      </c>
    </row>
    <row r="4924" spans="1:13" hidden="1" x14ac:dyDescent="0.3">
      <c r="A4924" t="s">
        <v>10078</v>
      </c>
      <c r="B4924" t="s">
        <v>10079</v>
      </c>
      <c r="C4924" t="str">
        <f>IFERROR(VLOOKUP(Table1[[#This Row],[Ticker]],[1]!Table2[[Symbol]:[Industry]],2,FALSE),"-")</f>
        <v>-</v>
      </c>
      <c r="F4924">
        <v>0</v>
      </c>
      <c r="G4924">
        <v>-27.2525071011877</v>
      </c>
      <c r="M4924">
        <v>50</v>
      </c>
    </row>
    <row r="4925" spans="1:13" hidden="1" x14ac:dyDescent="0.3">
      <c r="A4925" t="s">
        <v>10080</v>
      </c>
      <c r="B4925" t="s">
        <v>10081</v>
      </c>
      <c r="C4925" t="str">
        <f>IFERROR(VLOOKUP(Table1[[#This Row],[Ticker]],[1]!Table2[[Symbol]:[Industry]],2,FALSE),"-")</f>
        <v>-</v>
      </c>
      <c r="D4925" t="s">
        <v>516</v>
      </c>
      <c r="F4925">
        <v>0</v>
      </c>
      <c r="G4925">
        <v>-27.2525071011877</v>
      </c>
      <c r="M4925">
        <v>50</v>
      </c>
    </row>
    <row r="4926" spans="1:13" hidden="1" x14ac:dyDescent="0.3">
      <c r="A4926" t="s">
        <v>10082</v>
      </c>
      <c r="B4926" t="s">
        <v>10083</v>
      </c>
      <c r="C4926" t="str">
        <f>IFERROR(VLOOKUP(Table1[[#This Row],[Ticker]],[1]!Table2[[Symbol]:[Industry]],2,FALSE),"-")</f>
        <v>-</v>
      </c>
      <c r="D4926" t="s">
        <v>124</v>
      </c>
      <c r="F4926">
        <v>0</v>
      </c>
      <c r="G4926">
        <v>-27.2525071011877</v>
      </c>
      <c r="M4926">
        <v>50</v>
      </c>
    </row>
    <row r="4927" spans="1:13" hidden="1" x14ac:dyDescent="0.3">
      <c r="A4927" t="s">
        <v>10084</v>
      </c>
      <c r="B4927" t="s">
        <v>10085</v>
      </c>
      <c r="C4927" t="str">
        <f>IFERROR(VLOOKUP(Table1[[#This Row],[Ticker]],[1]!Table2[[Symbol]:[Industry]],2,FALSE),"-")</f>
        <v>-</v>
      </c>
      <c r="D4927" t="s">
        <v>54</v>
      </c>
      <c r="F4927">
        <v>0</v>
      </c>
      <c r="G4927">
        <v>-27.2525071011877</v>
      </c>
      <c r="M4927">
        <v>50</v>
      </c>
    </row>
    <row r="4928" spans="1:13" hidden="1" x14ac:dyDescent="0.3">
      <c r="A4928" t="s">
        <v>10086</v>
      </c>
      <c r="B4928" t="s">
        <v>10087</v>
      </c>
      <c r="C4928" t="str">
        <f>IFERROR(VLOOKUP(Table1[[#This Row],[Ticker]],[1]!Table2[[Symbol]:[Industry]],2,FALSE),"-")</f>
        <v>-</v>
      </c>
      <c r="D4928" t="s">
        <v>551</v>
      </c>
      <c r="F4928">
        <v>0</v>
      </c>
      <c r="G4928">
        <v>-27.2525071011877</v>
      </c>
      <c r="M4928">
        <v>50</v>
      </c>
    </row>
    <row r="4929" spans="1:16" hidden="1" x14ac:dyDescent="0.3">
      <c r="A4929" t="s">
        <v>10088</v>
      </c>
      <c r="B4929" t="s">
        <v>10089</v>
      </c>
      <c r="C4929" t="str">
        <f>IFERROR(VLOOKUP(Table1[[#This Row],[Ticker]],[1]!Table2[[Symbol]:[Industry]],2,FALSE),"-")</f>
        <v>-</v>
      </c>
      <c r="D4929" t="s">
        <v>219</v>
      </c>
      <c r="F4929">
        <v>0</v>
      </c>
      <c r="G4929">
        <v>-27.2525071011877</v>
      </c>
      <c r="M4929">
        <v>50</v>
      </c>
    </row>
    <row r="4930" spans="1:16" hidden="1" x14ac:dyDescent="0.3">
      <c r="A4930" t="s">
        <v>10090</v>
      </c>
      <c r="B4930" t="s">
        <v>10091</v>
      </c>
      <c r="C4930" t="str">
        <f>IFERROR(VLOOKUP(Table1[[#This Row],[Ticker]],[1]!Table2[[Symbol]:[Industry]],2,FALSE),"-")</f>
        <v>-</v>
      </c>
      <c r="D4930" t="s">
        <v>219</v>
      </c>
      <c r="F4930">
        <v>0</v>
      </c>
      <c r="G4930">
        <v>-27.2525071011877</v>
      </c>
      <c r="M4930">
        <v>50</v>
      </c>
    </row>
    <row r="4931" spans="1:16" hidden="1" x14ac:dyDescent="0.3">
      <c r="A4931" t="s">
        <v>10092</v>
      </c>
      <c r="B4931" t="s">
        <v>10093</v>
      </c>
      <c r="C4931" t="str">
        <f>IFERROR(VLOOKUP(Table1[[#This Row],[Ticker]],[1]!Table2[[Symbol]:[Industry]],2,FALSE),"-")</f>
        <v>-</v>
      </c>
      <c r="F4931">
        <v>0</v>
      </c>
      <c r="G4931">
        <v>-27.2525071011877</v>
      </c>
      <c r="M4931">
        <v>50</v>
      </c>
    </row>
    <row r="4932" spans="1:16" hidden="1" x14ac:dyDescent="0.3">
      <c r="A4932" t="s">
        <v>10094</v>
      </c>
      <c r="B4932" t="s">
        <v>10095</v>
      </c>
      <c r="C4932" t="str">
        <f>IFERROR(VLOOKUP(Table1[[#This Row],[Ticker]],[1]!Table2[[Symbol]:[Industry]],2,FALSE),"-")</f>
        <v>-</v>
      </c>
      <c r="F4932">
        <v>0</v>
      </c>
      <c r="G4932">
        <v>-27.2525071011877</v>
      </c>
      <c r="M4932">
        <v>50</v>
      </c>
    </row>
    <row r="4933" spans="1:16" hidden="1" x14ac:dyDescent="0.3">
      <c r="A4933" t="s">
        <v>10096</v>
      </c>
      <c r="B4933" t="s">
        <v>10097</v>
      </c>
      <c r="C4933" t="str">
        <f>IFERROR(VLOOKUP(Table1[[#This Row],[Ticker]],[1]!Table2[[Symbol]:[Industry]],2,FALSE),"-")</f>
        <v>-</v>
      </c>
      <c r="D4933" t="s">
        <v>360</v>
      </c>
      <c r="F4933">
        <v>0</v>
      </c>
      <c r="G4933">
        <v>-27.2525071011877</v>
      </c>
      <c r="M4933">
        <v>50</v>
      </c>
    </row>
    <row r="4934" spans="1:16" hidden="1" x14ac:dyDescent="0.3">
      <c r="A4934" t="s">
        <v>10098</v>
      </c>
      <c r="B4934" t="s">
        <v>10099</v>
      </c>
      <c r="C4934" t="str">
        <f>IFERROR(VLOOKUP(Table1[[#This Row],[Ticker]],[1]!Table2[[Symbol]:[Industry]],2,FALSE),"-")</f>
        <v>-</v>
      </c>
      <c r="D4934" t="s">
        <v>300</v>
      </c>
      <c r="F4934">
        <v>0</v>
      </c>
      <c r="G4934">
        <v>-27.2525071011877</v>
      </c>
      <c r="M4934">
        <v>50</v>
      </c>
    </row>
    <row r="4935" spans="1:16" hidden="1" x14ac:dyDescent="0.3">
      <c r="A4935" t="s">
        <v>10100</v>
      </c>
      <c r="B4935" t="s">
        <v>10101</v>
      </c>
      <c r="C4935" t="str">
        <f>IFERROR(VLOOKUP(Table1[[#This Row],[Ticker]],[1]!Table2[[Symbol]:[Industry]],2,FALSE),"-")</f>
        <v>-</v>
      </c>
      <c r="D4935" t="s">
        <v>46</v>
      </c>
    </row>
    <row r="4936" spans="1:16" hidden="1" x14ac:dyDescent="0.3">
      <c r="A4936" t="s">
        <v>25</v>
      </c>
      <c r="B4936" t="s">
        <v>10102</v>
      </c>
      <c r="C4936" t="str">
        <f>IFERROR(VLOOKUP(Table1[[#This Row],[Ticker]],[1]!Table2[[Symbol]:[Industry]],2,FALSE),"-")</f>
        <v>-</v>
      </c>
      <c r="D4936" t="s">
        <v>27</v>
      </c>
      <c r="F4936">
        <v>1077.5</v>
      </c>
      <c r="G4936">
        <v>98.118754141230099</v>
      </c>
      <c r="H4936">
        <v>-0.270065104706459</v>
      </c>
      <c r="I4936">
        <v>32.2537726301424</v>
      </c>
      <c r="J4936">
        <v>-2.7082642556814398</v>
      </c>
      <c r="K4936">
        <v>1040.2206490969199</v>
      </c>
      <c r="L4936">
        <v>856.13740147020303</v>
      </c>
      <c r="N4936">
        <v>0.60354017896184398</v>
      </c>
      <c r="O4936">
        <v>9.2064965197215791</v>
      </c>
      <c r="P4936">
        <v>131.720430107526</v>
      </c>
    </row>
    <row r="4937" spans="1:16" hidden="1" x14ac:dyDescent="0.3">
      <c r="A4937" t="s">
        <v>10103</v>
      </c>
      <c r="B4937" t="s">
        <v>10104</v>
      </c>
      <c r="C4937" t="str">
        <f>IFERROR(VLOOKUP(Table1[[#This Row],[Ticker]],[1]!Table2[[Symbol]:[Industry]],2,FALSE),"-")</f>
        <v>-</v>
      </c>
      <c r="F4937">
        <v>194.55</v>
      </c>
      <c r="G4937">
        <v>141.27751360274601</v>
      </c>
      <c r="H4937">
        <v>71.988897398049701</v>
      </c>
      <c r="I4937">
        <v>104.03400041484301</v>
      </c>
      <c r="J4937">
        <v>20.647265843080501</v>
      </c>
      <c r="K4937">
        <v>136.72818130154499</v>
      </c>
      <c r="L4937">
        <v>102.765915700996</v>
      </c>
      <c r="N4937">
        <v>1.65091120517233</v>
      </c>
      <c r="O4937">
        <v>2.1331277306604699</v>
      </c>
      <c r="P4937">
        <v>218.412438625204</v>
      </c>
    </row>
    <row r="4938" spans="1:16" hidden="1" x14ac:dyDescent="0.3">
      <c r="A4938" t="s">
        <v>10105</v>
      </c>
      <c r="B4938" t="s">
        <v>10106</v>
      </c>
      <c r="C4938" t="str">
        <f>IFERROR(VLOOKUP(Table1[[#This Row],[Ticker]],[1]!Table2[[Symbol]:[Industry]],2,FALSE),"-")</f>
        <v>-</v>
      </c>
      <c r="F4938">
        <v>0</v>
      </c>
      <c r="G4938">
        <v>-27.2525071011877</v>
      </c>
      <c r="M4938">
        <v>50</v>
      </c>
    </row>
    <row r="4939" spans="1:16" hidden="1" x14ac:dyDescent="0.3">
      <c r="A4939" t="s">
        <v>10107</v>
      </c>
      <c r="B4939" t="s">
        <v>10108</v>
      </c>
      <c r="C4939" t="str">
        <f>IFERROR(VLOOKUP(Table1[[#This Row],[Ticker]],[1]!Table2[[Symbol]:[Industry]],2,FALSE),"-")</f>
        <v>-</v>
      </c>
      <c r="D4939" t="s">
        <v>46</v>
      </c>
    </row>
    <row r="4940" spans="1:16" hidden="1" x14ac:dyDescent="0.3">
      <c r="A4940" t="s">
        <v>10109</v>
      </c>
      <c r="B4940" t="s">
        <v>10110</v>
      </c>
      <c r="C4940" t="str">
        <f>IFERROR(VLOOKUP(Table1[[#This Row],[Ticker]],[1]!Table2[[Symbol]:[Industry]],2,FALSE),"-")</f>
        <v>-</v>
      </c>
      <c r="D4940" t="s">
        <v>92</v>
      </c>
      <c r="F4940">
        <v>101.63</v>
      </c>
      <c r="G4940">
        <v>-27.2525071011877</v>
      </c>
      <c r="H4940">
        <v>0.55329509153562195</v>
      </c>
      <c r="I4940">
        <v>-11.243625099773199</v>
      </c>
      <c r="J4940">
        <v>-0.92680823099355703</v>
      </c>
      <c r="K4940">
        <v>95.898975710060398</v>
      </c>
      <c r="N4940">
        <v>0</v>
      </c>
      <c r="O4940">
        <v>0.16727344288103199</v>
      </c>
    </row>
    <row r="4941" spans="1:16" hidden="1" x14ac:dyDescent="0.3">
      <c r="A4941" t="s">
        <v>10111</v>
      </c>
      <c r="B4941" t="s">
        <v>10112</v>
      </c>
      <c r="C4941" t="str">
        <f>IFERROR(VLOOKUP(Table1[[#This Row],[Ticker]],[1]!Table2[[Symbol]:[Industry]],2,FALSE),"-")</f>
        <v>-</v>
      </c>
      <c r="D4941" t="s">
        <v>729</v>
      </c>
      <c r="F4941">
        <v>25.38</v>
      </c>
      <c r="G4941">
        <v>5.2801299745302996</v>
      </c>
      <c r="H4941">
        <v>1.7513437187426499</v>
      </c>
      <c r="I4941">
        <v>2.7391584800013602</v>
      </c>
      <c r="J4941">
        <v>0.70991831591262999</v>
      </c>
      <c r="K4941">
        <v>24.894539040557099</v>
      </c>
      <c r="L4941">
        <v>23.120341725286899</v>
      </c>
      <c r="N4941">
        <v>1.40371579086582</v>
      </c>
      <c r="O4941">
        <v>3.2308904649330099</v>
      </c>
      <c r="P4941">
        <v>53.818181818181799</v>
      </c>
    </row>
    <row r="4942" spans="1:16" hidden="1" x14ac:dyDescent="0.3">
      <c r="A4942" t="s">
        <v>10113</v>
      </c>
      <c r="B4942" t="s">
        <v>10114</v>
      </c>
      <c r="C4942" t="str">
        <f>IFERROR(VLOOKUP(Table1[[#This Row],[Ticker]],[1]!Table2[[Symbol]:[Industry]],2,FALSE),"-")</f>
        <v>-</v>
      </c>
      <c r="D4942" t="s">
        <v>729</v>
      </c>
      <c r="F4942">
        <v>82.71</v>
      </c>
      <c r="G4942">
        <v>-8.2251428590212505</v>
      </c>
      <c r="H4942">
        <v>-3.7901030133036202</v>
      </c>
      <c r="I4942">
        <v>7.5973865352965397</v>
      </c>
      <c r="J4942">
        <v>4.8197475590027299</v>
      </c>
      <c r="K4942">
        <v>83.930878383850199</v>
      </c>
      <c r="L4942">
        <v>79.664396862591403</v>
      </c>
      <c r="N4942">
        <v>1.1435235206091301</v>
      </c>
      <c r="O4942">
        <v>13.7105549510337</v>
      </c>
      <c r="P4942">
        <v>22.733343225997899</v>
      </c>
    </row>
    <row r="4943" spans="1:16" hidden="1" x14ac:dyDescent="0.3">
      <c r="A4943" t="s">
        <v>10115</v>
      </c>
      <c r="B4943" t="s">
        <v>10116</v>
      </c>
      <c r="C4943" t="str">
        <f>IFERROR(VLOOKUP(Table1[[#This Row],[Ticker]],[1]!Table2[[Symbol]:[Industry]],2,FALSE),"-")</f>
        <v>-</v>
      </c>
      <c r="D4943" t="s">
        <v>1332</v>
      </c>
      <c r="F4943">
        <v>238.7</v>
      </c>
      <c r="G4943">
        <v>-18.159510545504499</v>
      </c>
      <c r="H4943">
        <v>0.61035671288717097</v>
      </c>
      <c r="I4943">
        <v>-5.9660115246562802</v>
      </c>
      <c r="J4943">
        <v>-1.7245242440928901</v>
      </c>
      <c r="K4943">
        <v>233.67672196776499</v>
      </c>
      <c r="L4943">
        <v>226.23783978261201</v>
      </c>
      <c r="N4943">
        <v>0.78546336828003005</v>
      </c>
      <c r="O4943">
        <v>4.6082949308755703</v>
      </c>
      <c r="P4943">
        <v>10.4070305272895</v>
      </c>
    </row>
    <row r="4944" spans="1:16" hidden="1" x14ac:dyDescent="0.3">
      <c r="A4944" t="s">
        <v>10117</v>
      </c>
      <c r="B4944" t="s">
        <v>10118</v>
      </c>
      <c r="C4944" t="str">
        <f>IFERROR(VLOOKUP(Table1[[#This Row],[Ticker]],[1]!Table2[[Symbol]:[Industry]],2,FALSE),"-")</f>
        <v>-</v>
      </c>
      <c r="D4944" t="s">
        <v>729</v>
      </c>
      <c r="F4944">
        <v>1144.44</v>
      </c>
      <c r="G4944">
        <v>-18.241610202612598</v>
      </c>
      <c r="H4944">
        <v>1.7856820772253299</v>
      </c>
      <c r="I4944">
        <v>-6.4460792197648598</v>
      </c>
      <c r="J4944">
        <v>-2.9903675960134498E-3</v>
      </c>
      <c r="K4944">
        <v>1130.62570020817</v>
      </c>
      <c r="L4944">
        <v>1102.87690159719</v>
      </c>
      <c r="N4944">
        <v>1.1849282582885601</v>
      </c>
      <c r="O4944">
        <v>10.3247002900982</v>
      </c>
      <c r="P4944">
        <v>33.277434231212602</v>
      </c>
    </row>
    <row r="4945" spans="1:16" hidden="1" x14ac:dyDescent="0.3">
      <c r="A4945" t="s">
        <v>10119</v>
      </c>
      <c r="B4945" t="s">
        <v>10120</v>
      </c>
      <c r="C4945" t="str">
        <f>IFERROR(VLOOKUP(Table1[[#This Row],[Ticker]],[1]!Table2[[Symbol]:[Industry]],2,FALSE),"-")</f>
        <v>-</v>
      </c>
      <c r="D4945" t="s">
        <v>729</v>
      </c>
      <c r="F4945">
        <v>93.86</v>
      </c>
      <c r="G4945">
        <v>24.0135185398379</v>
      </c>
      <c r="H4945">
        <v>2.8687220989282101</v>
      </c>
      <c r="I4945">
        <v>1.88411577510605</v>
      </c>
      <c r="J4945">
        <v>-0.74613015680926398</v>
      </c>
      <c r="K4945">
        <v>92.705873883521406</v>
      </c>
      <c r="L4945">
        <v>83.791720823892703</v>
      </c>
      <c r="N4945">
        <v>1.12302089264863</v>
      </c>
      <c r="O4945">
        <v>4.2616663115278</v>
      </c>
      <c r="P4945">
        <v>55.1404958677685</v>
      </c>
    </row>
    <row r="4946" spans="1:16" hidden="1" x14ac:dyDescent="0.3">
      <c r="A4946" t="s">
        <v>10121</v>
      </c>
      <c r="B4946" t="s">
        <v>10122</v>
      </c>
      <c r="C4946" t="str">
        <f>IFERROR(VLOOKUP(Table1[[#This Row],[Ticker]],[1]!Table2[[Symbol]:[Industry]],2,FALSE),"-")</f>
        <v>-</v>
      </c>
      <c r="D4946" t="s">
        <v>729</v>
      </c>
      <c r="F4946">
        <v>51.18</v>
      </c>
      <c r="G4946">
        <v>-11.1939485426291</v>
      </c>
      <c r="H4946">
        <v>-2.7401535338852598</v>
      </c>
      <c r="I4946">
        <v>-2.06457260569892</v>
      </c>
      <c r="J4946">
        <v>-1.33544804418678</v>
      </c>
      <c r="K4946">
        <v>51.468422474875602</v>
      </c>
      <c r="L4946">
        <v>48.833001706787201</v>
      </c>
      <c r="N4946">
        <v>0.138159812078472</v>
      </c>
      <c r="O4946">
        <v>15.1230949589683</v>
      </c>
      <c r="P4946">
        <v>41.615938018815697</v>
      </c>
    </row>
    <row r="4947" spans="1:16" hidden="1" x14ac:dyDescent="0.3">
      <c r="A4947" t="s">
        <v>10123</v>
      </c>
      <c r="B4947" t="s">
        <v>10124</v>
      </c>
      <c r="C4947" t="str">
        <f>IFERROR(VLOOKUP(Table1[[#This Row],[Ticker]],[1]!Table2[[Symbol]:[Industry]],2,FALSE),"-")</f>
        <v>-</v>
      </c>
      <c r="D4947" t="s">
        <v>1332</v>
      </c>
      <c r="F4947">
        <v>1003.7</v>
      </c>
      <c r="G4947">
        <v>-26.8665109611491</v>
      </c>
      <c r="H4947">
        <v>0.21881037899772199</v>
      </c>
      <c r="I4947">
        <v>-10.689630993682799</v>
      </c>
      <c r="J4947">
        <v>-0.81112289510717095</v>
      </c>
      <c r="K4947">
        <v>1000.8985487434099</v>
      </c>
      <c r="L4947">
        <v>1000.25677464771</v>
      </c>
      <c r="N4947">
        <v>2.09334984261963</v>
      </c>
      <c r="O4947">
        <v>4.11377901763474</v>
      </c>
      <c r="P4947">
        <v>0.47047047047048501</v>
      </c>
    </row>
    <row r="4948" spans="1:16" hidden="1" x14ac:dyDescent="0.3">
      <c r="A4948" t="s">
        <v>10125</v>
      </c>
      <c r="B4948" t="s">
        <v>10126</v>
      </c>
      <c r="C4948" t="str">
        <f>IFERROR(VLOOKUP(Table1[[#This Row],[Ticker]],[1]!Table2[[Symbol]:[Industry]],2,FALSE),"-")</f>
        <v>-</v>
      </c>
      <c r="D4948" t="s">
        <v>729</v>
      </c>
      <c r="F4948">
        <v>177.07</v>
      </c>
      <c r="G4948">
        <v>27.732175612160201</v>
      </c>
      <c r="H4948">
        <v>4.58615314784414</v>
      </c>
      <c r="I4948">
        <v>6.5347584078462901</v>
      </c>
      <c r="J4948">
        <v>1.3932054496767901</v>
      </c>
      <c r="K4948">
        <v>172.03890500666699</v>
      </c>
      <c r="L4948">
        <v>152.45216632027601</v>
      </c>
      <c r="N4948">
        <v>1.0364159275614999</v>
      </c>
      <c r="O4948">
        <v>4.1113683853843002</v>
      </c>
      <c r="P4948">
        <v>56.4499028096836</v>
      </c>
    </row>
    <row r="4949" spans="1:16" hidden="1" x14ac:dyDescent="0.3">
      <c r="A4949" t="s">
        <v>10127</v>
      </c>
      <c r="B4949" t="s">
        <v>10128</v>
      </c>
      <c r="C4949" t="str">
        <f>IFERROR(VLOOKUP(Table1[[#This Row],[Ticker]],[1]!Table2[[Symbol]:[Industry]],2,FALSE),"-")</f>
        <v>-</v>
      </c>
      <c r="D4949" t="s">
        <v>729</v>
      </c>
      <c r="F4949">
        <v>21.5</v>
      </c>
      <c r="G4949">
        <v>23.414873378452999</v>
      </c>
      <c r="H4949">
        <v>3.3226294554660001</v>
      </c>
      <c r="I4949">
        <v>7.4642357095535798</v>
      </c>
      <c r="J4949">
        <v>6.4628842654218498E-3</v>
      </c>
      <c r="K4949">
        <v>20.9289711201105</v>
      </c>
      <c r="L4949">
        <v>18.562204252238999</v>
      </c>
      <c r="N4949">
        <v>1.0576083962513501</v>
      </c>
      <c r="O4949">
        <v>4.6046511627906899</v>
      </c>
      <c r="P4949">
        <v>51.7290049400141</v>
      </c>
    </row>
    <row r="4950" spans="1:16" hidden="1" x14ac:dyDescent="0.3">
      <c r="A4950" t="s">
        <v>10129</v>
      </c>
      <c r="B4950" t="s">
        <v>10130</v>
      </c>
      <c r="C4950" t="str">
        <f>IFERROR(VLOOKUP(Table1[[#This Row],[Ticker]],[1]!Table2[[Symbol]:[Industry]],2,FALSE),"-")</f>
        <v>-</v>
      </c>
      <c r="D4950" t="s">
        <v>729</v>
      </c>
      <c r="F4950">
        <v>37.35</v>
      </c>
      <c r="G4950">
        <v>8.2699892703652598</v>
      </c>
      <c r="H4950">
        <v>-5.2983986392463001</v>
      </c>
      <c r="I4950">
        <v>5.08247404049989</v>
      </c>
      <c r="J4950">
        <v>-1.41093948435557</v>
      </c>
      <c r="K4950">
        <v>36.458946339863303</v>
      </c>
      <c r="L4950">
        <v>33.1424713714799</v>
      </c>
      <c r="N4950">
        <v>0.71793570022078101</v>
      </c>
      <c r="O4950">
        <v>18.8755020080321</v>
      </c>
      <c r="P4950">
        <v>43.653846153846096</v>
      </c>
    </row>
    <row r="4951" spans="1:16" hidden="1" x14ac:dyDescent="0.3">
      <c r="A4951" t="s">
        <v>10131</v>
      </c>
      <c r="B4951" t="s">
        <v>10132</v>
      </c>
      <c r="C4951" t="str">
        <f>IFERROR(VLOOKUP(Table1[[#This Row],[Ticker]],[1]!Table2[[Symbol]:[Industry]],2,FALSE),"-")</f>
        <v>-</v>
      </c>
      <c r="D4951" t="s">
        <v>1653</v>
      </c>
      <c r="F4951">
        <v>70.64</v>
      </c>
      <c r="G4951">
        <v>-5.6690303369880501</v>
      </c>
      <c r="H4951">
        <v>-4.3091540212867896</v>
      </c>
      <c r="I4951">
        <v>3.1585875153145699</v>
      </c>
      <c r="J4951">
        <v>0.43637156524693999</v>
      </c>
      <c r="K4951">
        <v>70.272343863542503</v>
      </c>
      <c r="L4951">
        <v>67.245741599270801</v>
      </c>
      <c r="N4951">
        <v>0.63133522854117397</v>
      </c>
      <c r="O4951">
        <v>16.081540203850501</v>
      </c>
      <c r="P4951">
        <v>25.918003565062399</v>
      </c>
    </row>
    <row r="4952" spans="1:16" hidden="1" x14ac:dyDescent="0.3">
      <c r="A4952" t="s">
        <v>10133</v>
      </c>
      <c r="B4952" t="s">
        <v>10134</v>
      </c>
      <c r="C4952" t="str">
        <f>IFERROR(VLOOKUP(Table1[[#This Row],[Ticker]],[1]!Table2[[Symbol]:[Industry]],2,FALSE),"-")</f>
        <v>-</v>
      </c>
      <c r="D4952" t="s">
        <v>729</v>
      </c>
      <c r="F4952">
        <v>1000.01</v>
      </c>
      <c r="G4952">
        <v>-27.2505070811875</v>
      </c>
      <c r="H4952">
        <v>-0.170193511041176</v>
      </c>
      <c r="I4952">
        <v>-11.0766309936828</v>
      </c>
      <c r="J4952">
        <v>-0.92680823099355703</v>
      </c>
      <c r="K4952">
        <v>1000.00115636212</v>
      </c>
      <c r="L4952">
        <v>999.99932502387196</v>
      </c>
      <c r="N4952">
        <v>0.76368285798639102</v>
      </c>
      <c r="O4952">
        <v>2.9989700102998902</v>
      </c>
      <c r="P4952">
        <v>0.60057945354312603</v>
      </c>
    </row>
    <row r="4953" spans="1:16" hidden="1" x14ac:dyDescent="0.3">
      <c r="A4953" t="s">
        <v>10135</v>
      </c>
      <c r="B4953" t="s">
        <v>10136</v>
      </c>
      <c r="C4953" t="str">
        <f>IFERROR(VLOOKUP(Table1[[#This Row],[Ticker]],[1]!Table2[[Symbol]:[Industry]],2,FALSE),"-")</f>
        <v>-</v>
      </c>
      <c r="D4953" t="s">
        <v>729</v>
      </c>
      <c r="F4953">
        <v>70.069999999999993</v>
      </c>
      <c r="G4953">
        <v>25.106701422404299</v>
      </c>
      <c r="H4953">
        <v>-3.8612393073501301</v>
      </c>
      <c r="I4953">
        <v>-11.4267710497052</v>
      </c>
      <c r="J4953">
        <v>-0.42752149775531401</v>
      </c>
      <c r="K4953">
        <v>72.309417572711197</v>
      </c>
      <c r="L4953">
        <v>66.146875263542498</v>
      </c>
      <c r="N4953">
        <v>0.75546219771835998</v>
      </c>
      <c r="O4953">
        <v>23.733409447695099</v>
      </c>
      <c r="P4953">
        <v>58.100180505415103</v>
      </c>
    </row>
    <row r="4954" spans="1:16" hidden="1" x14ac:dyDescent="0.3">
      <c r="A4954" t="s">
        <v>10137</v>
      </c>
      <c r="B4954" t="s">
        <v>10138</v>
      </c>
      <c r="C4954" t="str">
        <f>IFERROR(VLOOKUP(Table1[[#This Row],[Ticker]],[1]!Table2[[Symbol]:[Industry]],2,FALSE),"-")</f>
        <v>-</v>
      </c>
      <c r="D4954" t="s">
        <v>729</v>
      </c>
      <c r="F4954">
        <v>81.53</v>
      </c>
      <c r="G4954">
        <v>-0.83741276156507205</v>
      </c>
      <c r="H4954">
        <v>0.840031941712295</v>
      </c>
      <c r="I4954">
        <v>0.98483215562364901</v>
      </c>
      <c r="J4954">
        <v>0.208013527980171</v>
      </c>
      <c r="K4954">
        <v>80.111011302817303</v>
      </c>
      <c r="L4954">
        <v>74.670492916022795</v>
      </c>
      <c r="N4954">
        <v>2.31690002554841</v>
      </c>
      <c r="O4954">
        <v>4.2561020483257597</v>
      </c>
      <c r="P4954">
        <v>29.515488482922901</v>
      </c>
    </row>
    <row r="4955" spans="1:16" hidden="1" x14ac:dyDescent="0.3">
      <c r="A4955" t="s">
        <v>10139</v>
      </c>
      <c r="B4955" t="s">
        <v>10140</v>
      </c>
      <c r="C4955" t="str">
        <f>IFERROR(VLOOKUP(Table1[[#This Row],[Ticker]],[1]!Table2[[Symbol]:[Industry]],2,FALSE),"-")</f>
        <v>-</v>
      </c>
      <c r="D4955" t="s">
        <v>729</v>
      </c>
      <c r="F4955">
        <v>203.61</v>
      </c>
      <c r="G4955">
        <v>9.0235119069108194</v>
      </c>
      <c r="H4955">
        <v>2.9964731556254902</v>
      </c>
      <c r="I4955">
        <v>0.139136415257123</v>
      </c>
      <c r="J4955">
        <v>0.44788159530917598</v>
      </c>
      <c r="K4955">
        <v>196.82742575511</v>
      </c>
      <c r="L4955">
        <v>179.602676914884</v>
      </c>
      <c r="N4955">
        <v>1.53202927003391</v>
      </c>
      <c r="O4955">
        <v>8.0497028633171208</v>
      </c>
      <c r="P4955">
        <v>44.3223702863623</v>
      </c>
    </row>
    <row r="4956" spans="1:16" hidden="1" x14ac:dyDescent="0.3">
      <c r="A4956" t="s">
        <v>10141</v>
      </c>
      <c r="B4956" t="s">
        <v>10142</v>
      </c>
      <c r="C4956" t="str">
        <f>IFERROR(VLOOKUP(Table1[[#This Row],[Ticker]],[1]!Table2[[Symbol]:[Industry]],2,FALSE),"-")</f>
        <v>-</v>
      </c>
      <c r="F4956">
        <v>0</v>
      </c>
      <c r="G4956">
        <v>-27.2525071011877</v>
      </c>
    </row>
    <row r="4957" spans="1:16" hidden="1" x14ac:dyDescent="0.3">
      <c r="A4957" t="s">
        <v>10143</v>
      </c>
      <c r="B4957" t="s">
        <v>10144</v>
      </c>
      <c r="C4957" t="str">
        <f>IFERROR(VLOOKUP(Table1[[#This Row],[Ticker]],[1]!Table2[[Symbol]:[Industry]],2,FALSE),"-")</f>
        <v>-</v>
      </c>
      <c r="D4957" t="s">
        <v>1332</v>
      </c>
      <c r="F4957">
        <v>26.82</v>
      </c>
      <c r="G4957">
        <v>-18.565638414319</v>
      </c>
      <c r="H4957">
        <v>1.33810211490151</v>
      </c>
      <c r="I4957">
        <v>-6.6916872606599398</v>
      </c>
      <c r="J4957">
        <v>-0.62874563784898996</v>
      </c>
      <c r="K4957">
        <v>26.488505469870301</v>
      </c>
      <c r="L4957">
        <v>25.8110000381193</v>
      </c>
      <c r="N4957">
        <v>0.50865049512361404</v>
      </c>
      <c r="O4957">
        <v>11.1111111111111</v>
      </c>
      <c r="P4957">
        <v>13.212325875896999</v>
      </c>
    </row>
    <row r="4958" spans="1:16" hidden="1" x14ac:dyDescent="0.3">
      <c r="A4958" t="s">
        <v>10145</v>
      </c>
      <c r="B4958" t="s">
        <v>10146</v>
      </c>
      <c r="C4958" t="str">
        <f>IFERROR(VLOOKUP(Table1[[#This Row],[Ticker]],[1]!Table2[[Symbol]:[Industry]],2,FALSE),"-")</f>
        <v>-</v>
      </c>
      <c r="D4958" t="s">
        <v>729</v>
      </c>
      <c r="F4958">
        <v>82.92</v>
      </c>
      <c r="G4958">
        <v>-9.7521528430043301</v>
      </c>
      <c r="H4958">
        <v>-8.0982414790624908</v>
      </c>
      <c r="I4958">
        <v>7.9218129163468802</v>
      </c>
      <c r="J4958">
        <v>0.81552305735000197</v>
      </c>
      <c r="K4958">
        <v>85.455917429180204</v>
      </c>
      <c r="L4958">
        <v>81.033784781871105</v>
      </c>
      <c r="N4958">
        <v>2.6742877983168398</v>
      </c>
      <c r="O4958">
        <v>15.774240231548401</v>
      </c>
      <c r="P4958">
        <v>21.9411764705882</v>
      </c>
    </row>
    <row r="4959" spans="1:16" hidden="1" x14ac:dyDescent="0.3">
      <c r="A4959" t="s">
        <v>10147</v>
      </c>
      <c r="B4959" t="s">
        <v>10148</v>
      </c>
      <c r="C4959" t="str">
        <f>IFERROR(VLOOKUP(Table1[[#This Row],[Ticker]],[1]!Table2[[Symbol]:[Industry]],2,FALSE),"-")</f>
        <v>-</v>
      </c>
      <c r="D4959" t="s">
        <v>1653</v>
      </c>
      <c r="F4959">
        <v>70.69</v>
      </c>
      <c r="G4959">
        <v>-5.7920260015313598</v>
      </c>
      <c r="H4959">
        <v>-3.8491688482805801</v>
      </c>
      <c r="I4959">
        <v>4.1161127704895</v>
      </c>
      <c r="J4959">
        <v>0.49356479626611899</v>
      </c>
      <c r="K4959">
        <v>70.1688389865174</v>
      </c>
      <c r="L4959">
        <v>67.086674767842297</v>
      </c>
      <c r="N4959">
        <v>1.0294983741616699</v>
      </c>
      <c r="O4959">
        <v>7.0306974112321399</v>
      </c>
      <c r="P4959">
        <v>28.527272727272699</v>
      </c>
    </row>
    <row r="4960" spans="1:16" hidden="1" x14ac:dyDescent="0.3">
      <c r="A4960" t="s">
        <v>10149</v>
      </c>
      <c r="B4960" t="s">
        <v>10150</v>
      </c>
      <c r="C4960" t="str">
        <f>IFERROR(VLOOKUP(Table1[[#This Row],[Ticker]],[1]!Table2[[Symbol]:[Industry]],2,FALSE),"-")</f>
        <v>-</v>
      </c>
      <c r="D4960" t="s">
        <v>729</v>
      </c>
      <c r="F4960">
        <v>83.03</v>
      </c>
      <c r="G4960">
        <v>-8.4611280337134094</v>
      </c>
      <c r="H4960">
        <v>-6.3403822329306401</v>
      </c>
      <c r="I4960">
        <v>7.7147480737914602</v>
      </c>
      <c r="J4960">
        <v>1.61734392412562</v>
      </c>
      <c r="K4960">
        <v>84.399380335001496</v>
      </c>
      <c r="L4960">
        <v>80.209132921590793</v>
      </c>
      <c r="N4960">
        <v>1.174878040946</v>
      </c>
      <c r="O4960">
        <v>13.994941587377999</v>
      </c>
      <c r="P4960">
        <v>22.084987501837901</v>
      </c>
    </row>
    <row r="4961" spans="1:16" hidden="1" x14ac:dyDescent="0.3">
      <c r="A4961" t="s">
        <v>10151</v>
      </c>
      <c r="B4961" t="s">
        <v>10152</v>
      </c>
      <c r="C4961" t="str">
        <f>IFERROR(VLOOKUP(Table1[[#This Row],[Ticker]],[1]!Table2[[Symbol]:[Industry]],2,FALSE),"-")</f>
        <v>-</v>
      </c>
      <c r="F4961">
        <v>0</v>
      </c>
      <c r="G4961">
        <v>-27.2525071011877</v>
      </c>
    </row>
    <row r="4962" spans="1:16" hidden="1" x14ac:dyDescent="0.3">
      <c r="A4962" t="s">
        <v>10153</v>
      </c>
      <c r="B4962" t="s">
        <v>10154</v>
      </c>
      <c r="C4962" t="str">
        <f>IFERROR(VLOOKUP(Table1[[#This Row],[Ticker]],[1]!Table2[[Symbol]:[Industry]],2,FALSE),"-")</f>
        <v>-</v>
      </c>
    </row>
    <row r="4963" spans="1:16" hidden="1" x14ac:dyDescent="0.3">
      <c r="A4963" t="s">
        <v>10155</v>
      </c>
      <c r="B4963" t="s">
        <v>10156</v>
      </c>
      <c r="C4963" t="str">
        <f>IFERROR(VLOOKUP(Table1[[#This Row],[Ticker]],[1]!Table2[[Symbol]:[Industry]],2,FALSE),"-")</f>
        <v>-</v>
      </c>
      <c r="D4963" t="s">
        <v>729</v>
      </c>
      <c r="F4963">
        <v>41.89</v>
      </c>
      <c r="G4963">
        <v>8.1823457924430691</v>
      </c>
      <c r="H4963">
        <v>4.4260797808842902</v>
      </c>
      <c r="I4963">
        <v>-1.11564269719389</v>
      </c>
      <c r="J4963">
        <v>4.6134274170385297</v>
      </c>
      <c r="K4963">
        <v>38.798384901988499</v>
      </c>
      <c r="L4963">
        <v>35.785806529035199</v>
      </c>
      <c r="N4963">
        <v>0.21182641815206699</v>
      </c>
      <c r="O4963">
        <v>2.41107662926711</v>
      </c>
      <c r="P4963">
        <v>44.448275862068897</v>
      </c>
    </row>
    <row r="4964" spans="1:16" hidden="1" x14ac:dyDescent="0.3">
      <c r="A4964" t="s">
        <v>10157</v>
      </c>
      <c r="B4964" t="s">
        <v>10158</v>
      </c>
      <c r="C4964" t="str">
        <f>IFERROR(VLOOKUP(Table1[[#This Row],[Ticker]],[1]!Table2[[Symbol]:[Industry]],2,FALSE),"-")</f>
        <v>-</v>
      </c>
      <c r="D4964" t="s">
        <v>729</v>
      </c>
      <c r="F4964">
        <v>508.09</v>
      </c>
      <c r="G4964">
        <v>-11.8640484451797</v>
      </c>
      <c r="H4964">
        <v>-2.52176377160509</v>
      </c>
      <c r="I4964">
        <v>-2.1937381577858299</v>
      </c>
      <c r="J4964">
        <v>-0.45113255531787799</v>
      </c>
      <c r="K4964">
        <v>511.09422164744501</v>
      </c>
      <c r="L4964">
        <v>484.82346693936802</v>
      </c>
      <c r="N4964">
        <v>0.485221860419906</v>
      </c>
      <c r="O4964">
        <v>5.7686630321399797</v>
      </c>
      <c r="P4964">
        <v>20.686460807600898</v>
      </c>
    </row>
    <row r="4965" spans="1:16" hidden="1" x14ac:dyDescent="0.3">
      <c r="A4965" t="s">
        <v>10159</v>
      </c>
      <c r="B4965" t="s">
        <v>10160</v>
      </c>
      <c r="C4965" t="str">
        <f>IFERROR(VLOOKUP(Table1[[#This Row],[Ticker]],[1]!Table2[[Symbol]:[Industry]],2,FALSE),"-")</f>
        <v>-</v>
      </c>
      <c r="D4965" t="s">
        <v>1332</v>
      </c>
      <c r="F4965">
        <v>999.99</v>
      </c>
      <c r="G4965">
        <v>-27.2525071011877</v>
      </c>
      <c r="H4965">
        <v>-0.170193511041176</v>
      </c>
      <c r="I4965">
        <v>-11.0766309936828</v>
      </c>
      <c r="J4965">
        <v>-0.92680823099355703</v>
      </c>
      <c r="K4965">
        <v>999.99012248061103</v>
      </c>
      <c r="L4965">
        <v>999.99041125964902</v>
      </c>
      <c r="N4965">
        <v>1.6684601829397501</v>
      </c>
      <c r="O4965">
        <v>1.8010180101801101</v>
      </c>
      <c r="P4965">
        <v>0.23957497995188401</v>
      </c>
    </row>
    <row r="4966" spans="1:16" hidden="1" x14ac:dyDescent="0.3">
      <c r="A4966" t="s">
        <v>10161</v>
      </c>
      <c r="B4966" t="s">
        <v>10162</v>
      </c>
      <c r="C4966" t="str">
        <f>IFERROR(VLOOKUP(Table1[[#This Row],[Ticker]],[1]!Table2[[Symbol]:[Industry]],2,FALSE),"-")</f>
        <v>-</v>
      </c>
      <c r="D4966" t="s">
        <v>729</v>
      </c>
      <c r="F4966">
        <v>69.489999999999995</v>
      </c>
      <c r="G4966">
        <v>27.447973878261301</v>
      </c>
      <c r="H4966">
        <v>-4.3825974627425897</v>
      </c>
      <c r="I4966">
        <v>-11.1048875633352</v>
      </c>
      <c r="J4966">
        <v>-0.68269565201595594</v>
      </c>
      <c r="K4966">
        <v>71.797847910675102</v>
      </c>
      <c r="L4966">
        <v>65.069686359362095</v>
      </c>
      <c r="N4966">
        <v>1.0517618453628399</v>
      </c>
      <c r="O4966">
        <v>19.297740682112501</v>
      </c>
      <c r="P4966">
        <v>56.122219725904202</v>
      </c>
    </row>
    <row r="4967" spans="1:16" hidden="1" x14ac:dyDescent="0.3">
      <c r="A4967" t="s">
        <v>10163</v>
      </c>
      <c r="B4967" t="s">
        <v>10164</v>
      </c>
      <c r="C4967" t="str">
        <f>IFERROR(VLOOKUP(Table1[[#This Row],[Ticker]],[1]!Table2[[Symbol]:[Industry]],2,FALSE),"-")</f>
        <v>-</v>
      </c>
      <c r="D4967" t="s">
        <v>729</v>
      </c>
      <c r="F4967">
        <v>25.43</v>
      </c>
      <c r="G4967">
        <v>-14.615385556650599</v>
      </c>
      <c r="H4967">
        <v>-2.39839174384948</v>
      </c>
      <c r="I4967">
        <v>-2.0282027863761098</v>
      </c>
      <c r="J4967">
        <v>-1.27919664133028</v>
      </c>
      <c r="K4967">
        <v>25.515612188705301</v>
      </c>
      <c r="L4967">
        <v>24.519313757911501</v>
      </c>
      <c r="N4967">
        <v>0.124588982202399</v>
      </c>
      <c r="O4967">
        <v>21.9032638615808</v>
      </c>
      <c r="P4967">
        <v>16.919540229885001</v>
      </c>
    </row>
    <row r="4968" spans="1:16" hidden="1" x14ac:dyDescent="0.3">
      <c r="A4968" t="s">
        <v>10165</v>
      </c>
      <c r="B4968" t="s">
        <v>10166</v>
      </c>
      <c r="C4968" t="str">
        <f>IFERROR(VLOOKUP(Table1[[#This Row],[Ticker]],[1]!Table2[[Symbol]:[Industry]],2,FALSE),"-")</f>
        <v>-</v>
      </c>
      <c r="D4968" t="s">
        <v>729</v>
      </c>
      <c r="F4968">
        <v>81.16</v>
      </c>
      <c r="G4968">
        <v>-1.5254721727371801</v>
      </c>
      <c r="H4968">
        <v>-0.18247098188218899</v>
      </c>
      <c r="I4968">
        <v>0.59481905415096303</v>
      </c>
      <c r="J4968">
        <v>0.55605781262014597</v>
      </c>
      <c r="K4968">
        <v>79.800301812291806</v>
      </c>
      <c r="L4968">
        <v>74.279227770445502</v>
      </c>
      <c r="N4968">
        <v>0.96450413395489698</v>
      </c>
      <c r="O4968">
        <v>7.6145884672252402</v>
      </c>
      <c r="P4968">
        <v>28.560114050372199</v>
      </c>
    </row>
    <row r="4969" spans="1:16" hidden="1" x14ac:dyDescent="0.3">
      <c r="A4969" t="s">
        <v>10167</v>
      </c>
      <c r="B4969" t="s">
        <v>10168</v>
      </c>
      <c r="C4969" t="str">
        <f>IFERROR(VLOOKUP(Table1[[#This Row],[Ticker]],[1]!Table2[[Symbol]:[Industry]],2,FALSE),"-")</f>
        <v>-</v>
      </c>
      <c r="D4969" t="s">
        <v>729</v>
      </c>
      <c r="F4969">
        <v>22.5</v>
      </c>
      <c r="G4969">
        <v>13.769116214387299</v>
      </c>
      <c r="H4969">
        <v>3.3586790829093198</v>
      </c>
      <c r="I4969">
        <v>8.7541463727899291</v>
      </c>
      <c r="J4969">
        <v>1.4293313249647499</v>
      </c>
      <c r="K4969">
        <v>21.533939887928302</v>
      </c>
      <c r="L4969">
        <v>19.3800468738619</v>
      </c>
      <c r="N4969">
        <v>1.49385640359101</v>
      </c>
      <c r="O4969">
        <v>0.88888888888889395</v>
      </c>
      <c r="P4969">
        <v>43.494897959183596</v>
      </c>
    </row>
    <row r="4970" spans="1:16" hidden="1" x14ac:dyDescent="0.3">
      <c r="A4970" t="s">
        <v>10169</v>
      </c>
      <c r="B4970" t="s">
        <v>10170</v>
      </c>
      <c r="C4970" t="str">
        <f>IFERROR(VLOOKUP(Table1[[#This Row],[Ticker]],[1]!Table2[[Symbol]:[Industry]],2,FALSE),"-")</f>
        <v>-</v>
      </c>
      <c r="D4970" t="s">
        <v>1332</v>
      </c>
      <c r="F4970">
        <v>1000.01</v>
      </c>
      <c r="G4970">
        <v>-27.2525071011877</v>
      </c>
      <c r="H4970">
        <v>-0.170193511041176</v>
      </c>
      <c r="I4970">
        <v>-11.0756309936828</v>
      </c>
      <c r="J4970">
        <v>-0.92680823099355703</v>
      </c>
      <c r="K4970">
        <v>999.999879134396</v>
      </c>
      <c r="L4970">
        <v>1000.0267848255</v>
      </c>
      <c r="N4970">
        <v>0.56868639634169904</v>
      </c>
      <c r="O4970">
        <v>1.99898001019989</v>
      </c>
      <c r="P4970">
        <v>2.04183673469386</v>
      </c>
    </row>
    <row r="4971" spans="1:16" hidden="1" x14ac:dyDescent="0.3">
      <c r="A4971" t="s">
        <v>10171</v>
      </c>
      <c r="B4971" t="s">
        <v>10172</v>
      </c>
      <c r="C4971" t="str">
        <f>IFERROR(VLOOKUP(Table1[[#This Row],[Ticker]],[1]!Table2[[Symbol]:[Industry]],2,FALSE),"-")</f>
        <v>-</v>
      </c>
      <c r="D4971" t="s">
        <v>1039</v>
      </c>
      <c r="F4971">
        <v>220.22</v>
      </c>
      <c r="G4971">
        <v>-27.2525071011877</v>
      </c>
      <c r="I4971">
        <v>-11.0766309936828</v>
      </c>
      <c r="O4971">
        <v>0</v>
      </c>
      <c r="P4971">
        <v>0</v>
      </c>
    </row>
    <row r="4972" spans="1:16" hidden="1" x14ac:dyDescent="0.3">
      <c r="A4972" t="s">
        <v>10173</v>
      </c>
      <c r="B4972" t="s">
        <v>10174</v>
      </c>
      <c r="C4972" t="str">
        <f>IFERROR(VLOOKUP(Table1[[#This Row],[Ticker]],[1]!Table2[[Symbol]:[Industry]],2,FALSE),"-")</f>
        <v>-</v>
      </c>
      <c r="D4972" t="s">
        <v>729</v>
      </c>
      <c r="F4972">
        <v>213.82</v>
      </c>
      <c r="G4972">
        <v>14.359520185387501</v>
      </c>
      <c r="H4972">
        <v>2.9034202556892201</v>
      </c>
      <c r="I4972">
        <v>8.1556252891119598</v>
      </c>
      <c r="J4972">
        <v>-0.94999072357516501</v>
      </c>
      <c r="K4972">
        <v>208.918231031679</v>
      </c>
      <c r="L4972">
        <v>185.13740158802699</v>
      </c>
      <c r="N4972">
        <v>1.58150347709539</v>
      </c>
      <c r="O4972">
        <v>3.82564774109064</v>
      </c>
      <c r="P4972">
        <v>51.034823762096401</v>
      </c>
    </row>
    <row r="4973" spans="1:16" hidden="1" x14ac:dyDescent="0.3">
      <c r="A4973" t="s">
        <v>10175</v>
      </c>
      <c r="B4973" t="s">
        <v>10176</v>
      </c>
      <c r="C4973" t="str">
        <f>IFERROR(VLOOKUP(Table1[[#This Row],[Ticker]],[1]!Table2[[Symbol]:[Industry]],2,FALSE),"-")</f>
        <v>-</v>
      </c>
      <c r="D4973" t="s">
        <v>729</v>
      </c>
      <c r="F4973">
        <v>251.77</v>
      </c>
      <c r="G4973">
        <v>-1.91897464399933</v>
      </c>
      <c r="H4973">
        <v>2.0658768701904799</v>
      </c>
      <c r="I4973">
        <v>3.5359816189297701</v>
      </c>
      <c r="J4973">
        <v>0.499569658128796</v>
      </c>
      <c r="K4973">
        <v>244.194049908312</v>
      </c>
      <c r="L4973">
        <v>224.74060917571799</v>
      </c>
      <c r="N4973">
        <v>0.65799674118754303</v>
      </c>
      <c r="O4973">
        <v>11.5780275648409</v>
      </c>
      <c r="P4973">
        <v>33.211640211640201</v>
      </c>
    </row>
    <row r="4974" spans="1:16" hidden="1" x14ac:dyDescent="0.3">
      <c r="A4974" t="s">
        <v>10177</v>
      </c>
      <c r="B4974" t="s">
        <v>10178</v>
      </c>
      <c r="C4974" t="str">
        <f>IFERROR(VLOOKUP(Table1[[#This Row],[Ticker]],[1]!Table2[[Symbol]:[Industry]],2,FALSE),"-")</f>
        <v>-</v>
      </c>
      <c r="D4974" t="s">
        <v>729</v>
      </c>
      <c r="F4974">
        <v>23.28</v>
      </c>
      <c r="G4974">
        <v>6.1572350191561398</v>
      </c>
      <c r="H4974">
        <v>1.3456141979237399</v>
      </c>
      <c r="I4974">
        <v>4.30040202750987</v>
      </c>
      <c r="J4974">
        <v>0.151242653008167</v>
      </c>
      <c r="K4974">
        <v>22.789610161738199</v>
      </c>
      <c r="L4974">
        <v>20.521610276823701</v>
      </c>
      <c r="N4974">
        <v>0.83955025902631397</v>
      </c>
      <c r="O4974">
        <v>5.2405498281786898</v>
      </c>
      <c r="P4974">
        <v>42.822085889570502</v>
      </c>
    </row>
    <row r="4975" spans="1:16" hidden="1" x14ac:dyDescent="0.3">
      <c r="A4975" t="s">
        <v>10179</v>
      </c>
      <c r="B4975" t="s">
        <v>10180</v>
      </c>
      <c r="C4975" t="str">
        <f>IFERROR(VLOOKUP(Table1[[#This Row],[Ticker]],[1]!Table2[[Symbol]:[Industry]],2,FALSE),"-")</f>
        <v>-</v>
      </c>
      <c r="D4975" t="s">
        <v>729</v>
      </c>
      <c r="F4975">
        <v>81.260000000000005</v>
      </c>
      <c r="G4975">
        <v>-4.2614020205303902</v>
      </c>
      <c r="H4975">
        <v>0.65696698278598598</v>
      </c>
      <c r="I4975">
        <v>0.70741943109106398</v>
      </c>
      <c r="J4975">
        <v>0.74131077809395995</v>
      </c>
      <c r="K4975">
        <v>79.7241406933273</v>
      </c>
      <c r="L4975">
        <v>73.987213405863997</v>
      </c>
      <c r="N4975">
        <v>1.4532874130117599</v>
      </c>
      <c r="O4975">
        <v>2.1289687423086301</v>
      </c>
      <c r="P4975">
        <v>30.496226112092501</v>
      </c>
    </row>
    <row r="4976" spans="1:16" hidden="1" x14ac:dyDescent="0.3">
      <c r="A4976" t="s">
        <v>10181</v>
      </c>
      <c r="B4976" t="s">
        <v>10182</v>
      </c>
      <c r="C4976" t="str">
        <f>IFERROR(VLOOKUP(Table1[[#This Row],[Ticker]],[1]!Table2[[Symbol]:[Industry]],2,FALSE),"-")</f>
        <v>-</v>
      </c>
      <c r="F4976">
        <v>101.75</v>
      </c>
      <c r="G4976">
        <v>-27.497605140403401</v>
      </c>
      <c r="H4976">
        <v>-0.170193511041176</v>
      </c>
      <c r="I4976">
        <v>-11.0766309936828</v>
      </c>
      <c r="J4976">
        <v>-0.92680823099355703</v>
      </c>
      <c r="K4976">
        <v>101.75002544423</v>
      </c>
      <c r="O4976">
        <v>0.24570024570025301</v>
      </c>
      <c r="P4976">
        <v>0</v>
      </c>
    </row>
    <row r="4977" spans="1:16" hidden="1" x14ac:dyDescent="0.3">
      <c r="A4977" t="s">
        <v>10183</v>
      </c>
      <c r="B4977" t="s">
        <v>10184</v>
      </c>
      <c r="C4977" t="str">
        <f>IFERROR(VLOOKUP(Table1[[#This Row],[Ticker]],[1]!Table2[[Symbol]:[Industry]],2,FALSE),"-")</f>
        <v>-</v>
      </c>
      <c r="D4977" t="s">
        <v>729</v>
      </c>
      <c r="F4977">
        <v>28.67</v>
      </c>
      <c r="G4977">
        <v>44.321400738429197</v>
      </c>
      <c r="H4977">
        <v>2.7137286230612001</v>
      </c>
      <c r="I4977">
        <v>13.923369006317101</v>
      </c>
      <c r="J4977">
        <v>-0.46922287372499299</v>
      </c>
      <c r="K4977">
        <v>27.663917721154402</v>
      </c>
      <c r="L4977">
        <v>23.560798756218901</v>
      </c>
      <c r="N4977">
        <v>1.69653282128799</v>
      </c>
      <c r="O4977">
        <v>2.9996512033484399</v>
      </c>
      <c r="P4977">
        <v>73.128019323671495</v>
      </c>
    </row>
    <row r="4978" spans="1:16" hidden="1" x14ac:dyDescent="0.3">
      <c r="A4978" t="s">
        <v>10185</v>
      </c>
      <c r="B4978" t="s">
        <v>10186</v>
      </c>
      <c r="C4978" t="str">
        <f>IFERROR(VLOOKUP(Table1[[#This Row],[Ticker]],[1]!Table2[[Symbol]:[Industry]],2,FALSE),"-")</f>
        <v>-</v>
      </c>
      <c r="D4978" t="s">
        <v>729</v>
      </c>
      <c r="F4978">
        <v>41.98</v>
      </c>
      <c r="G4978">
        <v>8.8694124837668795</v>
      </c>
      <c r="H4978">
        <v>4.9746616338139704</v>
      </c>
      <c r="I4978">
        <v>-1.05580850539548</v>
      </c>
      <c r="J4978">
        <v>4.9851414545410302</v>
      </c>
      <c r="K4978">
        <v>38.8042102340223</v>
      </c>
      <c r="L4978">
        <v>35.934314390732901</v>
      </c>
      <c r="N4978">
        <v>0.33877141431933999</v>
      </c>
      <c r="O4978">
        <v>8.3849452120057197</v>
      </c>
      <c r="P4978">
        <v>38.092105263157798</v>
      </c>
    </row>
    <row r="4979" spans="1:16" hidden="1" x14ac:dyDescent="0.3">
      <c r="A4979" t="s">
        <v>10187</v>
      </c>
      <c r="B4979" t="s">
        <v>10188</v>
      </c>
      <c r="C4979" t="str">
        <f>IFERROR(VLOOKUP(Table1[[#This Row],[Ticker]],[1]!Table2[[Symbol]:[Industry]],2,FALSE),"-")</f>
        <v>-</v>
      </c>
      <c r="D4979" t="s">
        <v>1332</v>
      </c>
      <c r="F4979">
        <v>999.99</v>
      </c>
      <c r="G4979">
        <v>-27.2525071011877</v>
      </c>
      <c r="H4979">
        <v>-0.17219349104137399</v>
      </c>
      <c r="I4979">
        <v>-11.0766309936828</v>
      </c>
      <c r="J4979">
        <v>-0.92880821099375499</v>
      </c>
      <c r="K4979">
        <v>999.99908133278302</v>
      </c>
      <c r="N4979">
        <v>1.38721152847241</v>
      </c>
      <c r="O4979">
        <v>2.0000200001923899E-3</v>
      </c>
      <c r="P4979">
        <v>0.50150753768845002</v>
      </c>
    </row>
    <row r="4980" spans="1:16" hidden="1" x14ac:dyDescent="0.3">
      <c r="A4980" t="s">
        <v>10189</v>
      </c>
      <c r="B4980" t="s">
        <v>10190</v>
      </c>
      <c r="C4980" t="str">
        <f>IFERROR(VLOOKUP(Table1[[#This Row],[Ticker]],[1]!Table2[[Symbol]:[Industry]],2,FALSE),"-")</f>
        <v>-</v>
      </c>
      <c r="D4980" t="s">
        <v>1653</v>
      </c>
      <c r="F4980">
        <v>73.150000000000006</v>
      </c>
      <c r="G4980">
        <v>-14.714045562726101</v>
      </c>
      <c r="H4980">
        <v>-3.7275057640056</v>
      </c>
      <c r="I4980">
        <v>4.2055006677591598</v>
      </c>
      <c r="J4980">
        <v>0.38807066174000998</v>
      </c>
      <c r="K4980">
        <v>72.520366472383103</v>
      </c>
      <c r="N4980">
        <v>1.5575065948557101</v>
      </c>
      <c r="O4980">
        <v>5.0580997949418904</v>
      </c>
      <c r="P4980">
        <v>37.758945386063999</v>
      </c>
    </row>
    <row r="4981" spans="1:16" hidden="1" x14ac:dyDescent="0.3">
      <c r="A4981" t="s">
        <v>10191</v>
      </c>
      <c r="B4981" t="s">
        <v>10192</v>
      </c>
      <c r="C4981" t="str">
        <f>IFERROR(VLOOKUP(Table1[[#This Row],[Ticker]],[1]!Table2[[Symbol]:[Industry]],2,FALSE),"-")</f>
        <v>-</v>
      </c>
      <c r="D4981" t="s">
        <v>729</v>
      </c>
      <c r="F4981">
        <v>85.53</v>
      </c>
      <c r="G4981">
        <v>-14.2000119618487</v>
      </c>
      <c r="H4981">
        <v>-5.13686017770784</v>
      </c>
      <c r="I4981">
        <v>8.1415210019431896</v>
      </c>
      <c r="J4981">
        <v>1.8736725382371999</v>
      </c>
      <c r="K4981">
        <v>86.807690885094303</v>
      </c>
      <c r="N4981">
        <v>1.83648644741829</v>
      </c>
      <c r="O4981">
        <v>14.544604232433</v>
      </c>
      <c r="P4981">
        <v>20.958845990666099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Row],[Ticker]],[1]!Table2[[Symbol]:[Industry]],2,FALSE),"-")</f>
        <v>-</v>
      </c>
      <c r="D4982" t="s">
        <v>1653</v>
      </c>
      <c r="F4982">
        <v>70.599999999999994</v>
      </c>
      <c r="G4982">
        <v>-12.240400563657399</v>
      </c>
      <c r="H4982">
        <v>-4.2407498204034502</v>
      </c>
      <c r="I4982">
        <v>4.4951451620349197</v>
      </c>
      <c r="J4982">
        <v>0.79981047404241701</v>
      </c>
      <c r="K4982">
        <v>70.211355886523293</v>
      </c>
      <c r="N4982">
        <v>1.2925173013914599</v>
      </c>
      <c r="O4982">
        <v>7.0821529745042504</v>
      </c>
      <c r="P4982">
        <v>30.740740740740701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Row],[Ticker]],[1]!Table2[[Symbol]:[Industry]],2,FALSE),"-")</f>
        <v>-</v>
      </c>
      <c r="D4983" t="s">
        <v>196</v>
      </c>
      <c r="F4983">
        <v>108</v>
      </c>
      <c r="G4983">
        <v>-19.2525071011877</v>
      </c>
      <c r="H4983">
        <v>-0.170193511041176</v>
      </c>
      <c r="I4983">
        <v>-10.1420515544305</v>
      </c>
      <c r="N4983">
        <v>1</v>
      </c>
      <c r="O4983">
        <v>0</v>
      </c>
      <c r="P4983">
        <v>8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Row],[Ticker]],[1]!Table2[[Symbol]:[Industry]],2,FALSE),"-")</f>
        <v>-</v>
      </c>
      <c r="D4984" t="s">
        <v>1653</v>
      </c>
      <c r="F4984">
        <v>7.06</v>
      </c>
      <c r="G4984">
        <v>-27.815887382877801</v>
      </c>
      <c r="H4984">
        <v>-4.3764350307155304</v>
      </c>
      <c r="I4984">
        <v>3.78605075106675</v>
      </c>
      <c r="J4984">
        <v>0.65592558195607398</v>
      </c>
      <c r="K4984">
        <v>7.0436497939135903</v>
      </c>
      <c r="N4984">
        <v>0.940385645170291</v>
      </c>
      <c r="O4984">
        <v>20.3966005665722</v>
      </c>
      <c r="P4984">
        <v>17.6666666666666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Row],[Ticker]],[1]!Table2[[Symbol]:[Industry]],2,FALSE),"-")</f>
        <v>-</v>
      </c>
      <c r="D4985" t="s">
        <v>729</v>
      </c>
      <c r="F4985">
        <v>8.2799999999999994</v>
      </c>
      <c r="G4985">
        <v>-24.777259576435199</v>
      </c>
      <c r="H4985">
        <v>-7.1364856458726402</v>
      </c>
      <c r="I4985">
        <v>7.4261938650742296</v>
      </c>
      <c r="J4985">
        <v>1.93033462614928</v>
      </c>
      <c r="K4985">
        <v>8.4085069384085998</v>
      </c>
      <c r="N4985">
        <v>0.86052508244517101</v>
      </c>
      <c r="O4985">
        <v>24.6376811594203</v>
      </c>
      <c r="P4985">
        <v>22.848664688427199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Row],[Ticker]],[1]!Table2[[Symbol]:[Industry]],2,FALSE),"-")</f>
        <v>-</v>
      </c>
      <c r="D4986" t="s">
        <v>1332</v>
      </c>
      <c r="F4986">
        <v>103.84</v>
      </c>
      <c r="G4986">
        <v>-23.640453618848799</v>
      </c>
      <c r="H4986">
        <v>0.32322754159040701</v>
      </c>
      <c r="I4986">
        <v>-7.9283541042201202</v>
      </c>
      <c r="J4986">
        <v>-0.80149494778552799</v>
      </c>
      <c r="K4986">
        <v>103.205689513827</v>
      </c>
      <c r="N4986">
        <v>1.10211366164025</v>
      </c>
      <c r="O4986">
        <v>2.8023882896764198</v>
      </c>
      <c r="P4986">
        <v>5.5821047280122098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Row],[Ticker]],[1]!Table2[[Symbol]:[Industry]],2,FALSE),"-")</f>
        <v>-</v>
      </c>
      <c r="D4987" t="s">
        <v>729</v>
      </c>
      <c r="F4987">
        <v>50.74</v>
      </c>
      <c r="G4987">
        <v>-15.155202696190999</v>
      </c>
      <c r="H4987">
        <v>-3.2456471882140501</v>
      </c>
      <c r="I4987">
        <v>-2.4317711805987199</v>
      </c>
      <c r="J4987">
        <v>-0.13221148884020301</v>
      </c>
      <c r="K4987">
        <v>51.055918579110703</v>
      </c>
      <c r="N4987">
        <v>8.2195474460009396E-2</v>
      </c>
      <c r="O4987">
        <v>22.447772960189202</v>
      </c>
      <c r="P4987">
        <v>22.235605878101602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Row],[Ticker]],[1]!Table2[[Symbol]:[Industry]],2,FALSE),"-")</f>
        <v>-</v>
      </c>
      <c r="D4988" t="s">
        <v>729</v>
      </c>
      <c r="F4988">
        <v>247.7</v>
      </c>
      <c r="G4988">
        <v>-12.788918771300199</v>
      </c>
      <c r="H4988">
        <v>0.48732739162949601</v>
      </c>
      <c r="I4988">
        <v>1.1592567388936299</v>
      </c>
      <c r="J4988">
        <v>-1.5349897660220499E-2</v>
      </c>
      <c r="K4988">
        <v>242.155182535032</v>
      </c>
      <c r="N4988">
        <v>1.0379443954249199</v>
      </c>
      <c r="O4988">
        <v>3.8110617682680599</v>
      </c>
      <c r="P4988">
        <v>15.187872023809501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Row],[Ticker]],[1]!Table2[[Symbol]:[Industry]],2,FALSE),"-")</f>
        <v>-</v>
      </c>
      <c r="D4989" t="s">
        <v>729</v>
      </c>
      <c r="F4989">
        <v>415.56</v>
      </c>
      <c r="G4989">
        <v>-12.5517134285982</v>
      </c>
      <c r="H4989">
        <v>3.7198064889588198</v>
      </c>
      <c r="I4989">
        <v>-0.64591789778372</v>
      </c>
      <c r="J4989">
        <v>3.13489357698962</v>
      </c>
      <c r="K4989">
        <v>385.15685344139399</v>
      </c>
      <c r="N4989">
        <v>0.53155827793266097</v>
      </c>
      <c r="O4989">
        <v>3.9561074213110001</v>
      </c>
      <c r="P4989">
        <v>29.184282516786801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Row],[Ticker]],[1]!Table2[[Symbol]:[Industry]],2,FALSE),"-")</f>
        <v>-</v>
      </c>
      <c r="D4990" t="s">
        <v>1332</v>
      </c>
      <c r="F4990">
        <v>23.89</v>
      </c>
      <c r="G4990">
        <v>-39.337989783575303</v>
      </c>
      <c r="H4990">
        <v>0.67404456409600899</v>
      </c>
      <c r="I4990">
        <v>-22.377746235318501</v>
      </c>
      <c r="J4990">
        <v>-1.3436485811394401</v>
      </c>
      <c r="K4990">
        <v>23.610764709254902</v>
      </c>
      <c r="N4990">
        <v>0.57536513540349399</v>
      </c>
      <c r="O4990">
        <v>14.2737547090832</v>
      </c>
      <c r="P4990">
        <v>10.6018518518518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Row],[Ticker]],[1]!Table2[[Symbol]:[Industry]],2,FALSE),"-")</f>
        <v>-</v>
      </c>
      <c r="D4991" t="s">
        <v>1332</v>
      </c>
      <c r="F4991">
        <v>58.02</v>
      </c>
      <c r="G4991">
        <v>-35.091591216309297</v>
      </c>
      <c r="H4991">
        <v>0.90994586178113102</v>
      </c>
      <c r="I4991">
        <v>-22.897717255663601</v>
      </c>
      <c r="J4991">
        <v>-1.03011401611751</v>
      </c>
      <c r="K4991">
        <v>57.125517548618099</v>
      </c>
      <c r="N4991">
        <v>0.35416397963041202</v>
      </c>
      <c r="O4991">
        <v>13.9951740779041</v>
      </c>
      <c r="P4991">
        <v>9.0601503759398501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Row],[Ticker]],[1]!Table2[[Symbol]:[Industry]],2,FALSE),"-")</f>
        <v>-</v>
      </c>
      <c r="D4992" t="s">
        <v>729</v>
      </c>
      <c r="F4992">
        <v>69.819999999999993</v>
      </c>
      <c r="G4992">
        <v>-23.4155053165357</v>
      </c>
      <c r="H4992">
        <v>-5.69920374994902</v>
      </c>
      <c r="I4992">
        <v>-11.301602872198</v>
      </c>
      <c r="J4992">
        <v>-1.6584105835971801</v>
      </c>
      <c r="K4992">
        <v>72.087762468725998</v>
      </c>
      <c r="N4992">
        <v>0.95215455601197696</v>
      </c>
      <c r="O4992">
        <v>16.943569177886001</v>
      </c>
      <c r="P4992">
        <v>6.7584097859326899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Row],[Ticker]],[1]!Table2[[Symbol]:[Industry]],2,FALSE),"-")</f>
        <v>-</v>
      </c>
      <c r="D4993" t="s">
        <v>729</v>
      </c>
      <c r="F4993">
        <v>140.24</v>
      </c>
      <c r="G4993">
        <v>-7.7820490729227503</v>
      </c>
      <c r="H4993">
        <v>6.96830091558886</v>
      </c>
      <c r="I4993">
        <v>5.06174523738561</v>
      </c>
      <c r="J4993">
        <v>-0.42548330082094599</v>
      </c>
      <c r="K4993">
        <v>132.17566279384101</v>
      </c>
      <c r="N4993">
        <v>2.0527890341449599</v>
      </c>
      <c r="O4993">
        <v>0.68454078722188705</v>
      </c>
      <c r="P4993">
        <v>22.053959965187101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Row],[Ticker]],[1]!Table2[[Symbol]:[Industry]],2,FALSE),"-")</f>
        <v>-</v>
      </c>
      <c r="F4994">
        <v>1671.95</v>
      </c>
      <c r="G4994">
        <v>95.628628167657396</v>
      </c>
      <c r="H4994">
        <v>48.931204314563402</v>
      </c>
      <c r="I4994">
        <v>66.208099498731599</v>
      </c>
      <c r="J4994">
        <v>-8.0418891897578795E-2</v>
      </c>
      <c r="K4994">
        <v>1192.90456715393</v>
      </c>
      <c r="N4994">
        <v>1.34202401489635</v>
      </c>
      <c r="O4994">
        <v>2.8679087293280201</v>
      </c>
      <c r="P4994">
        <v>125.02691790040301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Row],[Ticker]],[1]!Table2[[Symbol]:[Industry]],2,FALSE),"-")</f>
        <v>-</v>
      </c>
      <c r="D4995" t="s">
        <v>399</v>
      </c>
      <c r="F4995">
        <v>105</v>
      </c>
      <c r="G4995">
        <v>-26.290968639649201</v>
      </c>
      <c r="H4995">
        <v>-0.170193511041176</v>
      </c>
      <c r="I4995">
        <v>-8.3369049662855801</v>
      </c>
      <c r="N4995">
        <v>1.1428571428571399</v>
      </c>
      <c r="O4995">
        <v>0</v>
      </c>
      <c r="P4995">
        <v>4.6337817638266001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Row],[Ticker]],[1]!Table2[[Symbol]:[Industry]],2,FALSE),"-")</f>
        <v>-</v>
      </c>
      <c r="D4996" t="s">
        <v>729</v>
      </c>
      <c r="F4996">
        <v>57.57</v>
      </c>
      <c r="G4996">
        <v>-7.7725236096483004</v>
      </c>
      <c r="H4996">
        <v>6.1318709583539697</v>
      </c>
      <c r="I4996">
        <v>7.3040682498256499</v>
      </c>
      <c r="J4996">
        <v>1.3558194044830101</v>
      </c>
      <c r="K4996">
        <v>55.880752567241302</v>
      </c>
      <c r="N4996">
        <v>8.2999591378820903E-2</v>
      </c>
      <c r="O4996">
        <v>3.5435122459614301</v>
      </c>
      <c r="P4996">
        <v>30.544217687074799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Row],[Ticker]],[1]!Table2[[Symbol]:[Industry]],2,FALSE),"-")</f>
        <v>-</v>
      </c>
      <c r="F4997">
        <v>273.10000000000002</v>
      </c>
      <c r="G4997">
        <v>18.985779378062599</v>
      </c>
      <c r="H4997">
        <v>39.308866754535899</v>
      </c>
      <c r="I4997">
        <v>32.136220411939597</v>
      </c>
      <c r="J4997">
        <v>1.0142145386966399</v>
      </c>
      <c r="K4997">
        <v>223.33370355334199</v>
      </c>
      <c r="N4997">
        <v>0.65444934677973798</v>
      </c>
      <c r="O4997">
        <v>6.0600512632735102</v>
      </c>
      <c r="P4997">
        <v>140.93515659461801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Row],[Ticker]],[1]!Table2[[Symbol]:[Industry]],2,FALSE),"-")</f>
        <v>-</v>
      </c>
      <c r="D4998" t="s">
        <v>729</v>
      </c>
      <c r="F4998">
        <v>52.52</v>
      </c>
      <c r="G4998">
        <v>-10.098815376895899</v>
      </c>
      <c r="H4998">
        <v>0.53929833939027905</v>
      </c>
      <c r="I4998">
        <v>6.0770607306089399</v>
      </c>
      <c r="J4998">
        <v>0.95486005222662795</v>
      </c>
      <c r="K4998">
        <v>51.048845155862097</v>
      </c>
      <c r="N4998">
        <v>1.4457104696599801</v>
      </c>
      <c r="O4998">
        <v>5.1980198019802</v>
      </c>
      <c r="P4998">
        <v>33.843017329255801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Row],[Ticker]],[1]!Table2[[Symbol]:[Industry]],2,FALSE),"-")</f>
        <v>-</v>
      </c>
      <c r="D4999" t="s">
        <v>1653</v>
      </c>
      <c r="F4999">
        <v>11.43</v>
      </c>
      <c r="G4999">
        <v>-14.0841902695045</v>
      </c>
      <c r="H4999">
        <v>-3.8770174369046901</v>
      </c>
      <c r="I4999">
        <v>2.3887155409706402</v>
      </c>
      <c r="J4999">
        <v>0.76358322808117096</v>
      </c>
      <c r="K4999">
        <v>11.379658213192799</v>
      </c>
      <c r="N4999">
        <v>1.03359328897597</v>
      </c>
      <c r="O4999">
        <v>11.8110236220472</v>
      </c>
      <c r="P4999">
        <v>14.3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Row],[Ticker]],[1]!Table2[[Symbol]:[Industry]],2,FALSE),"-")</f>
        <v>-</v>
      </c>
      <c r="F5000">
        <v>4.99</v>
      </c>
      <c r="G5000">
        <v>-48.212507101187697</v>
      </c>
      <c r="H5000">
        <v>-47.028553468442603</v>
      </c>
      <c r="I5000">
        <v>-32.036630993682799</v>
      </c>
      <c r="J5000">
        <v>-9.1988670545229692</v>
      </c>
      <c r="N5000">
        <v>1.3128039351294201</v>
      </c>
      <c r="O5000">
        <v>88.176352705410807</v>
      </c>
      <c r="P5000">
        <v>48.955223880597003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Row],[Ticker]],[1]!Table2[[Symbol]:[Industry]],2,FALSE),"-")</f>
        <v>-</v>
      </c>
      <c r="F5001">
        <v>13.49</v>
      </c>
      <c r="G5001">
        <v>-34.260215580514902</v>
      </c>
      <c r="H5001">
        <v>49.718695377847702</v>
      </c>
      <c r="I5001">
        <v>-18.084339473010001</v>
      </c>
      <c r="J5001">
        <v>0.96140929166505196</v>
      </c>
      <c r="K5001">
        <v>10.509106810637499</v>
      </c>
      <c r="N5001">
        <v>0.92575977427099598</v>
      </c>
      <c r="O5001">
        <v>5.7820607857672401</v>
      </c>
      <c r="P5001">
        <v>136.666666666666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Row],[Ticker]],[1]!Table2[[Symbol]:[Industry]],2,FALSE),"-")</f>
        <v>-</v>
      </c>
      <c r="D5002" t="s">
        <v>1039</v>
      </c>
      <c r="F5002">
        <v>107.84</v>
      </c>
      <c r="G5002">
        <v>-22.905102928455999</v>
      </c>
      <c r="H5002">
        <v>1.9897155454196001</v>
      </c>
      <c r="I5002">
        <v>-6.7292268209511397</v>
      </c>
      <c r="J5002">
        <v>0.22692969227818399</v>
      </c>
      <c r="K5002">
        <v>106.83885975709499</v>
      </c>
      <c r="N5002">
        <v>0.74407056784438697</v>
      </c>
      <c r="O5002">
        <v>3.7648367952522301</v>
      </c>
      <c r="P5002">
        <v>6.6666666666666599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Row],[Ticker]],[1]!Table2[[Symbol]:[Industry]],2,FALSE),"-")</f>
        <v>-</v>
      </c>
      <c r="D5003" t="s">
        <v>729</v>
      </c>
      <c r="F5003">
        <v>17.649999999999999</v>
      </c>
      <c r="G5003">
        <v>-1.6297313004759799</v>
      </c>
      <c r="H5003">
        <v>2.2505557684977102</v>
      </c>
      <c r="I5003">
        <v>15.115539824822401</v>
      </c>
      <c r="J5003">
        <v>9.6500467130374898E-2</v>
      </c>
      <c r="K5003">
        <v>17.162788727694899</v>
      </c>
      <c r="N5003">
        <v>0.84725899709163799</v>
      </c>
      <c r="O5003">
        <v>5.3257790368271998</v>
      </c>
      <c r="P5003">
        <v>35.769230769230703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Row],[Ticker]],[1]!Table2[[Symbol]:[Industry]],2,FALSE),"-")</f>
        <v>-</v>
      </c>
      <c r="D5004" t="s">
        <v>729</v>
      </c>
      <c r="F5004">
        <v>105.1</v>
      </c>
      <c r="G5004">
        <v>-5.3550355168685302</v>
      </c>
      <c r="H5004">
        <v>-3.20132904217671</v>
      </c>
      <c r="I5004">
        <v>11.087600043199499</v>
      </c>
      <c r="J5004">
        <v>0.89049946131413504</v>
      </c>
      <c r="K5004">
        <v>105.769175747628</v>
      </c>
      <c r="N5004">
        <v>0.95578276371464799</v>
      </c>
      <c r="O5004">
        <v>10.1712654614652</v>
      </c>
      <c r="P5004">
        <v>23.2121922626025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Row],[Ticker]],[1]!Table2[[Symbol]:[Industry]],2,FALSE),"-")</f>
        <v>-</v>
      </c>
      <c r="D5005" t="s">
        <v>729</v>
      </c>
      <c r="F5005">
        <v>1025.99</v>
      </c>
      <c r="G5005">
        <v>-24.892407350564199</v>
      </c>
      <c r="H5005">
        <v>0.30862676978839598</v>
      </c>
      <c r="I5005">
        <v>-8.7165312430593804</v>
      </c>
      <c r="J5005">
        <v>-0.81265966224098896</v>
      </c>
      <c r="K5005">
        <v>1019.72470349432</v>
      </c>
      <c r="N5005">
        <v>1.7660316331225201</v>
      </c>
      <c r="O5005">
        <v>18.880300977592299</v>
      </c>
      <c r="P5005">
        <v>8.0819998525182495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Row],[Ticker]],[1]!Table2[[Symbol]:[Industry]],2,FALSE),"-")</f>
        <v>-</v>
      </c>
      <c r="D5006" t="s">
        <v>729</v>
      </c>
      <c r="F5006">
        <v>11.32</v>
      </c>
      <c r="G5006">
        <v>-23.9827523327953</v>
      </c>
      <c r="H5006">
        <v>3.6830174981331298</v>
      </c>
      <c r="I5006">
        <v>-7.8068762252904698</v>
      </c>
      <c r="J5006">
        <v>-1.71559000137041</v>
      </c>
      <c r="K5006">
        <v>11.008649001821899</v>
      </c>
      <c r="O5006">
        <v>4.4169611307420498</v>
      </c>
      <c r="P5006">
        <v>22.2462203023758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Row],[Ticker]],[1]!Table2[[Symbol]:[Industry]],2,FALSE),"-")</f>
        <v>-</v>
      </c>
      <c r="F5007">
        <v>15.2</v>
      </c>
      <c r="G5007">
        <v>96.276904663518096</v>
      </c>
      <c r="H5007">
        <v>32.3494228795429</v>
      </c>
      <c r="I5007">
        <v>112.452780771023</v>
      </c>
      <c r="J5007">
        <v>-11.515043525111199</v>
      </c>
      <c r="K5007">
        <v>11.6994998497224</v>
      </c>
      <c r="O5007">
        <v>12.434210526315701</v>
      </c>
      <c r="P5007">
        <v>173.87387387387301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Row],[Ticker]],[1]!Table2[[Symbol]:[Industry]],2,FALSE),"-")</f>
        <v>-</v>
      </c>
      <c r="D5008" t="s">
        <v>729</v>
      </c>
      <c r="F5008">
        <v>53.78</v>
      </c>
      <c r="G5008">
        <v>-18.478105813202198</v>
      </c>
      <c r="H5008">
        <v>2.3871090083753801</v>
      </c>
      <c r="I5008">
        <v>-2.3022297056973202</v>
      </c>
      <c r="J5008">
        <v>1.12785717899702</v>
      </c>
      <c r="K5008">
        <v>52.463040383858001</v>
      </c>
      <c r="O5008">
        <v>5.9873558943845202</v>
      </c>
      <c r="P5008">
        <v>18.197802197802201</v>
      </c>
    </row>
    <row r="5009" spans="1:16" hidden="1" x14ac:dyDescent="0.3">
      <c r="A5009" t="s">
        <v>10247</v>
      </c>
      <c r="B5009" t="s">
        <v>10248</v>
      </c>
      <c r="C5009" t="str">
        <f>IFERROR(VLOOKUP(Table1[[#This Row],[Ticker]],[1]!Table2[[Symbol]:[Industry]],2,FALSE),"-")</f>
        <v>-</v>
      </c>
      <c r="D5009" t="s">
        <v>516</v>
      </c>
      <c r="F5009">
        <v>2.1</v>
      </c>
      <c r="G5009">
        <v>-27.2525071011877</v>
      </c>
      <c r="H5009">
        <v>-0.170193511041176</v>
      </c>
      <c r="I5009">
        <v>-11.0766309936828</v>
      </c>
      <c r="J5009">
        <v>-0.92680823099355703</v>
      </c>
      <c r="O5009">
        <v>0</v>
      </c>
      <c r="P5009">
        <v>0</v>
      </c>
    </row>
    <row r="5010" spans="1:16" hidden="1" x14ac:dyDescent="0.3">
      <c r="A5010" t="s">
        <v>10249</v>
      </c>
      <c r="B5010" t="s">
        <v>10250</v>
      </c>
      <c r="C5010" t="str">
        <f>IFERROR(VLOOKUP(Table1[[#This Row],[Ticker]],[1]!Table2[[Symbol]:[Industry]],2,FALSE),"-")</f>
        <v>-</v>
      </c>
      <c r="D5010" t="s">
        <v>124</v>
      </c>
    </row>
    <row r="5011" spans="1:16" hidden="1" x14ac:dyDescent="0.3">
      <c r="A5011" t="s">
        <v>10251</v>
      </c>
      <c r="B5011" t="s">
        <v>10252</v>
      </c>
      <c r="C5011" t="str">
        <f>IFERROR(VLOOKUP(Table1[[#This Row],[Ticker]],[1]!Table2[[Symbol]:[Industry]],2,FALSE),"-")</f>
        <v>-</v>
      </c>
      <c r="D5011" t="s">
        <v>1332</v>
      </c>
      <c r="F5011">
        <v>999.99</v>
      </c>
      <c r="G5011">
        <v>-27.2525071011877</v>
      </c>
      <c r="H5011">
        <v>-0.170193511041176</v>
      </c>
      <c r="I5011">
        <v>-11.0766309936828</v>
      </c>
      <c r="J5011">
        <v>-0.92780823099355603</v>
      </c>
      <c r="K5011">
        <v>999.99646928104505</v>
      </c>
      <c r="O5011">
        <v>3.0010300103000902</v>
      </c>
      <c r="P5011">
        <v>11.116173120728901</v>
      </c>
    </row>
    <row r="5012" spans="1:16" hidden="1" x14ac:dyDescent="0.3">
      <c r="A5012" t="s">
        <v>10253</v>
      </c>
      <c r="B5012" t="s">
        <v>10254</v>
      </c>
      <c r="C5012" t="str">
        <f>IFERROR(VLOOKUP(Table1[[#This Row],[Ticker]],[1]!Table2[[Symbol]:[Industry]],2,FALSE),"-")</f>
        <v>-</v>
      </c>
      <c r="F5012">
        <v>15.68</v>
      </c>
      <c r="G5012">
        <v>-37.927285862249597</v>
      </c>
      <c r="H5012">
        <v>-2.4145825384725899</v>
      </c>
      <c r="I5012">
        <v>-21.751409754744699</v>
      </c>
      <c r="J5012">
        <v>1.89286390015398</v>
      </c>
      <c r="O5012">
        <v>32.334183673469298</v>
      </c>
      <c r="P5012">
        <v>7.6923076923076801</v>
      </c>
    </row>
    <row r="5013" spans="1:16" hidden="1" x14ac:dyDescent="0.3">
      <c r="A5013" t="s">
        <v>10255</v>
      </c>
      <c r="B5013" t="s">
        <v>10256</v>
      </c>
      <c r="C5013" t="str">
        <f>IFERROR(VLOOKUP(Table1[[#This Row],[Ticker]],[1]!Table2[[Symbol]:[Industry]],2,FALSE),"-")</f>
        <v>-</v>
      </c>
      <c r="D5013" t="s">
        <v>729</v>
      </c>
      <c r="F5013">
        <v>10.57</v>
      </c>
      <c r="G5013">
        <v>-22.518779290536798</v>
      </c>
      <c r="H5013">
        <v>1.52791969650599</v>
      </c>
      <c r="I5013">
        <v>-6.34290318303196</v>
      </c>
      <c r="J5013">
        <v>0.96355093724840102</v>
      </c>
      <c r="O5013">
        <v>13.4342478713339</v>
      </c>
      <c r="P5013">
        <v>5.6999999999999904</v>
      </c>
    </row>
    <row r="5014" spans="1:16" hidden="1" x14ac:dyDescent="0.3">
      <c r="A5014" t="s">
        <v>10257</v>
      </c>
      <c r="B5014" t="s">
        <v>10258</v>
      </c>
      <c r="C5014" t="str">
        <f>IFERROR(VLOOKUP(Table1[[#This Row],[Ticker]],[1]!Table2[[Symbol]:[Industry]],2,FALSE),"-")</f>
        <v>-</v>
      </c>
      <c r="D5014" t="s">
        <v>729</v>
      </c>
      <c r="F5014">
        <v>10.56</v>
      </c>
      <c r="G5014">
        <v>-23.2130982341926</v>
      </c>
      <c r="H5014">
        <v>4.3929132850753101</v>
      </c>
      <c r="I5014">
        <v>-6.1505226192985996</v>
      </c>
      <c r="J5014">
        <v>1.0618281326427901</v>
      </c>
      <c r="O5014">
        <v>13.446969696969701</v>
      </c>
      <c r="P5014">
        <v>15.9165751920966</v>
      </c>
    </row>
    <row r="5015" spans="1:16" hidden="1" x14ac:dyDescent="0.3">
      <c r="A5015" t="s">
        <v>10259</v>
      </c>
      <c r="B5015" t="s">
        <v>10260</v>
      </c>
      <c r="C5015" t="str">
        <f>IFERROR(VLOOKUP(Table1[[#This Row],[Ticker]],[1]!Table2[[Symbol]:[Industry]],2,FALSE),"-")</f>
        <v>-</v>
      </c>
      <c r="D5015" t="s">
        <v>729</v>
      </c>
      <c r="F5015">
        <v>50.53</v>
      </c>
      <c r="G5015">
        <v>-28.615700869444701</v>
      </c>
      <c r="H5015">
        <v>-3.70207590890295</v>
      </c>
      <c r="I5015">
        <v>-12.439824761939899</v>
      </c>
      <c r="J5015">
        <v>-0.68876022464560105</v>
      </c>
      <c r="O5015">
        <v>8.0546210172174995</v>
      </c>
      <c r="P5015">
        <v>2.08080808080808</v>
      </c>
    </row>
    <row r="5016" spans="1:16" hidden="1" x14ac:dyDescent="0.3">
      <c r="A5016" t="s">
        <v>10261</v>
      </c>
      <c r="B5016" t="s">
        <v>10262</v>
      </c>
      <c r="C5016" t="str">
        <f>IFERROR(VLOOKUP(Table1[[#This Row],[Ticker]],[1]!Table2[[Symbol]:[Industry]],2,FALSE),"-")</f>
        <v>-</v>
      </c>
      <c r="F5016">
        <v>310.25</v>
      </c>
      <c r="G5016">
        <v>17.825818828201999</v>
      </c>
      <c r="H5016">
        <v>17.774250933403199</v>
      </c>
      <c r="I5016">
        <v>34.001694935706901</v>
      </c>
      <c r="J5016">
        <v>-9.41818754133838</v>
      </c>
      <c r="O5016">
        <v>22.481869460112801</v>
      </c>
      <c r="P5016">
        <v>55.125</v>
      </c>
    </row>
    <row r="5017" spans="1:16" hidden="1" x14ac:dyDescent="0.3">
      <c r="A5017" t="s">
        <v>10263</v>
      </c>
      <c r="B5017" t="s">
        <v>10264</v>
      </c>
      <c r="C5017" t="str">
        <f>IFERROR(VLOOKUP(Table1[[#This Row],[Ticker]],[1]!Table2[[Symbol]:[Industry]],2,FALSE),"-")</f>
        <v>-</v>
      </c>
      <c r="D5017" t="s">
        <v>1039</v>
      </c>
      <c r="F5017">
        <v>101.35</v>
      </c>
      <c r="G5017">
        <v>-26.1048025103693</v>
      </c>
      <c r="H5017">
        <v>-0.170193511041176</v>
      </c>
      <c r="I5017">
        <v>-9.9289264028644801</v>
      </c>
      <c r="O5017">
        <v>0.64134188455846597</v>
      </c>
      <c r="P5017">
        <v>1.1477045908183401</v>
      </c>
    </row>
    <row r="5018" spans="1:16" hidden="1" x14ac:dyDescent="0.3">
      <c r="A5018" t="s">
        <v>10265</v>
      </c>
      <c r="B5018" t="s">
        <v>10266</v>
      </c>
      <c r="C5018" t="str">
        <f>IFERROR(VLOOKUP(Table1[[#This Row],[Ticker]],[1]!Table2[[Symbol]:[Industry]],2,FALSE),"-")</f>
        <v>-</v>
      </c>
      <c r="D5018" t="s">
        <v>729</v>
      </c>
      <c r="F5018">
        <v>83.98</v>
      </c>
      <c r="G5018">
        <v>-35.521212726529001</v>
      </c>
      <c r="H5018">
        <v>-6.7164185584371801</v>
      </c>
      <c r="I5018">
        <v>-17.641349726615601</v>
      </c>
      <c r="J5018">
        <v>3.3539284539243002</v>
      </c>
      <c r="O5018">
        <v>11.074065253631799</v>
      </c>
      <c r="P5018">
        <v>6.2096876185658401</v>
      </c>
    </row>
    <row r="5019" spans="1:16" hidden="1" x14ac:dyDescent="0.3">
      <c r="A5019" t="s">
        <v>10267</v>
      </c>
      <c r="B5019" t="s">
        <v>10268</v>
      </c>
      <c r="C5019" t="str">
        <f>IFERROR(VLOOKUP(Table1[[#This Row],[Ticker]],[1]!Table2[[Symbol]:[Industry]],2,FALSE),"-")</f>
        <v>-</v>
      </c>
      <c r="D5019" t="s">
        <v>1332</v>
      </c>
      <c r="F5019">
        <v>1008.08</v>
      </c>
      <c r="G5019">
        <v>-26.438596631339301</v>
      </c>
      <c r="H5019">
        <v>0.316162605285638</v>
      </c>
      <c r="I5019">
        <v>-10.262720523834499</v>
      </c>
      <c r="J5019">
        <v>-0.80963779766155297</v>
      </c>
      <c r="O5019">
        <v>1.98396952622026E-3</v>
      </c>
      <c r="P5019">
        <v>0.80800000000000805</v>
      </c>
    </row>
    <row r="5020" spans="1:16" hidden="1" x14ac:dyDescent="0.3">
      <c r="A5020" t="s">
        <v>10269</v>
      </c>
      <c r="B5020" t="s">
        <v>10270</v>
      </c>
      <c r="C5020" t="str">
        <f>IFERROR(VLOOKUP(Table1[[#This Row],[Ticker]],[1]!Table2[[Symbol]:[Industry]],2,FALSE),"-")</f>
        <v>-</v>
      </c>
      <c r="F5020">
        <v>23.5</v>
      </c>
      <c r="G5020">
        <v>-44.589190518273099</v>
      </c>
      <c r="H5020">
        <v>-6.9532161211165402</v>
      </c>
      <c r="I5020">
        <v>-28.413314410768201</v>
      </c>
      <c r="J5020">
        <v>-2.7647363847111901</v>
      </c>
      <c r="O5020">
        <v>19.1914893617021</v>
      </c>
      <c r="P5020">
        <v>2.4858264282599101</v>
      </c>
    </row>
    <row r="5021" spans="1:16" hidden="1" x14ac:dyDescent="0.3">
      <c r="A5021" t="s">
        <v>10271</v>
      </c>
      <c r="B5021" t="s">
        <v>10272</v>
      </c>
      <c r="C5021" t="str">
        <f>IFERROR(VLOOKUP(Table1[[#This Row],[Ticker]],[1]!Table2[[Symbol]:[Industry]],2,FALSE),"-")</f>
        <v>-</v>
      </c>
      <c r="D5021" t="s">
        <v>729</v>
      </c>
      <c r="F5021">
        <v>101.55</v>
      </c>
      <c r="G5021">
        <v>-36.341789620421899</v>
      </c>
      <c r="H5021">
        <v>0.62377234842686302</v>
      </c>
      <c r="I5021">
        <v>-20.165913512917001</v>
      </c>
      <c r="J5021">
        <v>-0.65034693557491496</v>
      </c>
      <c r="O5021">
        <v>18.168389955686798</v>
      </c>
      <c r="P5021">
        <v>1.89644792293799</v>
      </c>
    </row>
    <row r="5022" spans="1:16" hidden="1" x14ac:dyDescent="0.3">
      <c r="A5022" t="s">
        <v>10273</v>
      </c>
      <c r="B5022" t="s">
        <v>10274</v>
      </c>
      <c r="C5022" t="str">
        <f>IFERROR(VLOOKUP(Table1[[#This Row],[Ticker]],[1]!Table2[[Symbol]:[Industry]],2,FALSE),"-")</f>
        <v>-</v>
      </c>
      <c r="D5022" t="s">
        <v>729</v>
      </c>
      <c r="F5022">
        <v>33.07</v>
      </c>
      <c r="G5022">
        <v>-27.222259067309899</v>
      </c>
      <c r="H5022">
        <v>3.0117650926041701</v>
      </c>
      <c r="I5022">
        <v>-10.864894756538201</v>
      </c>
      <c r="J5022">
        <v>1.4016231415554501</v>
      </c>
      <c r="O5022">
        <v>5.5337163592379799</v>
      </c>
      <c r="P5022">
        <v>6.6774193548387197</v>
      </c>
    </row>
    <row r="5023" spans="1:16" hidden="1" x14ac:dyDescent="0.3">
      <c r="A5023" t="s">
        <v>10275</v>
      </c>
      <c r="B5023" t="s">
        <v>10276</v>
      </c>
      <c r="C5023" t="str">
        <f>IFERROR(VLOOKUP(Table1[[#This Row],[Ticker]],[1]!Table2[[Symbol]:[Industry]],2,FALSE),"-")</f>
        <v>-</v>
      </c>
      <c r="F5023">
        <v>825.15</v>
      </c>
      <c r="G5023">
        <v>-42.6217378704184</v>
      </c>
      <c r="H5023">
        <v>-4.2838417592545204</v>
      </c>
      <c r="I5023">
        <v>-21.8458617629136</v>
      </c>
      <c r="J5023">
        <v>-7.06376648375206</v>
      </c>
      <c r="O5023">
        <v>27.1284008968066</v>
      </c>
      <c r="P5023">
        <v>1.87037037037036</v>
      </c>
    </row>
    <row r="5024" spans="1:16" hidden="1" x14ac:dyDescent="0.3">
      <c r="A5024" t="s">
        <v>10277</v>
      </c>
      <c r="B5024" t="s">
        <v>10278</v>
      </c>
      <c r="C5024" t="str">
        <f>IFERROR(VLOOKUP(Table1[[#This Row],[Ticker]],[1]!Table2[[Symbol]:[Industry]],2,FALSE),"-")</f>
        <v>-</v>
      </c>
      <c r="D5024" t="s">
        <v>729</v>
      </c>
      <c r="F5024">
        <v>31.44</v>
      </c>
      <c r="G5024">
        <v>-29.794354590338301</v>
      </c>
      <c r="H5024">
        <v>-4.28049760093209E-2</v>
      </c>
      <c r="I5024">
        <v>-12.96751754049</v>
      </c>
      <c r="J5024">
        <v>-0.44742184556689601</v>
      </c>
      <c r="O5024">
        <v>6.0114503816793796</v>
      </c>
      <c r="P5024">
        <v>4.8</v>
      </c>
    </row>
    <row r="5025" spans="1:16" hidden="1" x14ac:dyDescent="0.3">
      <c r="A5025" t="s">
        <v>10279</v>
      </c>
      <c r="B5025" t="s">
        <v>10280</v>
      </c>
      <c r="C5025" t="str">
        <f>IFERROR(VLOOKUP(Table1[[#This Row],[Ticker]],[1]!Table2[[Symbol]:[Industry]],2,FALSE),"-")</f>
        <v>-</v>
      </c>
      <c r="D5025" t="s">
        <v>729</v>
      </c>
      <c r="F5025">
        <v>13.2</v>
      </c>
      <c r="G5025">
        <v>-23.885240069081199</v>
      </c>
      <c r="H5025">
        <v>3.6430360609432602</v>
      </c>
      <c r="I5025">
        <v>-7.1612042121636499</v>
      </c>
      <c r="J5025">
        <v>0.672582477308034</v>
      </c>
      <c r="O5025">
        <v>5.3787878787878904</v>
      </c>
      <c r="P5025">
        <v>8.1967213114754092</v>
      </c>
    </row>
    <row r="5026" spans="1:16" hidden="1" x14ac:dyDescent="0.3">
      <c r="A5026" t="s">
        <v>10281</v>
      </c>
      <c r="B5026" t="s">
        <v>10282</v>
      </c>
      <c r="C5026" t="str">
        <f>IFERROR(VLOOKUP(Table1[[#This Row],[Ticker]],[1]!Table2[[Symbol]:[Industry]],2,FALSE),"-")</f>
        <v>-</v>
      </c>
      <c r="D5026" t="s">
        <v>729</v>
      </c>
      <c r="F5026">
        <v>33.049999999999997</v>
      </c>
      <c r="G5026">
        <v>-26.613043032978201</v>
      </c>
      <c r="H5026">
        <v>2.9931971523494898</v>
      </c>
      <c r="I5026">
        <v>-9.9804068767522605</v>
      </c>
      <c r="J5026">
        <v>-6.83717237665181</v>
      </c>
      <c r="O5026">
        <v>8.92586989409984</v>
      </c>
      <c r="P5026">
        <v>3.05581540380417</v>
      </c>
    </row>
    <row r="5027" spans="1:16" hidden="1" x14ac:dyDescent="0.3">
      <c r="A5027" t="s">
        <v>4853</v>
      </c>
      <c r="B5027" t="s">
        <v>10283</v>
      </c>
      <c r="C5027" t="str">
        <f>IFERROR(VLOOKUP(Table1[[#This Row],[Ticker]],[1]!Table2[[Symbol]:[Industry]],2,FALSE),"-")</f>
        <v>-</v>
      </c>
      <c r="D5027" t="s">
        <v>1547</v>
      </c>
      <c r="F5027">
        <v>78</v>
      </c>
      <c r="G5027">
        <v>-18.131399834751701</v>
      </c>
      <c r="H5027">
        <v>6.6791215574519702</v>
      </c>
      <c r="I5027">
        <v>-1.95552372724684</v>
      </c>
      <c r="J5027">
        <v>5.9225068374995899</v>
      </c>
      <c r="O5027">
        <v>2.5641025641025501</v>
      </c>
      <c r="P5027">
        <v>11.4285714285714</v>
      </c>
    </row>
    <row r="5028" spans="1:16" hidden="1" x14ac:dyDescent="0.3">
      <c r="A5028" t="s">
        <v>10284</v>
      </c>
      <c r="B5028" t="s">
        <v>10285</v>
      </c>
      <c r="C5028" t="str">
        <f>IFERROR(VLOOKUP(Table1[[#This Row],[Ticker]],[1]!Table2[[Symbol]:[Industry]],2,FALSE),"-")</f>
        <v>-</v>
      </c>
      <c r="D5028" t="s">
        <v>729</v>
      </c>
      <c r="F5028">
        <v>100.06</v>
      </c>
      <c r="G5028">
        <v>-26.832758950078301</v>
      </c>
      <c r="H5028">
        <v>-6.0916154006576502</v>
      </c>
      <c r="I5028">
        <v>-10.6568828425735</v>
      </c>
      <c r="J5028">
        <v>-6.8482301206100296</v>
      </c>
      <c r="O5028">
        <v>19.688187087747298</v>
      </c>
      <c r="P5028">
        <v>5.9999999999993302E-2</v>
      </c>
    </row>
    <row r="5029" spans="1:16" hidden="1" x14ac:dyDescent="0.3">
      <c r="A5029" t="s">
        <v>10286</v>
      </c>
      <c r="B5029" t="s">
        <v>10287</v>
      </c>
      <c r="C5029" t="str">
        <f>IFERROR(VLOOKUP(Table1[[#This Row],[Ticker]],[1]!Table2[[Symbol]:[Industry]],2,FALSE),"-")</f>
        <v>-</v>
      </c>
    </row>
    <row r="5030" spans="1:16" hidden="1" x14ac:dyDescent="0.3">
      <c r="A5030" t="s">
        <v>10288</v>
      </c>
      <c r="B5030" t="s">
        <v>10289</v>
      </c>
      <c r="C5030" t="str">
        <f>IFERROR(VLOOKUP(Table1[[#This Row],[Ticker]],[1]!Table2[[Symbol]:[Industry]],2,FALSE),"-")</f>
        <v>-</v>
      </c>
    </row>
    <row r="5031" spans="1:16" hidden="1" x14ac:dyDescent="0.3">
      <c r="A5031" t="s">
        <v>10290</v>
      </c>
      <c r="B5031" t="s">
        <v>10291</v>
      </c>
      <c r="C5031" t="str">
        <f>IFERROR(VLOOKUP(Table1[[#This Row],[Ticker]],[1]!Table2[[Symbol]:[Industry]],2,FALSE),"-")</f>
        <v>-</v>
      </c>
    </row>
    <row r="5032" spans="1:16" hidden="1" x14ac:dyDescent="0.3">
      <c r="A5032" t="s">
        <v>10292</v>
      </c>
      <c r="B5032" t="s">
        <v>10293</v>
      </c>
      <c r="C5032" t="str">
        <f>IFERROR(VLOOKUP(Table1[[#This Row],[Ticker]],[1]!Table2[[Symbol]:[Industry]],2,FALSE),"-")</f>
        <v>-</v>
      </c>
      <c r="D5032" t="s">
        <v>729</v>
      </c>
    </row>
    <row r="5033" spans="1:16" hidden="1" x14ac:dyDescent="0.3">
      <c r="A5033" t="s">
        <v>10294</v>
      </c>
      <c r="B5033" t="s">
        <v>10295</v>
      </c>
      <c r="C5033" t="str">
        <f>IFERROR(VLOOKUP(Table1[[#This Row],[Ticker]],[1]!Table2[[Symbol]:[Industry]],2,FALSE),"-")</f>
        <v>-</v>
      </c>
    </row>
    <row r="5034" spans="1:16" hidden="1" x14ac:dyDescent="0.3">
      <c r="A5034" t="s">
        <v>10296</v>
      </c>
      <c r="B5034" t="s">
        <v>10297</v>
      </c>
      <c r="C5034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Price_Filter_20_08_2024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2024-08-21T13:19:51Z</dcterms:created>
  <dcterms:modified xsi:type="dcterms:W3CDTF">2024-10-22T03:10:45Z</dcterms:modified>
</cp:coreProperties>
</file>